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5.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6.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26265" windowHeight="11700" activeTab="7"/>
  </bookViews>
  <sheets>
    <sheet name="Distribution of data" sheetId="1" r:id="rId1"/>
    <sheet name="Baseline" sheetId="2" state="hidden" r:id="rId2"/>
    <sheet name="Burnout 2013 Corres+Cashwindow_" sheetId="7" state="hidden" r:id="rId3"/>
    <sheet name="Actual" sheetId="5" state="hidden" r:id="rId4"/>
    <sheet name="Spline Pre-Adj" sheetId="4" state="hidden" r:id="rId5"/>
    <sheet name="Burnout 2016 Corres+CW" sheetId="9" r:id="rId6"/>
    <sheet name="Burnout 2016 Broker" sheetId="8" r:id="rId7"/>
    <sheet name="Burnout 2016 NonCW" sheetId="10" r:id="rId8"/>
    <sheet name="Refi Adj" sheetId="6" state="hidden" r:id="rId9"/>
  </sheets>
  <definedNames>
    <definedName name="solver_cvg" localSheetId="1" hidden="1">0.0001</definedName>
    <definedName name="solver_cvg" localSheetId="2" hidden="1">0.0001</definedName>
    <definedName name="solver_cvg" localSheetId="6" hidden="1">0.0001</definedName>
    <definedName name="solver_cvg" localSheetId="5" hidden="1">0.0001</definedName>
    <definedName name="solver_cvg" localSheetId="7" hidden="1">0.0001</definedName>
    <definedName name="solver_drv" localSheetId="1" hidden="1">1</definedName>
    <definedName name="solver_drv" localSheetId="2" hidden="1">1</definedName>
    <definedName name="solver_drv" localSheetId="6" hidden="1">1</definedName>
    <definedName name="solver_drv" localSheetId="5" hidden="1">1</definedName>
    <definedName name="solver_drv" localSheetId="7" hidden="1">1</definedName>
    <definedName name="solver_eng" localSheetId="1" hidden="1">1</definedName>
    <definedName name="solver_eng" localSheetId="2" hidden="1">1</definedName>
    <definedName name="solver_eng" localSheetId="6" hidden="1">1</definedName>
    <definedName name="solver_eng" localSheetId="5" hidden="1">1</definedName>
    <definedName name="solver_eng" localSheetId="7" hidden="1">1</definedName>
    <definedName name="solver_est" localSheetId="1" hidden="1">1</definedName>
    <definedName name="solver_est" localSheetId="2" hidden="1">1</definedName>
    <definedName name="solver_est" localSheetId="6" hidden="1">1</definedName>
    <definedName name="solver_est" localSheetId="5" hidden="1">1</definedName>
    <definedName name="solver_est" localSheetId="7" hidden="1">1</definedName>
    <definedName name="solver_itr" localSheetId="1" hidden="1">2147483647</definedName>
    <definedName name="solver_itr" localSheetId="2" hidden="1">2147483647</definedName>
    <definedName name="solver_itr" localSheetId="6" hidden="1">2147483647</definedName>
    <definedName name="solver_itr" localSheetId="5" hidden="1">2147483647</definedName>
    <definedName name="solver_itr" localSheetId="7" hidden="1">2147483647</definedName>
    <definedName name="solver_mip" localSheetId="1" hidden="1">2147483647</definedName>
    <definedName name="solver_mip" localSheetId="2" hidden="1">2147483647</definedName>
    <definedName name="solver_mip" localSheetId="6" hidden="1">2147483647</definedName>
    <definedName name="solver_mip" localSheetId="5" hidden="1">2147483647</definedName>
    <definedName name="solver_mip" localSheetId="7" hidden="1">2147483647</definedName>
    <definedName name="solver_mni" localSheetId="1" hidden="1">30</definedName>
    <definedName name="solver_mni" localSheetId="2" hidden="1">30</definedName>
    <definedName name="solver_mni" localSheetId="6" hidden="1">30</definedName>
    <definedName name="solver_mni" localSheetId="5" hidden="1">30</definedName>
    <definedName name="solver_mni" localSheetId="7" hidden="1">30</definedName>
    <definedName name="solver_mrt" localSheetId="1" hidden="1">0.075</definedName>
    <definedName name="solver_mrt" localSheetId="2" hidden="1">0.075</definedName>
    <definedName name="solver_mrt" localSheetId="6" hidden="1">0.075</definedName>
    <definedName name="solver_mrt" localSheetId="5" hidden="1">0.075</definedName>
    <definedName name="solver_mrt" localSheetId="7" hidden="1">0.075</definedName>
    <definedName name="solver_msl" localSheetId="1" hidden="1">2</definedName>
    <definedName name="solver_msl" localSheetId="2" hidden="1">2</definedName>
    <definedName name="solver_msl" localSheetId="6" hidden="1">2</definedName>
    <definedName name="solver_msl" localSheetId="5" hidden="1">2</definedName>
    <definedName name="solver_msl" localSheetId="7" hidden="1">2</definedName>
    <definedName name="solver_neg" localSheetId="1" hidden="1">1</definedName>
    <definedName name="solver_neg" localSheetId="2" hidden="1">1</definedName>
    <definedName name="solver_neg" localSheetId="6" hidden="1">1</definedName>
    <definedName name="solver_neg" localSheetId="5" hidden="1">1</definedName>
    <definedName name="solver_neg" localSheetId="7" hidden="1">1</definedName>
    <definedName name="solver_nod" localSheetId="1" hidden="1">2147483647</definedName>
    <definedName name="solver_nod" localSheetId="2" hidden="1">2147483647</definedName>
    <definedName name="solver_nod" localSheetId="6" hidden="1">2147483647</definedName>
    <definedName name="solver_nod" localSheetId="5" hidden="1">2147483647</definedName>
    <definedName name="solver_nod" localSheetId="7" hidden="1">2147483647</definedName>
    <definedName name="solver_num" localSheetId="1" hidden="1">0</definedName>
    <definedName name="solver_num" localSheetId="2" hidden="1">0</definedName>
    <definedName name="solver_num" localSheetId="6" hidden="1">0</definedName>
    <definedName name="solver_num" localSheetId="5" hidden="1">0</definedName>
    <definedName name="solver_num" localSheetId="7" hidden="1">0</definedName>
    <definedName name="solver_nwt" localSheetId="1" hidden="1">1</definedName>
    <definedName name="solver_nwt" localSheetId="2" hidden="1">1</definedName>
    <definedName name="solver_nwt" localSheetId="6" hidden="1">1</definedName>
    <definedName name="solver_nwt" localSheetId="5" hidden="1">1</definedName>
    <definedName name="solver_nwt" localSheetId="7" hidden="1">1</definedName>
    <definedName name="solver_opt" localSheetId="1" hidden="1">Baseline!$U$77</definedName>
    <definedName name="solver_opt" localSheetId="2" hidden="1">'Burnout 2013 Corres+Cashwindow_'!$U$87</definedName>
    <definedName name="solver_opt" localSheetId="6" hidden="1">'Burnout 2016 Broker'!$V$88</definedName>
    <definedName name="solver_opt" localSheetId="5" hidden="1">'Burnout 2016 Corres+CW'!$V$88</definedName>
    <definedName name="solver_opt" localSheetId="7" hidden="1">'Burnout 2016 NonCW'!$V$88</definedName>
    <definedName name="solver_pre" localSheetId="1" hidden="1">0.000001</definedName>
    <definedName name="solver_pre" localSheetId="2" hidden="1">0.000001</definedName>
    <definedName name="solver_pre" localSheetId="6" hidden="1">0.000001</definedName>
    <definedName name="solver_pre" localSheetId="5" hidden="1">0.000001</definedName>
    <definedName name="solver_pre" localSheetId="7" hidden="1">0.000001</definedName>
    <definedName name="solver_rbv" localSheetId="1" hidden="1">1</definedName>
    <definedName name="solver_rbv" localSheetId="2" hidden="1">1</definedName>
    <definedName name="solver_rbv" localSheetId="6" hidden="1">1</definedName>
    <definedName name="solver_rbv" localSheetId="5" hidden="1">1</definedName>
    <definedName name="solver_rbv" localSheetId="7" hidden="1">1</definedName>
    <definedName name="solver_rlx" localSheetId="1" hidden="1">2</definedName>
    <definedName name="solver_rlx" localSheetId="2" hidden="1">2</definedName>
    <definedName name="solver_rlx" localSheetId="6" hidden="1">2</definedName>
    <definedName name="solver_rlx" localSheetId="5" hidden="1">2</definedName>
    <definedName name="solver_rlx" localSheetId="7" hidden="1">2</definedName>
    <definedName name="solver_rsd" localSheetId="1" hidden="1">0</definedName>
    <definedName name="solver_rsd" localSheetId="2" hidden="1">0</definedName>
    <definedName name="solver_rsd" localSheetId="6" hidden="1">0</definedName>
    <definedName name="solver_rsd" localSheetId="5" hidden="1">0</definedName>
    <definedName name="solver_rsd" localSheetId="7" hidden="1">0</definedName>
    <definedName name="solver_scl" localSheetId="1" hidden="1">1</definedName>
    <definedName name="solver_scl" localSheetId="2" hidden="1">1</definedName>
    <definedName name="solver_scl" localSheetId="6" hidden="1">1</definedName>
    <definedName name="solver_scl" localSheetId="5" hidden="1">1</definedName>
    <definedName name="solver_scl" localSheetId="7" hidden="1">1</definedName>
    <definedName name="solver_sho" localSheetId="1" hidden="1">2</definedName>
    <definedName name="solver_sho" localSheetId="2" hidden="1">2</definedName>
    <definedName name="solver_sho" localSheetId="6" hidden="1">2</definedName>
    <definedName name="solver_sho" localSheetId="5" hidden="1">2</definedName>
    <definedName name="solver_sho" localSheetId="7" hidden="1">2</definedName>
    <definedName name="solver_ssz" localSheetId="1" hidden="1">100</definedName>
    <definedName name="solver_ssz" localSheetId="2" hidden="1">100</definedName>
    <definedName name="solver_ssz" localSheetId="6" hidden="1">100</definedName>
    <definedName name="solver_ssz" localSheetId="5" hidden="1">100</definedName>
    <definedName name="solver_ssz" localSheetId="7" hidden="1">100</definedName>
    <definedName name="solver_tim" localSheetId="1" hidden="1">2147483647</definedName>
    <definedName name="solver_tim" localSheetId="2" hidden="1">2147483647</definedName>
    <definedName name="solver_tim" localSheetId="6" hidden="1">2147483647</definedName>
    <definedName name="solver_tim" localSheetId="5" hidden="1">2147483647</definedName>
    <definedName name="solver_tim" localSheetId="7" hidden="1">2147483647</definedName>
    <definedName name="solver_tol" localSheetId="1" hidden="1">0.01</definedName>
    <definedName name="solver_tol" localSheetId="2" hidden="1">0.01</definedName>
    <definedName name="solver_tol" localSheetId="6" hidden="1">0.01</definedName>
    <definedName name="solver_tol" localSheetId="5" hidden="1">0.01</definedName>
    <definedName name="solver_tol" localSheetId="7" hidden="1">0.01</definedName>
    <definedName name="solver_typ" localSheetId="1" hidden="1">3</definedName>
    <definedName name="solver_typ" localSheetId="2" hidden="1">3</definedName>
    <definedName name="solver_typ" localSheetId="6" hidden="1">3</definedName>
    <definedName name="solver_typ" localSheetId="5" hidden="1">3</definedName>
    <definedName name="solver_typ" localSheetId="7" hidden="1">3</definedName>
    <definedName name="solver_val" localSheetId="1" hidden="1">1</definedName>
    <definedName name="solver_val" localSheetId="2" hidden="1">1</definedName>
    <definedName name="solver_val" localSheetId="6" hidden="1">1</definedName>
    <definedName name="solver_val" localSheetId="5" hidden="1">1</definedName>
    <definedName name="solver_val" localSheetId="7" hidden="1">1</definedName>
    <definedName name="solver_ver" localSheetId="1" hidden="1">3</definedName>
    <definedName name="solver_ver" localSheetId="2" hidden="1">3</definedName>
    <definedName name="solver_ver" localSheetId="6" hidden="1">3</definedName>
    <definedName name="solver_ver" localSheetId="5" hidden="1">3</definedName>
    <definedName name="solver_ver" localSheetId="7" hidden="1">3</definedName>
  </definedNames>
  <calcPr calcId="145621"/>
  <pivotCaches>
    <pivotCache cacheId="1" r:id="rId10"/>
  </pivotCaches>
</workbook>
</file>

<file path=xl/calcChain.xml><?xml version="1.0" encoding="utf-8"?>
<calcChain xmlns="http://schemas.openxmlformats.org/spreadsheetml/2006/main">
  <c r="I14" i="1" l="1"/>
  <c r="I13" i="1"/>
  <c r="I12" i="1"/>
  <c r="U328" i="10"/>
  <c r="U329" i="10"/>
  <c r="U330" i="10"/>
  <c r="U331" i="10"/>
  <c r="U332" i="10"/>
  <c r="U333" i="10"/>
  <c r="U334" i="10"/>
  <c r="U335" i="10"/>
  <c r="U336" i="10"/>
  <c r="U337" i="10"/>
  <c r="U327" i="10"/>
  <c r="P337" i="10"/>
  <c r="G337" i="10"/>
  <c r="E337" i="10"/>
  <c r="H337" i="10" s="1"/>
  <c r="D337" i="10"/>
  <c r="C337" i="10"/>
  <c r="M337" i="10" s="1"/>
  <c r="B337" i="10"/>
  <c r="A337" i="10"/>
  <c r="P336" i="10"/>
  <c r="E336" i="10"/>
  <c r="H336" i="10" s="1"/>
  <c r="D336" i="10"/>
  <c r="G336" i="10" s="1"/>
  <c r="C336" i="10"/>
  <c r="M336" i="10" s="1"/>
  <c r="B336" i="10"/>
  <c r="A336" i="10"/>
  <c r="P335" i="10"/>
  <c r="E335" i="10"/>
  <c r="H335" i="10" s="1"/>
  <c r="D335" i="10"/>
  <c r="G335" i="10" s="1"/>
  <c r="C335" i="10"/>
  <c r="M335" i="10" s="1"/>
  <c r="B335" i="10"/>
  <c r="A335" i="10"/>
  <c r="P334" i="10"/>
  <c r="E334" i="10"/>
  <c r="H334" i="10" s="1"/>
  <c r="D334" i="10"/>
  <c r="C334" i="10"/>
  <c r="L334" i="10" s="1"/>
  <c r="B334" i="10"/>
  <c r="A334" i="10"/>
  <c r="P333" i="10"/>
  <c r="E333" i="10"/>
  <c r="H333" i="10" s="1"/>
  <c r="D333" i="10"/>
  <c r="G333" i="10" s="1"/>
  <c r="C333" i="10"/>
  <c r="M333" i="10" s="1"/>
  <c r="B333" i="10"/>
  <c r="A333" i="10"/>
  <c r="P332" i="10"/>
  <c r="E332" i="10"/>
  <c r="H332" i="10" s="1"/>
  <c r="D332" i="10"/>
  <c r="G332" i="10" s="1"/>
  <c r="C332" i="10"/>
  <c r="M332" i="10" s="1"/>
  <c r="B332" i="10"/>
  <c r="A332" i="10"/>
  <c r="P331" i="10"/>
  <c r="E331" i="10"/>
  <c r="H331" i="10" s="1"/>
  <c r="D331" i="10"/>
  <c r="G331" i="10" s="1"/>
  <c r="C331" i="10"/>
  <c r="M331" i="10" s="1"/>
  <c r="B331" i="10"/>
  <c r="A331" i="10"/>
  <c r="P330" i="10"/>
  <c r="E330" i="10"/>
  <c r="H330" i="10" s="1"/>
  <c r="D330" i="10"/>
  <c r="C330" i="10"/>
  <c r="L330" i="10" s="1"/>
  <c r="B330" i="10"/>
  <c r="A330" i="10"/>
  <c r="P329" i="10"/>
  <c r="E329" i="10"/>
  <c r="H329" i="10" s="1"/>
  <c r="D329" i="10"/>
  <c r="G329" i="10" s="1"/>
  <c r="C329" i="10"/>
  <c r="M329" i="10" s="1"/>
  <c r="B329" i="10"/>
  <c r="A329" i="10"/>
  <c r="P328" i="10"/>
  <c r="E328" i="10"/>
  <c r="H328" i="10" s="1"/>
  <c r="D328" i="10"/>
  <c r="G328" i="10" s="1"/>
  <c r="C328" i="10"/>
  <c r="M328" i="10" s="1"/>
  <c r="B328" i="10"/>
  <c r="A328" i="10"/>
  <c r="P327" i="10"/>
  <c r="E327" i="10"/>
  <c r="H327" i="10" s="1"/>
  <c r="D327" i="10"/>
  <c r="G327" i="10" s="1"/>
  <c r="C327" i="10"/>
  <c r="M327" i="10" s="1"/>
  <c r="B327" i="10"/>
  <c r="A327" i="10"/>
  <c r="H326" i="10"/>
  <c r="G326" i="10"/>
  <c r="E326" i="10"/>
  <c r="D326" i="10"/>
  <c r="C326" i="10"/>
  <c r="B326" i="10"/>
  <c r="P323" i="10"/>
  <c r="I11" i="1"/>
  <c r="A281" i="10"/>
  <c r="B281" i="10"/>
  <c r="C281" i="10"/>
  <c r="K281" i="10" s="1"/>
  <c r="D281" i="10"/>
  <c r="E281" i="10"/>
  <c r="H281" i="10" s="1"/>
  <c r="P281" i="10"/>
  <c r="A282" i="10"/>
  <c r="B282" i="10"/>
  <c r="C282" i="10"/>
  <c r="K282" i="10" s="1"/>
  <c r="D282" i="10"/>
  <c r="G282" i="10" s="1"/>
  <c r="E282" i="10"/>
  <c r="H282" i="10" s="1"/>
  <c r="P282" i="10"/>
  <c r="A283" i="10"/>
  <c r="B283" i="10"/>
  <c r="C283" i="10"/>
  <c r="K283" i="10" s="1"/>
  <c r="D283" i="10"/>
  <c r="G283" i="10" s="1"/>
  <c r="E283" i="10"/>
  <c r="H283" i="10" s="1"/>
  <c r="P283" i="10"/>
  <c r="A284" i="10"/>
  <c r="B284" i="10"/>
  <c r="C284" i="10"/>
  <c r="M284" i="10" s="1"/>
  <c r="O284" i="10" s="1"/>
  <c r="D284" i="10"/>
  <c r="G284" i="10" s="1"/>
  <c r="E284" i="10"/>
  <c r="H284" i="10" s="1"/>
  <c r="P284" i="10"/>
  <c r="A285" i="10"/>
  <c r="B285" i="10"/>
  <c r="C285" i="10"/>
  <c r="K285" i="10" s="1"/>
  <c r="D285" i="10"/>
  <c r="E285" i="10"/>
  <c r="H285" i="10"/>
  <c r="P285" i="10"/>
  <c r="A273" i="10"/>
  <c r="B273" i="10"/>
  <c r="C273" i="10"/>
  <c r="K273" i="10" s="1"/>
  <c r="D273" i="10"/>
  <c r="E273" i="10"/>
  <c r="H273" i="10" s="1"/>
  <c r="P273" i="10"/>
  <c r="A274" i="10"/>
  <c r="B274" i="10"/>
  <c r="C274" i="10"/>
  <c r="M274" i="10" s="1"/>
  <c r="D274" i="10"/>
  <c r="G274" i="10" s="1"/>
  <c r="E274" i="10"/>
  <c r="H274" i="10" s="1"/>
  <c r="P274" i="10"/>
  <c r="A275" i="10"/>
  <c r="B275" i="10"/>
  <c r="C275" i="10"/>
  <c r="K275" i="10" s="1"/>
  <c r="D275" i="10"/>
  <c r="G275" i="10" s="1"/>
  <c r="E275" i="10"/>
  <c r="H275" i="10" s="1"/>
  <c r="P275" i="10"/>
  <c r="A276" i="10"/>
  <c r="B276" i="10"/>
  <c r="C276" i="10"/>
  <c r="K276" i="10" s="1"/>
  <c r="D276" i="10"/>
  <c r="G276" i="10" s="1"/>
  <c r="E276" i="10"/>
  <c r="H276" i="10" s="1"/>
  <c r="P276" i="10"/>
  <c r="A277" i="10"/>
  <c r="B277" i="10"/>
  <c r="C277" i="10"/>
  <c r="K277" i="10" s="1"/>
  <c r="D277" i="10"/>
  <c r="E277" i="10"/>
  <c r="H277" i="10" s="1"/>
  <c r="P277" i="10"/>
  <c r="A278" i="10"/>
  <c r="B278" i="10"/>
  <c r="C278" i="10"/>
  <c r="K278" i="10" s="1"/>
  <c r="D278" i="10"/>
  <c r="G278" i="10" s="1"/>
  <c r="E278" i="10"/>
  <c r="H278" i="10" s="1"/>
  <c r="P278" i="10"/>
  <c r="A279" i="10"/>
  <c r="B279" i="10"/>
  <c r="C279" i="10"/>
  <c r="K279" i="10" s="1"/>
  <c r="D279" i="10"/>
  <c r="G279" i="10" s="1"/>
  <c r="E279" i="10"/>
  <c r="H279" i="10" s="1"/>
  <c r="P279" i="10"/>
  <c r="A280" i="10"/>
  <c r="B280" i="10"/>
  <c r="C280" i="10"/>
  <c r="L280" i="10" s="1"/>
  <c r="D280" i="10"/>
  <c r="G280" i="10" s="1"/>
  <c r="E280" i="10"/>
  <c r="H280" i="10" s="1"/>
  <c r="K280" i="10"/>
  <c r="P280" i="10"/>
  <c r="A207" i="10"/>
  <c r="B207" i="10"/>
  <c r="C207" i="10"/>
  <c r="K207" i="10" s="1"/>
  <c r="D207" i="10"/>
  <c r="G207" i="10" s="1"/>
  <c r="E207" i="10"/>
  <c r="H207" i="10" s="1"/>
  <c r="P207" i="10"/>
  <c r="A208" i="10"/>
  <c r="B208" i="10"/>
  <c r="C208" i="10"/>
  <c r="L208" i="10" s="1"/>
  <c r="D208" i="10"/>
  <c r="G208" i="10" s="1"/>
  <c r="E208" i="10"/>
  <c r="H208" i="10" s="1"/>
  <c r="P208" i="10"/>
  <c r="A209" i="10"/>
  <c r="B209" i="10"/>
  <c r="C209" i="10"/>
  <c r="K209" i="10" s="1"/>
  <c r="D209" i="10"/>
  <c r="G209" i="10" s="1"/>
  <c r="E209" i="10"/>
  <c r="H209" i="10" s="1"/>
  <c r="P209" i="10"/>
  <c r="A204" i="10"/>
  <c r="B204" i="10"/>
  <c r="C204" i="10"/>
  <c r="K204" i="10" s="1"/>
  <c r="D204" i="10"/>
  <c r="G204" i="10" s="1"/>
  <c r="E204" i="10"/>
  <c r="H204" i="10" s="1"/>
  <c r="P204" i="10"/>
  <c r="A205" i="10"/>
  <c r="B205" i="10"/>
  <c r="C205" i="10"/>
  <c r="L205" i="10" s="1"/>
  <c r="D205" i="10"/>
  <c r="G205" i="10" s="1"/>
  <c r="E205" i="10"/>
  <c r="H205" i="10" s="1"/>
  <c r="P205" i="10"/>
  <c r="A206" i="10"/>
  <c r="B206" i="10"/>
  <c r="C206" i="10"/>
  <c r="K206" i="10" s="1"/>
  <c r="D206" i="10"/>
  <c r="G206" i="10" s="1"/>
  <c r="E206" i="10"/>
  <c r="H206" i="10" s="1"/>
  <c r="P206" i="10"/>
  <c r="A197" i="10"/>
  <c r="B197" i="10"/>
  <c r="C197" i="10"/>
  <c r="K197" i="10" s="1"/>
  <c r="D197" i="10"/>
  <c r="G197" i="10" s="1"/>
  <c r="E197" i="10"/>
  <c r="H197" i="10" s="1"/>
  <c r="P197" i="10"/>
  <c r="A198" i="10"/>
  <c r="B198" i="10"/>
  <c r="C198" i="10"/>
  <c r="L198" i="10" s="1"/>
  <c r="D198" i="10"/>
  <c r="G198" i="10" s="1"/>
  <c r="E198" i="10"/>
  <c r="H198" i="10" s="1"/>
  <c r="P198" i="10"/>
  <c r="A199" i="10"/>
  <c r="B199" i="10"/>
  <c r="C199" i="10"/>
  <c r="M199" i="10" s="1"/>
  <c r="D199" i="10"/>
  <c r="G199" i="10" s="1"/>
  <c r="E199" i="10"/>
  <c r="H199" i="10" s="1"/>
  <c r="P199" i="10"/>
  <c r="A200" i="10"/>
  <c r="B200" i="10"/>
  <c r="C200" i="10"/>
  <c r="K200" i="10" s="1"/>
  <c r="D200" i="10"/>
  <c r="G200" i="10" s="1"/>
  <c r="E200" i="10"/>
  <c r="H200" i="10" s="1"/>
  <c r="P200" i="10"/>
  <c r="A201" i="10"/>
  <c r="B201" i="10"/>
  <c r="C201" i="10"/>
  <c r="K201" i="10" s="1"/>
  <c r="D201" i="10"/>
  <c r="G201" i="10" s="1"/>
  <c r="E201" i="10"/>
  <c r="H201" i="10" s="1"/>
  <c r="P201" i="10"/>
  <c r="A202" i="10"/>
  <c r="B202" i="10"/>
  <c r="C202" i="10"/>
  <c r="L202" i="10" s="1"/>
  <c r="D202" i="10"/>
  <c r="G202" i="10" s="1"/>
  <c r="E202" i="10"/>
  <c r="H202" i="10" s="1"/>
  <c r="P202" i="10"/>
  <c r="A203" i="10"/>
  <c r="B203" i="10"/>
  <c r="C203" i="10"/>
  <c r="L203" i="10" s="1"/>
  <c r="D203" i="10"/>
  <c r="G203" i="10" s="1"/>
  <c r="E203" i="10"/>
  <c r="H203" i="10" s="1"/>
  <c r="P203" i="10"/>
  <c r="AP123" i="10"/>
  <c r="AP124" i="10"/>
  <c r="AP125" i="10"/>
  <c r="AP153" i="10"/>
  <c r="AP154" i="10"/>
  <c r="AP155" i="10"/>
  <c r="AP42" i="10"/>
  <c r="AP43" i="10"/>
  <c r="AP44" i="10"/>
  <c r="AP45" i="10"/>
  <c r="AP46" i="10"/>
  <c r="AP47" i="10"/>
  <c r="AP48" i="10"/>
  <c r="AP49" i="10"/>
  <c r="AP50" i="10"/>
  <c r="AP51" i="10"/>
  <c r="AP52" i="10"/>
  <c r="AP3" i="10"/>
  <c r="AP4" i="10"/>
  <c r="AP5" i="10"/>
  <c r="AP6" i="10"/>
  <c r="AP7" i="10"/>
  <c r="AP8" i="10"/>
  <c r="AP9" i="10"/>
  <c r="AP10" i="10"/>
  <c r="AP11" i="10"/>
  <c r="AP12" i="10"/>
  <c r="AP13" i="10"/>
  <c r="S91" i="8"/>
  <c r="K202" i="10" l="1"/>
  <c r="M201" i="10"/>
  <c r="O201" i="10" s="1"/>
  <c r="K327" i="10"/>
  <c r="L336" i="10"/>
  <c r="L337" i="10"/>
  <c r="M198" i="10"/>
  <c r="I198" i="10" s="1"/>
  <c r="M197" i="10"/>
  <c r="O197" i="10" s="1"/>
  <c r="M277" i="10"/>
  <c r="L327" i="10"/>
  <c r="K328" i="10"/>
  <c r="K331" i="10"/>
  <c r="K198" i="10"/>
  <c r="L328" i="10"/>
  <c r="L329" i="10"/>
  <c r="L331" i="10"/>
  <c r="K332" i="10"/>
  <c r="K335" i="10"/>
  <c r="L332" i="10"/>
  <c r="L333" i="10"/>
  <c r="L335" i="10"/>
  <c r="K336" i="10"/>
  <c r="O333" i="10"/>
  <c r="I333" i="10"/>
  <c r="O336" i="10"/>
  <c r="I336" i="10"/>
  <c r="I328" i="10"/>
  <c r="O328" i="10"/>
  <c r="O329" i="10"/>
  <c r="I329" i="10"/>
  <c r="O332" i="10"/>
  <c r="I332" i="10"/>
  <c r="O337" i="10"/>
  <c r="I337" i="10"/>
  <c r="I331" i="10"/>
  <c r="O331" i="10"/>
  <c r="I335" i="10"/>
  <c r="O335" i="10"/>
  <c r="I327" i="10"/>
  <c r="O327" i="10"/>
  <c r="M334" i="10"/>
  <c r="G334" i="10"/>
  <c r="M330" i="10"/>
  <c r="G330" i="10"/>
  <c r="K329" i="10"/>
  <c r="K333" i="10"/>
  <c r="K337" i="10"/>
  <c r="K334" i="10"/>
  <c r="K330" i="10"/>
  <c r="M200" i="10"/>
  <c r="O200" i="10" s="1"/>
  <c r="L200" i="10"/>
  <c r="L284" i="10"/>
  <c r="M278" i="10"/>
  <c r="K284" i="10"/>
  <c r="M280" i="10"/>
  <c r="O280" i="10" s="1"/>
  <c r="L278" i="10"/>
  <c r="M275" i="10"/>
  <c r="I275" i="10" s="1"/>
  <c r="O274" i="10"/>
  <c r="I274" i="10"/>
  <c r="L274" i="10"/>
  <c r="M276" i="10"/>
  <c r="O276" i="10" s="1"/>
  <c r="K274" i="10"/>
  <c r="I284" i="10"/>
  <c r="M279" i="10"/>
  <c r="L276" i="10"/>
  <c r="M282" i="10"/>
  <c r="M273" i="10"/>
  <c r="L282" i="10"/>
  <c r="M205" i="10"/>
  <c r="I205" i="10" s="1"/>
  <c r="M204" i="10"/>
  <c r="O204" i="10" s="1"/>
  <c r="M206" i="10"/>
  <c r="I206" i="10" s="1"/>
  <c r="K205" i="10"/>
  <c r="M285" i="10"/>
  <c r="M281" i="10"/>
  <c r="M283" i="10"/>
  <c r="G285" i="10"/>
  <c r="L283" i="10"/>
  <c r="G281" i="10"/>
  <c r="L285" i="10"/>
  <c r="L281" i="10"/>
  <c r="L279" i="10"/>
  <c r="G277" i="10"/>
  <c r="L275" i="10"/>
  <c r="G273" i="10"/>
  <c r="L277" i="10"/>
  <c r="L273" i="10"/>
  <c r="M202" i="10"/>
  <c r="I202" i="10" s="1"/>
  <c r="M209" i="10"/>
  <c r="M208" i="10"/>
  <c r="M207" i="10"/>
  <c r="L209" i="10"/>
  <c r="K208" i="10"/>
  <c r="L207" i="10"/>
  <c r="O198" i="10"/>
  <c r="I201" i="10"/>
  <c r="L206" i="10"/>
  <c r="L204" i="10"/>
  <c r="O199" i="10"/>
  <c r="I199" i="10"/>
  <c r="L199" i="10"/>
  <c r="K203" i="10"/>
  <c r="K199" i="10"/>
  <c r="L201" i="10"/>
  <c r="L197" i="10"/>
  <c r="M203" i="10"/>
  <c r="I10" i="1"/>
  <c r="I7" i="1"/>
  <c r="I9" i="1"/>
  <c r="I8" i="1"/>
  <c r="P325" i="8"/>
  <c r="E325" i="8"/>
  <c r="H325" i="8" s="1"/>
  <c r="D325" i="8"/>
  <c r="G325" i="8" s="1"/>
  <c r="C325" i="8"/>
  <c r="M325" i="8" s="1"/>
  <c r="B325" i="8"/>
  <c r="A325" i="8"/>
  <c r="P324" i="8"/>
  <c r="E324" i="8"/>
  <c r="H324" i="8" s="1"/>
  <c r="D324" i="8"/>
  <c r="G324" i="8" s="1"/>
  <c r="C324" i="8"/>
  <c r="M324" i="8" s="1"/>
  <c r="B324" i="8"/>
  <c r="A324" i="8"/>
  <c r="P323" i="8"/>
  <c r="E323" i="8"/>
  <c r="H323" i="8" s="1"/>
  <c r="D323" i="8"/>
  <c r="G323" i="8" s="1"/>
  <c r="C323" i="8"/>
  <c r="M323" i="8" s="1"/>
  <c r="B323" i="8"/>
  <c r="A323" i="8"/>
  <c r="P322" i="8"/>
  <c r="E322" i="8"/>
  <c r="H322" i="8" s="1"/>
  <c r="D322" i="8"/>
  <c r="C322" i="8"/>
  <c r="L322" i="8" s="1"/>
  <c r="B322" i="8"/>
  <c r="A322" i="8"/>
  <c r="P321" i="8"/>
  <c r="E321" i="8"/>
  <c r="H321" i="8" s="1"/>
  <c r="D321" i="8"/>
  <c r="G321" i="8" s="1"/>
  <c r="C321" i="8"/>
  <c r="M321" i="8" s="1"/>
  <c r="B321" i="8"/>
  <c r="A321" i="8"/>
  <c r="P320" i="8"/>
  <c r="H320" i="8"/>
  <c r="E320" i="8"/>
  <c r="D320" i="8"/>
  <c r="G320" i="8" s="1"/>
  <c r="C320" i="8"/>
  <c r="M320" i="8" s="1"/>
  <c r="B320" i="8"/>
  <c r="A320" i="8"/>
  <c r="P319" i="8"/>
  <c r="E319" i="8"/>
  <c r="H319" i="8" s="1"/>
  <c r="D319" i="8"/>
  <c r="G319" i="8" s="1"/>
  <c r="C319" i="8"/>
  <c r="M319" i="8" s="1"/>
  <c r="B319" i="8"/>
  <c r="A319" i="8"/>
  <c r="P318" i="8"/>
  <c r="E318" i="8"/>
  <c r="H318" i="8" s="1"/>
  <c r="D318" i="8"/>
  <c r="C318" i="8"/>
  <c r="L318" i="8" s="1"/>
  <c r="B318" i="8"/>
  <c r="A318" i="8"/>
  <c r="P317" i="8"/>
  <c r="E317" i="8"/>
  <c r="H317" i="8" s="1"/>
  <c r="D317" i="8"/>
  <c r="G317" i="8" s="1"/>
  <c r="C317" i="8"/>
  <c r="M317" i="8" s="1"/>
  <c r="B317" i="8"/>
  <c r="A317" i="8"/>
  <c r="P316" i="8"/>
  <c r="E316" i="8"/>
  <c r="H316" i="8" s="1"/>
  <c r="D316" i="8"/>
  <c r="G316" i="8" s="1"/>
  <c r="C316" i="8"/>
  <c r="M316" i="8" s="1"/>
  <c r="B316" i="8"/>
  <c r="A316" i="8"/>
  <c r="P315" i="8"/>
  <c r="E315" i="8"/>
  <c r="H315" i="8" s="1"/>
  <c r="D315" i="8"/>
  <c r="G315" i="8" s="1"/>
  <c r="C315" i="8"/>
  <c r="M315" i="8" s="1"/>
  <c r="B315" i="8"/>
  <c r="A315" i="8"/>
  <c r="H314" i="8"/>
  <c r="G314" i="8"/>
  <c r="E314" i="8"/>
  <c r="D314" i="8"/>
  <c r="C314" i="8"/>
  <c r="B314" i="8"/>
  <c r="P311" i="8"/>
  <c r="A263" i="8"/>
  <c r="B263" i="8"/>
  <c r="C263" i="8"/>
  <c r="K263" i="8" s="1"/>
  <c r="D263" i="8"/>
  <c r="E263" i="8"/>
  <c r="H263" i="8" s="1"/>
  <c r="M263" i="8"/>
  <c r="I263" i="8" s="1"/>
  <c r="O263" i="8"/>
  <c r="P263" i="8"/>
  <c r="A264" i="8"/>
  <c r="B264" i="8"/>
  <c r="C264" i="8"/>
  <c r="M264" i="8" s="1"/>
  <c r="D264" i="8"/>
  <c r="G264" i="8" s="1"/>
  <c r="E264" i="8"/>
  <c r="H264" i="8"/>
  <c r="K264" i="8"/>
  <c r="P264" i="8"/>
  <c r="A265" i="8"/>
  <c r="B265" i="8"/>
  <c r="C265" i="8"/>
  <c r="K265" i="8" s="1"/>
  <c r="D265" i="8"/>
  <c r="G265" i="8" s="1"/>
  <c r="E265" i="8"/>
  <c r="H265" i="8" s="1"/>
  <c r="L265" i="8"/>
  <c r="P265" i="8"/>
  <c r="A266" i="8"/>
  <c r="B266" i="8"/>
  <c r="C266" i="8"/>
  <c r="K266" i="8" s="1"/>
  <c r="D266" i="8"/>
  <c r="G266" i="8" s="1"/>
  <c r="E266" i="8"/>
  <c r="H266" i="8" s="1"/>
  <c r="L266" i="8"/>
  <c r="M266" i="8"/>
  <c r="O266" i="8" s="1"/>
  <c r="P266" i="8"/>
  <c r="A267" i="8"/>
  <c r="B267" i="8"/>
  <c r="C267" i="8"/>
  <c r="K267" i="8" s="1"/>
  <c r="D267" i="8"/>
  <c r="E267" i="8"/>
  <c r="H267" i="8" s="1"/>
  <c r="P267" i="8"/>
  <c r="A268" i="8"/>
  <c r="B268" i="8"/>
  <c r="C268" i="8"/>
  <c r="D268" i="8"/>
  <c r="G268" i="8" s="1"/>
  <c r="E268" i="8"/>
  <c r="H268" i="8" s="1"/>
  <c r="K268" i="8"/>
  <c r="L268" i="8"/>
  <c r="M268" i="8"/>
  <c r="I268" i="8" s="1"/>
  <c r="P268" i="8"/>
  <c r="A269" i="8"/>
  <c r="B269" i="8"/>
  <c r="C269" i="8"/>
  <c r="M269" i="8" s="1"/>
  <c r="I269" i="8" s="1"/>
  <c r="D269" i="8"/>
  <c r="G269" i="8" s="1"/>
  <c r="E269" i="8"/>
  <c r="H269" i="8" s="1"/>
  <c r="K269" i="8"/>
  <c r="L269" i="8"/>
  <c r="P269" i="8"/>
  <c r="A270" i="8"/>
  <c r="B270" i="8"/>
  <c r="C270" i="8"/>
  <c r="K270" i="8" s="1"/>
  <c r="D270" i="8"/>
  <c r="E270" i="8"/>
  <c r="H270" i="8" s="1"/>
  <c r="G270" i="8"/>
  <c r="L270" i="8"/>
  <c r="P270" i="8"/>
  <c r="A271" i="8"/>
  <c r="B271" i="8"/>
  <c r="C271" i="8"/>
  <c r="K271" i="8" s="1"/>
  <c r="D271" i="8"/>
  <c r="E271" i="8"/>
  <c r="H271" i="8" s="1"/>
  <c r="P271" i="8"/>
  <c r="A272" i="8"/>
  <c r="B272" i="8"/>
  <c r="C272" i="8"/>
  <c r="M272" i="8" s="1"/>
  <c r="D272" i="8"/>
  <c r="G272" i="8" s="1"/>
  <c r="E272" i="8"/>
  <c r="H272" i="8" s="1"/>
  <c r="P272" i="8"/>
  <c r="A197" i="8"/>
  <c r="B197" i="8"/>
  <c r="C197" i="8"/>
  <c r="L197" i="8" s="1"/>
  <c r="D197" i="8"/>
  <c r="E197" i="8"/>
  <c r="H197" i="8" s="1"/>
  <c r="P197" i="8"/>
  <c r="A198" i="8"/>
  <c r="B198" i="8"/>
  <c r="C198" i="8"/>
  <c r="L198" i="8" s="1"/>
  <c r="D198" i="8"/>
  <c r="G198" i="8" s="1"/>
  <c r="E198" i="8"/>
  <c r="H198" i="8" s="1"/>
  <c r="P198" i="8"/>
  <c r="A199" i="8"/>
  <c r="B199" i="8"/>
  <c r="C199" i="8"/>
  <c r="K199" i="8" s="1"/>
  <c r="D199" i="8"/>
  <c r="G199" i="8" s="1"/>
  <c r="E199" i="8"/>
  <c r="H199" i="8" s="1"/>
  <c r="P199" i="8"/>
  <c r="A200" i="8"/>
  <c r="B200" i="8"/>
  <c r="C200" i="8"/>
  <c r="L200" i="8" s="1"/>
  <c r="D200" i="8"/>
  <c r="G200" i="8" s="1"/>
  <c r="E200" i="8"/>
  <c r="H200" i="8" s="1"/>
  <c r="P200" i="8"/>
  <c r="A191" i="8"/>
  <c r="B191" i="8"/>
  <c r="C191" i="8"/>
  <c r="K191" i="8" s="1"/>
  <c r="D191" i="8"/>
  <c r="E191" i="8"/>
  <c r="H191" i="8" s="1"/>
  <c r="P191" i="8"/>
  <c r="A192" i="8"/>
  <c r="B192" i="8"/>
  <c r="C192" i="8"/>
  <c r="L192" i="8" s="1"/>
  <c r="D192" i="8"/>
  <c r="G192" i="8" s="1"/>
  <c r="E192" i="8"/>
  <c r="H192" i="8" s="1"/>
  <c r="P192" i="8"/>
  <c r="A193" i="8"/>
  <c r="B193" i="8"/>
  <c r="C193" i="8"/>
  <c r="K193" i="8" s="1"/>
  <c r="D193" i="8"/>
  <c r="G193" i="8" s="1"/>
  <c r="E193" i="8"/>
  <c r="H193" i="8" s="1"/>
  <c r="P193" i="8"/>
  <c r="A194" i="8"/>
  <c r="B194" i="8"/>
  <c r="C194" i="8"/>
  <c r="K194" i="8" s="1"/>
  <c r="D194" i="8"/>
  <c r="G194" i="8" s="1"/>
  <c r="E194" i="8"/>
  <c r="H194" i="8" s="1"/>
  <c r="P194" i="8"/>
  <c r="A195" i="8"/>
  <c r="B195" i="8"/>
  <c r="C195" i="8"/>
  <c r="K195" i="8" s="1"/>
  <c r="D195" i="8"/>
  <c r="E195" i="8"/>
  <c r="H195" i="8" s="1"/>
  <c r="P195" i="8"/>
  <c r="A196" i="8"/>
  <c r="B196" i="8"/>
  <c r="C196" i="8"/>
  <c r="M196" i="8" s="1"/>
  <c r="D196" i="8"/>
  <c r="G196" i="8" s="1"/>
  <c r="E196" i="8"/>
  <c r="H196" i="8" s="1"/>
  <c r="P196" i="8"/>
  <c r="A113" i="8"/>
  <c r="B113" i="8"/>
  <c r="C113" i="8"/>
  <c r="K113" i="8" s="1"/>
  <c r="D113" i="8"/>
  <c r="E113" i="8"/>
  <c r="H113" i="8" s="1"/>
  <c r="P113" i="8"/>
  <c r="AP42" i="8"/>
  <c r="AP43" i="8"/>
  <c r="AP44" i="8"/>
  <c r="AP45" i="8"/>
  <c r="AP46" i="8"/>
  <c r="AP47" i="8"/>
  <c r="AP48" i="8"/>
  <c r="AP49" i="8"/>
  <c r="AP50" i="8"/>
  <c r="AP51" i="8"/>
  <c r="AP52" i="8"/>
  <c r="AP53" i="8"/>
  <c r="AP3" i="8"/>
  <c r="AP4" i="8"/>
  <c r="AP5" i="8"/>
  <c r="AP6" i="8"/>
  <c r="AP7" i="8"/>
  <c r="AP8" i="8"/>
  <c r="AP9" i="8"/>
  <c r="AP10" i="8"/>
  <c r="AP11" i="8"/>
  <c r="AP12" i="8"/>
  <c r="AP13" i="8"/>
  <c r="AP14" i="8"/>
  <c r="I6" i="1"/>
  <c r="P356" i="9"/>
  <c r="E356" i="9"/>
  <c r="H356" i="9" s="1"/>
  <c r="D356" i="9"/>
  <c r="C356" i="9"/>
  <c r="L356" i="9" s="1"/>
  <c r="B356" i="9"/>
  <c r="A356" i="9"/>
  <c r="P355" i="9"/>
  <c r="E355" i="9"/>
  <c r="H355" i="9" s="1"/>
  <c r="D355" i="9"/>
  <c r="G355" i="9" s="1"/>
  <c r="C355" i="9"/>
  <c r="M355" i="9" s="1"/>
  <c r="B355" i="9"/>
  <c r="A355" i="9"/>
  <c r="P354" i="9"/>
  <c r="E354" i="9"/>
  <c r="H354" i="9" s="1"/>
  <c r="D354" i="9"/>
  <c r="G354" i="9" s="1"/>
  <c r="C354" i="9"/>
  <c r="M354" i="9" s="1"/>
  <c r="B354" i="9"/>
  <c r="A354" i="9"/>
  <c r="P353" i="9"/>
  <c r="E353" i="9"/>
  <c r="H353" i="9" s="1"/>
  <c r="D353" i="9"/>
  <c r="G353" i="9" s="1"/>
  <c r="C353" i="9"/>
  <c r="M353" i="9" s="1"/>
  <c r="B353" i="9"/>
  <c r="A353" i="9"/>
  <c r="P352" i="9"/>
  <c r="E352" i="9"/>
  <c r="H352" i="9" s="1"/>
  <c r="D352" i="9"/>
  <c r="C352" i="9"/>
  <c r="L352" i="9" s="1"/>
  <c r="B352" i="9"/>
  <c r="A352" i="9"/>
  <c r="P351" i="9"/>
  <c r="E351" i="9"/>
  <c r="H351" i="9" s="1"/>
  <c r="D351" i="9"/>
  <c r="G351" i="9" s="1"/>
  <c r="C351" i="9"/>
  <c r="M351" i="9" s="1"/>
  <c r="B351" i="9"/>
  <c r="A351" i="9"/>
  <c r="P350" i="9"/>
  <c r="K350" i="9"/>
  <c r="E350" i="9"/>
  <c r="H350" i="9" s="1"/>
  <c r="D350" i="9"/>
  <c r="G350" i="9" s="1"/>
  <c r="C350" i="9"/>
  <c r="M350" i="9" s="1"/>
  <c r="B350" i="9"/>
  <c r="A350" i="9"/>
  <c r="P349" i="9"/>
  <c r="E349" i="9"/>
  <c r="H349" i="9" s="1"/>
  <c r="D349" i="9"/>
  <c r="G349" i="9" s="1"/>
  <c r="C349" i="9"/>
  <c r="M349" i="9" s="1"/>
  <c r="B349" i="9"/>
  <c r="A349" i="9"/>
  <c r="P348" i="9"/>
  <c r="E348" i="9"/>
  <c r="H348" i="9" s="1"/>
  <c r="D348" i="9"/>
  <c r="C348" i="9"/>
  <c r="L348" i="9" s="1"/>
  <c r="B348" i="9"/>
  <c r="A348" i="9"/>
  <c r="P347" i="9"/>
  <c r="E347" i="9"/>
  <c r="H347" i="9" s="1"/>
  <c r="D347" i="9"/>
  <c r="G347" i="9" s="1"/>
  <c r="C347" i="9"/>
  <c r="M347" i="9" s="1"/>
  <c r="B347" i="9"/>
  <c r="A347" i="9"/>
  <c r="P346" i="9"/>
  <c r="E346" i="9"/>
  <c r="H346" i="9" s="1"/>
  <c r="D346" i="9"/>
  <c r="G346" i="9" s="1"/>
  <c r="C346" i="9"/>
  <c r="M346" i="9" s="1"/>
  <c r="B346" i="9"/>
  <c r="A346" i="9"/>
  <c r="P345" i="9"/>
  <c r="E345" i="9"/>
  <c r="H345" i="9" s="1"/>
  <c r="D345" i="9"/>
  <c r="G345" i="9" s="1"/>
  <c r="C345" i="9"/>
  <c r="K345" i="9" s="1"/>
  <c r="B345" i="9"/>
  <c r="A345" i="9"/>
  <c r="H344" i="9"/>
  <c r="G344" i="9"/>
  <c r="E344" i="9"/>
  <c r="D344" i="9"/>
  <c r="C344" i="9"/>
  <c r="B344" i="9"/>
  <c r="P341" i="9"/>
  <c r="I4" i="1"/>
  <c r="I5" i="1"/>
  <c r="I3" i="1"/>
  <c r="A293" i="9"/>
  <c r="B293" i="9"/>
  <c r="C293" i="9"/>
  <c r="K293" i="9" s="1"/>
  <c r="D293" i="9"/>
  <c r="E293" i="9"/>
  <c r="H293" i="9" s="1"/>
  <c r="P293" i="9"/>
  <c r="A294" i="9"/>
  <c r="B294" i="9"/>
  <c r="C294" i="9"/>
  <c r="K294" i="9" s="1"/>
  <c r="D294" i="9"/>
  <c r="G294" i="9" s="1"/>
  <c r="E294" i="9"/>
  <c r="H294" i="9" s="1"/>
  <c r="P294" i="9"/>
  <c r="A295" i="9"/>
  <c r="B295" i="9"/>
  <c r="C295" i="9"/>
  <c r="K295" i="9" s="1"/>
  <c r="D295" i="9"/>
  <c r="G295" i="9" s="1"/>
  <c r="E295" i="9"/>
  <c r="H295" i="9"/>
  <c r="M295" i="9"/>
  <c r="I295" i="9" s="1"/>
  <c r="P295" i="9"/>
  <c r="A282" i="9"/>
  <c r="B282" i="9"/>
  <c r="C282" i="9"/>
  <c r="K282" i="9" s="1"/>
  <c r="D282" i="9"/>
  <c r="E282" i="9"/>
  <c r="H282" i="9" s="1"/>
  <c r="G282" i="9"/>
  <c r="P282" i="9"/>
  <c r="A283" i="9"/>
  <c r="B283" i="9"/>
  <c r="C283" i="9"/>
  <c r="K283" i="9" s="1"/>
  <c r="D283" i="9"/>
  <c r="G283" i="9" s="1"/>
  <c r="E283" i="9"/>
  <c r="H283" i="9" s="1"/>
  <c r="P283" i="9"/>
  <c r="A284" i="9"/>
  <c r="B284" i="9"/>
  <c r="C284" i="9"/>
  <c r="M284" i="9" s="1"/>
  <c r="D284" i="9"/>
  <c r="G284" i="9" s="1"/>
  <c r="E284" i="9"/>
  <c r="H284" i="9"/>
  <c r="P284" i="9"/>
  <c r="A285" i="9"/>
  <c r="B285" i="9"/>
  <c r="C285" i="9"/>
  <c r="D285" i="9"/>
  <c r="G285" i="9" s="1"/>
  <c r="E285" i="9"/>
  <c r="H285" i="9" s="1"/>
  <c r="K285" i="9"/>
  <c r="L285" i="9"/>
  <c r="M285" i="9"/>
  <c r="O285" i="9" s="1"/>
  <c r="P285" i="9"/>
  <c r="A286" i="9"/>
  <c r="B286" i="9"/>
  <c r="C286" i="9"/>
  <c r="K286" i="9" s="1"/>
  <c r="D286" i="9"/>
  <c r="E286" i="9"/>
  <c r="G286" i="9"/>
  <c r="H286" i="9"/>
  <c r="P286" i="9"/>
  <c r="A287" i="9"/>
  <c r="B287" i="9"/>
  <c r="C287" i="9"/>
  <c r="L287" i="9" s="1"/>
  <c r="D287" i="9"/>
  <c r="E287" i="9"/>
  <c r="H287" i="9" s="1"/>
  <c r="G287" i="9"/>
  <c r="K287" i="9"/>
  <c r="P287" i="9"/>
  <c r="A288" i="9"/>
  <c r="B288" i="9"/>
  <c r="C288" i="9"/>
  <c r="K288" i="9" s="1"/>
  <c r="D288" i="9"/>
  <c r="G288" i="9" s="1"/>
  <c r="E288" i="9"/>
  <c r="H288" i="9" s="1"/>
  <c r="P288" i="9"/>
  <c r="A289" i="9"/>
  <c r="B289" i="9"/>
  <c r="C289" i="9"/>
  <c r="K289" i="9" s="1"/>
  <c r="D289" i="9"/>
  <c r="G289" i="9" s="1"/>
  <c r="E289" i="9"/>
  <c r="H289" i="9" s="1"/>
  <c r="P289" i="9"/>
  <c r="A290" i="9"/>
  <c r="B290" i="9"/>
  <c r="C290" i="9"/>
  <c r="K290" i="9" s="1"/>
  <c r="D290" i="9"/>
  <c r="E290" i="9"/>
  <c r="H290" i="9" s="1"/>
  <c r="G290" i="9"/>
  <c r="P290" i="9"/>
  <c r="A291" i="9"/>
  <c r="B291" i="9"/>
  <c r="C291" i="9"/>
  <c r="K291" i="9" s="1"/>
  <c r="D291" i="9"/>
  <c r="G291" i="9" s="1"/>
  <c r="E291" i="9"/>
  <c r="H291" i="9" s="1"/>
  <c r="P291" i="9"/>
  <c r="A292" i="9"/>
  <c r="B292" i="9"/>
  <c r="C292" i="9"/>
  <c r="L292" i="9" s="1"/>
  <c r="D292" i="9"/>
  <c r="G292" i="9" s="1"/>
  <c r="E292" i="9"/>
  <c r="H292" i="9" s="1"/>
  <c r="P292" i="9"/>
  <c r="A209" i="9"/>
  <c r="B209" i="9"/>
  <c r="C209" i="9"/>
  <c r="K209" i="9" s="1"/>
  <c r="D209" i="9"/>
  <c r="E209" i="9"/>
  <c r="H209" i="9" s="1"/>
  <c r="G209" i="9"/>
  <c r="P209" i="9"/>
  <c r="A210" i="9"/>
  <c r="B210" i="9"/>
  <c r="C210" i="9"/>
  <c r="K210" i="9" s="1"/>
  <c r="D210" i="9"/>
  <c r="G210" i="9" s="1"/>
  <c r="E210" i="9"/>
  <c r="H210" i="9" s="1"/>
  <c r="P210" i="9"/>
  <c r="A205" i="9"/>
  <c r="B205" i="9"/>
  <c r="C205" i="9"/>
  <c r="K205" i="9" s="1"/>
  <c r="D205" i="9"/>
  <c r="G205" i="9" s="1"/>
  <c r="E205" i="9"/>
  <c r="H205" i="9" s="1"/>
  <c r="P205" i="9"/>
  <c r="A206" i="9"/>
  <c r="B206" i="9"/>
  <c r="C206" i="9"/>
  <c r="L206" i="9" s="1"/>
  <c r="D206" i="9"/>
  <c r="G206" i="9" s="1"/>
  <c r="E206" i="9"/>
  <c r="H206" i="9" s="1"/>
  <c r="P206" i="9"/>
  <c r="A207" i="9"/>
  <c r="B207" i="9"/>
  <c r="C207" i="9"/>
  <c r="K207" i="9" s="1"/>
  <c r="D207" i="9"/>
  <c r="G207" i="9" s="1"/>
  <c r="E207" i="9"/>
  <c r="H207" i="9" s="1"/>
  <c r="P207" i="9"/>
  <c r="A208" i="9"/>
  <c r="B208" i="9"/>
  <c r="C208" i="9"/>
  <c r="M208" i="9" s="1"/>
  <c r="O208" i="9" s="1"/>
  <c r="D208" i="9"/>
  <c r="G208" i="9" s="1"/>
  <c r="E208" i="9"/>
  <c r="H208" i="9" s="1"/>
  <c r="P208" i="9"/>
  <c r="A196" i="9"/>
  <c r="B196" i="9"/>
  <c r="C196" i="9"/>
  <c r="K196" i="9" s="1"/>
  <c r="D196" i="9"/>
  <c r="E196" i="9"/>
  <c r="H196" i="9" s="1"/>
  <c r="M196" i="9"/>
  <c r="O196" i="9" s="1"/>
  <c r="P196" i="9"/>
  <c r="A197" i="9"/>
  <c r="B197" i="9"/>
  <c r="C197" i="9"/>
  <c r="L197" i="9" s="1"/>
  <c r="D197" i="9"/>
  <c r="G197" i="9" s="1"/>
  <c r="E197" i="9"/>
  <c r="H197" i="9" s="1"/>
  <c r="P197" i="9"/>
  <c r="A198" i="9"/>
  <c r="B198" i="9"/>
  <c r="C198" i="9"/>
  <c r="M198" i="9" s="1"/>
  <c r="D198" i="9"/>
  <c r="G198" i="9" s="1"/>
  <c r="E198" i="9"/>
  <c r="H198" i="9" s="1"/>
  <c r="P198" i="9"/>
  <c r="A199" i="9"/>
  <c r="B199" i="9"/>
  <c r="C199" i="9"/>
  <c r="L199" i="9" s="1"/>
  <c r="D199" i="9"/>
  <c r="G199" i="9" s="1"/>
  <c r="E199" i="9"/>
  <c r="H199" i="9" s="1"/>
  <c r="P199" i="9"/>
  <c r="A200" i="9"/>
  <c r="B200" i="9"/>
  <c r="C200" i="9"/>
  <c r="K200" i="9" s="1"/>
  <c r="D200" i="9"/>
  <c r="G200" i="9" s="1"/>
  <c r="E200" i="9"/>
  <c r="H200" i="9" s="1"/>
  <c r="P200" i="9"/>
  <c r="A201" i="9"/>
  <c r="B201" i="9"/>
  <c r="C201" i="9"/>
  <c r="K201" i="9" s="1"/>
  <c r="D201" i="9"/>
  <c r="E201" i="9"/>
  <c r="H201" i="9" s="1"/>
  <c r="G201" i="9"/>
  <c r="M201" i="9"/>
  <c r="I201" i="9" s="1"/>
  <c r="P201" i="9"/>
  <c r="A202" i="9"/>
  <c r="B202" i="9"/>
  <c r="C202" i="9"/>
  <c r="L202" i="9" s="1"/>
  <c r="D202" i="9"/>
  <c r="G202" i="9" s="1"/>
  <c r="E202" i="9"/>
  <c r="H202" i="9" s="1"/>
  <c r="P202" i="9"/>
  <c r="A203" i="9"/>
  <c r="B203" i="9"/>
  <c r="C203" i="9"/>
  <c r="K203" i="9" s="1"/>
  <c r="D203" i="9"/>
  <c r="G203" i="9" s="1"/>
  <c r="E203" i="9"/>
  <c r="H203" i="9" s="1"/>
  <c r="M203" i="9"/>
  <c r="O203" i="9" s="1"/>
  <c r="P203" i="9"/>
  <c r="A204" i="9"/>
  <c r="B204" i="9"/>
  <c r="C204" i="9"/>
  <c r="K204" i="9" s="1"/>
  <c r="D204" i="9"/>
  <c r="G204" i="9" s="1"/>
  <c r="E204" i="9"/>
  <c r="H204" i="9" s="1"/>
  <c r="P204" i="9"/>
  <c r="AP123" i="9"/>
  <c r="AP124" i="9"/>
  <c r="AP125" i="9"/>
  <c r="AP126" i="9"/>
  <c r="AP154" i="9"/>
  <c r="AP155" i="9"/>
  <c r="AP156" i="9"/>
  <c r="AP157" i="9"/>
  <c r="AP42" i="9"/>
  <c r="AP43" i="9"/>
  <c r="AP44" i="9"/>
  <c r="AP45" i="9"/>
  <c r="AP46" i="9"/>
  <c r="AP47" i="9"/>
  <c r="AP48" i="9"/>
  <c r="AP49" i="9"/>
  <c r="AP50" i="9"/>
  <c r="AP51" i="9"/>
  <c r="AP3" i="9"/>
  <c r="AP4" i="9"/>
  <c r="AP5" i="9"/>
  <c r="AP6" i="9"/>
  <c r="AP7" i="9"/>
  <c r="AP8" i="9"/>
  <c r="AP9" i="9"/>
  <c r="AP10" i="9"/>
  <c r="AP11" i="9"/>
  <c r="AP12" i="9"/>
  <c r="I200" i="10" l="1"/>
  <c r="I197" i="10"/>
  <c r="O205" i="10"/>
  <c r="I277" i="10"/>
  <c r="O277" i="10"/>
  <c r="I330" i="10"/>
  <c r="O330" i="10"/>
  <c r="I334" i="10"/>
  <c r="O334" i="10"/>
  <c r="O278" i="10"/>
  <c r="I278" i="10"/>
  <c r="O206" i="10"/>
  <c r="O275" i="10"/>
  <c r="I280" i="10"/>
  <c r="I204" i="10"/>
  <c r="I279" i="10"/>
  <c r="O279" i="10"/>
  <c r="O281" i="10"/>
  <c r="I281" i="10"/>
  <c r="I273" i="10"/>
  <c r="O273" i="10"/>
  <c r="O285" i="10"/>
  <c r="I285" i="10"/>
  <c r="I276" i="10"/>
  <c r="I282" i="10"/>
  <c r="O282" i="10"/>
  <c r="I283" i="10"/>
  <c r="O283" i="10"/>
  <c r="O202" i="10"/>
  <c r="I209" i="10"/>
  <c r="O209" i="10"/>
  <c r="O207" i="10"/>
  <c r="I207" i="10"/>
  <c r="I208" i="10"/>
  <c r="O208" i="10"/>
  <c r="O203" i="10"/>
  <c r="I203" i="10"/>
  <c r="K319" i="8"/>
  <c r="L319" i="8"/>
  <c r="L323" i="8"/>
  <c r="K315" i="8"/>
  <c r="K323" i="8"/>
  <c r="L315" i="8"/>
  <c r="L272" i="8"/>
  <c r="K316" i="8"/>
  <c r="L317" i="8"/>
  <c r="K320" i="8"/>
  <c r="L321" i="8"/>
  <c r="K324" i="8"/>
  <c r="L325" i="8"/>
  <c r="K272" i="8"/>
  <c r="M270" i="8"/>
  <c r="O270" i="8" s="1"/>
  <c r="M271" i="8"/>
  <c r="L264" i="8"/>
  <c r="I315" i="8"/>
  <c r="O315" i="8"/>
  <c r="I319" i="8"/>
  <c r="O319" i="8"/>
  <c r="I323" i="8"/>
  <c r="O323" i="8"/>
  <c r="O317" i="8"/>
  <c r="I317" i="8"/>
  <c r="O320" i="8"/>
  <c r="I320" i="8"/>
  <c r="O324" i="8"/>
  <c r="I324" i="8"/>
  <c r="O325" i="8"/>
  <c r="I325" i="8"/>
  <c r="O316" i="8"/>
  <c r="I316" i="8"/>
  <c r="O321" i="8"/>
  <c r="I321" i="8"/>
  <c r="L316" i="8"/>
  <c r="G318" i="8"/>
  <c r="L320" i="8"/>
  <c r="G322" i="8"/>
  <c r="L324" i="8"/>
  <c r="M318" i="8"/>
  <c r="M322" i="8"/>
  <c r="K317" i="8"/>
  <c r="K321" i="8"/>
  <c r="K325" i="8"/>
  <c r="K318" i="8"/>
  <c r="K322" i="8"/>
  <c r="I264" i="8"/>
  <c r="O264" i="8"/>
  <c r="I272" i="8"/>
  <c r="O272" i="8"/>
  <c r="I266" i="8"/>
  <c r="K192" i="8"/>
  <c r="I270" i="8"/>
  <c r="O269" i="8"/>
  <c r="M265" i="8"/>
  <c r="M195" i="8"/>
  <c r="I195" i="8" s="1"/>
  <c r="L194" i="8"/>
  <c r="M198" i="8"/>
  <c r="I198" i="8" s="1"/>
  <c r="K197" i="8"/>
  <c r="L196" i="8"/>
  <c r="K198" i="8"/>
  <c r="O268" i="8"/>
  <c r="G271" i="8"/>
  <c r="G267" i="8"/>
  <c r="G263" i="8"/>
  <c r="L271" i="8"/>
  <c r="L267" i="8"/>
  <c r="L263" i="8"/>
  <c r="M267" i="8"/>
  <c r="I196" i="8"/>
  <c r="O196" i="8"/>
  <c r="K200" i="8"/>
  <c r="S200" i="8" s="1"/>
  <c r="T200" i="8" s="1"/>
  <c r="K196" i="8"/>
  <c r="M199" i="8"/>
  <c r="O198" i="8"/>
  <c r="M192" i="8"/>
  <c r="M194" i="8"/>
  <c r="M191" i="8"/>
  <c r="M200" i="8"/>
  <c r="O200" i="8" s="1"/>
  <c r="M197" i="8"/>
  <c r="M193" i="8"/>
  <c r="L199" i="8"/>
  <c r="G197" i="8"/>
  <c r="G195" i="8"/>
  <c r="L193" i="8"/>
  <c r="G191" i="8"/>
  <c r="L195" i="8"/>
  <c r="L191" i="8"/>
  <c r="M113" i="8"/>
  <c r="I113" i="8" s="1"/>
  <c r="G113" i="8"/>
  <c r="L113" i="8"/>
  <c r="L208" i="9"/>
  <c r="M291" i="9"/>
  <c r="L350" i="9"/>
  <c r="K197" i="9"/>
  <c r="M207" i="9"/>
  <c r="I207" i="9" s="1"/>
  <c r="L291" i="9"/>
  <c r="L207" i="9"/>
  <c r="K354" i="9"/>
  <c r="K208" i="9"/>
  <c r="M206" i="9"/>
  <c r="I206" i="9" s="1"/>
  <c r="K199" i="9"/>
  <c r="K206" i="9"/>
  <c r="M205" i="9"/>
  <c r="O205" i="9" s="1"/>
  <c r="Q205" i="9" s="1"/>
  <c r="L353" i="9"/>
  <c r="O295" i="9"/>
  <c r="Q196" i="9"/>
  <c r="M289" i="9"/>
  <c r="I285" i="9"/>
  <c r="M294" i="9"/>
  <c r="L349" i="9"/>
  <c r="Q285" i="9"/>
  <c r="L289" i="9"/>
  <c r="M283" i="9"/>
  <c r="L294" i="9"/>
  <c r="L283" i="9"/>
  <c r="L203" i="9"/>
  <c r="L201" i="9"/>
  <c r="M199" i="9"/>
  <c r="O199" i="9" s="1"/>
  <c r="Q199" i="9" s="1"/>
  <c r="M197" i="9"/>
  <c r="I197" i="9" s="1"/>
  <c r="M287" i="9"/>
  <c r="M293" i="9"/>
  <c r="M345" i="9"/>
  <c r="I345" i="9" s="1"/>
  <c r="K346" i="9"/>
  <c r="Q295" i="9"/>
  <c r="M282" i="9"/>
  <c r="L346" i="9"/>
  <c r="L345" i="9"/>
  <c r="K349" i="9"/>
  <c r="K353" i="9"/>
  <c r="I353" i="9"/>
  <c r="O353" i="9"/>
  <c r="O350" i="9"/>
  <c r="Q350" i="9" s="1"/>
  <c r="S350" i="9" s="1"/>
  <c r="I350" i="9"/>
  <c r="I354" i="9"/>
  <c r="O354" i="9"/>
  <c r="O355" i="9"/>
  <c r="Q355" i="9" s="1"/>
  <c r="I355" i="9"/>
  <c r="I349" i="9"/>
  <c r="O349" i="9"/>
  <c r="O346" i="9"/>
  <c r="I346" i="9"/>
  <c r="O347" i="9"/>
  <c r="I347" i="9"/>
  <c r="O351" i="9"/>
  <c r="Q351" i="9" s="1"/>
  <c r="I351" i="9"/>
  <c r="G352" i="9"/>
  <c r="L354" i="9"/>
  <c r="G356" i="9"/>
  <c r="O345" i="9"/>
  <c r="K347" i="9"/>
  <c r="K351" i="9"/>
  <c r="K355" i="9"/>
  <c r="G348" i="9"/>
  <c r="L347" i="9"/>
  <c r="L351" i="9"/>
  <c r="L355" i="9"/>
  <c r="M348" i="9"/>
  <c r="M352" i="9"/>
  <c r="K348" i="9"/>
  <c r="K352" i="9"/>
  <c r="K356" i="9"/>
  <c r="M356" i="9"/>
  <c r="S285" i="9"/>
  <c r="T285" i="9" s="1"/>
  <c r="L295" i="9"/>
  <c r="S295" i="9" s="1"/>
  <c r="G293" i="9"/>
  <c r="L293" i="9"/>
  <c r="I284" i="9"/>
  <c r="O284" i="9"/>
  <c r="M288" i="9"/>
  <c r="L288" i="9"/>
  <c r="L284" i="9"/>
  <c r="K292" i="9"/>
  <c r="K284" i="9"/>
  <c r="M290" i="9"/>
  <c r="L290" i="9"/>
  <c r="L286" i="9"/>
  <c r="L282" i="9"/>
  <c r="M292" i="9"/>
  <c r="M286" i="9"/>
  <c r="M210" i="9"/>
  <c r="L209" i="9"/>
  <c r="L210" i="9"/>
  <c r="M209" i="9"/>
  <c r="I208" i="9"/>
  <c r="I205" i="9"/>
  <c r="O206" i="9"/>
  <c r="Q206" i="9" s="1"/>
  <c r="L205" i="9"/>
  <c r="O197" i="9"/>
  <c r="I196" i="9"/>
  <c r="I203" i="9"/>
  <c r="O201" i="9"/>
  <c r="O198" i="9"/>
  <c r="I198" i="9"/>
  <c r="L198" i="9"/>
  <c r="G196" i="9"/>
  <c r="K202" i="9"/>
  <c r="K198" i="9"/>
  <c r="M202" i="9"/>
  <c r="M200" i="9"/>
  <c r="L204" i="9"/>
  <c r="L200" i="9"/>
  <c r="L196" i="9"/>
  <c r="M204" i="9"/>
  <c r="A272" i="10"/>
  <c r="B272" i="10"/>
  <c r="C272" i="10"/>
  <c r="K272" i="10" s="1"/>
  <c r="D272" i="10"/>
  <c r="E272" i="10"/>
  <c r="H272" i="10" s="1"/>
  <c r="P272" i="10"/>
  <c r="P271" i="10"/>
  <c r="E271" i="10"/>
  <c r="H271" i="10" s="1"/>
  <c r="D271" i="10"/>
  <c r="G271" i="10" s="1"/>
  <c r="C271" i="10"/>
  <c r="M271" i="10" s="1"/>
  <c r="B271" i="10"/>
  <c r="A271" i="10"/>
  <c r="P270" i="10"/>
  <c r="E270" i="10"/>
  <c r="H270" i="10" s="1"/>
  <c r="D270" i="10"/>
  <c r="C270" i="10"/>
  <c r="M270" i="10" s="1"/>
  <c r="O270" i="10" s="1"/>
  <c r="B270" i="10"/>
  <c r="A270" i="10"/>
  <c r="P269" i="10"/>
  <c r="E269" i="10"/>
  <c r="H269" i="10" s="1"/>
  <c r="D269" i="10"/>
  <c r="G269" i="10" s="1"/>
  <c r="C269" i="10"/>
  <c r="M269" i="10" s="1"/>
  <c r="B269" i="10"/>
  <c r="A269" i="10"/>
  <c r="P268" i="10"/>
  <c r="E268" i="10"/>
  <c r="H268" i="10" s="1"/>
  <c r="D268" i="10"/>
  <c r="C268" i="10"/>
  <c r="M268" i="10" s="1"/>
  <c r="I268" i="10" s="1"/>
  <c r="B268" i="10"/>
  <c r="A268" i="10"/>
  <c r="P267" i="10"/>
  <c r="E267" i="10"/>
  <c r="H267" i="10" s="1"/>
  <c r="D267" i="10"/>
  <c r="G267" i="10" s="1"/>
  <c r="C267" i="10"/>
  <c r="M267" i="10" s="1"/>
  <c r="B267" i="10"/>
  <c r="A267" i="10"/>
  <c r="P266" i="10"/>
  <c r="E266" i="10"/>
  <c r="H266" i="10" s="1"/>
  <c r="D266" i="10"/>
  <c r="C266" i="10"/>
  <c r="B266" i="10"/>
  <c r="A266" i="10"/>
  <c r="H265" i="10"/>
  <c r="G265" i="10"/>
  <c r="E265" i="10"/>
  <c r="D265" i="10"/>
  <c r="C265" i="10"/>
  <c r="B265" i="10"/>
  <c r="P262" i="10"/>
  <c r="P196" i="10"/>
  <c r="E196" i="10"/>
  <c r="H196" i="10" s="1"/>
  <c r="D196" i="10"/>
  <c r="C196" i="10"/>
  <c r="M196" i="10" s="1"/>
  <c r="I196" i="10" s="1"/>
  <c r="B196" i="10"/>
  <c r="A196" i="10"/>
  <c r="P195" i="10"/>
  <c r="E195" i="10"/>
  <c r="H195" i="10" s="1"/>
  <c r="D195" i="10"/>
  <c r="C195" i="10"/>
  <c r="M195" i="10" s="1"/>
  <c r="I195" i="10" s="1"/>
  <c r="B195" i="10"/>
  <c r="A195" i="10"/>
  <c r="P194" i="10"/>
  <c r="E194" i="10"/>
  <c r="H194" i="10" s="1"/>
  <c r="D194" i="10"/>
  <c r="G194" i="10" s="1"/>
  <c r="C194" i="10"/>
  <c r="M194" i="10" s="1"/>
  <c r="O194" i="10" s="1"/>
  <c r="B194" i="10"/>
  <c r="A194" i="10"/>
  <c r="P193" i="10"/>
  <c r="E193" i="10"/>
  <c r="H193" i="10" s="1"/>
  <c r="D193" i="10"/>
  <c r="G193" i="10" s="1"/>
  <c r="C193" i="10"/>
  <c r="K193" i="10" s="1"/>
  <c r="B193" i="10"/>
  <c r="A193" i="10"/>
  <c r="P192" i="10"/>
  <c r="E192" i="10"/>
  <c r="H192" i="10" s="1"/>
  <c r="D192" i="10"/>
  <c r="G192" i="10" s="1"/>
  <c r="C192" i="10"/>
  <c r="M192" i="10" s="1"/>
  <c r="I192" i="10" s="1"/>
  <c r="B192" i="10"/>
  <c r="A192" i="10"/>
  <c r="P191" i="10"/>
  <c r="E191" i="10"/>
  <c r="H191" i="10" s="1"/>
  <c r="D191" i="10"/>
  <c r="G191" i="10" s="1"/>
  <c r="C191" i="10"/>
  <c r="M191" i="10" s="1"/>
  <c r="B191" i="10"/>
  <c r="A191" i="10"/>
  <c r="P190" i="10"/>
  <c r="E190" i="10"/>
  <c r="H190" i="10" s="1"/>
  <c r="D190" i="10"/>
  <c r="G190" i="10" s="1"/>
  <c r="C190" i="10"/>
  <c r="M190" i="10" s="1"/>
  <c r="O190" i="10" s="1"/>
  <c r="B190" i="10"/>
  <c r="A190" i="10"/>
  <c r="P189" i="10"/>
  <c r="E189" i="10"/>
  <c r="H189" i="10" s="1"/>
  <c r="D189" i="10"/>
  <c r="G189" i="10" s="1"/>
  <c r="C189" i="10"/>
  <c r="K189" i="10" s="1"/>
  <c r="B189" i="10"/>
  <c r="A189" i="10"/>
  <c r="P188" i="10"/>
  <c r="E188" i="10"/>
  <c r="H188" i="10" s="1"/>
  <c r="D188" i="10"/>
  <c r="G188" i="10" s="1"/>
  <c r="C188" i="10"/>
  <c r="M188" i="10" s="1"/>
  <c r="I188" i="10" s="1"/>
  <c r="B188" i="10"/>
  <c r="A188" i="10"/>
  <c r="P187" i="10"/>
  <c r="E187" i="10"/>
  <c r="H187" i="10" s="1"/>
  <c r="D187" i="10"/>
  <c r="G187" i="10" s="1"/>
  <c r="C187" i="10"/>
  <c r="M187" i="10" s="1"/>
  <c r="B187" i="10"/>
  <c r="A187" i="10"/>
  <c r="P186" i="10"/>
  <c r="E186" i="10"/>
  <c r="H186" i="10" s="1"/>
  <c r="D186" i="10"/>
  <c r="G186" i="10" s="1"/>
  <c r="C186" i="10"/>
  <c r="M186" i="10" s="1"/>
  <c r="O186" i="10" s="1"/>
  <c r="B186" i="10"/>
  <c r="A186" i="10"/>
  <c r="H185" i="10"/>
  <c r="G185" i="10"/>
  <c r="E185" i="10"/>
  <c r="D185" i="10"/>
  <c r="C185" i="10"/>
  <c r="B185" i="10"/>
  <c r="P182" i="10"/>
  <c r="P112" i="10"/>
  <c r="E112" i="10"/>
  <c r="H112" i="10" s="1"/>
  <c r="D112" i="10"/>
  <c r="G112" i="10" s="1"/>
  <c r="C112" i="10"/>
  <c r="M112" i="10" s="1"/>
  <c r="B112" i="10"/>
  <c r="A112" i="10"/>
  <c r="P111" i="10"/>
  <c r="E111" i="10"/>
  <c r="H111" i="10" s="1"/>
  <c r="D111" i="10"/>
  <c r="C111" i="10"/>
  <c r="L111" i="10" s="1"/>
  <c r="B111" i="10"/>
  <c r="A111" i="10"/>
  <c r="P110" i="10"/>
  <c r="E110" i="10"/>
  <c r="H110" i="10" s="1"/>
  <c r="D110" i="10"/>
  <c r="G110" i="10" s="1"/>
  <c r="C110" i="10"/>
  <c r="K110" i="10" s="1"/>
  <c r="B110" i="10"/>
  <c r="A110" i="10"/>
  <c r="P109" i="10"/>
  <c r="E109" i="10"/>
  <c r="H109" i="10" s="1"/>
  <c r="D109" i="10"/>
  <c r="C109" i="10"/>
  <c r="M109" i="10" s="1"/>
  <c r="O109" i="10" s="1"/>
  <c r="B109" i="10"/>
  <c r="A109" i="10"/>
  <c r="P108" i="10"/>
  <c r="E108" i="10"/>
  <c r="H108" i="10" s="1"/>
  <c r="D108" i="10"/>
  <c r="G108" i="10" s="1"/>
  <c r="C108" i="10"/>
  <c r="M108" i="10" s="1"/>
  <c r="B108" i="10"/>
  <c r="A108" i="10"/>
  <c r="P107" i="10"/>
  <c r="E107" i="10"/>
  <c r="H107" i="10" s="1"/>
  <c r="D107" i="10"/>
  <c r="C107" i="10"/>
  <c r="L107" i="10" s="1"/>
  <c r="B107" i="10"/>
  <c r="A107" i="10"/>
  <c r="P106" i="10"/>
  <c r="E106" i="10"/>
  <c r="H106" i="10" s="1"/>
  <c r="D106" i="10"/>
  <c r="G106" i="10" s="1"/>
  <c r="C106" i="10"/>
  <c r="K106" i="10" s="1"/>
  <c r="B106" i="10"/>
  <c r="A106" i="10"/>
  <c r="P105" i="10"/>
  <c r="E105" i="10"/>
  <c r="H105" i="10" s="1"/>
  <c r="D105" i="10"/>
  <c r="C105" i="10"/>
  <c r="M105" i="10" s="1"/>
  <c r="I105" i="10" s="1"/>
  <c r="B105" i="10"/>
  <c r="A105" i="10"/>
  <c r="P104" i="10"/>
  <c r="E104" i="10"/>
  <c r="H104" i="10" s="1"/>
  <c r="D104" i="10"/>
  <c r="G104" i="10" s="1"/>
  <c r="C104" i="10"/>
  <c r="M104" i="10" s="1"/>
  <c r="B104" i="10"/>
  <c r="A104" i="10"/>
  <c r="P103" i="10"/>
  <c r="E103" i="10"/>
  <c r="H103" i="10" s="1"/>
  <c r="D103" i="10"/>
  <c r="C103" i="10"/>
  <c r="L103" i="10" s="1"/>
  <c r="B103" i="10"/>
  <c r="A103" i="10"/>
  <c r="P102" i="10"/>
  <c r="E102" i="10"/>
  <c r="H102" i="10" s="1"/>
  <c r="D102" i="10"/>
  <c r="G102" i="10" s="1"/>
  <c r="C102" i="10"/>
  <c r="K102" i="10" s="1"/>
  <c r="B102" i="10"/>
  <c r="A102" i="10"/>
  <c r="P101" i="10"/>
  <c r="E101" i="10"/>
  <c r="H101" i="10" s="1"/>
  <c r="D101" i="10"/>
  <c r="C101" i="10"/>
  <c r="M101" i="10" s="1"/>
  <c r="O101" i="10" s="1"/>
  <c r="B101" i="10"/>
  <c r="A101" i="10"/>
  <c r="P100" i="10"/>
  <c r="E100" i="10"/>
  <c r="H100" i="10" s="1"/>
  <c r="D100" i="10"/>
  <c r="G100" i="10" s="1"/>
  <c r="C100" i="10"/>
  <c r="M100" i="10" s="1"/>
  <c r="B100" i="10"/>
  <c r="A100" i="10"/>
  <c r="P99" i="10"/>
  <c r="E99" i="10"/>
  <c r="H99" i="10" s="1"/>
  <c r="D99" i="10"/>
  <c r="C99" i="10"/>
  <c r="L99" i="10" s="1"/>
  <c r="B99" i="10"/>
  <c r="A99" i="10"/>
  <c r="P98" i="10"/>
  <c r="E98" i="10"/>
  <c r="H98" i="10" s="1"/>
  <c r="D98" i="10"/>
  <c r="G98" i="10" s="1"/>
  <c r="C98" i="10"/>
  <c r="K98" i="10" s="1"/>
  <c r="B98" i="10"/>
  <c r="A98" i="10"/>
  <c r="P97" i="10"/>
  <c r="E97" i="10"/>
  <c r="H97" i="10" s="1"/>
  <c r="D97" i="10"/>
  <c r="C97" i="10"/>
  <c r="M97" i="10" s="1"/>
  <c r="O97" i="10" s="1"/>
  <c r="B97" i="10"/>
  <c r="A97" i="10"/>
  <c r="P96" i="10"/>
  <c r="E96" i="10"/>
  <c r="H96" i="10" s="1"/>
  <c r="D96" i="10"/>
  <c r="G96" i="10" s="1"/>
  <c r="C96" i="10"/>
  <c r="M96" i="10" s="1"/>
  <c r="B96" i="10"/>
  <c r="A96" i="10"/>
  <c r="P95" i="10"/>
  <c r="E95" i="10"/>
  <c r="H95" i="10" s="1"/>
  <c r="D95" i="10"/>
  <c r="C95" i="10"/>
  <c r="L95" i="10" s="1"/>
  <c r="B95" i="10"/>
  <c r="A95" i="10"/>
  <c r="P94" i="10"/>
  <c r="E94" i="10"/>
  <c r="H94" i="10" s="1"/>
  <c r="D94" i="10"/>
  <c r="G94" i="10" s="1"/>
  <c r="C94" i="10"/>
  <c r="K94" i="10" s="1"/>
  <c r="B94" i="10"/>
  <c r="A94" i="10"/>
  <c r="P93" i="10"/>
  <c r="E93" i="10"/>
  <c r="H93" i="10" s="1"/>
  <c r="D93" i="10"/>
  <c r="C93" i="10"/>
  <c r="M93" i="10" s="1"/>
  <c r="O93" i="10" s="1"/>
  <c r="B93" i="10"/>
  <c r="A93" i="10"/>
  <c r="P92" i="10"/>
  <c r="E92" i="10"/>
  <c r="H92" i="10" s="1"/>
  <c r="D92" i="10"/>
  <c r="G92" i="10" s="1"/>
  <c r="C92" i="10"/>
  <c r="M92" i="10" s="1"/>
  <c r="B92" i="10"/>
  <c r="A92" i="10"/>
  <c r="P91" i="10"/>
  <c r="E91" i="10"/>
  <c r="H91" i="10" s="1"/>
  <c r="D91" i="10"/>
  <c r="C91" i="10"/>
  <c r="L91" i="10" s="1"/>
  <c r="B91" i="10"/>
  <c r="A91" i="10"/>
  <c r="P90" i="10"/>
  <c r="E90" i="10"/>
  <c r="H90" i="10" s="1"/>
  <c r="D90" i="10"/>
  <c r="G90" i="10" s="1"/>
  <c r="C90" i="10"/>
  <c r="K90" i="10" s="1"/>
  <c r="B90" i="10"/>
  <c r="A90" i="10"/>
  <c r="P89" i="10"/>
  <c r="E89" i="10"/>
  <c r="H89" i="10" s="1"/>
  <c r="D89" i="10"/>
  <c r="C89" i="10"/>
  <c r="M89" i="10" s="1"/>
  <c r="O89" i="10" s="1"/>
  <c r="B89" i="10"/>
  <c r="A89" i="10"/>
  <c r="P88" i="10"/>
  <c r="E88" i="10"/>
  <c r="H88" i="10" s="1"/>
  <c r="D88" i="10"/>
  <c r="G88" i="10" s="1"/>
  <c r="C88" i="10"/>
  <c r="M88" i="10" s="1"/>
  <c r="B88" i="10"/>
  <c r="A88" i="10"/>
  <c r="P87" i="10"/>
  <c r="E87" i="10"/>
  <c r="H87" i="10" s="1"/>
  <c r="D87" i="10"/>
  <c r="C87" i="10"/>
  <c r="L87" i="10" s="1"/>
  <c r="B87" i="10"/>
  <c r="A87" i="10"/>
  <c r="P86" i="10"/>
  <c r="E86" i="10"/>
  <c r="H86" i="10" s="1"/>
  <c r="D86" i="10"/>
  <c r="G86" i="10" s="1"/>
  <c r="C86" i="10"/>
  <c r="K86" i="10" s="1"/>
  <c r="B86" i="10"/>
  <c r="A86" i="10"/>
  <c r="P85" i="10"/>
  <c r="E85" i="10"/>
  <c r="H85" i="10" s="1"/>
  <c r="D85" i="10"/>
  <c r="C85" i="10"/>
  <c r="M85" i="10" s="1"/>
  <c r="O85" i="10" s="1"/>
  <c r="B85" i="10"/>
  <c r="A85" i="10"/>
  <c r="P84" i="10"/>
  <c r="E84" i="10"/>
  <c r="H84" i="10" s="1"/>
  <c r="D84" i="10"/>
  <c r="G84" i="10" s="1"/>
  <c r="C84" i="10"/>
  <c r="M84" i="10" s="1"/>
  <c r="B84" i="10"/>
  <c r="A84" i="10"/>
  <c r="P83" i="10"/>
  <c r="E83" i="10"/>
  <c r="H83" i="10" s="1"/>
  <c r="D83" i="10"/>
  <c r="C83" i="10"/>
  <c r="L83" i="10" s="1"/>
  <c r="B83" i="10"/>
  <c r="A83" i="10"/>
  <c r="H82" i="10"/>
  <c r="G82" i="10"/>
  <c r="E82" i="10"/>
  <c r="D82" i="10"/>
  <c r="C82" i="10"/>
  <c r="B82" i="10"/>
  <c r="P79" i="10"/>
  <c r="Q205" i="10" s="1"/>
  <c r="P281" i="9"/>
  <c r="E281" i="9"/>
  <c r="H281" i="9" s="1"/>
  <c r="D281" i="9"/>
  <c r="G281" i="9" s="1"/>
  <c r="C281" i="9"/>
  <c r="L281" i="9" s="1"/>
  <c r="B281" i="9"/>
  <c r="A281" i="9"/>
  <c r="P280" i="9"/>
  <c r="E280" i="9"/>
  <c r="H280" i="9" s="1"/>
  <c r="D280" i="9"/>
  <c r="G280" i="9" s="1"/>
  <c r="C280" i="9"/>
  <c r="M280" i="9" s="1"/>
  <c r="B280" i="9"/>
  <c r="A280" i="9"/>
  <c r="P279" i="9"/>
  <c r="E279" i="9"/>
  <c r="H279" i="9" s="1"/>
  <c r="D279" i="9"/>
  <c r="C279" i="9"/>
  <c r="M279" i="9" s="1"/>
  <c r="I279" i="9" s="1"/>
  <c r="B279" i="9"/>
  <c r="A279" i="9"/>
  <c r="P278" i="9"/>
  <c r="E278" i="9"/>
  <c r="H278" i="9" s="1"/>
  <c r="D278" i="9"/>
  <c r="G278" i="9" s="1"/>
  <c r="C278" i="9"/>
  <c r="M278" i="9" s="1"/>
  <c r="I278" i="9" s="1"/>
  <c r="B278" i="9"/>
  <c r="A278" i="9"/>
  <c r="P277" i="9"/>
  <c r="E277" i="9"/>
  <c r="H277" i="9" s="1"/>
  <c r="D277" i="9"/>
  <c r="G277" i="9" s="1"/>
  <c r="C277" i="9"/>
  <c r="L277" i="9" s="1"/>
  <c r="B277" i="9"/>
  <c r="A277" i="9"/>
  <c r="P276" i="9"/>
  <c r="E276" i="9"/>
  <c r="H276" i="9" s="1"/>
  <c r="D276" i="9"/>
  <c r="G276" i="9" s="1"/>
  <c r="C276" i="9"/>
  <c r="M276" i="9" s="1"/>
  <c r="O276" i="9" s="1"/>
  <c r="B276" i="9"/>
  <c r="A276" i="9"/>
  <c r="H275" i="9"/>
  <c r="G275" i="9"/>
  <c r="E275" i="9"/>
  <c r="D275" i="9"/>
  <c r="C275" i="9"/>
  <c r="B275" i="9"/>
  <c r="P272" i="9"/>
  <c r="P195" i="9"/>
  <c r="E195" i="9"/>
  <c r="H195" i="9" s="1"/>
  <c r="D195" i="9"/>
  <c r="C195" i="9"/>
  <c r="L195" i="9" s="1"/>
  <c r="B195" i="9"/>
  <c r="A195" i="9"/>
  <c r="P194" i="9"/>
  <c r="E194" i="9"/>
  <c r="H194" i="9" s="1"/>
  <c r="D194" i="9"/>
  <c r="G194" i="9" s="1"/>
  <c r="C194" i="9"/>
  <c r="M194" i="9" s="1"/>
  <c r="B194" i="9"/>
  <c r="A194" i="9"/>
  <c r="P193" i="9"/>
  <c r="E193" i="9"/>
  <c r="H193" i="9" s="1"/>
  <c r="D193" i="9"/>
  <c r="G193" i="9" s="1"/>
  <c r="C193" i="9"/>
  <c r="K193" i="9" s="1"/>
  <c r="B193" i="9"/>
  <c r="A193" i="9"/>
  <c r="P192" i="9"/>
  <c r="E192" i="9"/>
  <c r="H192" i="9" s="1"/>
  <c r="D192" i="9"/>
  <c r="G192" i="9" s="1"/>
  <c r="C192" i="9"/>
  <c r="M192" i="9" s="1"/>
  <c r="B192" i="9"/>
  <c r="A192" i="9"/>
  <c r="P191" i="9"/>
  <c r="E191" i="9"/>
  <c r="H191" i="9" s="1"/>
  <c r="D191" i="9"/>
  <c r="C191" i="9"/>
  <c r="L191" i="9" s="1"/>
  <c r="B191" i="9"/>
  <c r="A191" i="9"/>
  <c r="P190" i="9"/>
  <c r="E190" i="9"/>
  <c r="H190" i="9" s="1"/>
  <c r="D190" i="9"/>
  <c r="G190" i="9" s="1"/>
  <c r="C190" i="9"/>
  <c r="M190" i="9" s="1"/>
  <c r="B190" i="9"/>
  <c r="A190" i="9"/>
  <c r="P189" i="9"/>
  <c r="E189" i="9"/>
  <c r="H189" i="9" s="1"/>
  <c r="D189" i="9"/>
  <c r="G189" i="9" s="1"/>
  <c r="C189" i="9"/>
  <c r="K189" i="9" s="1"/>
  <c r="B189" i="9"/>
  <c r="A189" i="9"/>
  <c r="P188" i="9"/>
  <c r="E188" i="9"/>
  <c r="H188" i="9" s="1"/>
  <c r="D188" i="9"/>
  <c r="G188" i="9" s="1"/>
  <c r="C188" i="9"/>
  <c r="M188" i="9" s="1"/>
  <c r="B188" i="9"/>
  <c r="A188" i="9"/>
  <c r="P187" i="9"/>
  <c r="E187" i="9"/>
  <c r="H187" i="9" s="1"/>
  <c r="D187" i="9"/>
  <c r="C187" i="9"/>
  <c r="L187" i="9" s="1"/>
  <c r="B187" i="9"/>
  <c r="A187" i="9"/>
  <c r="P186" i="9"/>
  <c r="E186" i="9"/>
  <c r="H186" i="9" s="1"/>
  <c r="D186" i="9"/>
  <c r="G186" i="9" s="1"/>
  <c r="C186" i="9"/>
  <c r="M186" i="9" s="1"/>
  <c r="B186" i="9"/>
  <c r="A186" i="9"/>
  <c r="P185" i="9"/>
  <c r="E185" i="9"/>
  <c r="H185" i="9" s="1"/>
  <c r="D185" i="9"/>
  <c r="G185" i="9" s="1"/>
  <c r="C185" i="9"/>
  <c r="K185" i="9" s="1"/>
  <c r="B185" i="9"/>
  <c r="A185" i="9"/>
  <c r="H184" i="9"/>
  <c r="G184" i="9"/>
  <c r="E184" i="9"/>
  <c r="D184" i="9"/>
  <c r="C184" i="9"/>
  <c r="B184" i="9"/>
  <c r="P181" i="9"/>
  <c r="P111" i="9"/>
  <c r="E111" i="9"/>
  <c r="H111" i="9" s="1"/>
  <c r="D111" i="9"/>
  <c r="G111" i="9" s="1"/>
  <c r="C111" i="9"/>
  <c r="K111" i="9" s="1"/>
  <c r="B111" i="9"/>
  <c r="A111" i="9"/>
  <c r="P110" i="9"/>
  <c r="E110" i="9"/>
  <c r="H110" i="9" s="1"/>
  <c r="D110" i="9"/>
  <c r="G110" i="9" s="1"/>
  <c r="C110" i="9"/>
  <c r="M110" i="9" s="1"/>
  <c r="I110" i="9" s="1"/>
  <c r="B110" i="9"/>
  <c r="A110" i="9"/>
  <c r="P109" i="9"/>
  <c r="E109" i="9"/>
  <c r="H109" i="9" s="1"/>
  <c r="D109" i="9"/>
  <c r="G109" i="9" s="1"/>
  <c r="C109" i="9"/>
  <c r="M109" i="9" s="1"/>
  <c r="I109" i="9" s="1"/>
  <c r="B109" i="9"/>
  <c r="A109" i="9"/>
  <c r="P108" i="9"/>
  <c r="E108" i="9"/>
  <c r="H108" i="9" s="1"/>
  <c r="D108" i="9"/>
  <c r="G108" i="9" s="1"/>
  <c r="C108" i="9"/>
  <c r="L108" i="9" s="1"/>
  <c r="B108" i="9"/>
  <c r="A108" i="9"/>
  <c r="P107" i="9"/>
  <c r="E107" i="9"/>
  <c r="H107" i="9" s="1"/>
  <c r="D107" i="9"/>
  <c r="G107" i="9" s="1"/>
  <c r="C107" i="9"/>
  <c r="K107" i="9" s="1"/>
  <c r="B107" i="9"/>
  <c r="A107" i="9"/>
  <c r="P106" i="9"/>
  <c r="E106" i="9"/>
  <c r="H106" i="9" s="1"/>
  <c r="D106" i="9"/>
  <c r="G106" i="9" s="1"/>
  <c r="C106" i="9"/>
  <c r="M106" i="9" s="1"/>
  <c r="I106" i="9" s="1"/>
  <c r="B106" i="9"/>
  <c r="A106" i="9"/>
  <c r="P105" i="9"/>
  <c r="E105" i="9"/>
  <c r="H105" i="9" s="1"/>
  <c r="D105" i="9"/>
  <c r="G105" i="9" s="1"/>
  <c r="C105" i="9"/>
  <c r="M105" i="9" s="1"/>
  <c r="I105" i="9" s="1"/>
  <c r="B105" i="9"/>
  <c r="A105" i="9"/>
  <c r="P104" i="9"/>
  <c r="E104" i="9"/>
  <c r="H104" i="9" s="1"/>
  <c r="D104" i="9"/>
  <c r="G104" i="9" s="1"/>
  <c r="C104" i="9"/>
  <c r="L104" i="9" s="1"/>
  <c r="B104" i="9"/>
  <c r="A104" i="9"/>
  <c r="P103" i="9"/>
  <c r="E103" i="9"/>
  <c r="H103" i="9" s="1"/>
  <c r="D103" i="9"/>
  <c r="G103" i="9" s="1"/>
  <c r="C103" i="9"/>
  <c r="K103" i="9" s="1"/>
  <c r="B103" i="9"/>
  <c r="A103" i="9"/>
  <c r="P102" i="9"/>
  <c r="E102" i="9"/>
  <c r="H102" i="9" s="1"/>
  <c r="D102" i="9"/>
  <c r="G102" i="9" s="1"/>
  <c r="C102" i="9"/>
  <c r="M102" i="9" s="1"/>
  <c r="I102" i="9" s="1"/>
  <c r="B102" i="9"/>
  <c r="A102" i="9"/>
  <c r="P101" i="9"/>
  <c r="E101" i="9"/>
  <c r="H101" i="9" s="1"/>
  <c r="D101" i="9"/>
  <c r="G101" i="9" s="1"/>
  <c r="C101" i="9"/>
  <c r="M101" i="9" s="1"/>
  <c r="I101" i="9" s="1"/>
  <c r="B101" i="9"/>
  <c r="A101" i="9"/>
  <c r="P100" i="9"/>
  <c r="E100" i="9"/>
  <c r="H100" i="9" s="1"/>
  <c r="D100" i="9"/>
  <c r="G100" i="9" s="1"/>
  <c r="C100" i="9"/>
  <c r="L100" i="9" s="1"/>
  <c r="B100" i="9"/>
  <c r="A100" i="9"/>
  <c r="P99" i="9"/>
  <c r="E99" i="9"/>
  <c r="H99" i="9" s="1"/>
  <c r="D99" i="9"/>
  <c r="G99" i="9" s="1"/>
  <c r="C99" i="9"/>
  <c r="K99" i="9" s="1"/>
  <c r="B99" i="9"/>
  <c r="A99" i="9"/>
  <c r="P98" i="9"/>
  <c r="E98" i="9"/>
  <c r="H98" i="9" s="1"/>
  <c r="D98" i="9"/>
  <c r="G98" i="9" s="1"/>
  <c r="C98" i="9"/>
  <c r="M98" i="9" s="1"/>
  <c r="I98" i="9" s="1"/>
  <c r="B98" i="9"/>
  <c r="A98" i="9"/>
  <c r="P97" i="9"/>
  <c r="E97" i="9"/>
  <c r="H97" i="9" s="1"/>
  <c r="D97" i="9"/>
  <c r="G97" i="9" s="1"/>
  <c r="C97" i="9"/>
  <c r="M97" i="9" s="1"/>
  <c r="I97" i="9" s="1"/>
  <c r="B97" i="9"/>
  <c r="A97" i="9"/>
  <c r="P96" i="9"/>
  <c r="E96" i="9"/>
  <c r="H96" i="9" s="1"/>
  <c r="D96" i="9"/>
  <c r="G96" i="9" s="1"/>
  <c r="C96" i="9"/>
  <c r="L96" i="9" s="1"/>
  <c r="B96" i="9"/>
  <c r="A96" i="9"/>
  <c r="P95" i="9"/>
  <c r="E95" i="9"/>
  <c r="H95" i="9" s="1"/>
  <c r="D95" i="9"/>
  <c r="G95" i="9" s="1"/>
  <c r="C95" i="9"/>
  <c r="K95" i="9" s="1"/>
  <c r="B95" i="9"/>
  <c r="A95" i="9"/>
  <c r="P94" i="9"/>
  <c r="E94" i="9"/>
  <c r="H94" i="9" s="1"/>
  <c r="D94" i="9"/>
  <c r="G94" i="9" s="1"/>
  <c r="C94" i="9"/>
  <c r="M94" i="9" s="1"/>
  <c r="I94" i="9" s="1"/>
  <c r="B94" i="9"/>
  <c r="A94" i="9"/>
  <c r="P93" i="9"/>
  <c r="E93" i="9"/>
  <c r="H93" i="9" s="1"/>
  <c r="D93" i="9"/>
  <c r="C93" i="9"/>
  <c r="M93" i="9" s="1"/>
  <c r="I93" i="9" s="1"/>
  <c r="B93" i="9"/>
  <c r="A93" i="9"/>
  <c r="P92" i="9"/>
  <c r="E92" i="9"/>
  <c r="H92" i="9" s="1"/>
  <c r="D92" i="9"/>
  <c r="G92" i="9" s="1"/>
  <c r="C92" i="9"/>
  <c r="L92" i="9" s="1"/>
  <c r="B92" i="9"/>
  <c r="A92" i="9"/>
  <c r="P91" i="9"/>
  <c r="E91" i="9"/>
  <c r="H91" i="9" s="1"/>
  <c r="D91" i="9"/>
  <c r="G91" i="9" s="1"/>
  <c r="C91" i="9"/>
  <c r="K91" i="9" s="1"/>
  <c r="B91" i="9"/>
  <c r="A91" i="9"/>
  <c r="P90" i="9"/>
  <c r="E90" i="9"/>
  <c r="H90" i="9" s="1"/>
  <c r="D90" i="9"/>
  <c r="G90" i="9" s="1"/>
  <c r="C90" i="9"/>
  <c r="M90" i="9" s="1"/>
  <c r="I90" i="9" s="1"/>
  <c r="B90" i="9"/>
  <c r="A90" i="9"/>
  <c r="P89" i="9"/>
  <c r="E89" i="9"/>
  <c r="H89" i="9" s="1"/>
  <c r="D89" i="9"/>
  <c r="G89" i="9" s="1"/>
  <c r="C89" i="9"/>
  <c r="M89" i="9" s="1"/>
  <c r="I89" i="9" s="1"/>
  <c r="B89" i="9"/>
  <c r="A89" i="9"/>
  <c r="P88" i="9"/>
  <c r="E88" i="9"/>
  <c r="H88" i="9" s="1"/>
  <c r="D88" i="9"/>
  <c r="G88" i="9" s="1"/>
  <c r="C88" i="9"/>
  <c r="L88" i="9" s="1"/>
  <c r="B88" i="9"/>
  <c r="A88" i="9"/>
  <c r="P87" i="9"/>
  <c r="E87" i="9"/>
  <c r="H87" i="9" s="1"/>
  <c r="D87" i="9"/>
  <c r="G87" i="9" s="1"/>
  <c r="C87" i="9"/>
  <c r="K87" i="9" s="1"/>
  <c r="B87" i="9"/>
  <c r="A87" i="9"/>
  <c r="P86" i="9"/>
  <c r="E86" i="9"/>
  <c r="H86" i="9" s="1"/>
  <c r="D86" i="9"/>
  <c r="G86" i="9" s="1"/>
  <c r="C86" i="9"/>
  <c r="M86" i="9" s="1"/>
  <c r="I86" i="9" s="1"/>
  <c r="B86" i="9"/>
  <c r="A86" i="9"/>
  <c r="P85" i="9"/>
  <c r="E85" i="9"/>
  <c r="H85" i="9" s="1"/>
  <c r="D85" i="9"/>
  <c r="G85" i="9" s="1"/>
  <c r="C85" i="9"/>
  <c r="M85" i="9" s="1"/>
  <c r="I85" i="9" s="1"/>
  <c r="B85" i="9"/>
  <c r="A85" i="9"/>
  <c r="P84" i="9"/>
  <c r="E84" i="9"/>
  <c r="H84" i="9" s="1"/>
  <c r="D84" i="9"/>
  <c r="G84" i="9" s="1"/>
  <c r="C84" i="9"/>
  <c r="L84" i="9" s="1"/>
  <c r="B84" i="9"/>
  <c r="A84" i="9"/>
  <c r="P83" i="9"/>
  <c r="E83" i="9"/>
  <c r="H83" i="9" s="1"/>
  <c r="D83" i="9"/>
  <c r="G83" i="9" s="1"/>
  <c r="C83" i="9"/>
  <c r="K83" i="9" s="1"/>
  <c r="B83" i="9"/>
  <c r="A83" i="9"/>
  <c r="H82" i="9"/>
  <c r="G82" i="9"/>
  <c r="E82" i="9"/>
  <c r="D82" i="9"/>
  <c r="C82" i="9"/>
  <c r="B82" i="9"/>
  <c r="P79" i="9"/>
  <c r="Q203" i="9" s="1"/>
  <c r="P262" i="8"/>
  <c r="E262" i="8"/>
  <c r="D262" i="8"/>
  <c r="G262" i="8" s="1"/>
  <c r="C262" i="8"/>
  <c r="L262" i="8" s="1"/>
  <c r="B262" i="8"/>
  <c r="A262" i="8"/>
  <c r="P261" i="8"/>
  <c r="E261" i="8"/>
  <c r="H261" i="8" s="1"/>
  <c r="D261" i="8"/>
  <c r="G261" i="8" s="1"/>
  <c r="C261" i="8"/>
  <c r="M261" i="8" s="1"/>
  <c r="B261" i="8"/>
  <c r="A261" i="8"/>
  <c r="P260" i="8"/>
  <c r="E260" i="8"/>
  <c r="H260" i="8" s="1"/>
  <c r="D260" i="8"/>
  <c r="C260" i="8"/>
  <c r="L260" i="8" s="1"/>
  <c r="B260" i="8"/>
  <c r="A260" i="8"/>
  <c r="P259" i="8"/>
  <c r="E259" i="8"/>
  <c r="H259" i="8" s="1"/>
  <c r="D259" i="8"/>
  <c r="G259" i="8" s="1"/>
  <c r="C259" i="8"/>
  <c r="M259" i="8" s="1"/>
  <c r="B259" i="8"/>
  <c r="A259" i="8"/>
  <c r="P258" i="8"/>
  <c r="E258" i="8"/>
  <c r="H258" i="8" s="1"/>
  <c r="D258" i="8"/>
  <c r="G258" i="8" s="1"/>
  <c r="C258" i="8"/>
  <c r="L258" i="8" s="1"/>
  <c r="B258" i="8"/>
  <c r="A258" i="8"/>
  <c r="P257" i="8"/>
  <c r="E257" i="8"/>
  <c r="H257" i="8" s="1"/>
  <c r="D257" i="8"/>
  <c r="G257" i="8" s="1"/>
  <c r="C257" i="8"/>
  <c r="L257" i="8" s="1"/>
  <c r="B257" i="8"/>
  <c r="A257" i="8"/>
  <c r="H256" i="8"/>
  <c r="G256" i="8"/>
  <c r="E256" i="8"/>
  <c r="D256" i="8"/>
  <c r="C256" i="8"/>
  <c r="B256" i="8"/>
  <c r="P253" i="8"/>
  <c r="P190" i="8"/>
  <c r="E190" i="8"/>
  <c r="H190" i="8" s="1"/>
  <c r="D190" i="8"/>
  <c r="C190" i="8"/>
  <c r="L190" i="8" s="1"/>
  <c r="B190" i="8"/>
  <c r="A190" i="8"/>
  <c r="P189" i="8"/>
  <c r="E189" i="8"/>
  <c r="H189" i="8" s="1"/>
  <c r="D189" i="8"/>
  <c r="C189" i="8"/>
  <c r="K189" i="8" s="1"/>
  <c r="B189" i="8"/>
  <c r="A189" i="8"/>
  <c r="P188" i="8"/>
  <c r="E188" i="8"/>
  <c r="D188" i="8"/>
  <c r="G188" i="8" s="1"/>
  <c r="C188" i="8"/>
  <c r="L188" i="8" s="1"/>
  <c r="B188" i="8"/>
  <c r="A188" i="8"/>
  <c r="P187" i="8"/>
  <c r="E187" i="8"/>
  <c r="H187" i="8" s="1"/>
  <c r="D187" i="8"/>
  <c r="G187" i="8" s="1"/>
  <c r="C187" i="8"/>
  <c r="L187" i="8" s="1"/>
  <c r="B187" i="8"/>
  <c r="A187" i="8"/>
  <c r="P186" i="8"/>
  <c r="E186" i="8"/>
  <c r="D186" i="8"/>
  <c r="G186" i="8" s="1"/>
  <c r="C186" i="8"/>
  <c r="K186" i="8" s="1"/>
  <c r="B186" i="8"/>
  <c r="A186" i="8"/>
  <c r="P185" i="8"/>
  <c r="E185" i="8"/>
  <c r="H185" i="8" s="1"/>
  <c r="D185" i="8"/>
  <c r="G185" i="8" s="1"/>
  <c r="C185" i="8"/>
  <c r="M185" i="8" s="1"/>
  <c r="B185" i="8"/>
  <c r="A185" i="8"/>
  <c r="P184" i="8"/>
  <c r="E184" i="8"/>
  <c r="H184" i="8" s="1"/>
  <c r="D184" i="8"/>
  <c r="G184" i="8" s="1"/>
  <c r="C184" i="8"/>
  <c r="K184" i="8" s="1"/>
  <c r="B184" i="8"/>
  <c r="A184" i="8"/>
  <c r="P183" i="8"/>
  <c r="E183" i="8"/>
  <c r="H183" i="8" s="1"/>
  <c r="D183" i="8"/>
  <c r="G183" i="8" s="1"/>
  <c r="C183" i="8"/>
  <c r="K183" i="8" s="1"/>
  <c r="B183" i="8"/>
  <c r="A183" i="8"/>
  <c r="P182" i="8"/>
  <c r="E182" i="8"/>
  <c r="H182" i="8" s="1"/>
  <c r="D182" i="8"/>
  <c r="C182" i="8"/>
  <c r="K182" i="8" s="1"/>
  <c r="B182" i="8"/>
  <c r="A182" i="8"/>
  <c r="P181" i="8"/>
  <c r="E181" i="8"/>
  <c r="H181" i="8" s="1"/>
  <c r="D181" i="8"/>
  <c r="C181" i="8"/>
  <c r="L181" i="8" s="1"/>
  <c r="B181" i="8"/>
  <c r="A181" i="8"/>
  <c r="P180" i="8"/>
  <c r="E180" i="8"/>
  <c r="D180" i="8"/>
  <c r="G180" i="8" s="1"/>
  <c r="C180" i="8"/>
  <c r="M180" i="8" s="1"/>
  <c r="B180" i="8"/>
  <c r="A180" i="8"/>
  <c r="H179" i="8"/>
  <c r="G179" i="8"/>
  <c r="E179" i="8"/>
  <c r="D179" i="8"/>
  <c r="C179" i="8"/>
  <c r="B179" i="8"/>
  <c r="P176" i="8"/>
  <c r="Q334" i="10" l="1"/>
  <c r="S334" i="10" s="1"/>
  <c r="Q337" i="10"/>
  <c r="S337" i="10" s="1"/>
  <c r="Q330" i="10"/>
  <c r="S330" i="10" s="1"/>
  <c r="T330" i="10" s="1"/>
  <c r="Q329" i="10"/>
  <c r="S329" i="10" s="1"/>
  <c r="Q202" i="10"/>
  <c r="S204" i="10" s="1"/>
  <c r="Q285" i="10"/>
  <c r="Q328" i="10"/>
  <c r="S328" i="10" s="1"/>
  <c r="Q327" i="10"/>
  <c r="S327" i="10" s="1"/>
  <c r="Q332" i="10"/>
  <c r="S332" i="10" s="1"/>
  <c r="Q335" i="10"/>
  <c r="S335" i="10" s="1"/>
  <c r="Q279" i="10"/>
  <c r="S280" i="10" s="1"/>
  <c r="Q336" i="10"/>
  <c r="S336" i="10" s="1"/>
  <c r="Q283" i="10"/>
  <c r="S284" i="10" s="1"/>
  <c r="V284" i="10" s="1"/>
  <c r="Q333" i="10"/>
  <c r="S333" i="10" s="1"/>
  <c r="Q331" i="10"/>
  <c r="S331" i="10" s="1"/>
  <c r="T334" i="10"/>
  <c r="V334" i="10"/>
  <c r="V337" i="10"/>
  <c r="T337" i="10"/>
  <c r="Q274" i="10"/>
  <c r="S274" i="10" s="1"/>
  <c r="T274" i="10" s="1"/>
  <c r="Q209" i="10"/>
  <c r="Q282" i="10"/>
  <c r="S283" i="10" s="1"/>
  <c r="U283" i="10" s="1"/>
  <c r="Q203" i="10"/>
  <c r="Q198" i="10"/>
  <c r="S200" i="10" s="1"/>
  <c r="Q273" i="10"/>
  <c r="S273" i="10" s="1"/>
  <c r="Q208" i="10"/>
  <c r="S209" i="10" s="1"/>
  <c r="U209" i="10" s="1"/>
  <c r="U284" i="10"/>
  <c r="Q277" i="10"/>
  <c r="Q284" i="10"/>
  <c r="S285" i="10" s="1"/>
  <c r="Q278" i="10"/>
  <c r="S279" i="10" s="1"/>
  <c r="Q280" i="10"/>
  <c r="S281" i="10" s="1"/>
  <c r="Q276" i="10"/>
  <c r="S276" i="10" s="1"/>
  <c r="Q281" i="10"/>
  <c r="S282" i="10" s="1"/>
  <c r="U280" i="10"/>
  <c r="Q207" i="10"/>
  <c r="S208" i="10" s="1"/>
  <c r="U208" i="10" s="1"/>
  <c r="Q275" i="10"/>
  <c r="S275" i="10" s="1"/>
  <c r="S206" i="10"/>
  <c r="Q200" i="10"/>
  <c r="S202" i="10" s="1"/>
  <c r="U202" i="10" s="1"/>
  <c r="Q204" i="10"/>
  <c r="S205" i="10" s="1"/>
  <c r="V205" i="10" s="1"/>
  <c r="Q197" i="10"/>
  <c r="S199" i="10" s="1"/>
  <c r="Q201" i="10"/>
  <c r="S203" i="10" s="1"/>
  <c r="U203" i="10" s="1"/>
  <c r="M272" i="10"/>
  <c r="O272" i="10" s="1"/>
  <c r="Q272" i="10" s="1"/>
  <c r="L272" i="10"/>
  <c r="Q206" i="10"/>
  <c r="S207" i="10" s="1"/>
  <c r="T207" i="10" s="1"/>
  <c r="Q199" i="10"/>
  <c r="S201" i="10" s="1"/>
  <c r="K112" i="10"/>
  <c r="L192" i="10"/>
  <c r="L193" i="10"/>
  <c r="L271" i="10"/>
  <c r="M193" i="10"/>
  <c r="I194" i="10"/>
  <c r="I186" i="10"/>
  <c r="L84" i="10"/>
  <c r="L112" i="10"/>
  <c r="K186" i="10"/>
  <c r="K194" i="10"/>
  <c r="Q190" i="10"/>
  <c r="L96" i="10"/>
  <c r="L100" i="10"/>
  <c r="Q186" i="10"/>
  <c r="Q194" i="10"/>
  <c r="K104" i="10"/>
  <c r="K111" i="10"/>
  <c r="L88" i="10"/>
  <c r="L92" i="10"/>
  <c r="I271" i="8"/>
  <c r="O271" i="8"/>
  <c r="I318" i="8"/>
  <c r="O318" i="8"/>
  <c r="I322" i="8"/>
  <c r="O322" i="8"/>
  <c r="V200" i="8"/>
  <c r="U200" i="8"/>
  <c r="I200" i="8"/>
  <c r="I265" i="8"/>
  <c r="O265" i="8"/>
  <c r="O195" i="8"/>
  <c r="I267" i="8"/>
  <c r="O267" i="8"/>
  <c r="O191" i="8"/>
  <c r="I191" i="8"/>
  <c r="O194" i="8"/>
  <c r="I194" i="8"/>
  <c r="I199" i="8"/>
  <c r="O199" i="8"/>
  <c r="O193" i="8"/>
  <c r="I193" i="8"/>
  <c r="O197" i="8"/>
  <c r="I197" i="8"/>
  <c r="I192" i="8"/>
  <c r="O192" i="8"/>
  <c r="K261" i="8"/>
  <c r="M186" i="8"/>
  <c r="K258" i="8"/>
  <c r="O113" i="8"/>
  <c r="Q198" i="9"/>
  <c r="O207" i="9"/>
  <c r="Q207" i="9" s="1"/>
  <c r="S206" i="9" s="1"/>
  <c r="Q201" i="9"/>
  <c r="S198" i="9" s="1"/>
  <c r="S290" i="9"/>
  <c r="I291" i="9"/>
  <c r="O291" i="9"/>
  <c r="Q291" i="9" s="1"/>
  <c r="S201" i="9"/>
  <c r="T201" i="9" s="1"/>
  <c r="S294" i="9"/>
  <c r="V294" i="9" s="1"/>
  <c r="S282" i="9"/>
  <c r="T282" i="9" s="1"/>
  <c r="S200" i="9"/>
  <c r="S355" i="9"/>
  <c r="V355" i="9" s="1"/>
  <c r="Q347" i="9"/>
  <c r="S346" i="9" s="1"/>
  <c r="T346" i="9" s="1"/>
  <c r="Q284" i="9"/>
  <c r="S284" i="9" s="1"/>
  <c r="I293" i="9"/>
  <c r="O293" i="9"/>
  <c r="Q293" i="9" s="1"/>
  <c r="I294" i="9"/>
  <c r="O294" i="9"/>
  <c r="Q294" i="9" s="1"/>
  <c r="S293" i="9" s="1"/>
  <c r="Q208" i="9"/>
  <c r="S204" i="9"/>
  <c r="V285" i="9"/>
  <c r="U285" i="9"/>
  <c r="S292" i="9"/>
  <c r="Q197" i="9"/>
  <c r="Q345" i="9"/>
  <c r="Q346" i="9"/>
  <c r="S345" i="9" s="1"/>
  <c r="V345" i="9" s="1"/>
  <c r="I287" i="9"/>
  <c r="O287" i="9"/>
  <c r="Q287" i="9" s="1"/>
  <c r="S287" i="9" s="1"/>
  <c r="V287" i="9" s="1"/>
  <c r="O282" i="9"/>
  <c r="Q282" i="9" s="1"/>
  <c r="I282" i="9"/>
  <c r="I283" i="9"/>
  <c r="O283" i="9"/>
  <c r="Q283" i="9" s="1"/>
  <c r="S283" i="9" s="1"/>
  <c r="I199" i="9"/>
  <c r="S196" i="9"/>
  <c r="T196" i="9" s="1"/>
  <c r="S205" i="9"/>
  <c r="U205" i="9" s="1"/>
  <c r="Q349" i="9"/>
  <c r="S348" i="9" s="1"/>
  <c r="Q354" i="9"/>
  <c r="Q353" i="9"/>
  <c r="S353" i="9" s="1"/>
  <c r="T353" i="9" s="1"/>
  <c r="O289" i="9"/>
  <c r="Q289" i="9" s="1"/>
  <c r="S288" i="9" s="1"/>
  <c r="I289" i="9"/>
  <c r="S351" i="9"/>
  <c r="V351" i="9" s="1"/>
  <c r="I348" i="9"/>
  <c r="O348" i="9"/>
  <c r="Q348" i="9" s="1"/>
  <c r="S347" i="9" s="1"/>
  <c r="I356" i="9"/>
  <c r="O356" i="9"/>
  <c r="Q356" i="9" s="1"/>
  <c r="S356" i="9" s="1"/>
  <c r="T350" i="9"/>
  <c r="U350" i="9"/>
  <c r="V350" i="9"/>
  <c r="S354" i="9"/>
  <c r="S349" i="9"/>
  <c r="U355" i="9"/>
  <c r="T355" i="9"/>
  <c r="I352" i="9"/>
  <c r="O352" i="9"/>
  <c r="Q352" i="9" s="1"/>
  <c r="S352" i="9" s="1"/>
  <c r="T295" i="9"/>
  <c r="U295" i="9"/>
  <c r="V295" i="9"/>
  <c r="O290" i="9"/>
  <c r="Q290" i="9" s="1"/>
  <c r="S289" i="9" s="1"/>
  <c r="I290" i="9"/>
  <c r="O288" i="9"/>
  <c r="Q288" i="9" s="1"/>
  <c r="I288" i="9"/>
  <c r="O286" i="9"/>
  <c r="Q286" i="9" s="1"/>
  <c r="S286" i="9" s="1"/>
  <c r="I286" i="9"/>
  <c r="I292" i="9"/>
  <c r="O292" i="9"/>
  <c r="Q292" i="9" s="1"/>
  <c r="S291" i="9" s="1"/>
  <c r="O210" i="9"/>
  <c r="Q210" i="9" s="1"/>
  <c r="S210" i="9" s="1"/>
  <c r="I210" i="9"/>
  <c r="O209" i="9"/>
  <c r="Q209" i="9" s="1"/>
  <c r="I209" i="9"/>
  <c r="V206" i="9"/>
  <c r="U206" i="9"/>
  <c r="T206" i="9"/>
  <c r="T205" i="9"/>
  <c r="V205" i="9"/>
  <c r="O89" i="9"/>
  <c r="Q89" i="9" s="1"/>
  <c r="U196" i="9"/>
  <c r="I202" i="9"/>
  <c r="O202" i="9"/>
  <c r="Q202" i="9" s="1"/>
  <c r="S199" i="9" s="1"/>
  <c r="T199" i="9" s="1"/>
  <c r="O204" i="9"/>
  <c r="Q204" i="9" s="1"/>
  <c r="S203" i="9" s="1"/>
  <c r="T203" i="9" s="1"/>
  <c r="I204" i="9"/>
  <c r="I200" i="9"/>
  <c r="O200" i="9"/>
  <c r="Q200" i="9" s="1"/>
  <c r="S197" i="9" s="1"/>
  <c r="T197" i="9" s="1"/>
  <c r="L280" i="9"/>
  <c r="M104" i="9"/>
  <c r="O104" i="9" s="1"/>
  <c r="Q104" i="9" s="1"/>
  <c r="L276" i="9"/>
  <c r="K277" i="9"/>
  <c r="L188" i="9"/>
  <c r="M187" i="9"/>
  <c r="I187" i="9" s="1"/>
  <c r="K85" i="9"/>
  <c r="L86" i="9"/>
  <c r="O85" i="9"/>
  <c r="Q85" i="9" s="1"/>
  <c r="M83" i="9"/>
  <c r="O83" i="9" s="1"/>
  <c r="Q83" i="9" s="1"/>
  <c r="K84" i="9"/>
  <c r="K192" i="9"/>
  <c r="L192" i="9"/>
  <c r="O279" i="9"/>
  <c r="Q279" i="9" s="1"/>
  <c r="M191" i="9"/>
  <c r="I191" i="9" s="1"/>
  <c r="M87" i="9"/>
  <c r="O87" i="9" s="1"/>
  <c r="Q87" i="9" s="1"/>
  <c r="K88" i="9"/>
  <c r="K89" i="9"/>
  <c r="K188" i="9"/>
  <c r="L103" i="9"/>
  <c r="K92" i="9"/>
  <c r="K101" i="9"/>
  <c r="L102" i="9"/>
  <c r="M103" i="9"/>
  <c r="O103" i="9" s="1"/>
  <c r="Q103" i="9" s="1"/>
  <c r="O101" i="9"/>
  <c r="Q101" i="9" s="1"/>
  <c r="I104" i="9"/>
  <c r="K104" i="9"/>
  <c r="G272" i="10"/>
  <c r="Q270" i="10"/>
  <c r="L267" i="10"/>
  <c r="K267" i="10"/>
  <c r="L269" i="10"/>
  <c r="K271" i="10"/>
  <c r="K188" i="10"/>
  <c r="K196" i="10"/>
  <c r="L188" i="10"/>
  <c r="L196" i="10"/>
  <c r="L189" i="10"/>
  <c r="M189" i="10"/>
  <c r="I190" i="10"/>
  <c r="K190" i="10"/>
  <c r="K192" i="10"/>
  <c r="Q109" i="10"/>
  <c r="K84" i="10"/>
  <c r="I85" i="10"/>
  <c r="K88" i="10"/>
  <c r="I89" i="10"/>
  <c r="K92" i="10"/>
  <c r="I93" i="10"/>
  <c r="K96" i="10"/>
  <c r="I97" i="10"/>
  <c r="K100" i="10"/>
  <c r="I101" i="10"/>
  <c r="L86" i="10"/>
  <c r="L90" i="10"/>
  <c r="L94" i="10"/>
  <c r="L98" i="10"/>
  <c r="L102" i="10"/>
  <c r="L104" i="10"/>
  <c r="O105" i="10"/>
  <c r="Q105" i="10" s="1"/>
  <c r="M106" i="10"/>
  <c r="I106" i="10" s="1"/>
  <c r="K108" i="10"/>
  <c r="I109" i="10"/>
  <c r="L110" i="10"/>
  <c r="L108" i="10"/>
  <c r="M110" i="10"/>
  <c r="O110" i="10" s="1"/>
  <c r="Q110" i="10" s="1"/>
  <c r="M111" i="10"/>
  <c r="O111" i="10" s="1"/>
  <c r="Q111" i="10" s="1"/>
  <c r="I187" i="10"/>
  <c r="O187" i="10"/>
  <c r="Q187" i="10" s="1"/>
  <c r="I191" i="10"/>
  <c r="O191" i="10"/>
  <c r="Q191" i="10" s="1"/>
  <c r="G89" i="10"/>
  <c r="G93" i="10"/>
  <c r="G97" i="10"/>
  <c r="G101" i="10"/>
  <c r="G111" i="10"/>
  <c r="I271" i="10"/>
  <c r="O271" i="10"/>
  <c r="Q271" i="10" s="1"/>
  <c r="I84" i="10"/>
  <c r="O84" i="10"/>
  <c r="Q84" i="10" s="1"/>
  <c r="K87" i="10"/>
  <c r="K91" i="10"/>
  <c r="K95" i="10"/>
  <c r="I100" i="10"/>
  <c r="O100" i="10"/>
  <c r="Q100" i="10" s="1"/>
  <c r="G105" i="10"/>
  <c r="I267" i="10"/>
  <c r="O267" i="10"/>
  <c r="Q267" i="10" s="1"/>
  <c r="O268" i="10"/>
  <c r="Q268" i="10" s="1"/>
  <c r="M83" i="10"/>
  <c r="M87" i="10"/>
  <c r="M91" i="10"/>
  <c r="M95" i="10"/>
  <c r="M99" i="10"/>
  <c r="K103" i="10"/>
  <c r="I104" i="10"/>
  <c r="O104" i="10"/>
  <c r="Q104" i="10" s="1"/>
  <c r="G109" i="10"/>
  <c r="O195" i="10"/>
  <c r="Q195" i="10" s="1"/>
  <c r="S197" i="10" s="1"/>
  <c r="I270" i="10"/>
  <c r="G85" i="10"/>
  <c r="G196" i="10"/>
  <c r="L266" i="10"/>
  <c r="K266" i="10"/>
  <c r="K83" i="10"/>
  <c r="I88" i="10"/>
  <c r="O88" i="10"/>
  <c r="Q88" i="10" s="1"/>
  <c r="I92" i="10"/>
  <c r="O92" i="10"/>
  <c r="Q92" i="10" s="1"/>
  <c r="I96" i="10"/>
  <c r="O96" i="10"/>
  <c r="Q96" i="10" s="1"/>
  <c r="K99" i="10"/>
  <c r="M103" i="10"/>
  <c r="K107" i="10"/>
  <c r="I108" i="10"/>
  <c r="O108" i="10"/>
  <c r="Q108" i="10" s="1"/>
  <c r="Q85" i="10"/>
  <c r="Q89" i="10"/>
  <c r="Q93" i="10"/>
  <c r="Q97" i="10"/>
  <c r="Q101" i="10"/>
  <c r="M107" i="10"/>
  <c r="I112" i="10"/>
  <c r="O112" i="10"/>
  <c r="Q112" i="10" s="1"/>
  <c r="L195" i="10"/>
  <c r="K195" i="10"/>
  <c r="O196" i="10"/>
  <c r="Q196" i="10" s="1"/>
  <c r="S198" i="10" s="1"/>
  <c r="U198" i="10" s="1"/>
  <c r="M266" i="10"/>
  <c r="L187" i="10"/>
  <c r="K187" i="10"/>
  <c r="L191" i="10"/>
  <c r="K191" i="10"/>
  <c r="G83" i="10"/>
  <c r="G87" i="10"/>
  <c r="G91" i="10"/>
  <c r="G95" i="10"/>
  <c r="G99" i="10"/>
  <c r="G103" i="10"/>
  <c r="O188" i="10"/>
  <c r="Q188" i="10" s="1"/>
  <c r="O192" i="10"/>
  <c r="Q192" i="10" s="1"/>
  <c r="G268" i="10"/>
  <c r="O269" i="10"/>
  <c r="Q269" i="10" s="1"/>
  <c r="I269" i="10"/>
  <c r="M86" i="10"/>
  <c r="M90" i="10"/>
  <c r="M94" i="10"/>
  <c r="M98" i="10"/>
  <c r="M102" i="10"/>
  <c r="L106" i="10"/>
  <c r="G107" i="10"/>
  <c r="G195" i="10"/>
  <c r="L270" i="10"/>
  <c r="K270" i="10"/>
  <c r="K85" i="10"/>
  <c r="K89" i="10"/>
  <c r="K93" i="10"/>
  <c r="K97" i="10"/>
  <c r="K101" i="10"/>
  <c r="K105" i="10"/>
  <c r="K109" i="10"/>
  <c r="L186" i="10"/>
  <c r="L190" i="10"/>
  <c r="L194" i="10"/>
  <c r="K268" i="10"/>
  <c r="L85" i="10"/>
  <c r="L89" i="10"/>
  <c r="L93" i="10"/>
  <c r="L97" i="10"/>
  <c r="L101" i="10"/>
  <c r="L105" i="10"/>
  <c r="L109" i="10"/>
  <c r="G266" i="10"/>
  <c r="L268" i="10"/>
  <c r="G270" i="10"/>
  <c r="K269" i="10"/>
  <c r="O278" i="9"/>
  <c r="Q278" i="9" s="1"/>
  <c r="L279" i="9"/>
  <c r="Q276" i="9"/>
  <c r="K191" i="9"/>
  <c r="M195" i="9"/>
  <c r="O195" i="9" s="1"/>
  <c r="Q195" i="9" s="1"/>
  <c r="O90" i="9"/>
  <c r="Q90" i="9" s="1"/>
  <c r="K93" i="9"/>
  <c r="O94" i="9"/>
  <c r="Q94" i="9" s="1"/>
  <c r="L95" i="9"/>
  <c r="L98" i="9"/>
  <c r="K96" i="9"/>
  <c r="K97" i="9"/>
  <c r="L99" i="9"/>
  <c r="K105" i="9"/>
  <c r="L106" i="9"/>
  <c r="K108" i="9"/>
  <c r="K109" i="9"/>
  <c r="L110" i="9"/>
  <c r="M99" i="9"/>
  <c r="O105" i="9"/>
  <c r="Q105" i="9" s="1"/>
  <c r="O109" i="9"/>
  <c r="Q109" i="9" s="1"/>
  <c r="O110" i="9"/>
  <c r="Q110" i="9" s="1"/>
  <c r="L90" i="9"/>
  <c r="L94" i="9"/>
  <c r="L83" i="9"/>
  <c r="K100" i="9"/>
  <c r="O190" i="9"/>
  <c r="Q190" i="9" s="1"/>
  <c r="I190" i="9"/>
  <c r="O194" i="9"/>
  <c r="Q194" i="9" s="1"/>
  <c r="I194" i="9"/>
  <c r="O186" i="9"/>
  <c r="Q186" i="9" s="1"/>
  <c r="I186" i="9"/>
  <c r="L91" i="9"/>
  <c r="O97" i="9"/>
  <c r="Q97" i="9" s="1"/>
  <c r="O102" i="9"/>
  <c r="Q102" i="9" s="1"/>
  <c r="M111" i="9"/>
  <c r="G279" i="9"/>
  <c r="O86" i="9"/>
  <c r="Q86" i="9" s="1"/>
  <c r="M91" i="9"/>
  <c r="L107" i="9"/>
  <c r="I188" i="9"/>
  <c r="O188" i="9"/>
  <c r="Q188" i="9" s="1"/>
  <c r="I192" i="9"/>
  <c r="O192" i="9"/>
  <c r="Q192" i="9" s="1"/>
  <c r="K195" i="9"/>
  <c r="S195" i="9" s="1"/>
  <c r="L87" i="9"/>
  <c r="O93" i="9"/>
  <c r="Q93" i="9" s="1"/>
  <c r="O98" i="9"/>
  <c r="Q98" i="9" s="1"/>
  <c r="M107" i="9"/>
  <c r="K187" i="9"/>
  <c r="I276" i="9"/>
  <c r="L186" i="9"/>
  <c r="K186" i="9"/>
  <c r="L194" i="9"/>
  <c r="K194" i="9"/>
  <c r="L190" i="9"/>
  <c r="K190" i="9"/>
  <c r="G93" i="9"/>
  <c r="M95" i="9"/>
  <c r="O106" i="9"/>
  <c r="Q106" i="9" s="1"/>
  <c r="L111" i="9"/>
  <c r="G187" i="9"/>
  <c r="O280" i="9"/>
  <c r="Q280" i="9" s="1"/>
  <c r="I280" i="9"/>
  <c r="M88" i="9"/>
  <c r="M96" i="9"/>
  <c r="M108" i="9"/>
  <c r="L185" i="9"/>
  <c r="L189" i="9"/>
  <c r="S189" i="9" s="1"/>
  <c r="G191" i="9"/>
  <c r="L193" i="9"/>
  <c r="S193" i="9" s="1"/>
  <c r="G195" i="9"/>
  <c r="M277" i="9"/>
  <c r="K278" i="9"/>
  <c r="M281" i="9"/>
  <c r="M84" i="9"/>
  <c r="M100" i="9"/>
  <c r="L85" i="9"/>
  <c r="L89" i="9"/>
  <c r="L93" i="9"/>
  <c r="L97" i="9"/>
  <c r="L101" i="9"/>
  <c r="L105" i="9"/>
  <c r="L109" i="9"/>
  <c r="M185" i="9"/>
  <c r="M189" i="9"/>
  <c r="M193" i="9"/>
  <c r="L278" i="9"/>
  <c r="M92" i="9"/>
  <c r="K86" i="9"/>
  <c r="K90" i="9"/>
  <c r="K94" i="9"/>
  <c r="K98" i="9"/>
  <c r="K102" i="9"/>
  <c r="K106" i="9"/>
  <c r="K110" i="9"/>
  <c r="K279" i="9"/>
  <c r="K276" i="9"/>
  <c r="K280" i="9"/>
  <c r="K281" i="9"/>
  <c r="M183" i="8"/>
  <c r="L186" i="8"/>
  <c r="L184" i="8"/>
  <c r="M190" i="8"/>
  <c r="L183" i="8"/>
  <c r="K190" i="8"/>
  <c r="M181" i="8"/>
  <c r="O181" i="8" s="1"/>
  <c r="K187" i="8"/>
  <c r="K181" i="8"/>
  <c r="K262" i="8"/>
  <c r="M189" i="8"/>
  <c r="O189" i="8" s="1"/>
  <c r="K180" i="8"/>
  <c r="L185" i="8"/>
  <c r="M182" i="8"/>
  <c r="O182" i="8" s="1"/>
  <c r="K188" i="8"/>
  <c r="I186" i="8"/>
  <c r="M187" i="8"/>
  <c r="I187" i="8" s="1"/>
  <c r="K185" i="8"/>
  <c r="L182" i="8"/>
  <c r="L189" i="8"/>
  <c r="L180" i="8"/>
  <c r="M188" i="8"/>
  <c r="O188" i="8" s="1"/>
  <c r="M184" i="8"/>
  <c r="M257" i="8"/>
  <c r="M260" i="8"/>
  <c r="O260" i="8" s="1"/>
  <c r="H262" i="8"/>
  <c r="K259" i="8"/>
  <c r="M262" i="8"/>
  <c r="I259" i="8"/>
  <c r="O259" i="8"/>
  <c r="I261" i="8"/>
  <c r="O261" i="8"/>
  <c r="L261" i="8"/>
  <c r="G260" i="8"/>
  <c r="L259" i="8"/>
  <c r="K257" i="8"/>
  <c r="M258" i="8"/>
  <c r="K260" i="8"/>
  <c r="O186" i="8"/>
  <c r="H180" i="8"/>
  <c r="H188" i="8"/>
  <c r="H186" i="8"/>
  <c r="G181" i="8"/>
  <c r="G182" i="8"/>
  <c r="G189" i="8"/>
  <c r="I180" i="8"/>
  <c r="O180" i="8"/>
  <c r="G190" i="8"/>
  <c r="T203" i="10" l="1"/>
  <c r="T284" i="10"/>
  <c r="V330" i="10"/>
  <c r="T283" i="10"/>
  <c r="V274" i="10"/>
  <c r="T331" i="10"/>
  <c r="V331" i="10"/>
  <c r="V336" i="10"/>
  <c r="T336" i="10"/>
  <c r="U274" i="10"/>
  <c r="V280" i="10"/>
  <c r="T280" i="10"/>
  <c r="V208" i="10"/>
  <c r="T333" i="10"/>
  <c r="V333" i="10"/>
  <c r="V327" i="10"/>
  <c r="T327" i="10"/>
  <c r="T335" i="10"/>
  <c r="V335" i="10"/>
  <c r="T208" i="10"/>
  <c r="T332" i="10"/>
  <c r="V332" i="10"/>
  <c r="V283" i="10"/>
  <c r="V328" i="10"/>
  <c r="T328" i="10"/>
  <c r="V329" i="10"/>
  <c r="T329" i="10"/>
  <c r="T198" i="10"/>
  <c r="V282" i="10"/>
  <c r="T282" i="10"/>
  <c r="U282" i="10"/>
  <c r="S196" i="10"/>
  <c r="U276" i="10"/>
  <c r="V276" i="10"/>
  <c r="T276" i="10"/>
  <c r="V209" i="10"/>
  <c r="U281" i="10"/>
  <c r="T281" i="10"/>
  <c r="V281" i="10"/>
  <c r="S193" i="10"/>
  <c r="T209" i="10"/>
  <c r="V279" i="10"/>
  <c r="T279" i="10"/>
  <c r="U279" i="10"/>
  <c r="V273" i="10"/>
  <c r="U273" i="10"/>
  <c r="T273" i="10"/>
  <c r="V275" i="10"/>
  <c r="T275" i="10"/>
  <c r="U275" i="10"/>
  <c r="V285" i="10"/>
  <c r="U285" i="10"/>
  <c r="T285" i="10"/>
  <c r="S189" i="10"/>
  <c r="U207" i="10"/>
  <c r="S278" i="10"/>
  <c r="S277" i="10"/>
  <c r="V207" i="10"/>
  <c r="T202" i="10"/>
  <c r="V203" i="10"/>
  <c r="S272" i="10"/>
  <c r="U272" i="10" s="1"/>
  <c r="S192" i="10"/>
  <c r="S188" i="10"/>
  <c r="V198" i="10"/>
  <c r="S194" i="10"/>
  <c r="U194" i="10" s="1"/>
  <c r="V202" i="10"/>
  <c r="S190" i="10"/>
  <c r="U190" i="10" s="1"/>
  <c r="T205" i="10"/>
  <c r="U205" i="10"/>
  <c r="I272" i="10"/>
  <c r="V199" i="10"/>
  <c r="T199" i="10"/>
  <c r="U199" i="10"/>
  <c r="T204" i="10"/>
  <c r="U204" i="10"/>
  <c r="V204" i="10"/>
  <c r="V201" i="10"/>
  <c r="T201" i="10"/>
  <c r="U201" i="10"/>
  <c r="T206" i="10"/>
  <c r="U206" i="10"/>
  <c r="V206" i="10"/>
  <c r="T200" i="10"/>
  <c r="U200" i="10"/>
  <c r="V200" i="10"/>
  <c r="T197" i="10"/>
  <c r="V197" i="10"/>
  <c r="U197" i="10"/>
  <c r="O193" i="10"/>
  <c r="Q193" i="10" s="1"/>
  <c r="V193" i="10" s="1"/>
  <c r="I193" i="10"/>
  <c r="I110" i="10"/>
  <c r="S112" i="10"/>
  <c r="T112" i="10" s="1"/>
  <c r="S186" i="10"/>
  <c r="U186" i="10" s="1"/>
  <c r="U192" i="10"/>
  <c r="S269" i="10"/>
  <c r="U269" i="10" s="1"/>
  <c r="O106" i="10"/>
  <c r="Q106" i="10" s="1"/>
  <c r="S109" i="10" s="1"/>
  <c r="T109" i="10" s="1"/>
  <c r="S110" i="10"/>
  <c r="V110" i="10" s="1"/>
  <c r="S271" i="10"/>
  <c r="U271" i="10" s="1"/>
  <c r="S270" i="10"/>
  <c r="U270" i="10" s="1"/>
  <c r="S187" i="10"/>
  <c r="S268" i="10"/>
  <c r="U268" i="10" s="1"/>
  <c r="T196" i="10"/>
  <c r="S267" i="10"/>
  <c r="U267" i="10" s="1"/>
  <c r="S92" i="10"/>
  <c r="S99" i="10"/>
  <c r="S107" i="10"/>
  <c r="V107" i="10" s="1"/>
  <c r="S95" i="10"/>
  <c r="S91" i="10"/>
  <c r="S100" i="10"/>
  <c r="S84" i="10"/>
  <c r="V84" i="10" s="1"/>
  <c r="S104" i="10"/>
  <c r="S108" i="10"/>
  <c r="S103" i="10"/>
  <c r="V103" i="10" s="1"/>
  <c r="S111" i="10"/>
  <c r="S96" i="10"/>
  <c r="I182" i="8"/>
  <c r="I188" i="8"/>
  <c r="O187" i="8"/>
  <c r="I181" i="8"/>
  <c r="V201" i="9"/>
  <c r="U201" i="9"/>
  <c r="U346" i="9"/>
  <c r="V353" i="9"/>
  <c r="U294" i="9"/>
  <c r="V196" i="9"/>
  <c r="T345" i="9"/>
  <c r="T294" i="9"/>
  <c r="U345" i="9"/>
  <c r="U293" i="9"/>
  <c r="T293" i="9"/>
  <c r="V293" i="9"/>
  <c r="T289" i="9"/>
  <c r="U289" i="9"/>
  <c r="V289" i="9"/>
  <c r="T284" i="9"/>
  <c r="V284" i="9"/>
  <c r="U284" i="9"/>
  <c r="U282" i="9"/>
  <c r="T287" i="9"/>
  <c r="U287" i="9"/>
  <c r="S208" i="9"/>
  <c r="S207" i="9"/>
  <c r="U291" i="9"/>
  <c r="V291" i="9"/>
  <c r="T291" i="9"/>
  <c r="V282" i="9"/>
  <c r="V346" i="9"/>
  <c r="U353" i="9"/>
  <c r="T283" i="9"/>
  <c r="V283" i="9"/>
  <c r="U283" i="9"/>
  <c r="T351" i="9"/>
  <c r="U351" i="9"/>
  <c r="U352" i="9"/>
  <c r="T352" i="9"/>
  <c r="V352" i="9"/>
  <c r="U356" i="9"/>
  <c r="T356" i="9"/>
  <c r="V356" i="9"/>
  <c r="U348" i="9"/>
  <c r="T348" i="9"/>
  <c r="V348" i="9"/>
  <c r="T349" i="9"/>
  <c r="V349" i="9"/>
  <c r="U349" i="9"/>
  <c r="U347" i="9"/>
  <c r="T347" i="9"/>
  <c r="V347" i="9"/>
  <c r="T354" i="9"/>
  <c r="U354" i="9"/>
  <c r="V354" i="9"/>
  <c r="U290" i="9"/>
  <c r="T290" i="9"/>
  <c r="V290" i="9"/>
  <c r="U286" i="9"/>
  <c r="T286" i="9"/>
  <c r="V286" i="9"/>
  <c r="T292" i="9"/>
  <c r="U292" i="9"/>
  <c r="V292" i="9"/>
  <c r="T288" i="9"/>
  <c r="U288" i="9"/>
  <c r="V288" i="9"/>
  <c r="S194" i="9"/>
  <c r="T194" i="9" s="1"/>
  <c r="U199" i="9"/>
  <c r="V199" i="9"/>
  <c r="S187" i="9"/>
  <c r="S185" i="9"/>
  <c r="V203" i="9"/>
  <c r="U197" i="9"/>
  <c r="U203" i="9"/>
  <c r="S192" i="9"/>
  <c r="V197" i="9"/>
  <c r="S202" i="9"/>
  <c r="T202" i="9" s="1"/>
  <c r="S191" i="9"/>
  <c r="S209" i="9"/>
  <c r="V209" i="9" s="1"/>
  <c r="U210" i="9"/>
  <c r="T210" i="9"/>
  <c r="V210" i="9"/>
  <c r="I83" i="9"/>
  <c r="U200" i="9"/>
  <c r="T200" i="9"/>
  <c r="V200" i="9"/>
  <c r="U204" i="9"/>
  <c r="T204" i="9"/>
  <c r="V204" i="9"/>
  <c r="T198" i="9"/>
  <c r="U198" i="9"/>
  <c r="V198" i="9"/>
  <c r="S277" i="9"/>
  <c r="T277" i="9" s="1"/>
  <c r="O191" i="9"/>
  <c r="Q191" i="9" s="1"/>
  <c r="O187" i="9"/>
  <c r="Q187" i="9" s="1"/>
  <c r="I103" i="9"/>
  <c r="S105" i="9"/>
  <c r="V195" i="9"/>
  <c r="S89" i="9"/>
  <c r="I87" i="9"/>
  <c r="S87" i="9"/>
  <c r="V87" i="9" s="1"/>
  <c r="S83" i="9"/>
  <c r="U83" i="9" s="1"/>
  <c r="S109" i="9"/>
  <c r="V109" i="9" s="1"/>
  <c r="S110" i="9"/>
  <c r="S106" i="9"/>
  <c r="S102" i="9"/>
  <c r="U102" i="9" s="1"/>
  <c r="S101" i="9"/>
  <c r="V101" i="9" s="1"/>
  <c r="S98" i="9"/>
  <c r="U98" i="9" s="1"/>
  <c r="S93" i="9"/>
  <c r="S94" i="9"/>
  <c r="T94" i="9" s="1"/>
  <c r="S90" i="9"/>
  <c r="V90" i="9" s="1"/>
  <c r="S104" i="9"/>
  <c r="S103" i="9"/>
  <c r="U103" i="9" s="1"/>
  <c r="S85" i="9"/>
  <c r="U85" i="9" s="1"/>
  <c r="S86" i="9"/>
  <c r="S97" i="9"/>
  <c r="O189" i="10"/>
  <c r="Q189" i="10" s="1"/>
  <c r="T189" i="10" s="1"/>
  <c r="I189" i="10"/>
  <c r="S89" i="10"/>
  <c r="S85" i="10"/>
  <c r="I111" i="10"/>
  <c r="S88" i="10"/>
  <c r="U88" i="10" s="1"/>
  <c r="O94" i="10"/>
  <c r="Q94" i="10" s="1"/>
  <c r="S97" i="10" s="1"/>
  <c r="I94" i="10"/>
  <c r="O91" i="10"/>
  <c r="Q91" i="10" s="1"/>
  <c r="S94" i="10" s="1"/>
  <c r="I91" i="10"/>
  <c r="O90" i="10"/>
  <c r="Q90" i="10" s="1"/>
  <c r="S93" i="10" s="1"/>
  <c r="I90" i="10"/>
  <c r="O266" i="10"/>
  <c r="Q266" i="10" s="1"/>
  <c r="S266" i="10" s="1"/>
  <c r="U266" i="10" s="1"/>
  <c r="I266" i="10"/>
  <c r="O98" i="10"/>
  <c r="Q98" i="10" s="1"/>
  <c r="S101" i="10" s="1"/>
  <c r="I98" i="10"/>
  <c r="O86" i="10"/>
  <c r="Q86" i="10" s="1"/>
  <c r="S86" i="10" s="1"/>
  <c r="I86" i="10"/>
  <c r="O87" i="10"/>
  <c r="Q87" i="10" s="1"/>
  <c r="S87" i="10" s="1"/>
  <c r="I87" i="10"/>
  <c r="O107" i="10"/>
  <c r="Q107" i="10" s="1"/>
  <c r="I107" i="10"/>
  <c r="O99" i="10"/>
  <c r="Q99" i="10" s="1"/>
  <c r="S102" i="10" s="1"/>
  <c r="I99" i="10"/>
  <c r="O83" i="10"/>
  <c r="Q83" i="10" s="1"/>
  <c r="S83" i="10" s="1"/>
  <c r="I83" i="10"/>
  <c r="O102" i="10"/>
  <c r="Q102" i="10" s="1"/>
  <c r="S105" i="10" s="1"/>
  <c r="I102" i="10"/>
  <c r="O103" i="10"/>
  <c r="Q103" i="10" s="1"/>
  <c r="S106" i="10" s="1"/>
  <c r="I103" i="10"/>
  <c r="O95" i="10"/>
  <c r="Q95" i="10" s="1"/>
  <c r="S98" i="10" s="1"/>
  <c r="I95" i="10"/>
  <c r="S279" i="9"/>
  <c r="V279" i="9" s="1"/>
  <c r="S278" i="9"/>
  <c r="V278" i="9" s="1"/>
  <c r="I195" i="9"/>
  <c r="U194" i="9"/>
  <c r="O99" i="9"/>
  <c r="Q99" i="9" s="1"/>
  <c r="I99" i="9"/>
  <c r="O281" i="9"/>
  <c r="Q281" i="9" s="1"/>
  <c r="S280" i="9" s="1"/>
  <c r="I281" i="9"/>
  <c r="O95" i="9"/>
  <c r="Q95" i="9" s="1"/>
  <c r="S95" i="9" s="1"/>
  <c r="I95" i="9"/>
  <c r="O84" i="9"/>
  <c r="Q84" i="9" s="1"/>
  <c r="S84" i="9" s="1"/>
  <c r="I84" i="9"/>
  <c r="O108" i="9"/>
  <c r="Q108" i="9" s="1"/>
  <c r="S108" i="9" s="1"/>
  <c r="U108" i="9" s="1"/>
  <c r="I108" i="9"/>
  <c r="O92" i="9"/>
  <c r="Q92" i="9" s="1"/>
  <c r="S92" i="9" s="1"/>
  <c r="I92" i="9"/>
  <c r="O277" i="9"/>
  <c r="Q277" i="9" s="1"/>
  <c r="S276" i="9" s="1"/>
  <c r="I277" i="9"/>
  <c r="O96" i="9"/>
  <c r="Q96" i="9" s="1"/>
  <c r="S96" i="9" s="1"/>
  <c r="V96" i="9" s="1"/>
  <c r="I96" i="9"/>
  <c r="O107" i="9"/>
  <c r="Q107" i="9" s="1"/>
  <c r="S107" i="9" s="1"/>
  <c r="I107" i="9"/>
  <c r="O185" i="9"/>
  <c r="Q185" i="9" s="1"/>
  <c r="I185" i="9"/>
  <c r="O88" i="9"/>
  <c r="Q88" i="9" s="1"/>
  <c r="S88" i="9" s="1"/>
  <c r="I88" i="9"/>
  <c r="O100" i="9"/>
  <c r="Q100" i="9" s="1"/>
  <c r="S100" i="9" s="1"/>
  <c r="I100" i="9"/>
  <c r="I193" i="9"/>
  <c r="O193" i="9"/>
  <c r="Q193" i="9" s="1"/>
  <c r="T193" i="9" s="1"/>
  <c r="O91" i="9"/>
  <c r="Q91" i="9" s="1"/>
  <c r="S91" i="9" s="1"/>
  <c r="I91" i="9"/>
  <c r="O111" i="9"/>
  <c r="Q111" i="9" s="1"/>
  <c r="S111" i="9" s="1"/>
  <c r="I111" i="9"/>
  <c r="O189" i="9"/>
  <c r="Q189" i="9" s="1"/>
  <c r="U189" i="9" s="1"/>
  <c r="I189" i="9"/>
  <c r="I260" i="8"/>
  <c r="O262" i="8"/>
  <c r="I262" i="8"/>
  <c r="I257" i="8"/>
  <c r="O257" i="8"/>
  <c r="I258" i="8"/>
  <c r="O258" i="8"/>
  <c r="I189" i="8"/>
  <c r="O183" i="8"/>
  <c r="I183" i="8"/>
  <c r="O190" i="8"/>
  <c r="I190" i="8"/>
  <c r="O184" i="8"/>
  <c r="I184" i="8"/>
  <c r="I185" i="8"/>
  <c r="O185" i="8"/>
  <c r="T278" i="10" l="1"/>
  <c r="V278" i="10"/>
  <c r="U278" i="10"/>
  <c r="U277" i="10"/>
  <c r="T277" i="10"/>
  <c r="V277" i="10"/>
  <c r="T110" i="10"/>
  <c r="V272" i="10"/>
  <c r="T272" i="10"/>
  <c r="S195" i="10"/>
  <c r="U195" i="10" s="1"/>
  <c r="S191" i="10"/>
  <c r="V191" i="10" s="1"/>
  <c r="U110" i="10"/>
  <c r="U193" i="10"/>
  <c r="U112" i="10"/>
  <c r="V112" i="10"/>
  <c r="V192" i="10"/>
  <c r="T192" i="10"/>
  <c r="T193" i="10"/>
  <c r="V186" i="10"/>
  <c r="T186" i="10"/>
  <c r="V196" i="10"/>
  <c r="U196" i="10"/>
  <c r="T190" i="10"/>
  <c r="V194" i="10"/>
  <c r="V190" i="10"/>
  <c r="T194" i="10"/>
  <c r="V267" i="10"/>
  <c r="T267" i="10"/>
  <c r="T84" i="10"/>
  <c r="V106" i="10"/>
  <c r="U106" i="10"/>
  <c r="T106" i="10"/>
  <c r="V266" i="10"/>
  <c r="U84" i="10"/>
  <c r="V189" i="10"/>
  <c r="U189" i="10"/>
  <c r="V94" i="10"/>
  <c r="U94" i="10"/>
  <c r="T94" i="10"/>
  <c r="V98" i="10"/>
  <c r="U98" i="10"/>
  <c r="T98" i="10"/>
  <c r="T102" i="10"/>
  <c r="U102" i="10"/>
  <c r="V102" i="10"/>
  <c r="S90" i="10"/>
  <c r="V88" i="10"/>
  <c r="T88" i="10"/>
  <c r="T209" i="9"/>
  <c r="T207" i="9"/>
  <c r="U207" i="9"/>
  <c r="V207" i="9"/>
  <c r="T208" i="9"/>
  <c r="V208" i="9"/>
  <c r="U208" i="9"/>
  <c r="U209" i="9"/>
  <c r="U191" i="9"/>
  <c r="V202" i="9"/>
  <c r="V185" i="9"/>
  <c r="S186" i="9"/>
  <c r="V186" i="9" s="1"/>
  <c r="S188" i="9"/>
  <c r="U202" i="9"/>
  <c r="V277" i="9"/>
  <c r="S190" i="9"/>
  <c r="V190" i="9" s="1"/>
  <c r="U277" i="9"/>
  <c r="U94" i="9"/>
  <c r="U187" i="9"/>
  <c r="V187" i="9"/>
  <c r="T187" i="9"/>
  <c r="T191" i="9"/>
  <c r="V191" i="9"/>
  <c r="U195" i="9"/>
  <c r="T195" i="9"/>
  <c r="V83" i="9"/>
  <c r="V98" i="9"/>
  <c r="T87" i="9"/>
  <c r="U87" i="9"/>
  <c r="T83" i="9"/>
  <c r="U109" i="9"/>
  <c r="U101" i="9"/>
  <c r="T101" i="9"/>
  <c r="T98" i="9"/>
  <c r="U279" i="9"/>
  <c r="T109" i="9"/>
  <c r="T85" i="9"/>
  <c r="V85" i="9"/>
  <c r="T279" i="9"/>
  <c r="T95" i="9"/>
  <c r="U95" i="9"/>
  <c r="V193" i="9"/>
  <c r="T90" i="9"/>
  <c r="U193" i="9"/>
  <c r="U100" i="9"/>
  <c r="T100" i="9"/>
  <c r="V100" i="9"/>
  <c r="U91" i="9"/>
  <c r="V91" i="9"/>
  <c r="T91" i="9"/>
  <c r="U90" i="9"/>
  <c r="V95" i="9"/>
  <c r="V108" i="9"/>
  <c r="V103" i="9"/>
  <c r="T96" i="9"/>
  <c r="S99" i="9"/>
  <c r="V99" i="9" s="1"/>
  <c r="T108" i="9"/>
  <c r="T103" i="9"/>
  <c r="T269" i="10"/>
  <c r="V269" i="10"/>
  <c r="T268" i="10"/>
  <c r="V271" i="10"/>
  <c r="T266" i="10"/>
  <c r="T271" i="10"/>
  <c r="V268" i="10"/>
  <c r="U188" i="10"/>
  <c r="V188" i="10"/>
  <c r="T188" i="10"/>
  <c r="U191" i="10"/>
  <c r="T108" i="10"/>
  <c r="V108" i="10"/>
  <c r="U108" i="10"/>
  <c r="U93" i="10"/>
  <c r="V93" i="10"/>
  <c r="T93" i="10"/>
  <c r="U109" i="10"/>
  <c r="V109" i="10"/>
  <c r="U107" i="10"/>
  <c r="T107" i="10"/>
  <c r="T103" i="10"/>
  <c r="U103" i="10"/>
  <c r="U87" i="10"/>
  <c r="T87" i="10"/>
  <c r="V87" i="10"/>
  <c r="U95" i="10"/>
  <c r="T95" i="10"/>
  <c r="V95" i="10"/>
  <c r="U101" i="10"/>
  <c r="T101" i="10"/>
  <c r="V101" i="10"/>
  <c r="U89" i="10"/>
  <c r="T89" i="10"/>
  <c r="V89" i="10"/>
  <c r="T104" i="10"/>
  <c r="V104" i="10"/>
  <c r="U104" i="10"/>
  <c r="U83" i="10"/>
  <c r="T83" i="10"/>
  <c r="V83" i="10"/>
  <c r="U85" i="10"/>
  <c r="T85" i="10"/>
  <c r="V85" i="10"/>
  <c r="V195" i="10"/>
  <c r="T92" i="10"/>
  <c r="V92" i="10"/>
  <c r="U92" i="10"/>
  <c r="U91" i="10"/>
  <c r="T91" i="10"/>
  <c r="V91" i="10"/>
  <c r="U97" i="10"/>
  <c r="T97" i="10"/>
  <c r="V97" i="10"/>
  <c r="T270" i="10"/>
  <c r="V270" i="10"/>
  <c r="T100" i="10"/>
  <c r="V100" i="10"/>
  <c r="U100" i="10"/>
  <c r="U105" i="10"/>
  <c r="T105" i="10"/>
  <c r="V105" i="10"/>
  <c r="U99" i="10"/>
  <c r="T99" i="10"/>
  <c r="V99" i="10"/>
  <c r="T96" i="10"/>
  <c r="V96" i="10"/>
  <c r="U96" i="10"/>
  <c r="U187" i="10"/>
  <c r="T187" i="10"/>
  <c r="V187" i="10"/>
  <c r="U86" i="10"/>
  <c r="T86" i="10"/>
  <c r="V86" i="10"/>
  <c r="U111" i="10"/>
  <c r="T111" i="10"/>
  <c r="V111" i="10"/>
  <c r="T278" i="9"/>
  <c r="S281" i="9"/>
  <c r="U281" i="9" s="1"/>
  <c r="U278" i="9"/>
  <c r="V189" i="9"/>
  <c r="T189" i="9"/>
  <c r="V194" i="9"/>
  <c r="U185" i="9"/>
  <c r="T185" i="9"/>
  <c r="V94" i="9"/>
  <c r="V102" i="9"/>
  <c r="U96" i="9"/>
  <c r="T102" i="9"/>
  <c r="U107" i="9"/>
  <c r="V107" i="9"/>
  <c r="T107" i="9"/>
  <c r="T93" i="9"/>
  <c r="U93" i="9"/>
  <c r="V93" i="9"/>
  <c r="T89" i="9"/>
  <c r="U89" i="9"/>
  <c r="V89" i="9"/>
  <c r="V188" i="9"/>
  <c r="T188" i="9"/>
  <c r="U188" i="9"/>
  <c r="T84" i="9"/>
  <c r="U84" i="9"/>
  <c r="V84" i="9"/>
  <c r="V192" i="9"/>
  <c r="T192" i="9"/>
  <c r="U192" i="9"/>
  <c r="U276" i="9"/>
  <c r="T276" i="9"/>
  <c r="V276" i="9"/>
  <c r="U88" i="9"/>
  <c r="T88" i="9"/>
  <c r="V88" i="9"/>
  <c r="U110" i="9"/>
  <c r="T110" i="9"/>
  <c r="V110" i="9"/>
  <c r="T97" i="9"/>
  <c r="U97" i="9"/>
  <c r="V97" i="9"/>
  <c r="U104" i="9"/>
  <c r="T104" i="9"/>
  <c r="V104" i="9"/>
  <c r="U92" i="9"/>
  <c r="T92" i="9"/>
  <c r="V92" i="9"/>
  <c r="U280" i="9"/>
  <c r="T280" i="9"/>
  <c r="V280" i="9"/>
  <c r="U186" i="9"/>
  <c r="T186" i="9"/>
  <c r="U86" i="9"/>
  <c r="T86" i="9"/>
  <c r="V86" i="9"/>
  <c r="T191" i="10" l="1"/>
  <c r="T195" i="10"/>
  <c r="T90" i="10"/>
  <c r="V90" i="10"/>
  <c r="U90" i="10"/>
  <c r="U190" i="9"/>
  <c r="T190" i="9"/>
  <c r="T99" i="9"/>
  <c r="U99" i="9"/>
  <c r="V281" i="9"/>
  <c r="T281" i="9"/>
  <c r="U106" i="9"/>
  <c r="T106" i="9"/>
  <c r="V106" i="9"/>
  <c r="T105" i="9"/>
  <c r="U105" i="9"/>
  <c r="V105" i="9"/>
  <c r="U111" i="9"/>
  <c r="T111" i="9"/>
  <c r="V111" i="9"/>
  <c r="AP3" i="7" l="1"/>
  <c r="AP4" i="7"/>
  <c r="AP5" i="7"/>
  <c r="AP6" i="7"/>
  <c r="AP7" i="7"/>
  <c r="AP8" i="7"/>
  <c r="AP9" i="7"/>
  <c r="AP10" i="7"/>
  <c r="AP11" i="7"/>
  <c r="AP12" i="7"/>
  <c r="AP13" i="7"/>
  <c r="P112" i="8"/>
  <c r="E112" i="8"/>
  <c r="H112" i="8" s="1"/>
  <c r="D112" i="8"/>
  <c r="C112" i="8"/>
  <c r="M112" i="8" s="1"/>
  <c r="B112" i="8"/>
  <c r="A112" i="8"/>
  <c r="P111" i="8"/>
  <c r="E111" i="8"/>
  <c r="H111" i="8" s="1"/>
  <c r="D111" i="8"/>
  <c r="G111" i="8" s="1"/>
  <c r="C111" i="8"/>
  <c r="L111" i="8" s="1"/>
  <c r="B111" i="8"/>
  <c r="A111" i="8"/>
  <c r="P110" i="8"/>
  <c r="E110" i="8"/>
  <c r="H110" i="8" s="1"/>
  <c r="D110" i="8"/>
  <c r="C110" i="8"/>
  <c r="K110" i="8" s="1"/>
  <c r="B110" i="8"/>
  <c r="A110" i="8"/>
  <c r="P109" i="8"/>
  <c r="E109" i="8"/>
  <c r="H109" i="8" s="1"/>
  <c r="D109" i="8"/>
  <c r="G109" i="8" s="1"/>
  <c r="C109" i="8"/>
  <c r="M109" i="8" s="1"/>
  <c r="O109" i="8" s="1"/>
  <c r="B109" i="8"/>
  <c r="A109" i="8"/>
  <c r="P108" i="8"/>
  <c r="E108" i="8"/>
  <c r="H108" i="8" s="1"/>
  <c r="D108" i="8"/>
  <c r="C108" i="8"/>
  <c r="M108" i="8" s="1"/>
  <c r="B108" i="8"/>
  <c r="A108" i="8"/>
  <c r="P107" i="8"/>
  <c r="E107" i="8"/>
  <c r="H107" i="8" s="1"/>
  <c r="D107" i="8"/>
  <c r="G107" i="8" s="1"/>
  <c r="C107" i="8"/>
  <c r="L107" i="8" s="1"/>
  <c r="B107" i="8"/>
  <c r="A107" i="8"/>
  <c r="P106" i="8"/>
  <c r="E106" i="8"/>
  <c r="H106" i="8" s="1"/>
  <c r="D106" i="8"/>
  <c r="G106" i="8" s="1"/>
  <c r="C106" i="8"/>
  <c r="K106" i="8" s="1"/>
  <c r="B106" i="8"/>
  <c r="A106" i="8"/>
  <c r="P105" i="8"/>
  <c r="E105" i="8"/>
  <c r="H105" i="8" s="1"/>
  <c r="D105" i="8"/>
  <c r="C105" i="8"/>
  <c r="M105" i="8" s="1"/>
  <c r="O105" i="8" s="1"/>
  <c r="B105" i="8"/>
  <c r="A105" i="8"/>
  <c r="P104" i="8"/>
  <c r="E104" i="8"/>
  <c r="H104" i="8" s="1"/>
  <c r="D104" i="8"/>
  <c r="C104" i="8"/>
  <c r="K104" i="8" s="1"/>
  <c r="B104" i="8"/>
  <c r="A104" i="8"/>
  <c r="P103" i="8"/>
  <c r="E103" i="8"/>
  <c r="H103" i="8" s="1"/>
  <c r="D103" i="8"/>
  <c r="G103" i="8" s="1"/>
  <c r="C103" i="8"/>
  <c r="L103" i="8" s="1"/>
  <c r="B103" i="8"/>
  <c r="A103" i="8"/>
  <c r="P102" i="8"/>
  <c r="E102" i="8"/>
  <c r="H102" i="8" s="1"/>
  <c r="D102" i="8"/>
  <c r="G102" i="8" s="1"/>
  <c r="C102" i="8"/>
  <c r="K102" i="8" s="1"/>
  <c r="B102" i="8"/>
  <c r="A102" i="8"/>
  <c r="P101" i="8"/>
  <c r="E101" i="8"/>
  <c r="H101" i="8" s="1"/>
  <c r="D101" i="8"/>
  <c r="C101" i="8"/>
  <c r="M101" i="8" s="1"/>
  <c r="O101" i="8" s="1"/>
  <c r="B101" i="8"/>
  <c r="A101" i="8"/>
  <c r="P100" i="8"/>
  <c r="E100" i="8"/>
  <c r="H100" i="8" s="1"/>
  <c r="D100" i="8"/>
  <c r="C100" i="8"/>
  <c r="L100" i="8" s="1"/>
  <c r="B100" i="8"/>
  <c r="A100" i="8"/>
  <c r="P99" i="8"/>
  <c r="E99" i="8"/>
  <c r="H99" i="8" s="1"/>
  <c r="D99" i="8"/>
  <c r="G99" i="8" s="1"/>
  <c r="C99" i="8"/>
  <c r="L99" i="8" s="1"/>
  <c r="B99" i="8"/>
  <c r="A99" i="8"/>
  <c r="P98" i="8"/>
  <c r="E98" i="8"/>
  <c r="H98" i="8" s="1"/>
  <c r="D98" i="8"/>
  <c r="C98" i="8"/>
  <c r="K98" i="8" s="1"/>
  <c r="B98" i="8"/>
  <c r="A98" i="8"/>
  <c r="P97" i="8"/>
  <c r="E97" i="8"/>
  <c r="H97" i="8" s="1"/>
  <c r="D97" i="8"/>
  <c r="G97" i="8" s="1"/>
  <c r="C97" i="8"/>
  <c r="M97" i="8" s="1"/>
  <c r="O97" i="8" s="1"/>
  <c r="B97" i="8"/>
  <c r="A97" i="8"/>
  <c r="P96" i="8"/>
  <c r="E96" i="8"/>
  <c r="H96" i="8" s="1"/>
  <c r="D96" i="8"/>
  <c r="C96" i="8"/>
  <c r="M96" i="8" s="1"/>
  <c r="B96" i="8"/>
  <c r="A96" i="8"/>
  <c r="P95" i="8"/>
  <c r="E95" i="8"/>
  <c r="H95" i="8" s="1"/>
  <c r="D95" i="8"/>
  <c r="G95" i="8" s="1"/>
  <c r="C95" i="8"/>
  <c r="L95" i="8" s="1"/>
  <c r="B95" i="8"/>
  <c r="A95" i="8"/>
  <c r="P94" i="8"/>
  <c r="E94" i="8"/>
  <c r="H94" i="8" s="1"/>
  <c r="D94" i="8"/>
  <c r="C94" i="8"/>
  <c r="K94" i="8" s="1"/>
  <c r="B94" i="8"/>
  <c r="A94" i="8"/>
  <c r="P93" i="8"/>
  <c r="E93" i="8"/>
  <c r="H93" i="8" s="1"/>
  <c r="D93" i="8"/>
  <c r="G93" i="8" s="1"/>
  <c r="C93" i="8"/>
  <c r="M93" i="8" s="1"/>
  <c r="O93" i="8" s="1"/>
  <c r="B93" i="8"/>
  <c r="A93" i="8"/>
  <c r="P92" i="8"/>
  <c r="E92" i="8"/>
  <c r="H92" i="8" s="1"/>
  <c r="D92" i="8"/>
  <c r="C92" i="8"/>
  <c r="M92" i="8" s="1"/>
  <c r="B92" i="8"/>
  <c r="A92" i="8"/>
  <c r="P91" i="8"/>
  <c r="E91" i="8"/>
  <c r="H91" i="8" s="1"/>
  <c r="D91" i="8"/>
  <c r="G91" i="8" s="1"/>
  <c r="C91" i="8"/>
  <c r="L91" i="8" s="1"/>
  <c r="B91" i="8"/>
  <c r="A91" i="8"/>
  <c r="P90" i="8"/>
  <c r="E90" i="8"/>
  <c r="H90" i="8" s="1"/>
  <c r="D90" i="8"/>
  <c r="C90" i="8"/>
  <c r="K90" i="8" s="1"/>
  <c r="B90" i="8"/>
  <c r="A90" i="8"/>
  <c r="P89" i="8"/>
  <c r="E89" i="8"/>
  <c r="H89" i="8" s="1"/>
  <c r="D89" i="8"/>
  <c r="G89" i="8" s="1"/>
  <c r="C89" i="8"/>
  <c r="M89" i="8" s="1"/>
  <c r="O89" i="8" s="1"/>
  <c r="B89" i="8"/>
  <c r="A89" i="8"/>
  <c r="P88" i="8"/>
  <c r="E88" i="8"/>
  <c r="H88" i="8" s="1"/>
  <c r="D88" i="8"/>
  <c r="C88" i="8"/>
  <c r="K88" i="8" s="1"/>
  <c r="B88" i="8"/>
  <c r="A88" i="8"/>
  <c r="P87" i="8"/>
  <c r="E87" i="8"/>
  <c r="H87" i="8" s="1"/>
  <c r="D87" i="8"/>
  <c r="G87" i="8" s="1"/>
  <c r="C87" i="8"/>
  <c r="L87" i="8" s="1"/>
  <c r="B87" i="8"/>
  <c r="A87" i="8"/>
  <c r="P86" i="8"/>
  <c r="E86" i="8"/>
  <c r="H86" i="8" s="1"/>
  <c r="D86" i="8"/>
  <c r="C86" i="8"/>
  <c r="K86" i="8" s="1"/>
  <c r="B86" i="8"/>
  <c r="A86" i="8"/>
  <c r="P85" i="8"/>
  <c r="E85" i="8"/>
  <c r="D85" i="8"/>
  <c r="G85" i="8" s="1"/>
  <c r="C85" i="8"/>
  <c r="M85" i="8" s="1"/>
  <c r="O85" i="8" s="1"/>
  <c r="B85" i="8"/>
  <c r="A85" i="8"/>
  <c r="P84" i="8"/>
  <c r="E84" i="8"/>
  <c r="H84" i="8" s="1"/>
  <c r="D84" i="8"/>
  <c r="C84" i="8"/>
  <c r="M84" i="8" s="1"/>
  <c r="B84" i="8"/>
  <c r="A84" i="8"/>
  <c r="P83" i="8"/>
  <c r="E83" i="8"/>
  <c r="H83" i="8" s="1"/>
  <c r="D83" i="8"/>
  <c r="G83" i="8" s="1"/>
  <c r="C83" i="8"/>
  <c r="L83" i="8" s="1"/>
  <c r="B83" i="8"/>
  <c r="A83" i="8"/>
  <c r="H82" i="8"/>
  <c r="G82" i="8"/>
  <c r="E82" i="8"/>
  <c r="D82" i="8"/>
  <c r="C82" i="8"/>
  <c r="B82" i="8"/>
  <c r="P79" i="8"/>
  <c r="S215" i="7"/>
  <c r="S216" i="7"/>
  <c r="S217" i="7"/>
  <c r="S218" i="7"/>
  <c r="S219" i="7"/>
  <c r="S214" i="7"/>
  <c r="M217" i="7"/>
  <c r="M219" i="7"/>
  <c r="P219" i="7"/>
  <c r="E219" i="7"/>
  <c r="H219" i="7" s="1"/>
  <c r="D219" i="7"/>
  <c r="C219" i="7"/>
  <c r="K219" i="7" s="1"/>
  <c r="B219" i="7"/>
  <c r="A219" i="7"/>
  <c r="P218" i="7"/>
  <c r="E218" i="7"/>
  <c r="H218" i="7" s="1"/>
  <c r="D218" i="7"/>
  <c r="C218" i="7"/>
  <c r="L218" i="7" s="1"/>
  <c r="B218" i="7"/>
  <c r="A218" i="7"/>
  <c r="P217" i="7"/>
  <c r="E217" i="7"/>
  <c r="H217" i="7" s="1"/>
  <c r="D217" i="7"/>
  <c r="G217" i="7" s="1"/>
  <c r="C217" i="7"/>
  <c r="L217" i="7" s="1"/>
  <c r="B217" i="7"/>
  <c r="A217" i="7"/>
  <c r="P216" i="7"/>
  <c r="G216" i="7"/>
  <c r="E216" i="7"/>
  <c r="D216" i="7"/>
  <c r="C216" i="7"/>
  <c r="K216" i="7" s="1"/>
  <c r="B216" i="7"/>
  <c r="A216" i="7"/>
  <c r="P215" i="7"/>
  <c r="E215" i="7"/>
  <c r="H215" i="7" s="1"/>
  <c r="D215" i="7"/>
  <c r="G215" i="7" s="1"/>
  <c r="C215" i="7"/>
  <c r="M215" i="7" s="1"/>
  <c r="B215" i="7"/>
  <c r="A215" i="7"/>
  <c r="P214" i="7"/>
  <c r="E214" i="7"/>
  <c r="H214" i="7" s="1"/>
  <c r="D214" i="7"/>
  <c r="G214" i="7" s="1"/>
  <c r="C214" i="7"/>
  <c r="M214" i="7" s="1"/>
  <c r="O214" i="7" s="1"/>
  <c r="B214" i="7"/>
  <c r="A214" i="7"/>
  <c r="H213" i="7"/>
  <c r="G213" i="7"/>
  <c r="E213" i="7"/>
  <c r="D213" i="7"/>
  <c r="C213" i="7"/>
  <c r="B213" i="7"/>
  <c r="P212" i="7"/>
  <c r="K165" i="7"/>
  <c r="L165" i="7"/>
  <c r="K168" i="7"/>
  <c r="P168" i="7"/>
  <c r="E168" i="7"/>
  <c r="H168" i="7" s="1"/>
  <c r="D168" i="7"/>
  <c r="C168" i="7"/>
  <c r="L168" i="7" s="1"/>
  <c r="B168" i="7"/>
  <c r="A168" i="7"/>
  <c r="P167" i="7"/>
  <c r="E167" i="7"/>
  <c r="H167" i="7" s="1"/>
  <c r="D167" i="7"/>
  <c r="G167" i="7" s="1"/>
  <c r="C167" i="7"/>
  <c r="L167" i="7" s="1"/>
  <c r="B167" i="7"/>
  <c r="A167" i="7"/>
  <c r="P166" i="7"/>
  <c r="E166" i="7"/>
  <c r="H166" i="7" s="1"/>
  <c r="D166" i="7"/>
  <c r="C166" i="7"/>
  <c r="K166" i="7" s="1"/>
  <c r="B166" i="7"/>
  <c r="A166" i="7"/>
  <c r="P165" i="7"/>
  <c r="E165" i="7"/>
  <c r="D165" i="7"/>
  <c r="G165" i="7" s="1"/>
  <c r="C165" i="7"/>
  <c r="M165" i="7" s="1"/>
  <c r="B165" i="7"/>
  <c r="A165" i="7"/>
  <c r="P164" i="7"/>
  <c r="E164" i="7"/>
  <c r="H164" i="7" s="1"/>
  <c r="D164" i="7"/>
  <c r="C164" i="7"/>
  <c r="M164" i="7" s="1"/>
  <c r="B164" i="7"/>
  <c r="A164" i="7"/>
  <c r="P163" i="7"/>
  <c r="E163" i="7"/>
  <c r="H163" i="7" s="1"/>
  <c r="D163" i="7"/>
  <c r="G163" i="7" s="1"/>
  <c r="C163" i="7"/>
  <c r="B163" i="7"/>
  <c r="A163" i="7"/>
  <c r="P162" i="7"/>
  <c r="E162" i="7"/>
  <c r="H162" i="7" s="1"/>
  <c r="D162" i="7"/>
  <c r="C162" i="7"/>
  <c r="K162" i="7" s="1"/>
  <c r="B162" i="7"/>
  <c r="A162" i="7"/>
  <c r="P161" i="7"/>
  <c r="G161" i="7"/>
  <c r="E161" i="7"/>
  <c r="H161" i="7" s="1"/>
  <c r="D161" i="7"/>
  <c r="C161" i="7"/>
  <c r="M161" i="7" s="1"/>
  <c r="I161" i="7" s="1"/>
  <c r="B161" i="7"/>
  <c r="A161" i="7"/>
  <c r="P160" i="7"/>
  <c r="E160" i="7"/>
  <c r="H160" i="7" s="1"/>
  <c r="D160" i="7"/>
  <c r="C160" i="7"/>
  <c r="L160" i="7" s="1"/>
  <c r="B160" i="7"/>
  <c r="A160" i="7"/>
  <c r="P159" i="7"/>
  <c r="E159" i="7"/>
  <c r="H159" i="7" s="1"/>
  <c r="D159" i="7"/>
  <c r="G159" i="7" s="1"/>
  <c r="C159" i="7"/>
  <c r="L159" i="7" s="1"/>
  <c r="B159" i="7"/>
  <c r="A159" i="7"/>
  <c r="P158" i="7"/>
  <c r="E158" i="7"/>
  <c r="H158" i="7" s="1"/>
  <c r="D158" i="7"/>
  <c r="C158" i="7"/>
  <c r="K158" i="7" s="1"/>
  <c r="B158" i="7"/>
  <c r="A158" i="7"/>
  <c r="P157" i="7"/>
  <c r="E157" i="7"/>
  <c r="D157" i="7"/>
  <c r="G157" i="7" s="1"/>
  <c r="C157" i="7"/>
  <c r="M157" i="7" s="1"/>
  <c r="I157" i="7" s="1"/>
  <c r="B157" i="7"/>
  <c r="A157" i="7"/>
  <c r="H156" i="7"/>
  <c r="G156" i="7"/>
  <c r="E156" i="7"/>
  <c r="D156" i="7"/>
  <c r="C156" i="7"/>
  <c r="B156" i="7"/>
  <c r="P155" i="7"/>
  <c r="A110" i="7"/>
  <c r="B110" i="7"/>
  <c r="C110" i="7"/>
  <c r="K110" i="7" s="1"/>
  <c r="D110" i="7"/>
  <c r="E110" i="7"/>
  <c r="H110" i="7" s="1"/>
  <c r="P110" i="7"/>
  <c r="A111" i="7"/>
  <c r="B111" i="7"/>
  <c r="C111" i="7"/>
  <c r="D111" i="7"/>
  <c r="G111" i="7" s="1"/>
  <c r="E111" i="7"/>
  <c r="P111" i="7"/>
  <c r="A112" i="7"/>
  <c r="B112" i="7"/>
  <c r="C112" i="7"/>
  <c r="D112" i="7"/>
  <c r="E112" i="7"/>
  <c r="H112" i="7" s="1"/>
  <c r="P112" i="7"/>
  <c r="AP42" i="7"/>
  <c r="AP43" i="7"/>
  <c r="AP44" i="7"/>
  <c r="AP45" i="7"/>
  <c r="AP46" i="7"/>
  <c r="AP47" i="7"/>
  <c r="AP48" i="7"/>
  <c r="AP49" i="7"/>
  <c r="AP50" i="7"/>
  <c r="AP51" i="7"/>
  <c r="AP52" i="7"/>
  <c r="P109" i="7"/>
  <c r="E109" i="7"/>
  <c r="H109" i="7" s="1"/>
  <c r="D109" i="7"/>
  <c r="G109" i="7" s="1"/>
  <c r="C109" i="7"/>
  <c r="B109" i="7"/>
  <c r="A109" i="7"/>
  <c r="P108" i="7"/>
  <c r="E108" i="7"/>
  <c r="H108" i="7" s="1"/>
  <c r="D108" i="7"/>
  <c r="G108" i="7" s="1"/>
  <c r="C108" i="7"/>
  <c r="B108" i="7"/>
  <c r="A108" i="7"/>
  <c r="P107" i="7"/>
  <c r="E107" i="7"/>
  <c r="H107" i="7" s="1"/>
  <c r="D107" i="7"/>
  <c r="G107" i="7" s="1"/>
  <c r="C107" i="7"/>
  <c r="B107" i="7"/>
  <c r="A107" i="7"/>
  <c r="P106" i="7"/>
  <c r="E106" i="7"/>
  <c r="H106" i="7" s="1"/>
  <c r="D106" i="7"/>
  <c r="C106" i="7"/>
  <c r="B106" i="7"/>
  <c r="A106" i="7"/>
  <c r="P105" i="7"/>
  <c r="E105" i="7"/>
  <c r="H105" i="7" s="1"/>
  <c r="D105" i="7"/>
  <c r="G105" i="7" s="1"/>
  <c r="C105" i="7"/>
  <c r="B105" i="7"/>
  <c r="A105" i="7"/>
  <c r="P104" i="7"/>
  <c r="E104" i="7"/>
  <c r="D104" i="7"/>
  <c r="G104" i="7" s="1"/>
  <c r="C104" i="7"/>
  <c r="B104" i="7"/>
  <c r="A104" i="7"/>
  <c r="P103" i="7"/>
  <c r="E103" i="7"/>
  <c r="D103" i="7"/>
  <c r="G103" i="7" s="1"/>
  <c r="C103" i="7"/>
  <c r="B103" i="7"/>
  <c r="A103" i="7"/>
  <c r="P102" i="7"/>
  <c r="E102" i="7"/>
  <c r="H102" i="7" s="1"/>
  <c r="D102" i="7"/>
  <c r="G102" i="7" s="1"/>
  <c r="C102" i="7"/>
  <c r="B102" i="7"/>
  <c r="A102" i="7"/>
  <c r="P101" i="7"/>
  <c r="E101" i="7"/>
  <c r="H101" i="7" s="1"/>
  <c r="D101" i="7"/>
  <c r="C101" i="7"/>
  <c r="B101" i="7"/>
  <c r="A101" i="7"/>
  <c r="P100" i="7"/>
  <c r="E100" i="7"/>
  <c r="H100" i="7" s="1"/>
  <c r="D100" i="7"/>
  <c r="G100" i="7" s="1"/>
  <c r="C100" i="7"/>
  <c r="B100" i="7"/>
  <c r="A100" i="7"/>
  <c r="P99" i="7"/>
  <c r="E99" i="7"/>
  <c r="H99" i="7" s="1"/>
  <c r="D99" i="7"/>
  <c r="G99" i="7" s="1"/>
  <c r="C99" i="7"/>
  <c r="B99" i="7"/>
  <c r="A99" i="7"/>
  <c r="P98" i="7"/>
  <c r="E98" i="7"/>
  <c r="H98" i="7" s="1"/>
  <c r="D98" i="7"/>
  <c r="G98" i="7" s="1"/>
  <c r="C98" i="7"/>
  <c r="B98" i="7"/>
  <c r="A98" i="7"/>
  <c r="P97" i="7"/>
  <c r="E97" i="7"/>
  <c r="H97" i="7" s="1"/>
  <c r="D97" i="7"/>
  <c r="G97" i="7" s="1"/>
  <c r="C97" i="7"/>
  <c r="B97" i="7"/>
  <c r="A97" i="7"/>
  <c r="P96" i="7"/>
  <c r="E96" i="7"/>
  <c r="H96" i="7" s="1"/>
  <c r="D96" i="7"/>
  <c r="C96" i="7"/>
  <c r="B96" i="7"/>
  <c r="A96" i="7"/>
  <c r="P95" i="7"/>
  <c r="E95" i="7"/>
  <c r="H95" i="7" s="1"/>
  <c r="D95" i="7"/>
  <c r="C95" i="7"/>
  <c r="B95" i="7"/>
  <c r="A95" i="7"/>
  <c r="P94" i="7"/>
  <c r="E94" i="7"/>
  <c r="H94" i="7" s="1"/>
  <c r="D94" i="7"/>
  <c r="G94" i="7" s="1"/>
  <c r="C94" i="7"/>
  <c r="B94" i="7"/>
  <c r="A94" i="7"/>
  <c r="P93" i="7"/>
  <c r="E93" i="7"/>
  <c r="H93" i="7" s="1"/>
  <c r="D93" i="7"/>
  <c r="G93" i="7" s="1"/>
  <c r="C93" i="7"/>
  <c r="B93" i="7"/>
  <c r="A93" i="7"/>
  <c r="P92" i="7"/>
  <c r="E92" i="7"/>
  <c r="H92" i="7" s="1"/>
  <c r="D92" i="7"/>
  <c r="G92" i="7" s="1"/>
  <c r="C92" i="7"/>
  <c r="B92" i="7"/>
  <c r="A92" i="7"/>
  <c r="P91" i="7"/>
  <c r="E91" i="7"/>
  <c r="H91" i="7" s="1"/>
  <c r="D91" i="7"/>
  <c r="G91" i="7" s="1"/>
  <c r="C91" i="7"/>
  <c r="B91" i="7"/>
  <c r="A91" i="7"/>
  <c r="P90" i="7"/>
  <c r="E90" i="7"/>
  <c r="H90" i="7" s="1"/>
  <c r="D90" i="7"/>
  <c r="G90" i="7" s="1"/>
  <c r="C90" i="7"/>
  <c r="B90" i="7"/>
  <c r="A90" i="7"/>
  <c r="P89" i="7"/>
  <c r="E89" i="7"/>
  <c r="H89" i="7" s="1"/>
  <c r="D89" i="7"/>
  <c r="G89" i="7" s="1"/>
  <c r="C89" i="7"/>
  <c r="B89" i="7"/>
  <c r="A89" i="7"/>
  <c r="P88" i="7"/>
  <c r="E88" i="7"/>
  <c r="H88" i="7" s="1"/>
  <c r="D88" i="7"/>
  <c r="C88" i="7"/>
  <c r="B88" i="7"/>
  <c r="A88" i="7"/>
  <c r="P87" i="7"/>
  <c r="E87" i="7"/>
  <c r="H87" i="7" s="1"/>
  <c r="D87" i="7"/>
  <c r="C87" i="7"/>
  <c r="B87" i="7"/>
  <c r="A87" i="7"/>
  <c r="P86" i="7"/>
  <c r="E86" i="7"/>
  <c r="H86" i="7" s="1"/>
  <c r="D86" i="7"/>
  <c r="C86" i="7"/>
  <c r="B86" i="7"/>
  <c r="A86" i="7"/>
  <c r="P85" i="7"/>
  <c r="E85" i="7"/>
  <c r="H85" i="7" s="1"/>
  <c r="D85" i="7"/>
  <c r="G85" i="7" s="1"/>
  <c r="C85" i="7"/>
  <c r="B85" i="7"/>
  <c r="A85" i="7"/>
  <c r="P84" i="7"/>
  <c r="E84" i="7"/>
  <c r="H84" i="7" s="1"/>
  <c r="D84" i="7"/>
  <c r="G84" i="7" s="1"/>
  <c r="C84" i="7"/>
  <c r="B84" i="7"/>
  <c r="A84" i="7"/>
  <c r="P83" i="7"/>
  <c r="E83" i="7"/>
  <c r="H83" i="7" s="1"/>
  <c r="D83" i="7"/>
  <c r="G83" i="7" s="1"/>
  <c r="C83" i="7"/>
  <c r="L83" i="7" s="1"/>
  <c r="B83" i="7"/>
  <c r="A83" i="7"/>
  <c r="P82" i="7"/>
  <c r="E82" i="7"/>
  <c r="H82" i="7" s="1"/>
  <c r="D82" i="7"/>
  <c r="G82" i="7" s="1"/>
  <c r="C82" i="7"/>
  <c r="B82" i="7"/>
  <c r="A82" i="7"/>
  <c r="H81" i="7"/>
  <c r="G81" i="7"/>
  <c r="E81" i="7"/>
  <c r="D81" i="7"/>
  <c r="C81" i="7"/>
  <c r="B81" i="7"/>
  <c r="P80" i="7"/>
  <c r="Q321" i="8" l="1"/>
  <c r="S321" i="8" s="1"/>
  <c r="Q325" i="8"/>
  <c r="S325" i="8" s="1"/>
  <c r="Q316" i="8"/>
  <c r="S315" i="8" s="1"/>
  <c r="Q319" i="8"/>
  <c r="S318" i="8" s="1"/>
  <c r="Q324" i="8"/>
  <c r="S324" i="8" s="1"/>
  <c r="Q315" i="8"/>
  <c r="Q323" i="8"/>
  <c r="S323" i="8" s="1"/>
  <c r="Q317" i="8"/>
  <c r="S316" i="8" s="1"/>
  <c r="Q320" i="8"/>
  <c r="Q322" i="8"/>
  <c r="S322" i="8" s="1"/>
  <c r="Q318" i="8"/>
  <c r="S317" i="8" s="1"/>
  <c r="Q266" i="8"/>
  <c r="S266" i="8" s="1"/>
  <c r="Q271" i="8"/>
  <c r="S271" i="8" s="1"/>
  <c r="Q270" i="8"/>
  <c r="S270" i="8" s="1"/>
  <c r="Q263" i="8"/>
  <c r="S263" i="8" s="1"/>
  <c r="Q268" i="8"/>
  <c r="S268" i="8" s="1"/>
  <c r="Q264" i="8"/>
  <c r="S264" i="8" s="1"/>
  <c r="Q272" i="8"/>
  <c r="S272" i="8" s="1"/>
  <c r="Q269" i="8"/>
  <c r="S269" i="8" s="1"/>
  <c r="Q265" i="8"/>
  <c r="S265" i="8" s="1"/>
  <c r="Q267" i="8"/>
  <c r="S267" i="8" s="1"/>
  <c r="Q113" i="8"/>
  <c r="S113" i="8" s="1"/>
  <c r="U113" i="8" s="1"/>
  <c r="Q198" i="8"/>
  <c r="S197" i="8" s="1"/>
  <c r="Q196" i="8"/>
  <c r="Q195" i="8"/>
  <c r="Q200" i="8"/>
  <c r="S199" i="8" s="1"/>
  <c r="Q192" i="8"/>
  <c r="S189" i="8" s="1"/>
  <c r="Q199" i="8"/>
  <c r="S198" i="8" s="1"/>
  <c r="Q193" i="8"/>
  <c r="S190" i="8" s="1"/>
  <c r="Q197" i="8"/>
  <c r="S196" i="8" s="1"/>
  <c r="Q194" i="8"/>
  <c r="S191" i="8" s="1"/>
  <c r="Q191" i="8"/>
  <c r="M103" i="8"/>
  <c r="I103" i="8" s="1"/>
  <c r="M102" i="8"/>
  <c r="O102" i="8" s="1"/>
  <c r="Q102" i="8" s="1"/>
  <c r="Q260" i="8"/>
  <c r="S259" i="8" s="1"/>
  <c r="U259" i="8" s="1"/>
  <c r="Q261" i="8"/>
  <c r="S260" i="8" s="1"/>
  <c r="U260" i="8" s="1"/>
  <c r="Q259" i="8"/>
  <c r="S258" i="8" s="1"/>
  <c r="U258" i="8" s="1"/>
  <c r="Q258" i="8"/>
  <c r="S257" i="8" s="1"/>
  <c r="U257" i="8" s="1"/>
  <c r="Q257" i="8"/>
  <c r="Q262" i="8"/>
  <c r="L104" i="8"/>
  <c r="K84" i="8"/>
  <c r="K96" i="8"/>
  <c r="L112" i="8"/>
  <c r="M83" i="8"/>
  <c r="I83" i="8" s="1"/>
  <c r="L84" i="8"/>
  <c r="M90" i="8"/>
  <c r="O90" i="8" s="1"/>
  <c r="Q90" i="8" s="1"/>
  <c r="M95" i="8"/>
  <c r="I95" i="8" s="1"/>
  <c r="Q182" i="8"/>
  <c r="S181" i="8" s="1"/>
  <c r="U181" i="8" s="1"/>
  <c r="Q189" i="8"/>
  <c r="Q180" i="8"/>
  <c r="Q188" i="8"/>
  <c r="S187" i="8" s="1"/>
  <c r="U187" i="8" s="1"/>
  <c r="Q187" i="8"/>
  <c r="S186" i="8" s="1"/>
  <c r="U186" i="8" s="1"/>
  <c r="Q181" i="8"/>
  <c r="Q186" i="8"/>
  <c r="S185" i="8" s="1"/>
  <c r="U185" i="8" s="1"/>
  <c r="Q185" i="8"/>
  <c r="S184" i="8" s="1"/>
  <c r="U184" i="8" s="1"/>
  <c r="Q183" i="8"/>
  <c r="S182" i="8" s="1"/>
  <c r="U182" i="8" s="1"/>
  <c r="Q184" i="8"/>
  <c r="S183" i="8" s="1"/>
  <c r="U183" i="8" s="1"/>
  <c r="Q190" i="8"/>
  <c r="M106" i="8"/>
  <c r="I106" i="8" s="1"/>
  <c r="G110" i="8"/>
  <c r="K89" i="8"/>
  <c r="M111" i="8"/>
  <c r="I111" i="8" s="1"/>
  <c r="I105" i="8"/>
  <c r="K105" i="8"/>
  <c r="M94" i="8"/>
  <c r="O94" i="8" s="1"/>
  <c r="Q94" i="8" s="1"/>
  <c r="L96" i="8"/>
  <c r="M110" i="8"/>
  <c r="I110" i="8" s="1"/>
  <c r="L88" i="8"/>
  <c r="M88" i="8"/>
  <c r="O88" i="8" s="1"/>
  <c r="Q88" i="8" s="1"/>
  <c r="G105" i="8"/>
  <c r="K85" i="8"/>
  <c r="G86" i="8"/>
  <c r="K91" i="8"/>
  <c r="K97" i="8"/>
  <c r="M98" i="8"/>
  <c r="I98" i="8" s="1"/>
  <c r="K99" i="8"/>
  <c r="G101" i="8"/>
  <c r="K107" i="8"/>
  <c r="Q93" i="8"/>
  <c r="H85" i="8"/>
  <c r="K87" i="8"/>
  <c r="M91" i="8"/>
  <c r="I91" i="8" s="1"/>
  <c r="K92" i="8"/>
  <c r="M99" i="8"/>
  <c r="I99" i="8" s="1"/>
  <c r="M107" i="8"/>
  <c r="I107" i="8" s="1"/>
  <c r="M86" i="8"/>
  <c r="I86" i="8" s="1"/>
  <c r="M87" i="8"/>
  <c r="I101" i="8"/>
  <c r="K109" i="8"/>
  <c r="K83" i="8"/>
  <c r="K93" i="8"/>
  <c r="K95" i="8"/>
  <c r="K101" i="8"/>
  <c r="K103" i="8"/>
  <c r="K111" i="8"/>
  <c r="F111" i="7"/>
  <c r="O92" i="8"/>
  <c r="Q92" i="8" s="1"/>
  <c r="I92" i="8"/>
  <c r="O108" i="8"/>
  <c r="Q108" i="8" s="1"/>
  <c r="I108" i="8"/>
  <c r="O96" i="8"/>
  <c r="Q96" i="8" s="1"/>
  <c r="I96" i="8"/>
  <c r="O84" i="8"/>
  <c r="Q84" i="8" s="1"/>
  <c r="I84" i="8"/>
  <c r="I85" i="8"/>
  <c r="G88" i="8"/>
  <c r="M100" i="8"/>
  <c r="K108" i="8"/>
  <c r="Q109" i="8"/>
  <c r="I89" i="8"/>
  <c r="G92" i="8"/>
  <c r="M104" i="8"/>
  <c r="L108" i="8"/>
  <c r="K112" i="8"/>
  <c r="Q85" i="8"/>
  <c r="I93" i="8"/>
  <c r="G96" i="8"/>
  <c r="Q89" i="8"/>
  <c r="I97" i="8"/>
  <c r="G100" i="8"/>
  <c r="G104" i="8"/>
  <c r="L92" i="8"/>
  <c r="G108" i="8"/>
  <c r="K100" i="8"/>
  <c r="Q101" i="8"/>
  <c r="I109" i="8"/>
  <c r="G112" i="8"/>
  <c r="G90" i="8"/>
  <c r="Q97" i="8"/>
  <c r="O112" i="8"/>
  <c r="Q112" i="8" s="1"/>
  <c r="I112" i="8"/>
  <c r="G94" i="8"/>
  <c r="G84" i="8"/>
  <c r="G98" i="8"/>
  <c r="Q105" i="8"/>
  <c r="L86" i="8"/>
  <c r="L90" i="8"/>
  <c r="L94" i="8"/>
  <c r="L98" i="8"/>
  <c r="L102" i="8"/>
  <c r="L106" i="8"/>
  <c r="L110" i="8"/>
  <c r="L85" i="8"/>
  <c r="L89" i="8"/>
  <c r="L93" i="8"/>
  <c r="L97" i="8"/>
  <c r="L101" i="8"/>
  <c r="L105" i="8"/>
  <c r="L109" i="8"/>
  <c r="M167" i="7"/>
  <c r="K167" i="7"/>
  <c r="K214" i="7"/>
  <c r="K218" i="7"/>
  <c r="K217" i="7"/>
  <c r="K164" i="7"/>
  <c r="L215" i="7"/>
  <c r="L214" i="7"/>
  <c r="K215" i="7"/>
  <c r="H111" i="7"/>
  <c r="Q214" i="7"/>
  <c r="F216" i="7"/>
  <c r="L164" i="7"/>
  <c r="M166" i="7"/>
  <c r="L219" i="7"/>
  <c r="M216" i="7"/>
  <c r="I216" i="7" s="1"/>
  <c r="M160" i="7"/>
  <c r="I160" i="7" s="1"/>
  <c r="F168" i="7"/>
  <c r="L166" i="7"/>
  <c r="F219" i="7"/>
  <c r="L216" i="7"/>
  <c r="M168" i="7"/>
  <c r="O168" i="7" s="1"/>
  <c r="Q168" i="7" s="1"/>
  <c r="M218" i="7"/>
  <c r="O218" i="7" s="1"/>
  <c r="Q218" i="7" s="1"/>
  <c r="F215" i="7"/>
  <c r="F218" i="7"/>
  <c r="G219" i="7"/>
  <c r="F217" i="7"/>
  <c r="H216" i="7"/>
  <c r="I219" i="7"/>
  <c r="O219" i="7"/>
  <c r="Q219" i="7" s="1"/>
  <c r="I215" i="7"/>
  <c r="O215" i="7"/>
  <c r="Q215" i="7" s="1"/>
  <c r="O216" i="7"/>
  <c r="Q216" i="7" s="1"/>
  <c r="I214" i="7"/>
  <c r="G218" i="7"/>
  <c r="F214" i="7"/>
  <c r="Q161" i="7"/>
  <c r="L163" i="7"/>
  <c r="I165" i="7"/>
  <c r="G168" i="7"/>
  <c r="F157" i="7"/>
  <c r="F160" i="7"/>
  <c r="M162" i="7"/>
  <c r="O162" i="7" s="1"/>
  <c r="Q162" i="7" s="1"/>
  <c r="K161" i="7"/>
  <c r="F166" i="7"/>
  <c r="F164" i="7"/>
  <c r="F165" i="7"/>
  <c r="O167" i="7"/>
  <c r="Q167" i="7" s="1"/>
  <c r="F112" i="7"/>
  <c r="F161" i="7"/>
  <c r="M163" i="7"/>
  <c r="O163" i="7" s="1"/>
  <c r="Q163" i="7" s="1"/>
  <c r="L157" i="7"/>
  <c r="L158" i="7"/>
  <c r="K159" i="7"/>
  <c r="M158" i="7"/>
  <c r="O158" i="7" s="1"/>
  <c r="Q158" i="7" s="1"/>
  <c r="M159" i="7"/>
  <c r="O159" i="7" s="1"/>
  <c r="Q159" i="7" s="1"/>
  <c r="K160" i="7"/>
  <c r="F162" i="7"/>
  <c r="F158" i="7"/>
  <c r="F163" i="7"/>
  <c r="K163" i="7"/>
  <c r="H157" i="7"/>
  <c r="O157" i="7"/>
  <c r="Q157" i="7" s="1"/>
  <c r="H165" i="7"/>
  <c r="G164" i="7"/>
  <c r="G166" i="7"/>
  <c r="L162" i="7"/>
  <c r="G160" i="7"/>
  <c r="K157" i="7"/>
  <c r="F159" i="7"/>
  <c r="L161" i="7"/>
  <c r="G162" i="7"/>
  <c r="F167" i="7"/>
  <c r="O164" i="7"/>
  <c r="Q164" i="7" s="1"/>
  <c r="I164" i="7"/>
  <c r="G158" i="7"/>
  <c r="O161" i="7"/>
  <c r="L110" i="7"/>
  <c r="L85" i="7"/>
  <c r="L89" i="7"/>
  <c r="L93" i="7"/>
  <c r="L101" i="7"/>
  <c r="M84" i="7"/>
  <c r="I84" i="7" s="1"/>
  <c r="M88" i="7"/>
  <c r="I88" i="7" s="1"/>
  <c r="M92" i="7"/>
  <c r="I92" i="7" s="1"/>
  <c r="M96" i="7"/>
  <c r="I96" i="7" s="1"/>
  <c r="M100" i="7"/>
  <c r="I100" i="7" s="1"/>
  <c r="L104" i="7"/>
  <c r="M108" i="7"/>
  <c r="O108" i="7" s="1"/>
  <c r="Q108" i="7" s="1"/>
  <c r="M111" i="7"/>
  <c r="I111" i="7" s="1"/>
  <c r="M112" i="7"/>
  <c r="O112" i="7" s="1"/>
  <c r="Q112" i="7" s="1"/>
  <c r="L87" i="7"/>
  <c r="L91" i="7"/>
  <c r="L95" i="7"/>
  <c r="L99" i="7"/>
  <c r="L103" i="7"/>
  <c r="L107" i="7"/>
  <c r="L112" i="7"/>
  <c r="L111" i="7"/>
  <c r="K111" i="7"/>
  <c r="L82" i="7"/>
  <c r="L86" i="7"/>
  <c r="L90" i="7"/>
  <c r="L94" i="7"/>
  <c r="L98" i="7"/>
  <c r="L102" i="7"/>
  <c r="L106" i="7"/>
  <c r="M110" i="7"/>
  <c r="I110" i="7" s="1"/>
  <c r="L97" i="7"/>
  <c r="M105" i="7"/>
  <c r="I105" i="7" s="1"/>
  <c r="K109" i="7"/>
  <c r="K112" i="7"/>
  <c r="G110" i="7"/>
  <c r="F110" i="7"/>
  <c r="G112" i="7"/>
  <c r="F88" i="7"/>
  <c r="F100" i="7"/>
  <c r="K86" i="7"/>
  <c r="K101" i="7"/>
  <c r="F86" i="7"/>
  <c r="K99" i="7"/>
  <c r="M99" i="7"/>
  <c r="I99" i="7" s="1"/>
  <c r="K102" i="7"/>
  <c r="K100" i="7"/>
  <c r="M101" i="7"/>
  <c r="O101" i="7" s="1"/>
  <c r="Q101" i="7" s="1"/>
  <c r="K82" i="7"/>
  <c r="K83" i="7"/>
  <c r="F96" i="7"/>
  <c r="M82" i="7"/>
  <c r="K91" i="7"/>
  <c r="F95" i="7"/>
  <c r="M91" i="7"/>
  <c r="I91" i="7" s="1"/>
  <c r="M85" i="7"/>
  <c r="O85" i="7" s="1"/>
  <c r="Q85" i="7" s="1"/>
  <c r="K106" i="7"/>
  <c r="K84" i="7"/>
  <c r="F92" i="7"/>
  <c r="M93" i="7"/>
  <c r="O93" i="7" s="1"/>
  <c r="Q93" i="7" s="1"/>
  <c r="K94" i="7"/>
  <c r="K92" i="7"/>
  <c r="M94" i="7"/>
  <c r="F87" i="7"/>
  <c r="F105" i="7"/>
  <c r="G87" i="7"/>
  <c r="M95" i="7"/>
  <c r="I95" i="7" s="1"/>
  <c r="G96" i="7"/>
  <c r="K107" i="7"/>
  <c r="G95" i="7"/>
  <c r="F103" i="7"/>
  <c r="K87" i="7"/>
  <c r="G88" i="7"/>
  <c r="F83" i="7"/>
  <c r="K88" i="7"/>
  <c r="M89" i="7"/>
  <c r="O89" i="7" s="1"/>
  <c r="Q89" i="7" s="1"/>
  <c r="K90" i="7"/>
  <c r="K96" i="7"/>
  <c r="M97" i="7"/>
  <c r="O97" i="7" s="1"/>
  <c r="Q97" i="7" s="1"/>
  <c r="K98" i="7"/>
  <c r="F104" i="7"/>
  <c r="M90" i="7"/>
  <c r="M98" i="7"/>
  <c r="F101" i="7"/>
  <c r="F84" i="7"/>
  <c r="M86" i="7"/>
  <c r="F91" i="7"/>
  <c r="K95" i="7"/>
  <c r="F99" i="7"/>
  <c r="M102" i="7"/>
  <c r="M106" i="7"/>
  <c r="K108" i="7"/>
  <c r="M103" i="7"/>
  <c r="M104" i="7"/>
  <c r="L105" i="7"/>
  <c r="H104" i="7"/>
  <c r="F106" i="7"/>
  <c r="F85" i="7"/>
  <c r="F89" i="7"/>
  <c r="F93" i="7"/>
  <c r="G101" i="7"/>
  <c r="F102" i="7"/>
  <c r="M107" i="7"/>
  <c r="F90" i="7"/>
  <c r="F98" i="7"/>
  <c r="G86" i="7"/>
  <c r="L88" i="7"/>
  <c r="L92" i="7"/>
  <c r="G106" i="7"/>
  <c r="F107" i="7"/>
  <c r="F108" i="7"/>
  <c r="F109" i="7"/>
  <c r="F82" i="7"/>
  <c r="M83" i="7"/>
  <c r="M87" i="7"/>
  <c r="F94" i="7"/>
  <c r="L84" i="7"/>
  <c r="L96" i="7"/>
  <c r="L100" i="7"/>
  <c r="H103" i="7"/>
  <c r="K85" i="7"/>
  <c r="K89" i="7"/>
  <c r="K93" i="7"/>
  <c r="K97" i="7"/>
  <c r="K103" i="7"/>
  <c r="K104" i="7"/>
  <c r="K105" i="7"/>
  <c r="L108" i="7"/>
  <c r="L109" i="7"/>
  <c r="F97" i="7"/>
  <c r="M109" i="7"/>
  <c r="U189" i="8" l="1"/>
  <c r="V113" i="8"/>
  <c r="V317" i="8"/>
  <c r="U317" i="8"/>
  <c r="T317" i="8"/>
  <c r="V324" i="8"/>
  <c r="U324" i="8"/>
  <c r="T324" i="8"/>
  <c r="T325" i="8"/>
  <c r="V325" i="8"/>
  <c r="U325" i="8"/>
  <c r="U322" i="8"/>
  <c r="T322" i="8"/>
  <c r="V322" i="8"/>
  <c r="V318" i="8"/>
  <c r="U318" i="8"/>
  <c r="T318" i="8"/>
  <c r="S195" i="8"/>
  <c r="S193" i="8"/>
  <c r="T193" i="8" s="1"/>
  <c r="V316" i="8"/>
  <c r="U316" i="8"/>
  <c r="T316" i="8"/>
  <c r="S194" i="8"/>
  <c r="T194" i="8" s="1"/>
  <c r="S192" i="8"/>
  <c r="V323" i="8"/>
  <c r="U323" i="8"/>
  <c r="T323" i="8"/>
  <c r="U190" i="8"/>
  <c r="S188" i="8"/>
  <c r="U188" i="8" s="1"/>
  <c r="T315" i="8"/>
  <c r="V315" i="8"/>
  <c r="U315" i="8"/>
  <c r="S319" i="8"/>
  <c r="S320" i="8"/>
  <c r="V321" i="8"/>
  <c r="U321" i="8"/>
  <c r="T321" i="8"/>
  <c r="T113" i="8"/>
  <c r="U269" i="8"/>
  <c r="T269" i="8"/>
  <c r="V269" i="8"/>
  <c r="T272" i="8"/>
  <c r="V272" i="8"/>
  <c r="U272" i="8"/>
  <c r="U268" i="8"/>
  <c r="T268" i="8"/>
  <c r="V268" i="8"/>
  <c r="T263" i="8"/>
  <c r="U263" i="8"/>
  <c r="V263" i="8"/>
  <c r="V264" i="8"/>
  <c r="T264" i="8"/>
  <c r="U264" i="8"/>
  <c r="T270" i="8"/>
  <c r="U270" i="8"/>
  <c r="V270" i="8"/>
  <c r="T267" i="8"/>
  <c r="U267" i="8"/>
  <c r="V267" i="8"/>
  <c r="T271" i="8"/>
  <c r="V271" i="8"/>
  <c r="U271" i="8"/>
  <c r="T265" i="8"/>
  <c r="U265" i="8"/>
  <c r="V265" i="8"/>
  <c r="U266" i="8"/>
  <c r="V266" i="8"/>
  <c r="T266" i="8"/>
  <c r="V191" i="8"/>
  <c r="T191" i="8"/>
  <c r="U191" i="8"/>
  <c r="V199" i="8"/>
  <c r="U199" i="8"/>
  <c r="T199" i="8"/>
  <c r="T195" i="8"/>
  <c r="V195" i="8"/>
  <c r="U195" i="8"/>
  <c r="U192" i="8"/>
  <c r="T192" i="8"/>
  <c r="V192" i="8"/>
  <c r="U193" i="8"/>
  <c r="V197" i="8"/>
  <c r="U197" i="8"/>
  <c r="T197" i="8"/>
  <c r="T198" i="8"/>
  <c r="V198" i="8"/>
  <c r="U198" i="8"/>
  <c r="U196" i="8"/>
  <c r="V196" i="8"/>
  <c r="T196" i="8"/>
  <c r="S105" i="8"/>
  <c r="S102" i="8"/>
  <c r="U102" i="8" s="1"/>
  <c r="S99" i="8"/>
  <c r="U99" i="8" s="1"/>
  <c r="S90" i="8"/>
  <c r="U90" i="8" s="1"/>
  <c r="O103" i="8"/>
  <c r="Q103" i="8" s="1"/>
  <c r="S100" i="8" s="1"/>
  <c r="U100" i="8" s="1"/>
  <c r="O91" i="8"/>
  <c r="Q91" i="8" s="1"/>
  <c r="S89" i="8"/>
  <c r="U89" i="8" s="1"/>
  <c r="U91" i="8"/>
  <c r="S98" i="8"/>
  <c r="U98" i="8" s="1"/>
  <c r="I102" i="8"/>
  <c r="S94" i="8"/>
  <c r="U94" i="8" s="1"/>
  <c r="S106" i="8"/>
  <c r="U106" i="8" s="1"/>
  <c r="S93" i="8"/>
  <c r="U93" i="8" s="1"/>
  <c r="S261" i="8"/>
  <c r="U261" i="8" s="1"/>
  <c r="S262" i="8"/>
  <c r="S112" i="8"/>
  <c r="U112" i="8" s="1"/>
  <c r="S111" i="8"/>
  <c r="U111" i="8" s="1"/>
  <c r="S180" i="8"/>
  <c r="T180" i="8" s="1"/>
  <c r="I88" i="8"/>
  <c r="O106" i="8"/>
  <c r="Q106" i="8" s="1"/>
  <c r="T257" i="8"/>
  <c r="V257" i="8"/>
  <c r="V258" i="8"/>
  <c r="T258" i="8"/>
  <c r="I90" i="8"/>
  <c r="T259" i="8"/>
  <c r="V259" i="8"/>
  <c r="I94" i="8"/>
  <c r="T260" i="8"/>
  <c r="V260" i="8"/>
  <c r="O111" i="8"/>
  <c r="Q111" i="8" s="1"/>
  <c r="O95" i="8"/>
  <c r="Q95" i="8" s="1"/>
  <c r="S84" i="8"/>
  <c r="U84" i="8" s="1"/>
  <c r="T181" i="8"/>
  <c r="V181" i="8"/>
  <c r="O83" i="8"/>
  <c r="Q83" i="8" s="1"/>
  <c r="S83" i="8" s="1"/>
  <c r="U83" i="8" s="1"/>
  <c r="V190" i="8"/>
  <c r="T190" i="8"/>
  <c r="V186" i="8"/>
  <c r="T186" i="8"/>
  <c r="T189" i="8"/>
  <c r="V189" i="8"/>
  <c r="V188" i="8"/>
  <c r="V183" i="8"/>
  <c r="T183" i="8"/>
  <c r="V184" i="8"/>
  <c r="T184" i="8"/>
  <c r="S88" i="8"/>
  <c r="U88" i="8" s="1"/>
  <c r="T185" i="8"/>
  <c r="V185" i="8"/>
  <c r="V187" i="8"/>
  <c r="T187" i="8"/>
  <c r="T182" i="8"/>
  <c r="V182" i="8"/>
  <c r="O86" i="8"/>
  <c r="Q86" i="8" s="1"/>
  <c r="S86" i="8" s="1"/>
  <c r="U86" i="8" s="1"/>
  <c r="O110" i="8"/>
  <c r="Q110" i="8" s="1"/>
  <c r="U105" i="8"/>
  <c r="S85" i="8"/>
  <c r="U85" i="8" s="1"/>
  <c r="O107" i="8"/>
  <c r="Q107" i="8" s="1"/>
  <c r="O98" i="8"/>
  <c r="Q98" i="8" s="1"/>
  <c r="S95" i="8" s="1"/>
  <c r="O99" i="8"/>
  <c r="Q99" i="8" s="1"/>
  <c r="S96" i="8" s="1"/>
  <c r="I87" i="8"/>
  <c r="O87" i="8"/>
  <c r="Q87" i="8" s="1"/>
  <c r="S87" i="8" s="1"/>
  <c r="U87" i="8" s="1"/>
  <c r="O105" i="7"/>
  <c r="Q105" i="7" s="1"/>
  <c r="O100" i="8"/>
  <c r="Q100" i="8" s="1"/>
  <c r="I100" i="8"/>
  <c r="O104" i="8"/>
  <c r="Q104" i="8" s="1"/>
  <c r="I104" i="8"/>
  <c r="I162" i="7"/>
  <c r="U215" i="7"/>
  <c r="O160" i="7"/>
  <c r="Q160" i="7" s="1"/>
  <c r="T216" i="7"/>
  <c r="T218" i="7"/>
  <c r="I218" i="7"/>
  <c r="T214" i="7"/>
  <c r="U219" i="7"/>
  <c r="I217" i="7"/>
  <c r="O217" i="7"/>
  <c r="Q217" i="7" s="1"/>
  <c r="S157" i="7"/>
  <c r="U157" i="7" s="1"/>
  <c r="S167" i="7"/>
  <c r="U167" i="7" s="1"/>
  <c r="O165" i="7"/>
  <c r="I158" i="7"/>
  <c r="I167" i="7"/>
  <c r="S162" i="7"/>
  <c r="U162" i="7" s="1"/>
  <c r="S168" i="7"/>
  <c r="U168" i="7" s="1"/>
  <c r="S161" i="7"/>
  <c r="T161" i="7" s="1"/>
  <c r="S159" i="7"/>
  <c r="T159" i="7" s="1"/>
  <c r="S158" i="7"/>
  <c r="T158" i="7" s="1"/>
  <c r="S163" i="7"/>
  <c r="T163" i="7" s="1"/>
  <c r="S164" i="7"/>
  <c r="T164" i="7" s="1"/>
  <c r="I159" i="7"/>
  <c r="I163" i="7"/>
  <c r="I168" i="7"/>
  <c r="S160" i="7"/>
  <c r="T157" i="7"/>
  <c r="I166" i="7"/>
  <c r="O166" i="7"/>
  <c r="O96" i="7"/>
  <c r="Q96" i="7" s="1"/>
  <c r="S96" i="7" s="1"/>
  <c r="T96" i="7" s="1"/>
  <c r="O100" i="7"/>
  <c r="Q100" i="7" s="1"/>
  <c r="S100" i="7" s="1"/>
  <c r="U100" i="7" s="1"/>
  <c r="I108" i="7"/>
  <c r="S112" i="7"/>
  <c r="T112" i="7" s="1"/>
  <c r="O111" i="7"/>
  <c r="Q111" i="7" s="1"/>
  <c r="S111" i="7" s="1"/>
  <c r="U111" i="7" s="1"/>
  <c r="O88" i="7"/>
  <c r="Q88" i="7" s="1"/>
  <c r="S88" i="7" s="1"/>
  <c r="T88" i="7" s="1"/>
  <c r="O84" i="7"/>
  <c r="Q84" i="7" s="1"/>
  <c r="S84" i="7" s="1"/>
  <c r="T84" i="7" s="1"/>
  <c r="O110" i="7"/>
  <c r="Q110" i="7" s="1"/>
  <c r="S110" i="7" s="1"/>
  <c r="T110" i="7" s="1"/>
  <c r="O92" i="7"/>
  <c r="Q92" i="7" s="1"/>
  <c r="S92" i="7" s="1"/>
  <c r="I112" i="7"/>
  <c r="O82" i="7"/>
  <c r="Q82" i="7" s="1"/>
  <c r="S82" i="7" s="1"/>
  <c r="U82" i="7" s="1"/>
  <c r="I82" i="7"/>
  <c r="S101" i="7"/>
  <c r="T101" i="7" s="1"/>
  <c r="I101" i="7"/>
  <c r="O99" i="7"/>
  <c r="Q99" i="7" s="1"/>
  <c r="S99" i="7" s="1"/>
  <c r="U99" i="7" s="1"/>
  <c r="I89" i="7"/>
  <c r="S89" i="7"/>
  <c r="T89" i="7" s="1"/>
  <c r="O91" i="7"/>
  <c r="Q91" i="7" s="1"/>
  <c r="S91" i="7" s="1"/>
  <c r="T91" i="7" s="1"/>
  <c r="S97" i="7"/>
  <c r="T97" i="7" s="1"/>
  <c r="S93" i="7"/>
  <c r="T93" i="7" s="1"/>
  <c r="O95" i="7"/>
  <c r="Q95" i="7" s="1"/>
  <c r="S95" i="7" s="1"/>
  <c r="U95" i="7" s="1"/>
  <c r="O94" i="7"/>
  <c r="Q94" i="7" s="1"/>
  <c r="S94" i="7" s="1"/>
  <c r="T94" i="7" s="1"/>
  <c r="I94" i="7"/>
  <c r="S85" i="7"/>
  <c r="T85" i="7" s="1"/>
  <c r="I85" i="7"/>
  <c r="I93" i="7"/>
  <c r="I97" i="7"/>
  <c r="O98" i="7"/>
  <c r="Q98" i="7" s="1"/>
  <c r="S98" i="7" s="1"/>
  <c r="I98" i="7"/>
  <c r="O90" i="7"/>
  <c r="Q90" i="7" s="1"/>
  <c r="S90" i="7" s="1"/>
  <c r="I90" i="7"/>
  <c r="O86" i="7"/>
  <c r="Q86" i="7" s="1"/>
  <c r="S86" i="7" s="1"/>
  <c r="I86" i="7"/>
  <c r="I106" i="7"/>
  <c r="O106" i="7"/>
  <c r="Q106" i="7" s="1"/>
  <c r="S106" i="7" s="1"/>
  <c r="S108" i="7"/>
  <c r="U108" i="7" s="1"/>
  <c r="S105" i="7"/>
  <c r="T105" i="7" s="1"/>
  <c r="I102" i="7"/>
  <c r="O102" i="7"/>
  <c r="Q102" i="7" s="1"/>
  <c r="S102" i="7" s="1"/>
  <c r="I87" i="7"/>
  <c r="O87" i="7"/>
  <c r="Q87" i="7" s="1"/>
  <c r="S87" i="7" s="1"/>
  <c r="I83" i="7"/>
  <c r="O83" i="7"/>
  <c r="Q83" i="7" s="1"/>
  <c r="S83" i="7" s="1"/>
  <c r="O104" i="7"/>
  <c r="Q104" i="7" s="1"/>
  <c r="S104" i="7" s="1"/>
  <c r="I104" i="7"/>
  <c r="I107" i="7"/>
  <c r="O107" i="7"/>
  <c r="Q107" i="7" s="1"/>
  <c r="S107" i="7" s="1"/>
  <c r="I103" i="7"/>
  <c r="O103" i="7"/>
  <c r="Q103" i="7" s="1"/>
  <c r="S103" i="7" s="1"/>
  <c r="O109" i="7"/>
  <c r="Q109" i="7" s="1"/>
  <c r="S109" i="7" s="1"/>
  <c r="I109" i="7"/>
  <c r="P301" i="2"/>
  <c r="G301" i="2"/>
  <c r="F301" i="2"/>
  <c r="E301" i="2"/>
  <c r="H301" i="2" s="1"/>
  <c r="D301" i="2"/>
  <c r="C301" i="2"/>
  <c r="K301" i="2" s="1"/>
  <c r="B301" i="2"/>
  <c r="A301" i="2"/>
  <c r="P300" i="2"/>
  <c r="G300" i="2"/>
  <c r="E300" i="2"/>
  <c r="H300" i="2" s="1"/>
  <c r="D300" i="2"/>
  <c r="C300" i="2"/>
  <c r="M300" i="2" s="1"/>
  <c r="B300" i="2"/>
  <c r="A300" i="2"/>
  <c r="P299" i="2"/>
  <c r="K299" i="2"/>
  <c r="H299" i="2"/>
  <c r="G299" i="2"/>
  <c r="E299" i="2"/>
  <c r="F299" i="2" s="1"/>
  <c r="D299" i="2"/>
  <c r="C299" i="2"/>
  <c r="L299" i="2" s="1"/>
  <c r="B299" i="2"/>
  <c r="A299" i="2"/>
  <c r="P298" i="2"/>
  <c r="M298" i="2"/>
  <c r="O298" i="2" s="1"/>
  <c r="K298" i="2"/>
  <c r="E298" i="2"/>
  <c r="H298" i="2" s="1"/>
  <c r="D298" i="2"/>
  <c r="G298" i="2" s="1"/>
  <c r="C298" i="2"/>
  <c r="L298" i="2" s="1"/>
  <c r="B298" i="2"/>
  <c r="A298" i="2"/>
  <c r="P297" i="2"/>
  <c r="F297" i="2"/>
  <c r="E297" i="2"/>
  <c r="H297" i="2" s="1"/>
  <c r="D297" i="2"/>
  <c r="C297" i="2"/>
  <c r="K297" i="2" s="1"/>
  <c r="B297" i="2"/>
  <c r="A297" i="2"/>
  <c r="P296" i="2"/>
  <c r="G296" i="2"/>
  <c r="E296" i="2"/>
  <c r="H296" i="2" s="1"/>
  <c r="D296" i="2"/>
  <c r="C296" i="2"/>
  <c r="M296" i="2" s="1"/>
  <c r="B296" i="2"/>
  <c r="A296" i="2"/>
  <c r="P295" i="2"/>
  <c r="K295" i="2"/>
  <c r="H295" i="2"/>
  <c r="G295" i="2"/>
  <c r="E295" i="2"/>
  <c r="F295" i="2" s="1"/>
  <c r="D295" i="2"/>
  <c r="C295" i="2"/>
  <c r="L295" i="2" s="1"/>
  <c r="B295" i="2"/>
  <c r="A295" i="2"/>
  <c r="P294" i="2"/>
  <c r="M294" i="2"/>
  <c r="O294" i="2" s="1"/>
  <c r="K294" i="2"/>
  <c r="E294" i="2"/>
  <c r="H294" i="2" s="1"/>
  <c r="D294" i="2"/>
  <c r="G294" i="2" s="1"/>
  <c r="C294" i="2"/>
  <c r="L294" i="2" s="1"/>
  <c r="B294" i="2"/>
  <c r="A294" i="2"/>
  <c r="P293" i="2"/>
  <c r="F293" i="2"/>
  <c r="E293" i="2"/>
  <c r="H293" i="2" s="1"/>
  <c r="D293" i="2"/>
  <c r="C293" i="2"/>
  <c r="K293" i="2" s="1"/>
  <c r="B293" i="2"/>
  <c r="A293" i="2"/>
  <c r="P292" i="2"/>
  <c r="G292" i="2"/>
  <c r="E292" i="2"/>
  <c r="H292" i="2" s="1"/>
  <c r="D292" i="2"/>
  <c r="C292" i="2"/>
  <c r="M292" i="2" s="1"/>
  <c r="B292" i="2"/>
  <c r="A292" i="2"/>
  <c r="P291" i="2"/>
  <c r="K291" i="2"/>
  <c r="H291" i="2"/>
  <c r="G291" i="2"/>
  <c r="E291" i="2"/>
  <c r="F291" i="2" s="1"/>
  <c r="D291" i="2"/>
  <c r="C291" i="2"/>
  <c r="M291" i="2" s="1"/>
  <c r="B291" i="2"/>
  <c r="A291" i="2"/>
  <c r="P290" i="2"/>
  <c r="M290" i="2"/>
  <c r="O290" i="2" s="1"/>
  <c r="K290" i="2"/>
  <c r="E290" i="2"/>
  <c r="H290" i="2" s="1"/>
  <c r="D290" i="2"/>
  <c r="G290" i="2" s="1"/>
  <c r="C290" i="2"/>
  <c r="L290" i="2" s="1"/>
  <c r="B290" i="2"/>
  <c r="A290" i="2"/>
  <c r="P289" i="2"/>
  <c r="F289" i="2"/>
  <c r="E289" i="2"/>
  <c r="H289" i="2" s="1"/>
  <c r="D289" i="2"/>
  <c r="C289" i="2"/>
  <c r="K289" i="2" s="1"/>
  <c r="B289" i="2"/>
  <c r="A289" i="2"/>
  <c r="P288" i="2"/>
  <c r="G288" i="2"/>
  <c r="E288" i="2"/>
  <c r="H288" i="2" s="1"/>
  <c r="D288" i="2"/>
  <c r="C288" i="2"/>
  <c r="M288" i="2" s="1"/>
  <c r="B288" i="2"/>
  <c r="A288" i="2"/>
  <c r="P287" i="2"/>
  <c r="K287" i="2"/>
  <c r="H287" i="2"/>
  <c r="G287" i="2"/>
  <c r="E287" i="2"/>
  <c r="D287" i="2"/>
  <c r="F287" i="2" s="1"/>
  <c r="C287" i="2"/>
  <c r="L287" i="2" s="1"/>
  <c r="B287" i="2"/>
  <c r="A287" i="2"/>
  <c r="P286" i="2"/>
  <c r="M286" i="2"/>
  <c r="O286" i="2" s="1"/>
  <c r="K286" i="2"/>
  <c r="E286" i="2"/>
  <c r="H286" i="2" s="1"/>
  <c r="D286" i="2"/>
  <c r="G286" i="2" s="1"/>
  <c r="C286" i="2"/>
  <c r="L286" i="2" s="1"/>
  <c r="B286" i="2"/>
  <c r="A286" i="2"/>
  <c r="P285" i="2"/>
  <c r="F285" i="2"/>
  <c r="E285" i="2"/>
  <c r="H285" i="2" s="1"/>
  <c r="D285" i="2"/>
  <c r="C285" i="2"/>
  <c r="K285" i="2" s="1"/>
  <c r="B285" i="2"/>
  <c r="A285" i="2"/>
  <c r="P284" i="2"/>
  <c r="G284" i="2"/>
  <c r="E284" i="2"/>
  <c r="H284" i="2" s="1"/>
  <c r="D284" i="2"/>
  <c r="C284" i="2"/>
  <c r="M284" i="2" s="1"/>
  <c r="B284" i="2"/>
  <c r="A284" i="2"/>
  <c r="P283" i="2"/>
  <c r="K283" i="2"/>
  <c r="H283" i="2"/>
  <c r="G283" i="2"/>
  <c r="E283" i="2"/>
  <c r="D283" i="2"/>
  <c r="F283" i="2" s="1"/>
  <c r="C283" i="2"/>
  <c r="L283" i="2" s="1"/>
  <c r="B283" i="2"/>
  <c r="A283" i="2"/>
  <c r="P282" i="2"/>
  <c r="M282" i="2"/>
  <c r="O282" i="2" s="1"/>
  <c r="K282" i="2"/>
  <c r="E282" i="2"/>
  <c r="H282" i="2" s="1"/>
  <c r="D282" i="2"/>
  <c r="G282" i="2" s="1"/>
  <c r="C282" i="2"/>
  <c r="L282" i="2" s="1"/>
  <c r="B282" i="2"/>
  <c r="A282" i="2"/>
  <c r="P281" i="2"/>
  <c r="F281" i="2"/>
  <c r="E281" i="2"/>
  <c r="H281" i="2" s="1"/>
  <c r="D281" i="2"/>
  <c r="C281" i="2"/>
  <c r="K281" i="2" s="1"/>
  <c r="B281" i="2"/>
  <c r="A281" i="2"/>
  <c r="P280" i="2"/>
  <c r="G280" i="2"/>
  <c r="E280" i="2"/>
  <c r="H280" i="2" s="1"/>
  <c r="D280" i="2"/>
  <c r="C280" i="2"/>
  <c r="M280" i="2" s="1"/>
  <c r="B280" i="2"/>
  <c r="A280" i="2"/>
  <c r="P279" i="2"/>
  <c r="K279" i="2"/>
  <c r="H279" i="2"/>
  <c r="G279" i="2"/>
  <c r="E279" i="2"/>
  <c r="D279" i="2"/>
  <c r="F279" i="2" s="1"/>
  <c r="C279" i="2"/>
  <c r="L279" i="2" s="1"/>
  <c r="B279" i="2"/>
  <c r="A279" i="2"/>
  <c r="P278" i="2"/>
  <c r="M278" i="2"/>
  <c r="O278" i="2" s="1"/>
  <c r="K278" i="2"/>
  <c r="E278" i="2"/>
  <c r="H278" i="2" s="1"/>
  <c r="D278" i="2"/>
  <c r="G278" i="2" s="1"/>
  <c r="C278" i="2"/>
  <c r="L278" i="2" s="1"/>
  <c r="B278" i="2"/>
  <c r="A278" i="2"/>
  <c r="P277" i="2"/>
  <c r="F277" i="2"/>
  <c r="E277" i="2"/>
  <c r="H277" i="2" s="1"/>
  <c r="D277" i="2"/>
  <c r="C277" i="2"/>
  <c r="K277" i="2" s="1"/>
  <c r="B277" i="2"/>
  <c r="A277" i="2"/>
  <c r="P276" i="2"/>
  <c r="G276" i="2"/>
  <c r="E276" i="2"/>
  <c r="H276" i="2" s="1"/>
  <c r="D276" i="2"/>
  <c r="C276" i="2"/>
  <c r="M276" i="2" s="1"/>
  <c r="B276" i="2"/>
  <c r="A276" i="2"/>
  <c r="H275" i="2"/>
  <c r="G275" i="2"/>
  <c r="E275" i="2"/>
  <c r="D275" i="2"/>
  <c r="C275" i="2"/>
  <c r="B275" i="2"/>
  <c r="P274" i="2"/>
  <c r="AP240" i="2"/>
  <c r="AP241" i="2"/>
  <c r="AP242" i="2"/>
  <c r="AP243" i="2"/>
  <c r="AP244" i="2"/>
  <c r="AP245" i="2"/>
  <c r="AP246" i="2"/>
  <c r="AP247" i="2"/>
  <c r="AP206" i="2"/>
  <c r="AP207" i="2"/>
  <c r="AP208" i="2"/>
  <c r="AP209" i="2"/>
  <c r="AP210" i="2"/>
  <c r="AP211" i="2"/>
  <c r="AP212" i="2"/>
  <c r="AP213" i="2"/>
  <c r="H174" i="2"/>
  <c r="A175" i="2"/>
  <c r="B175" i="2"/>
  <c r="C175" i="2"/>
  <c r="L175" i="2" s="1"/>
  <c r="G174" i="2"/>
  <c r="E174" i="2"/>
  <c r="D174" i="2"/>
  <c r="C174" i="2"/>
  <c r="B174" i="2"/>
  <c r="P200" i="2"/>
  <c r="E200" i="2"/>
  <c r="H200" i="2" s="1"/>
  <c r="D200" i="2"/>
  <c r="G200" i="2" s="1"/>
  <c r="C200" i="2"/>
  <c r="L200" i="2" s="1"/>
  <c r="B200" i="2"/>
  <c r="A200" i="2"/>
  <c r="P199" i="2"/>
  <c r="E199" i="2"/>
  <c r="H199" i="2" s="1"/>
  <c r="D199" i="2"/>
  <c r="C199" i="2"/>
  <c r="B199" i="2"/>
  <c r="A199" i="2"/>
  <c r="P198" i="2"/>
  <c r="E198" i="2"/>
  <c r="H198" i="2" s="1"/>
  <c r="D198" i="2"/>
  <c r="C198" i="2"/>
  <c r="L198" i="2" s="1"/>
  <c r="B198" i="2"/>
  <c r="A198" i="2"/>
  <c r="P197" i="2"/>
  <c r="E197" i="2"/>
  <c r="H197" i="2" s="1"/>
  <c r="D197" i="2"/>
  <c r="C197" i="2"/>
  <c r="L197" i="2" s="1"/>
  <c r="B197" i="2"/>
  <c r="A197" i="2"/>
  <c r="P196" i="2"/>
  <c r="E196" i="2"/>
  <c r="H196" i="2" s="1"/>
  <c r="D196" i="2"/>
  <c r="C196" i="2"/>
  <c r="L196" i="2" s="1"/>
  <c r="B196" i="2"/>
  <c r="A196" i="2"/>
  <c r="P195" i="2"/>
  <c r="E195" i="2"/>
  <c r="H195" i="2" s="1"/>
  <c r="D195" i="2"/>
  <c r="C195" i="2"/>
  <c r="L195" i="2" s="1"/>
  <c r="B195" i="2"/>
  <c r="A195" i="2"/>
  <c r="P194" i="2"/>
  <c r="E194" i="2"/>
  <c r="H194" i="2" s="1"/>
  <c r="D194" i="2"/>
  <c r="C194" i="2"/>
  <c r="L194" i="2" s="1"/>
  <c r="B194" i="2"/>
  <c r="A194" i="2"/>
  <c r="P193" i="2"/>
  <c r="E193" i="2"/>
  <c r="H193" i="2" s="1"/>
  <c r="D193" i="2"/>
  <c r="G193" i="2" s="1"/>
  <c r="C193" i="2"/>
  <c r="B193" i="2"/>
  <c r="A193" i="2"/>
  <c r="P192" i="2"/>
  <c r="E192" i="2"/>
  <c r="H192" i="2" s="1"/>
  <c r="D192" i="2"/>
  <c r="G192" i="2" s="1"/>
  <c r="C192" i="2"/>
  <c r="B192" i="2"/>
  <c r="A192" i="2"/>
  <c r="P191" i="2"/>
  <c r="E191" i="2"/>
  <c r="H191" i="2" s="1"/>
  <c r="D191" i="2"/>
  <c r="G191" i="2" s="1"/>
  <c r="C191" i="2"/>
  <c r="B191" i="2"/>
  <c r="A191" i="2"/>
  <c r="P190" i="2"/>
  <c r="E190" i="2"/>
  <c r="H190" i="2" s="1"/>
  <c r="D190" i="2"/>
  <c r="G190" i="2" s="1"/>
  <c r="C190" i="2"/>
  <c r="L190" i="2" s="1"/>
  <c r="B190" i="2"/>
  <c r="A190" i="2"/>
  <c r="P189" i="2"/>
  <c r="M189" i="2"/>
  <c r="O189" i="2" s="1"/>
  <c r="E189" i="2"/>
  <c r="H189" i="2" s="1"/>
  <c r="D189" i="2"/>
  <c r="G189" i="2" s="1"/>
  <c r="C189" i="2"/>
  <c r="L189" i="2" s="1"/>
  <c r="B189" i="2"/>
  <c r="A189" i="2"/>
  <c r="P188" i="2"/>
  <c r="M188" i="2"/>
  <c r="O188" i="2" s="1"/>
  <c r="K188" i="2"/>
  <c r="E188" i="2"/>
  <c r="H188" i="2" s="1"/>
  <c r="D188" i="2"/>
  <c r="G188" i="2" s="1"/>
  <c r="C188" i="2"/>
  <c r="L188" i="2" s="1"/>
  <c r="B188" i="2"/>
  <c r="A188" i="2"/>
  <c r="P187" i="2"/>
  <c r="M187" i="2"/>
  <c r="K187" i="2"/>
  <c r="E187" i="2"/>
  <c r="H187" i="2" s="1"/>
  <c r="D187" i="2"/>
  <c r="G187" i="2" s="1"/>
  <c r="C187" i="2"/>
  <c r="L187" i="2" s="1"/>
  <c r="B187" i="2"/>
  <c r="A187" i="2"/>
  <c r="P186" i="2"/>
  <c r="M186" i="2"/>
  <c r="E186" i="2"/>
  <c r="H186" i="2" s="1"/>
  <c r="D186" i="2"/>
  <c r="G186" i="2" s="1"/>
  <c r="C186" i="2"/>
  <c r="L186" i="2" s="1"/>
  <c r="B186" i="2"/>
  <c r="A186" i="2"/>
  <c r="P185" i="2"/>
  <c r="E185" i="2"/>
  <c r="H185" i="2" s="1"/>
  <c r="D185" i="2"/>
  <c r="G185" i="2" s="1"/>
  <c r="C185" i="2"/>
  <c r="B185" i="2"/>
  <c r="A185" i="2"/>
  <c r="P184" i="2"/>
  <c r="E184" i="2"/>
  <c r="H184" i="2" s="1"/>
  <c r="D184" i="2"/>
  <c r="G184" i="2" s="1"/>
  <c r="C184" i="2"/>
  <c r="B184" i="2"/>
  <c r="A184" i="2"/>
  <c r="P183" i="2"/>
  <c r="E183" i="2"/>
  <c r="H183" i="2" s="1"/>
  <c r="D183" i="2"/>
  <c r="C183" i="2"/>
  <c r="L183" i="2" s="1"/>
  <c r="B183" i="2"/>
  <c r="A183" i="2"/>
  <c r="P182" i="2"/>
  <c r="E182" i="2"/>
  <c r="H182" i="2" s="1"/>
  <c r="D182" i="2"/>
  <c r="F182" i="2" s="1"/>
  <c r="C182" i="2"/>
  <c r="M182" i="2" s="1"/>
  <c r="I182" i="2" s="1"/>
  <c r="B182" i="2"/>
  <c r="A182" i="2"/>
  <c r="P181" i="2"/>
  <c r="E181" i="2"/>
  <c r="H181" i="2" s="1"/>
  <c r="D181" i="2"/>
  <c r="G181" i="2" s="1"/>
  <c r="C181" i="2"/>
  <c r="B181" i="2"/>
  <c r="A181" i="2"/>
  <c r="P180" i="2"/>
  <c r="E180" i="2"/>
  <c r="H180" i="2" s="1"/>
  <c r="D180" i="2"/>
  <c r="C180" i="2"/>
  <c r="B180" i="2"/>
  <c r="A180" i="2"/>
  <c r="P179" i="2"/>
  <c r="E179" i="2"/>
  <c r="H179" i="2" s="1"/>
  <c r="D179" i="2"/>
  <c r="G179" i="2" s="1"/>
  <c r="C179" i="2"/>
  <c r="K179" i="2" s="1"/>
  <c r="B179" i="2"/>
  <c r="A179" i="2"/>
  <c r="P178" i="2"/>
  <c r="L178" i="2"/>
  <c r="E178" i="2"/>
  <c r="H178" i="2" s="1"/>
  <c r="D178" i="2"/>
  <c r="C178" i="2"/>
  <c r="M178" i="2" s="1"/>
  <c r="O178" i="2" s="1"/>
  <c r="B178" i="2"/>
  <c r="A178" i="2"/>
  <c r="P177" i="2"/>
  <c r="E177" i="2"/>
  <c r="H177" i="2" s="1"/>
  <c r="D177" i="2"/>
  <c r="G177" i="2" s="1"/>
  <c r="C177" i="2"/>
  <c r="M177" i="2" s="1"/>
  <c r="O177" i="2" s="1"/>
  <c r="B177" i="2"/>
  <c r="A177" i="2"/>
  <c r="P176" i="2"/>
  <c r="E176" i="2"/>
  <c r="H176" i="2" s="1"/>
  <c r="D176" i="2"/>
  <c r="G176" i="2" s="1"/>
  <c r="C176" i="2"/>
  <c r="M176" i="2" s="1"/>
  <c r="I176" i="2" s="1"/>
  <c r="B176" i="2"/>
  <c r="A176" i="2"/>
  <c r="P175" i="2"/>
  <c r="E175" i="2"/>
  <c r="H175" i="2" s="1"/>
  <c r="D175" i="2"/>
  <c r="G175" i="2" s="1"/>
  <c r="P173" i="2"/>
  <c r="AP138" i="2"/>
  <c r="AP139" i="2"/>
  <c r="AP140" i="2"/>
  <c r="AP141" i="2"/>
  <c r="AP142" i="2"/>
  <c r="AP143" i="2"/>
  <c r="AP144" i="2"/>
  <c r="AP145" i="2"/>
  <c r="AP146" i="2"/>
  <c r="AP105" i="2"/>
  <c r="AP106" i="2"/>
  <c r="AP107" i="2"/>
  <c r="AP108" i="2"/>
  <c r="AP109" i="2"/>
  <c r="AP110" i="2"/>
  <c r="AP111" i="2"/>
  <c r="AP112" i="2"/>
  <c r="AP113" i="2"/>
  <c r="E75" i="2"/>
  <c r="P72" i="2"/>
  <c r="AP3" i="2"/>
  <c r="AP4" i="2"/>
  <c r="AP5" i="2"/>
  <c r="AP6" i="2"/>
  <c r="AP7" i="2"/>
  <c r="AP8" i="2"/>
  <c r="AP9" i="2"/>
  <c r="AP10" i="2"/>
  <c r="AP11" i="2"/>
  <c r="AP38" i="2"/>
  <c r="AP39" i="2"/>
  <c r="AP40" i="2"/>
  <c r="AP41" i="2"/>
  <c r="AP42" i="2"/>
  <c r="AP43" i="2"/>
  <c r="AP44" i="2"/>
  <c r="AP45" i="2"/>
  <c r="AP46" i="2"/>
  <c r="P70" i="2"/>
  <c r="P74" i="2"/>
  <c r="P75" i="2"/>
  <c r="P76" i="2"/>
  <c r="P77" i="2"/>
  <c r="P78" i="2"/>
  <c r="P79" i="2"/>
  <c r="P80" i="2"/>
  <c r="P81" i="2"/>
  <c r="P82" i="2"/>
  <c r="P83" i="2"/>
  <c r="P84" i="2"/>
  <c r="P85" i="2"/>
  <c r="P86" i="2"/>
  <c r="P87" i="2"/>
  <c r="P88" i="2"/>
  <c r="P89" i="2"/>
  <c r="P90" i="2"/>
  <c r="P91" i="2"/>
  <c r="P92" i="2"/>
  <c r="P93" i="2"/>
  <c r="P94" i="2"/>
  <c r="P95" i="2"/>
  <c r="P96" i="2"/>
  <c r="P97" i="2"/>
  <c r="P98" i="2"/>
  <c r="P99" i="2"/>
  <c r="P73" i="2"/>
  <c r="V193" i="8" l="1"/>
  <c r="T188" i="8"/>
  <c r="U194" i="8"/>
  <c r="V194" i="8"/>
  <c r="U320" i="8"/>
  <c r="T320" i="8"/>
  <c r="V320" i="8"/>
  <c r="T319" i="8"/>
  <c r="U319" i="8"/>
  <c r="V319" i="8"/>
  <c r="T261" i="8"/>
  <c r="V261" i="8"/>
  <c r="S92" i="8"/>
  <c r="U92" i="8" s="1"/>
  <c r="S110" i="8"/>
  <c r="U110" i="8" s="1"/>
  <c r="S108" i="8"/>
  <c r="U108" i="8" s="1"/>
  <c r="V180" i="8"/>
  <c r="S101" i="8"/>
  <c r="T101" i="8" s="1"/>
  <c r="U180" i="8"/>
  <c r="S107" i="8"/>
  <c r="U107" i="8" s="1"/>
  <c r="S109" i="8"/>
  <c r="U109" i="8" s="1"/>
  <c r="U262" i="8"/>
  <c r="T262" i="8"/>
  <c r="V262" i="8"/>
  <c r="S97" i="8"/>
  <c r="T97" i="8" s="1"/>
  <c r="S104" i="8"/>
  <c r="U104" i="8" s="1"/>
  <c r="S103" i="8"/>
  <c r="V103" i="8" s="1"/>
  <c r="V102" i="8"/>
  <c r="T102" i="8"/>
  <c r="V94" i="8"/>
  <c r="T94" i="8"/>
  <c r="T84" i="8"/>
  <c r="V84" i="8"/>
  <c r="T110" i="8"/>
  <c r="V99" i="8"/>
  <c r="V105" i="8"/>
  <c r="T99" i="8"/>
  <c r="V92" i="8"/>
  <c r="U95" i="8"/>
  <c r="T95" i="8"/>
  <c r="U96" i="8"/>
  <c r="T96" i="8"/>
  <c r="V96" i="8"/>
  <c r="V93" i="8"/>
  <c r="T105" i="8"/>
  <c r="T92" i="8"/>
  <c r="T86" i="8"/>
  <c r="V91" i="8"/>
  <c r="V83" i="8"/>
  <c r="V95" i="8"/>
  <c r="T91" i="8"/>
  <c r="T93" i="8"/>
  <c r="T83" i="8"/>
  <c r="V86" i="8"/>
  <c r="T111" i="8"/>
  <c r="V111" i="8"/>
  <c r="T106" i="8"/>
  <c r="T88" i="8"/>
  <c r="V106" i="8"/>
  <c r="V88" i="8"/>
  <c r="T100" i="8"/>
  <c r="V100" i="8"/>
  <c r="T90" i="8"/>
  <c r="V90" i="8"/>
  <c r="V89" i="8"/>
  <c r="T89" i="8"/>
  <c r="T112" i="8"/>
  <c r="V112" i="8"/>
  <c r="V85" i="8"/>
  <c r="T85" i="8"/>
  <c r="T98" i="8"/>
  <c r="V98" i="8"/>
  <c r="T215" i="7"/>
  <c r="Q166" i="7"/>
  <c r="S166" i="7" s="1"/>
  <c r="Q165" i="7"/>
  <c r="S165" i="7" s="1"/>
  <c r="T167" i="7"/>
  <c r="U216" i="7"/>
  <c r="U214" i="7"/>
  <c r="U218" i="7"/>
  <c r="T219" i="7"/>
  <c r="T217" i="7"/>
  <c r="U217" i="7"/>
  <c r="U158" i="7"/>
  <c r="T168" i="7"/>
  <c r="U163" i="7"/>
  <c r="T162" i="7"/>
  <c r="U112" i="7"/>
  <c r="U161" i="7"/>
  <c r="U159" i="7"/>
  <c r="U164" i="7"/>
  <c r="T160" i="7"/>
  <c r="U160" i="7"/>
  <c r="U110" i="7"/>
  <c r="T111" i="7"/>
  <c r="T99" i="7"/>
  <c r="T100" i="7"/>
  <c r="U97" i="7"/>
  <c r="T82" i="7"/>
  <c r="Q282" i="2"/>
  <c r="U93" i="7"/>
  <c r="U101" i="7"/>
  <c r="I188" i="2"/>
  <c r="I278" i="2"/>
  <c r="I282" i="2"/>
  <c r="I286" i="2"/>
  <c r="I290" i="2"/>
  <c r="I294" i="2"/>
  <c r="I298" i="2"/>
  <c r="U96" i="7"/>
  <c r="U89" i="7"/>
  <c r="U105" i="7"/>
  <c r="U91" i="7"/>
  <c r="T108" i="7"/>
  <c r="T95" i="7"/>
  <c r="U85" i="7"/>
  <c r="U94" i="7"/>
  <c r="U88" i="7"/>
  <c r="T98" i="7"/>
  <c r="U98" i="7"/>
  <c r="T86" i="7"/>
  <c r="U86" i="7"/>
  <c r="U84" i="7"/>
  <c r="T106" i="7"/>
  <c r="U106" i="7"/>
  <c r="T102" i="7"/>
  <c r="U102" i="7"/>
  <c r="U90" i="7"/>
  <c r="T90" i="7"/>
  <c r="T103" i="7"/>
  <c r="U103" i="7"/>
  <c r="T92" i="7"/>
  <c r="U92" i="7"/>
  <c r="T109" i="7"/>
  <c r="U109" i="7"/>
  <c r="U104" i="7"/>
  <c r="T104" i="7"/>
  <c r="T107" i="7"/>
  <c r="U107" i="7"/>
  <c r="T83" i="7"/>
  <c r="U83" i="7"/>
  <c r="T87" i="7"/>
  <c r="U87" i="7"/>
  <c r="Q294" i="2"/>
  <c r="Q286" i="2"/>
  <c r="Q278" i="2"/>
  <c r="Q298" i="2"/>
  <c r="S299" i="2" s="1"/>
  <c r="Q290" i="2"/>
  <c r="O291" i="2"/>
  <c r="Q291" i="2" s="1"/>
  <c r="I291" i="2"/>
  <c r="I288" i="2"/>
  <c r="O288" i="2"/>
  <c r="Q288" i="2" s="1"/>
  <c r="S290" i="2" s="1"/>
  <c r="O300" i="2"/>
  <c r="Q300" i="2" s="1"/>
  <c r="I300" i="2"/>
  <c r="I280" i="2"/>
  <c r="O280" i="2"/>
  <c r="Q280" i="2" s="1"/>
  <c r="S282" i="2" s="1"/>
  <c r="O284" i="2"/>
  <c r="Q284" i="2" s="1"/>
  <c r="S286" i="2" s="1"/>
  <c r="T286" i="2" s="1"/>
  <c r="I284" i="2"/>
  <c r="O296" i="2"/>
  <c r="Q296" i="2" s="1"/>
  <c r="I296" i="2"/>
  <c r="O276" i="2"/>
  <c r="Q276" i="2" s="1"/>
  <c r="I276" i="2"/>
  <c r="I292" i="2"/>
  <c r="O292" i="2"/>
  <c r="Q292" i="2" s="1"/>
  <c r="S294" i="2" s="1"/>
  <c r="L277" i="2"/>
  <c r="L281" i="2"/>
  <c r="F276" i="2"/>
  <c r="M277" i="2"/>
  <c r="F280" i="2"/>
  <c r="M281" i="2"/>
  <c r="F284" i="2"/>
  <c r="M285" i="2"/>
  <c r="F288" i="2"/>
  <c r="M289" i="2"/>
  <c r="F292" i="2"/>
  <c r="M293" i="2"/>
  <c r="F296" i="2"/>
  <c r="M297" i="2"/>
  <c r="F300" i="2"/>
  <c r="M301" i="2"/>
  <c r="L291" i="2"/>
  <c r="K276" i="2"/>
  <c r="F278" i="2"/>
  <c r="M279" i="2"/>
  <c r="K280" i="2"/>
  <c r="F282" i="2"/>
  <c r="M283" i="2"/>
  <c r="K284" i="2"/>
  <c r="F286" i="2"/>
  <c r="M287" i="2"/>
  <c r="K288" i="2"/>
  <c r="F290" i="2"/>
  <c r="K292" i="2"/>
  <c r="F294" i="2"/>
  <c r="M295" i="2"/>
  <c r="K296" i="2"/>
  <c r="F298" i="2"/>
  <c r="M299" i="2"/>
  <c r="K300" i="2"/>
  <c r="L301" i="2"/>
  <c r="G281" i="2"/>
  <c r="G289" i="2"/>
  <c r="G293" i="2"/>
  <c r="G297" i="2"/>
  <c r="L276" i="2"/>
  <c r="L280" i="2"/>
  <c r="L284" i="2"/>
  <c r="L288" i="2"/>
  <c r="L292" i="2"/>
  <c r="L296" i="2"/>
  <c r="L300" i="2"/>
  <c r="L285" i="2"/>
  <c r="L289" i="2"/>
  <c r="L293" i="2"/>
  <c r="L297" i="2"/>
  <c r="G277" i="2"/>
  <c r="G285" i="2"/>
  <c r="K190" i="2"/>
  <c r="F178" i="2"/>
  <c r="F183" i="2"/>
  <c r="M190" i="2"/>
  <c r="Q177" i="2"/>
  <c r="M179" i="2"/>
  <c r="I179" i="2" s="1"/>
  <c r="I189" i="2"/>
  <c r="Q188" i="2"/>
  <c r="K189" i="2"/>
  <c r="K182" i="2"/>
  <c r="M200" i="2"/>
  <c r="K183" i="2"/>
  <c r="K195" i="2"/>
  <c r="M195" i="2"/>
  <c r="M196" i="2"/>
  <c r="O196" i="2" s="1"/>
  <c r="Q196" i="2" s="1"/>
  <c r="M197" i="2"/>
  <c r="O197" i="2" s="1"/>
  <c r="Q197" i="2" s="1"/>
  <c r="K198" i="2"/>
  <c r="G182" i="2"/>
  <c r="G178" i="2"/>
  <c r="L182" i="2"/>
  <c r="M194" i="2"/>
  <c r="I194" i="2" s="1"/>
  <c r="K196" i="2"/>
  <c r="K197" i="2"/>
  <c r="L177" i="2"/>
  <c r="I178" i="2"/>
  <c r="O182" i="2"/>
  <c r="Q182" i="2" s="1"/>
  <c r="M183" i="2"/>
  <c r="O183" i="2" s="1"/>
  <c r="Q183" i="2" s="1"/>
  <c r="Q178" i="2"/>
  <c r="K178" i="2"/>
  <c r="L179" i="2"/>
  <c r="M198" i="2"/>
  <c r="L192" i="2"/>
  <c r="M192" i="2"/>
  <c r="K192" i="2"/>
  <c r="L181" i="2"/>
  <c r="M181" i="2"/>
  <c r="K181" i="2"/>
  <c r="L185" i="2"/>
  <c r="M185" i="2"/>
  <c r="K185" i="2"/>
  <c r="L191" i="2"/>
  <c r="M191" i="2"/>
  <c r="K191" i="2"/>
  <c r="O186" i="2"/>
  <c r="Q186" i="2" s="1"/>
  <c r="I186" i="2"/>
  <c r="O187" i="2"/>
  <c r="Q187" i="2" s="1"/>
  <c r="I187" i="2"/>
  <c r="K180" i="2"/>
  <c r="M180" i="2"/>
  <c r="L180" i="2"/>
  <c r="L184" i="2"/>
  <c r="M184" i="2"/>
  <c r="Q189" i="2"/>
  <c r="L193" i="2"/>
  <c r="M193" i="2"/>
  <c r="K193" i="2"/>
  <c r="L199" i="2"/>
  <c r="M199" i="2"/>
  <c r="K199" i="2"/>
  <c r="F175" i="2"/>
  <c r="L176" i="2"/>
  <c r="K177" i="2"/>
  <c r="K186" i="2"/>
  <c r="K194" i="2"/>
  <c r="K200" i="2"/>
  <c r="F191" i="2"/>
  <c r="F192" i="2"/>
  <c r="M175" i="2"/>
  <c r="G195" i="2"/>
  <c r="F195" i="2"/>
  <c r="G199" i="2"/>
  <c r="F199" i="2"/>
  <c r="F193" i="2"/>
  <c r="F181" i="2"/>
  <c r="G180" i="2"/>
  <c r="F180" i="2"/>
  <c r="O176" i="2"/>
  <c r="Q176" i="2" s="1"/>
  <c r="I177" i="2"/>
  <c r="G194" i="2"/>
  <c r="F194" i="2"/>
  <c r="G198" i="2"/>
  <c r="F198" i="2"/>
  <c r="F176" i="2"/>
  <c r="F188" i="2"/>
  <c r="G197" i="2"/>
  <c r="F197" i="2"/>
  <c r="G196" i="2"/>
  <c r="F196" i="2"/>
  <c r="G183" i="2"/>
  <c r="F185" i="2"/>
  <c r="F186" i="2"/>
  <c r="F187" i="2"/>
  <c r="F189" i="2"/>
  <c r="F190" i="2"/>
  <c r="K175" i="2"/>
  <c r="K176" i="2"/>
  <c r="F177" i="2"/>
  <c r="F179" i="2"/>
  <c r="F184" i="2"/>
  <c r="F200" i="2"/>
  <c r="K184" i="2"/>
  <c r="T103" i="8" l="1"/>
  <c r="V110" i="8"/>
  <c r="V108" i="8"/>
  <c r="T108" i="8"/>
  <c r="T107" i="8"/>
  <c r="T109" i="8"/>
  <c r="V107" i="8"/>
  <c r="V104" i="8"/>
  <c r="V109" i="8"/>
  <c r="T104" i="8"/>
  <c r="U97" i="8"/>
  <c r="V97" i="8"/>
  <c r="V101" i="8"/>
  <c r="U101" i="8"/>
  <c r="U103" i="8"/>
  <c r="T87" i="8"/>
  <c r="V87" i="8"/>
  <c r="U165" i="7"/>
  <c r="T165" i="7"/>
  <c r="T166" i="7"/>
  <c r="U166" i="7"/>
  <c r="S186" i="2"/>
  <c r="T186" i="2" s="1"/>
  <c r="S177" i="2"/>
  <c r="T177" i="2" s="1"/>
  <c r="S288" i="2"/>
  <c r="S181" i="2"/>
  <c r="S293" i="2"/>
  <c r="O179" i="2"/>
  <c r="Q179" i="2" s="1"/>
  <c r="S301" i="2"/>
  <c r="S184" i="2"/>
  <c r="T184" i="2" s="1"/>
  <c r="S296" i="2"/>
  <c r="S276" i="2"/>
  <c r="S180" i="2"/>
  <c r="S292" i="2"/>
  <c r="U292" i="2" s="1"/>
  <c r="I183" i="2"/>
  <c r="S176" i="2"/>
  <c r="U176" i="2" s="1"/>
  <c r="S185" i="2"/>
  <c r="U185" i="2" s="1"/>
  <c r="S284" i="2"/>
  <c r="T284" i="2" s="1"/>
  <c r="S195" i="2"/>
  <c r="T195" i="2" s="1"/>
  <c r="S194" i="2"/>
  <c r="U194" i="2" s="1"/>
  <c r="S196" i="2"/>
  <c r="T196" i="2" s="1"/>
  <c r="S187" i="2"/>
  <c r="U187" i="2" s="1"/>
  <c r="S280" i="2"/>
  <c r="U280" i="2" s="1"/>
  <c r="S279" i="2"/>
  <c r="U286" i="2"/>
  <c r="U299" i="2"/>
  <c r="T299" i="2"/>
  <c r="T294" i="2"/>
  <c r="U294" i="2"/>
  <c r="T282" i="2"/>
  <c r="U282" i="2"/>
  <c r="T290" i="2"/>
  <c r="U290" i="2"/>
  <c r="I281" i="2"/>
  <c r="O281" i="2"/>
  <c r="Q281" i="2" s="1"/>
  <c r="S283" i="2" s="1"/>
  <c r="I301" i="2"/>
  <c r="O301" i="2"/>
  <c r="Q301" i="2" s="1"/>
  <c r="O295" i="2"/>
  <c r="Q295" i="2" s="1"/>
  <c r="S297" i="2" s="1"/>
  <c r="I295" i="2"/>
  <c r="O283" i="2"/>
  <c r="Q283" i="2" s="1"/>
  <c r="S285" i="2" s="1"/>
  <c r="I283" i="2"/>
  <c r="I289" i="2"/>
  <c r="O289" i="2"/>
  <c r="Q289" i="2" s="1"/>
  <c r="S291" i="2" s="1"/>
  <c r="I277" i="2"/>
  <c r="O277" i="2"/>
  <c r="Q277" i="2" s="1"/>
  <c r="S277" i="2" s="1"/>
  <c r="O279" i="2"/>
  <c r="Q279" i="2" s="1"/>
  <c r="S281" i="2" s="1"/>
  <c r="I279" i="2"/>
  <c r="I285" i="2"/>
  <c r="O285" i="2"/>
  <c r="Q285" i="2" s="1"/>
  <c r="S287" i="2" s="1"/>
  <c r="I297" i="2"/>
  <c r="O297" i="2"/>
  <c r="Q297" i="2" s="1"/>
  <c r="S298" i="2" s="1"/>
  <c r="O299" i="2"/>
  <c r="Q299" i="2" s="1"/>
  <c r="S300" i="2" s="1"/>
  <c r="I299" i="2"/>
  <c r="O287" i="2"/>
  <c r="Q287" i="2" s="1"/>
  <c r="S289" i="2" s="1"/>
  <c r="T289" i="2" s="1"/>
  <c r="I287" i="2"/>
  <c r="I293" i="2"/>
  <c r="O293" i="2"/>
  <c r="Q293" i="2" s="1"/>
  <c r="S295" i="2" s="1"/>
  <c r="O190" i="2"/>
  <c r="Q190" i="2" s="1"/>
  <c r="I190" i="2"/>
  <c r="O194" i="2"/>
  <c r="Q194" i="2" s="1"/>
  <c r="S192" i="2" s="1"/>
  <c r="I196" i="2"/>
  <c r="I197" i="2"/>
  <c r="O198" i="2"/>
  <c r="Q198" i="2" s="1"/>
  <c r="S197" i="2" s="1"/>
  <c r="T197" i="2" s="1"/>
  <c r="I198" i="2"/>
  <c r="I200" i="2"/>
  <c r="O200" i="2"/>
  <c r="Q200" i="2" s="1"/>
  <c r="O195" i="2"/>
  <c r="Q195" i="2" s="1"/>
  <c r="S193" i="2" s="1"/>
  <c r="I195" i="2"/>
  <c r="O199" i="2"/>
  <c r="Q199" i="2" s="1"/>
  <c r="I199" i="2"/>
  <c r="O184" i="2"/>
  <c r="Q184" i="2" s="1"/>
  <c r="I184" i="2"/>
  <c r="O192" i="2"/>
  <c r="Q192" i="2" s="1"/>
  <c r="S190" i="2" s="1"/>
  <c r="I192" i="2"/>
  <c r="I181" i="2"/>
  <c r="O181" i="2"/>
  <c r="Q181" i="2" s="1"/>
  <c r="O185" i="2"/>
  <c r="Q185" i="2" s="1"/>
  <c r="I185" i="2"/>
  <c r="O193" i="2"/>
  <c r="Q193" i="2" s="1"/>
  <c r="I193" i="2"/>
  <c r="O191" i="2"/>
  <c r="Q191" i="2" s="1"/>
  <c r="I191" i="2"/>
  <c r="O180" i="2"/>
  <c r="Q180" i="2" s="1"/>
  <c r="I180" i="2"/>
  <c r="I175" i="2"/>
  <c r="O175" i="2"/>
  <c r="Q175" i="2" s="1"/>
  <c r="S175" i="2" s="1"/>
  <c r="T292" i="2" l="1"/>
  <c r="T185" i="2"/>
  <c r="U177" i="2"/>
  <c r="U284" i="2"/>
  <c r="T280" i="2"/>
  <c r="S278" i="2"/>
  <c r="U289" i="2"/>
  <c r="U195" i="2"/>
  <c r="U196" i="2"/>
  <c r="S200" i="2"/>
  <c r="S199" i="2"/>
  <c r="U199" i="2" s="1"/>
  <c r="S191" i="2"/>
  <c r="T191" i="2" s="1"/>
  <c r="T187" i="2"/>
  <c r="S182" i="2"/>
  <c r="T182" i="2" s="1"/>
  <c r="S183" i="2"/>
  <c r="U183" i="2" s="1"/>
  <c r="S188" i="2"/>
  <c r="U188" i="2" s="1"/>
  <c r="S179" i="2"/>
  <c r="T179" i="2" s="1"/>
  <c r="S178" i="2"/>
  <c r="T178" i="2" s="1"/>
  <c r="S198" i="2"/>
  <c r="U198" i="2" s="1"/>
  <c r="S189" i="2"/>
  <c r="T189" i="2" s="1"/>
  <c r="U184" i="2"/>
  <c r="T176" i="2"/>
  <c r="T285" i="2"/>
  <c r="U285" i="2"/>
  <c r="T281" i="2"/>
  <c r="U281" i="2"/>
  <c r="T298" i="2"/>
  <c r="U298" i="2"/>
  <c r="U291" i="2"/>
  <c r="T291" i="2"/>
  <c r="T288" i="2"/>
  <c r="U288" i="2"/>
  <c r="T277" i="2"/>
  <c r="U277" i="2"/>
  <c r="T293" i="2"/>
  <c r="U293" i="2"/>
  <c r="U295" i="2"/>
  <c r="T295" i="2"/>
  <c r="T301" i="2"/>
  <c r="U301" i="2"/>
  <c r="U279" i="2"/>
  <c r="T279" i="2"/>
  <c r="T300" i="2"/>
  <c r="U300" i="2"/>
  <c r="U287" i="2"/>
  <c r="T287" i="2"/>
  <c r="T276" i="2"/>
  <c r="U276" i="2"/>
  <c r="U283" i="2"/>
  <c r="T283" i="2"/>
  <c r="T296" i="2"/>
  <c r="U296" i="2"/>
  <c r="T193" i="2"/>
  <c r="U193" i="2"/>
  <c r="T192" i="2"/>
  <c r="U192" i="2"/>
  <c r="U186" i="2"/>
  <c r="U197" i="2"/>
  <c r="T194" i="2"/>
  <c r="T190" i="2"/>
  <c r="U190" i="2"/>
  <c r="T181" i="2"/>
  <c r="U181" i="2"/>
  <c r="T180" i="2"/>
  <c r="U180" i="2"/>
  <c r="T175" i="2"/>
  <c r="U175" i="2"/>
  <c r="U191" i="2" l="1"/>
  <c r="T183" i="2"/>
  <c r="U189" i="2"/>
  <c r="T199" i="2"/>
  <c r="T278" i="2"/>
  <c r="U278" i="2"/>
  <c r="T198" i="2"/>
  <c r="U178" i="2"/>
  <c r="U179" i="2"/>
  <c r="U182" i="2"/>
  <c r="T188" i="2"/>
  <c r="T297" i="2"/>
  <c r="U297" i="2"/>
  <c r="U200" i="2"/>
  <c r="T200" i="2"/>
  <c r="L86" i="2" l="1"/>
  <c r="A86" i="2"/>
  <c r="B86" i="2"/>
  <c r="C86" i="2"/>
  <c r="M86" i="2" s="1"/>
  <c r="D86" i="2"/>
  <c r="E86" i="2"/>
  <c r="H86" i="2" s="1"/>
  <c r="A87" i="2"/>
  <c r="B87" i="2"/>
  <c r="C87" i="2"/>
  <c r="M87" i="2" s="1"/>
  <c r="D87" i="2"/>
  <c r="E87" i="2"/>
  <c r="H87" i="2" s="1"/>
  <c r="A88" i="2"/>
  <c r="B88" i="2"/>
  <c r="C88" i="2"/>
  <c r="K88" i="2" s="1"/>
  <c r="D88" i="2"/>
  <c r="G88" i="2" s="1"/>
  <c r="E88" i="2"/>
  <c r="H88" i="2" s="1"/>
  <c r="A89" i="2"/>
  <c r="B89" i="2"/>
  <c r="C89" i="2"/>
  <c r="L89" i="2" s="1"/>
  <c r="D89" i="2"/>
  <c r="E89" i="2"/>
  <c r="H89" i="2" s="1"/>
  <c r="A90" i="2"/>
  <c r="B90" i="2"/>
  <c r="C90" i="2"/>
  <c r="L90" i="2" s="1"/>
  <c r="D90" i="2"/>
  <c r="E90" i="2"/>
  <c r="H90" i="2"/>
  <c r="A91" i="2"/>
  <c r="B91" i="2"/>
  <c r="C91" i="2"/>
  <c r="K91" i="2" s="1"/>
  <c r="D91" i="2"/>
  <c r="E91" i="2"/>
  <c r="H91" i="2" s="1"/>
  <c r="A92" i="2"/>
  <c r="B92" i="2"/>
  <c r="C92" i="2"/>
  <c r="K92" i="2" s="1"/>
  <c r="D92" i="2"/>
  <c r="E92" i="2"/>
  <c r="H92" i="2" s="1"/>
  <c r="A93" i="2"/>
  <c r="B93" i="2"/>
  <c r="C93" i="2"/>
  <c r="K93" i="2" s="1"/>
  <c r="D93" i="2"/>
  <c r="E93" i="2"/>
  <c r="H93" i="2" s="1"/>
  <c r="A94" i="2"/>
  <c r="B94" i="2"/>
  <c r="C94" i="2"/>
  <c r="M94" i="2" s="1"/>
  <c r="D94" i="2"/>
  <c r="G94" i="2" s="1"/>
  <c r="E94" i="2"/>
  <c r="H94" i="2" s="1"/>
  <c r="A95" i="2"/>
  <c r="B95" i="2"/>
  <c r="C95" i="2"/>
  <c r="M95" i="2" s="1"/>
  <c r="D95" i="2"/>
  <c r="E95" i="2"/>
  <c r="H95" i="2" s="1"/>
  <c r="A96" i="2"/>
  <c r="B96" i="2"/>
  <c r="C96" i="2"/>
  <c r="K96" i="2" s="1"/>
  <c r="D96" i="2"/>
  <c r="G96" i="2" s="1"/>
  <c r="E96" i="2"/>
  <c r="H96" i="2" s="1"/>
  <c r="A97" i="2"/>
  <c r="B97" i="2"/>
  <c r="C97" i="2"/>
  <c r="L97" i="2" s="1"/>
  <c r="D97" i="2"/>
  <c r="E97" i="2"/>
  <c r="H97" i="2" s="1"/>
  <c r="A98" i="2"/>
  <c r="B98" i="2"/>
  <c r="C98" i="2"/>
  <c r="L98" i="2" s="1"/>
  <c r="D98" i="2"/>
  <c r="E98" i="2"/>
  <c r="H98" i="2" s="1"/>
  <c r="A99" i="2"/>
  <c r="B99" i="2"/>
  <c r="C99" i="2"/>
  <c r="K99" i="2" s="1"/>
  <c r="D99" i="2"/>
  <c r="G99" i="2" s="1"/>
  <c r="E99" i="2"/>
  <c r="H99" i="2" s="1"/>
  <c r="M88" i="2" l="1"/>
  <c r="I88" i="2" s="1"/>
  <c r="K89" i="2"/>
  <c r="O87" i="2"/>
  <c r="Q87" i="2" s="1"/>
  <c r="I87" i="2"/>
  <c r="O88" i="2"/>
  <c r="Q88" i="2" s="1"/>
  <c r="O86" i="2"/>
  <c r="Q86" i="2" s="1"/>
  <c r="I86" i="2"/>
  <c r="K86" i="2"/>
  <c r="M97" i="2"/>
  <c r="O95" i="2"/>
  <c r="Q95" i="2" s="1"/>
  <c r="I95" i="2"/>
  <c r="O94" i="2"/>
  <c r="Q94" i="2" s="1"/>
  <c r="I94" i="2"/>
  <c r="K97" i="2"/>
  <c r="K94" i="2"/>
  <c r="F91" i="2"/>
  <c r="L95" i="2"/>
  <c r="K95" i="2"/>
  <c r="F93" i="2"/>
  <c r="M91" i="2"/>
  <c r="L94" i="2"/>
  <c r="F99" i="2"/>
  <c r="M99" i="2"/>
  <c r="L91" i="2"/>
  <c r="F98" i="2"/>
  <c r="F92" i="2"/>
  <c r="F94" i="2"/>
  <c r="F87" i="2"/>
  <c r="F86" i="2"/>
  <c r="F90" i="2"/>
  <c r="F95" i="2"/>
  <c r="L99" i="2"/>
  <c r="M96" i="2"/>
  <c r="K98" i="2"/>
  <c r="M92" i="2"/>
  <c r="K90" i="2"/>
  <c r="L87" i="2"/>
  <c r="F97" i="2"/>
  <c r="L92" i="2"/>
  <c r="M89" i="2"/>
  <c r="K87" i="2"/>
  <c r="G93" i="2"/>
  <c r="G92" i="2"/>
  <c r="G91" i="2"/>
  <c r="L96" i="2"/>
  <c r="M93" i="2"/>
  <c r="L88" i="2"/>
  <c r="G90" i="2"/>
  <c r="G86" i="2"/>
  <c r="M98" i="2"/>
  <c r="L93" i="2"/>
  <c r="M90" i="2"/>
  <c r="F89" i="2"/>
  <c r="F96" i="2"/>
  <c r="G95" i="2"/>
  <c r="F88" i="2"/>
  <c r="G87" i="2"/>
  <c r="G98" i="2"/>
  <c r="G97" i="2"/>
  <c r="G89" i="2"/>
  <c r="X83" i="5"/>
  <c r="Y83" i="5"/>
  <c r="X84" i="5"/>
  <c r="Y84" i="5"/>
  <c r="X85" i="5"/>
  <c r="Y85" i="5"/>
  <c r="X86" i="5"/>
  <c r="Y86" i="5"/>
  <c r="X87" i="5"/>
  <c r="Y87" i="5"/>
  <c r="X88" i="5"/>
  <c r="Y88" i="5"/>
  <c r="X89" i="5"/>
  <c r="Y89" i="5"/>
  <c r="X90" i="5"/>
  <c r="Y90" i="5"/>
  <c r="X91" i="5"/>
  <c r="Y91" i="5"/>
  <c r="X92" i="5"/>
  <c r="Y92" i="5"/>
  <c r="X93" i="5"/>
  <c r="Y93" i="5"/>
  <c r="X94" i="5"/>
  <c r="Y94" i="5"/>
  <c r="X95" i="5"/>
  <c r="Y95" i="5"/>
  <c r="X96" i="5"/>
  <c r="Y96" i="5"/>
  <c r="X97" i="5"/>
  <c r="Y97" i="5"/>
  <c r="Y82" i="5"/>
  <c r="X82" i="5"/>
  <c r="W83" i="5"/>
  <c r="W84" i="5"/>
  <c r="W85" i="5"/>
  <c r="W86" i="5"/>
  <c r="W87" i="5"/>
  <c r="W88" i="5"/>
  <c r="W89" i="5"/>
  <c r="W90" i="5"/>
  <c r="W91" i="5"/>
  <c r="W92" i="5"/>
  <c r="W93" i="5"/>
  <c r="W94" i="5"/>
  <c r="W95" i="5"/>
  <c r="W96" i="5"/>
  <c r="W97" i="5"/>
  <c r="W82" i="5"/>
  <c r="V83" i="5"/>
  <c r="V84" i="5"/>
  <c r="V85" i="5"/>
  <c r="V86" i="5"/>
  <c r="V87" i="5"/>
  <c r="V88" i="5"/>
  <c r="V89" i="5"/>
  <c r="V90" i="5"/>
  <c r="V91" i="5"/>
  <c r="V92" i="5"/>
  <c r="V93" i="5"/>
  <c r="V94" i="5"/>
  <c r="V95" i="5"/>
  <c r="V96" i="5"/>
  <c r="V97" i="5"/>
  <c r="V82" i="5"/>
  <c r="R83" i="5"/>
  <c r="R84" i="5"/>
  <c r="R85" i="5"/>
  <c r="R86" i="5"/>
  <c r="R87" i="5"/>
  <c r="R88" i="5"/>
  <c r="R89" i="5"/>
  <c r="R90" i="5"/>
  <c r="R91" i="5"/>
  <c r="R92" i="5"/>
  <c r="R93" i="5"/>
  <c r="R94" i="5"/>
  <c r="R95" i="5"/>
  <c r="R96" i="5"/>
  <c r="N83" i="5"/>
  <c r="N84" i="5"/>
  <c r="N85" i="5"/>
  <c r="N86" i="5"/>
  <c r="N87" i="5"/>
  <c r="N88" i="5"/>
  <c r="N89" i="5"/>
  <c r="N90" i="5"/>
  <c r="N91" i="5"/>
  <c r="N92" i="5"/>
  <c r="N93" i="5"/>
  <c r="N94" i="5"/>
  <c r="N95" i="5"/>
  <c r="N96" i="5"/>
  <c r="N97" i="5"/>
  <c r="J83" i="5"/>
  <c r="J84" i="5"/>
  <c r="J85" i="5"/>
  <c r="J86" i="5"/>
  <c r="J87" i="5"/>
  <c r="J88" i="5"/>
  <c r="J89" i="5"/>
  <c r="J90" i="5"/>
  <c r="J91" i="5"/>
  <c r="J92" i="5"/>
  <c r="J93" i="5"/>
  <c r="J94" i="5"/>
  <c r="J95" i="5"/>
  <c r="J96" i="5"/>
  <c r="R82" i="5"/>
  <c r="N82" i="5"/>
  <c r="J82" i="5"/>
  <c r="F83" i="5"/>
  <c r="F84" i="5"/>
  <c r="F85" i="5"/>
  <c r="F86" i="5"/>
  <c r="F87" i="5"/>
  <c r="F88" i="5"/>
  <c r="F89" i="5"/>
  <c r="F90" i="5"/>
  <c r="F91" i="5"/>
  <c r="F92" i="5"/>
  <c r="F93" i="5"/>
  <c r="F94" i="5"/>
  <c r="F82" i="5"/>
  <c r="P82" i="5"/>
  <c r="Q82" i="5"/>
  <c r="P83" i="5"/>
  <c r="Q83" i="5"/>
  <c r="P84" i="5"/>
  <c r="Q84" i="5"/>
  <c r="P85" i="5"/>
  <c r="Q85" i="5"/>
  <c r="P86" i="5"/>
  <c r="Q86" i="5"/>
  <c r="P87" i="5"/>
  <c r="Q87" i="5"/>
  <c r="P88" i="5"/>
  <c r="Q88" i="5"/>
  <c r="P89" i="5"/>
  <c r="Q89" i="5"/>
  <c r="P90" i="5"/>
  <c r="Q90" i="5"/>
  <c r="P91" i="5"/>
  <c r="Q91" i="5"/>
  <c r="P92" i="5"/>
  <c r="Q92" i="5"/>
  <c r="P93" i="5"/>
  <c r="Q93" i="5"/>
  <c r="P94" i="5"/>
  <c r="Q94" i="5"/>
  <c r="P95" i="5"/>
  <c r="Q95" i="5"/>
  <c r="P96" i="5"/>
  <c r="Q96" i="5"/>
  <c r="Q81" i="5"/>
  <c r="P81" i="5"/>
  <c r="P80" i="5"/>
  <c r="L97" i="5"/>
  <c r="M97" i="5"/>
  <c r="L82" i="5"/>
  <c r="M82" i="5"/>
  <c r="L83" i="5"/>
  <c r="M83" i="5"/>
  <c r="L84" i="5"/>
  <c r="M84" i="5"/>
  <c r="L85" i="5"/>
  <c r="M85" i="5"/>
  <c r="L86" i="5"/>
  <c r="M86" i="5"/>
  <c r="L87" i="5"/>
  <c r="M87" i="5"/>
  <c r="L88" i="5"/>
  <c r="M88" i="5"/>
  <c r="L89" i="5"/>
  <c r="M89" i="5"/>
  <c r="L90" i="5"/>
  <c r="M90" i="5"/>
  <c r="L91" i="5"/>
  <c r="M91" i="5"/>
  <c r="L92" i="5"/>
  <c r="M92" i="5"/>
  <c r="L93" i="5"/>
  <c r="M93" i="5"/>
  <c r="L94" i="5"/>
  <c r="M94" i="5"/>
  <c r="L95" i="5"/>
  <c r="M95" i="5"/>
  <c r="L96" i="5"/>
  <c r="M96" i="5"/>
  <c r="M81" i="5"/>
  <c r="L81" i="5"/>
  <c r="L80" i="5"/>
  <c r="H95" i="5"/>
  <c r="I95" i="5"/>
  <c r="H96" i="5"/>
  <c r="I96" i="5"/>
  <c r="H82" i="5"/>
  <c r="I82" i="5"/>
  <c r="H83" i="5"/>
  <c r="I83" i="5"/>
  <c r="H84" i="5"/>
  <c r="I84" i="5"/>
  <c r="H85" i="5"/>
  <c r="I85" i="5"/>
  <c r="H86" i="5"/>
  <c r="I86" i="5"/>
  <c r="H87" i="5"/>
  <c r="I87" i="5"/>
  <c r="H88" i="5"/>
  <c r="I88" i="5"/>
  <c r="H89" i="5"/>
  <c r="I89" i="5"/>
  <c r="H90" i="5"/>
  <c r="I90" i="5"/>
  <c r="H91" i="5"/>
  <c r="I91" i="5"/>
  <c r="H92" i="5"/>
  <c r="I92" i="5"/>
  <c r="H93" i="5"/>
  <c r="I93" i="5"/>
  <c r="H94" i="5"/>
  <c r="I94" i="5"/>
  <c r="I81" i="5"/>
  <c r="H81" i="5"/>
  <c r="H80" i="5"/>
  <c r="D82" i="5"/>
  <c r="E82" i="5"/>
  <c r="D83" i="5"/>
  <c r="E83" i="5"/>
  <c r="D84" i="5"/>
  <c r="E84" i="5"/>
  <c r="D85" i="5"/>
  <c r="E85" i="5"/>
  <c r="D86" i="5"/>
  <c r="E86" i="5"/>
  <c r="D87" i="5"/>
  <c r="E87" i="5"/>
  <c r="D88" i="5"/>
  <c r="E88" i="5"/>
  <c r="D89" i="5"/>
  <c r="E89" i="5"/>
  <c r="D90" i="5"/>
  <c r="E90" i="5"/>
  <c r="D91" i="5"/>
  <c r="E91" i="5"/>
  <c r="D92" i="5"/>
  <c r="E92" i="5"/>
  <c r="D93" i="5"/>
  <c r="E93" i="5"/>
  <c r="D94" i="5"/>
  <c r="E94" i="5"/>
  <c r="E81" i="5"/>
  <c r="D81" i="5"/>
  <c r="D80" i="5"/>
  <c r="AP61" i="5"/>
  <c r="AP62" i="5"/>
  <c r="AP63" i="5"/>
  <c r="AP64" i="5"/>
  <c r="AP65" i="5"/>
  <c r="AP40" i="5"/>
  <c r="AP41" i="5"/>
  <c r="AP42" i="5"/>
  <c r="AP43" i="5"/>
  <c r="AP44" i="5"/>
  <c r="AP45" i="5"/>
  <c r="AP21" i="5"/>
  <c r="AP22" i="5"/>
  <c r="AP23" i="5"/>
  <c r="AP24" i="5"/>
  <c r="AP25" i="5"/>
  <c r="AP3" i="5"/>
  <c r="AP4" i="5"/>
  <c r="AP5" i="5"/>
  <c r="S86" i="2" l="1"/>
  <c r="T86" i="2" s="1"/>
  <c r="S94" i="2"/>
  <c r="T94" i="2" s="1"/>
  <c r="S88" i="2"/>
  <c r="T88" i="2" s="1"/>
  <c r="S95" i="2"/>
  <c r="T95" i="2" s="1"/>
  <c r="S87" i="2"/>
  <c r="U87" i="2" s="1"/>
  <c r="O89" i="2"/>
  <c r="Q89" i="2" s="1"/>
  <c r="I89" i="2"/>
  <c r="O99" i="2"/>
  <c r="Q99" i="2" s="1"/>
  <c r="I99" i="2"/>
  <c r="O96" i="2"/>
  <c r="Q96" i="2" s="1"/>
  <c r="I96" i="2"/>
  <c r="O93" i="2"/>
  <c r="Q93" i="2" s="1"/>
  <c r="I93" i="2"/>
  <c r="O90" i="2"/>
  <c r="Q90" i="2" s="1"/>
  <c r="I90" i="2"/>
  <c r="O92" i="2"/>
  <c r="Q92" i="2" s="1"/>
  <c r="I92" i="2"/>
  <c r="O97" i="2"/>
  <c r="Q97" i="2" s="1"/>
  <c r="I97" i="2"/>
  <c r="O98" i="2"/>
  <c r="Q98" i="2" s="1"/>
  <c r="S98" i="2" s="1"/>
  <c r="I98" i="2"/>
  <c r="O91" i="2"/>
  <c r="Q91" i="2" s="1"/>
  <c r="I91" i="2"/>
  <c r="U88" i="2"/>
  <c r="S96" i="2" l="1"/>
  <c r="T96" i="2" s="1"/>
  <c r="S92" i="2"/>
  <c r="U92" i="2" s="1"/>
  <c r="S99" i="2"/>
  <c r="U99" i="2" s="1"/>
  <c r="S91" i="2"/>
  <c r="T91" i="2" s="1"/>
  <c r="S90" i="2"/>
  <c r="T90" i="2" s="1"/>
  <c r="S97" i="2"/>
  <c r="T97" i="2" s="1"/>
  <c r="S93" i="2"/>
  <c r="U93" i="2" s="1"/>
  <c r="S89" i="2"/>
  <c r="U89" i="2" s="1"/>
  <c r="U86" i="2"/>
  <c r="U94" i="2"/>
  <c r="T87" i="2"/>
  <c r="U95" i="2"/>
  <c r="T99" i="2"/>
  <c r="T98" i="2"/>
  <c r="U98" i="2"/>
  <c r="T92" i="2" l="1"/>
  <c r="U96" i="2"/>
  <c r="U90" i="2"/>
  <c r="T93" i="2"/>
  <c r="T89" i="2"/>
  <c r="U91" i="2"/>
  <c r="U97" i="2"/>
  <c r="E85" i="2"/>
  <c r="D85" i="2"/>
  <c r="G85" i="2" s="1"/>
  <c r="C85" i="2"/>
  <c r="B85" i="2"/>
  <c r="A85" i="2"/>
  <c r="E84" i="2"/>
  <c r="H84" i="2" s="1"/>
  <c r="D84" i="2"/>
  <c r="C84" i="2"/>
  <c r="B84" i="2"/>
  <c r="A84" i="2"/>
  <c r="E83" i="2"/>
  <c r="H83" i="2" s="1"/>
  <c r="D83" i="2"/>
  <c r="C83" i="2"/>
  <c r="B83" i="2"/>
  <c r="A83" i="2"/>
  <c r="E82" i="2"/>
  <c r="H82" i="2" s="1"/>
  <c r="D82" i="2"/>
  <c r="C82" i="2"/>
  <c r="B82" i="2"/>
  <c r="A82" i="2"/>
  <c r="E81" i="2"/>
  <c r="H81" i="2" s="1"/>
  <c r="D81" i="2"/>
  <c r="C81" i="2"/>
  <c r="B81" i="2"/>
  <c r="A81" i="2"/>
  <c r="E80" i="2"/>
  <c r="D80" i="2"/>
  <c r="G80" i="2" s="1"/>
  <c r="C80" i="2"/>
  <c r="B80" i="2"/>
  <c r="A80" i="2"/>
  <c r="E79" i="2"/>
  <c r="H79" i="2" s="1"/>
  <c r="D79" i="2"/>
  <c r="C79" i="2"/>
  <c r="B79" i="2"/>
  <c r="A79" i="2"/>
  <c r="E78" i="2"/>
  <c r="H78" i="2" s="1"/>
  <c r="D78" i="2"/>
  <c r="C78" i="2"/>
  <c r="B78" i="2"/>
  <c r="A78" i="2"/>
  <c r="E77" i="2"/>
  <c r="H77" i="2" s="1"/>
  <c r="D77" i="2"/>
  <c r="C77" i="2"/>
  <c r="B77" i="2"/>
  <c r="A77" i="2"/>
  <c r="E76" i="2"/>
  <c r="H76" i="2" s="1"/>
  <c r="D76" i="2"/>
  <c r="C76" i="2"/>
  <c r="B76" i="2"/>
  <c r="A76" i="2"/>
  <c r="H75" i="2"/>
  <c r="D75" i="2"/>
  <c r="C75" i="2"/>
  <c r="B75" i="2"/>
  <c r="A75" i="2"/>
  <c r="E74" i="2"/>
  <c r="D74" i="2"/>
  <c r="G74" i="2" s="1"/>
  <c r="C74" i="2"/>
  <c r="B74" i="2"/>
  <c r="A74" i="2"/>
  <c r="E73" i="2"/>
  <c r="H73" i="2" s="1"/>
  <c r="D73" i="2"/>
  <c r="C73" i="2"/>
  <c r="B73" i="2"/>
  <c r="A73" i="2"/>
  <c r="E72" i="2"/>
  <c r="H72" i="2" s="1"/>
  <c r="D72" i="2"/>
  <c r="C72" i="2"/>
  <c r="B72" i="2"/>
  <c r="A72" i="2"/>
  <c r="H71" i="2"/>
  <c r="G71" i="2"/>
  <c r="E71" i="2"/>
  <c r="D71" i="2"/>
  <c r="C71" i="2"/>
  <c r="B71" i="2"/>
  <c r="L73" i="2" l="1"/>
  <c r="M73" i="2"/>
  <c r="K73" i="2"/>
  <c r="K72" i="2"/>
  <c r="L72" i="2"/>
  <c r="M72" i="2"/>
  <c r="M75" i="2"/>
  <c r="O75" i="2" s="1"/>
  <c r="L75" i="2"/>
  <c r="K75" i="2"/>
  <c r="M79" i="2"/>
  <c r="K79" i="2"/>
  <c r="L79" i="2"/>
  <c r="K83" i="2"/>
  <c r="L83" i="2"/>
  <c r="M83" i="2"/>
  <c r="K74" i="2"/>
  <c r="L74" i="2"/>
  <c r="M74" i="2"/>
  <c r="K78" i="2"/>
  <c r="L78" i="2"/>
  <c r="M78" i="2"/>
  <c r="L82" i="2"/>
  <c r="M82" i="2"/>
  <c r="K82" i="2"/>
  <c r="K77" i="2"/>
  <c r="L77" i="2"/>
  <c r="M77" i="2"/>
  <c r="K81" i="2"/>
  <c r="L81" i="2"/>
  <c r="M81" i="2"/>
  <c r="K85" i="2"/>
  <c r="L85" i="2"/>
  <c r="M85" i="2"/>
  <c r="K76" i="2"/>
  <c r="L76" i="2"/>
  <c r="M76" i="2"/>
  <c r="K80" i="2"/>
  <c r="L80" i="2"/>
  <c r="M80" i="2"/>
  <c r="K84" i="2"/>
  <c r="L84" i="2"/>
  <c r="M84" i="2"/>
  <c r="F78" i="2"/>
  <c r="G78" i="2"/>
  <c r="F80" i="2"/>
  <c r="F83" i="2"/>
  <c r="F74" i="2"/>
  <c r="H80" i="2"/>
  <c r="F82" i="2"/>
  <c r="G82" i="2"/>
  <c r="G83" i="2"/>
  <c r="F85" i="2"/>
  <c r="F76" i="2"/>
  <c r="G76" i="2"/>
  <c r="F73" i="2"/>
  <c r="G73" i="2"/>
  <c r="F75" i="2"/>
  <c r="F77" i="2"/>
  <c r="F81" i="2"/>
  <c r="G72" i="2"/>
  <c r="H74" i="2"/>
  <c r="G75" i="2"/>
  <c r="G77" i="2"/>
  <c r="G79" i="2"/>
  <c r="G81" i="2"/>
  <c r="H85" i="2"/>
  <c r="F79" i="2"/>
  <c r="F84" i="2"/>
  <c r="G84" i="2"/>
  <c r="F72" i="2"/>
  <c r="O81" i="2" l="1"/>
  <c r="Q81" i="2" s="1"/>
  <c r="S81" i="2" s="1"/>
  <c r="I81" i="2"/>
  <c r="O82" i="2"/>
  <c r="Q82" i="2" s="1"/>
  <c r="I82" i="2"/>
  <c r="O83" i="2"/>
  <c r="Q83" i="2" s="1"/>
  <c r="S83" i="2" s="1"/>
  <c r="I83" i="2"/>
  <c r="Q75" i="2"/>
  <c r="S75" i="2" s="1"/>
  <c r="I75" i="2"/>
  <c r="O76" i="2"/>
  <c r="Q76" i="2" s="1"/>
  <c r="S76" i="2" s="1"/>
  <c r="I76" i="2"/>
  <c r="O78" i="2"/>
  <c r="Q78" i="2" s="1"/>
  <c r="S78" i="2" s="1"/>
  <c r="I78" i="2"/>
  <c r="O72" i="2"/>
  <c r="Q72" i="2" s="1"/>
  <c r="S72" i="2" s="1"/>
  <c r="I72" i="2"/>
  <c r="O84" i="2"/>
  <c r="Q84" i="2" s="1"/>
  <c r="S84" i="2" s="1"/>
  <c r="I84" i="2"/>
  <c r="O77" i="2"/>
  <c r="Q77" i="2" s="1"/>
  <c r="S77" i="2" s="1"/>
  <c r="I77" i="2"/>
  <c r="O85" i="2"/>
  <c r="Q85" i="2" s="1"/>
  <c r="S85" i="2" s="1"/>
  <c r="I85" i="2"/>
  <c r="O74" i="2"/>
  <c r="Q74" i="2" s="1"/>
  <c r="S74" i="2" s="1"/>
  <c r="I74" i="2"/>
  <c r="O79" i="2"/>
  <c r="Q79" i="2" s="1"/>
  <c r="S79" i="2" s="1"/>
  <c r="I79" i="2"/>
  <c r="I73" i="2"/>
  <c r="O73" i="2"/>
  <c r="Q73" i="2" s="1"/>
  <c r="S73" i="2" s="1"/>
  <c r="O80" i="2"/>
  <c r="Q80" i="2" s="1"/>
  <c r="S80" i="2" s="1"/>
  <c r="I80" i="2"/>
  <c r="S82" i="2" l="1"/>
  <c r="T82" i="2" s="1"/>
  <c r="T72" i="2"/>
  <c r="U78" i="2"/>
  <c r="U80" i="2"/>
  <c r="T77" i="2"/>
  <c r="T73" i="2"/>
  <c r="U73" i="2"/>
  <c r="T83" i="2"/>
  <c r="U83" i="2"/>
  <c r="T78" i="2"/>
  <c r="T79" i="2"/>
  <c r="U79" i="2"/>
  <c r="T81" i="2"/>
  <c r="U81" i="2"/>
  <c r="T76" i="2"/>
  <c r="U76" i="2"/>
  <c r="T84" i="2"/>
  <c r="U84" i="2"/>
  <c r="T75" i="2"/>
  <c r="U75" i="2"/>
  <c r="T85" i="2"/>
  <c r="U85" i="2"/>
  <c r="T80" i="2"/>
  <c r="T74" i="2"/>
  <c r="U74" i="2"/>
  <c r="A10" i="1"/>
  <c r="U82" i="2" l="1"/>
  <c r="U77" i="2"/>
  <c r="U72" i="2"/>
</calcChain>
</file>

<file path=xl/sharedStrings.xml><?xml version="1.0" encoding="utf-8"?>
<sst xmlns="http://schemas.openxmlformats.org/spreadsheetml/2006/main" count="4295" uniqueCount="192">
  <si>
    <t>count()</t>
  </si>
  <si>
    <t>bucket</t>
  </si>
  <si>
    <t>'Done'</t>
  </si>
  <si>
    <t>&lt;= 417 &gt;= 740 no lien no invest cltv &lt;= 80</t>
  </si>
  <si>
    <t>'FICO'</t>
  </si>
  <si>
    <t>'2nd Lien'</t>
  </si>
  <si>
    <t>'INV'</t>
  </si>
  <si>
    <t>'CLTV'</t>
  </si>
  <si>
    <t>'Jumbo'</t>
  </si>
  <si>
    <t>'Not Done'</t>
  </si>
  <si>
    <t>total</t>
  </si>
  <si>
    <t>tag</t>
  </si>
  <si>
    <t>loansize</t>
  </si>
  <si>
    <t>fico</t>
  </si>
  <si>
    <t>lien</t>
  </si>
  <si>
    <t>invest</t>
  </si>
  <si>
    <t>cltv</t>
  </si>
  <si>
    <t>no</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</si>
  <si>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</si>
  <si>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</si>
  <si>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</si>
  <si>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</si>
  <si>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</si>
  <si>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</si>
  <si>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</si>
  <si>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</si>
  <si>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</si>
  <si>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</si>
  <si>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</si>
  <si>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</si>
  <si>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</si>
  <si>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</si>
  <si>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</si>
  <si>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</si>
  <si>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</si>
  <si>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</si>
  <si>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</si>
  <si>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</si>
  <si>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</si>
  <si>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</si>
  <si>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</si>
  <si>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</si>
  <si>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</si>
  <si>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</si>
  <si>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</si>
  <si>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</si>
  <si>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</si>
  <si>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</si>
  <si>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</si>
  <si>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</si>
  <si>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</si>
  <si>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</si>
  <si>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</si>
  <si>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</si>
  <si>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</si>
  <si>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</si>
  <si>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</si>
  <si>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</si>
  <si>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</si>
  <si>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</si>
  <si>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</si>
  <si>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</si>
  <si>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</si>
  <si>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</si>
  <si>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</si>
  <si>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</si>
  <si>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</si>
  <si>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</si>
  <si>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</si>
  <si>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</si>
  <si>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</si>
  <si>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</si>
  <si>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</si>
  <si>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</si>
  <si>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</si>
  <si>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</si>
  <si>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</si>
  <si>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</si>
  <si>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</si>
  <si>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</si>
  <si>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</si>
  <si>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</si>
  <si>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</si>
  <si>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</si>
  <si>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</si>
  <si>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</si>
  <si>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</si>
  <si>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</si>
  <si>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tover</t>
  </si>
  <si>
    <t>cash</t>
  </si>
  <si>
    <t>refi</t>
  </si>
  <si>
    <t>ratio</t>
  </si>
  <si>
    <t>adj</t>
  </si>
  <si>
    <t>incentive</t>
  </si>
  <si>
    <t>PREPAY_SMM1</t>
  </si>
  <si>
    <t>PREPAY_TRACKING_SMM1</t>
  </si>
  <si>
    <t>mdl_smm</t>
  </si>
  <si>
    <t>mdl_cpr</t>
  </si>
  <si>
    <t>turn</t>
  </si>
  <si>
    <t>Row Labels</t>
  </si>
  <si>
    <t>Average of knotValues</t>
  </si>
  <si>
    <t>Grand Total</t>
  </si>
  <si>
    <t>conventional_cashout_incentive</t>
  </si>
  <si>
    <t>spline</t>
  </si>
  <si>
    <t>conventional_turnover_incentive</t>
  </si>
  <si>
    <t>conventional_refinance_himedia_incentive</t>
  </si>
  <si>
    <t>asOf</t>
  </si>
  <si>
    <t>Ticker</t>
  </si>
  <si>
    <t>All 4</t>
  </si>
  <si>
    <t>Orig Date</t>
  </si>
  <si>
    <t>post HARP</t>
  </si>
  <si>
    <t>wala</t>
  </si>
  <si>
    <t>(175,417]</t>
  </si>
  <si>
    <t>[740,860]</t>
  </si>
  <si>
    <t>(0,80]</t>
  </si>
  <si>
    <t>WALA [12,24)</t>
  </si>
  <si>
    <t>PCT_BROKER</t>
  </si>
  <si>
    <t>PCT_CORRES</t>
  </si>
  <si>
    <t>PCT_NonRETAIL</t>
  </si>
  <si>
    <t>PCT_RETAIL</t>
  </si>
  <si>
    <t>PCT_CashWindow</t>
  </si>
  <si>
    <t>PCT_NonCashWindow</t>
  </si>
  <si>
    <t>NonCashWindow</t>
  </si>
  <si>
    <t>TPO</t>
  </si>
  <si>
    <t>CORRES, CASHWINDOW</t>
  </si>
  <si>
    <t>CORRES+CASHWINDOW</t>
  </si>
  <si>
    <t>BROKER</t>
  </si>
  <si>
    <t>0-5</t>
  </si>
  <si>
    <t>15-20</t>
  </si>
  <si>
    <t>25-30</t>
  </si>
  <si>
    <t>30-35</t>
  </si>
  <si>
    <t>35-40</t>
  </si>
  <si>
    <t>40-45</t>
  </si>
  <si>
    <t>50-55</t>
  </si>
  <si>
    <t>55-60</t>
  </si>
  <si>
    <t>60-65</t>
  </si>
  <si>
    <t>65-70</t>
  </si>
  <si>
    <t>08-1:-25--20</t>
  </si>
  <si>
    <t>08-2:-20--15</t>
  </si>
  <si>
    <t>08-3:-15--10</t>
  </si>
  <si>
    <t>08-4:-10--5</t>
  </si>
  <si>
    <t>09-1:0-5</t>
  </si>
  <si>
    <t>09-2:5-10</t>
  </si>
  <si>
    <t>09-3:10-15</t>
  </si>
  <si>
    <t>09-4:15-20</t>
  </si>
  <si>
    <t>10-1:25-30</t>
  </si>
  <si>
    <t>10-2:30-35</t>
  </si>
  <si>
    <t>10-3:35-40</t>
  </si>
  <si>
    <t>10-4:40-45</t>
  </si>
  <si>
    <t>11-1:50-55</t>
  </si>
  <si>
    <t>11-2:55-60</t>
  </si>
  <si>
    <t>11-3:60-65</t>
  </si>
  <si>
    <t>11-4:65-70</t>
  </si>
  <si>
    <t>Channel Dial</t>
  </si>
  <si>
    <t>999:&gt;= 250</t>
  </si>
  <si>
    <t>&gt;= 250</t>
  </si>
  <si>
    <t>CORRES</t>
  </si>
  <si>
    <t>CashWindow</t>
  </si>
  <si>
    <t>CPR</t>
  </si>
  <si>
    <t xml:space="preserve"> 15bps earlier</t>
  </si>
  <si>
    <t>elbow</t>
  </si>
  <si>
    <t xml:space="preserve"> 10bps later</t>
  </si>
  <si>
    <t>High Media</t>
  </si>
  <si>
    <t>high media refi</t>
  </si>
  <si>
    <t>low media refi</t>
  </si>
  <si>
    <t>interpolate refi</t>
  </si>
  <si>
    <t>low media</t>
  </si>
  <si>
    <t>high media</t>
  </si>
  <si>
    <t>high media cpr</t>
  </si>
  <si>
    <t>pct high media</t>
  </si>
  <si>
    <t>pct low media</t>
  </si>
  <si>
    <t>_Burnout_Fixed</t>
  </si>
  <si>
    <t>02:-175--150</t>
  </si>
  <si>
    <t>burnout 0-2000</t>
  </si>
  <si>
    <t>Burnout</t>
  </si>
  <si>
    <t>butnout</t>
  </si>
  <si>
    <t>[0,2000]</t>
  </si>
  <si>
    <t>(2000,4000]</t>
  </si>
  <si>
    <t>(4000,6000]</t>
  </si>
  <si>
    <t>burnout 2000-4000</t>
  </si>
  <si>
    <t>burnout 4000-6000</t>
  </si>
  <si>
    <t>burnout adj</t>
  </si>
  <si>
    <t>Broker</t>
  </si>
  <si>
    <t>burnout dial</t>
  </si>
  <si>
    <t>after burnout dial</t>
  </si>
  <si>
    <t>Corres+CW</t>
  </si>
  <si>
    <t xml:space="preserve"> 15bps later</t>
  </si>
  <si>
    <t>[20160401,20161201]</t>
  </si>
  <si>
    <t>burnout 6000-8000</t>
  </si>
  <si>
    <t>(6000,8000]</t>
  </si>
  <si>
    <t>01:-200--175</t>
  </si>
  <si>
    <t>Non CashWindow</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</si>
</sst>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11"/>
      <color rgb="FFC00000"/>
      <name val="Calibri"/>
      <family val="2"/>
      <scheme val="minor"/>
    </font>
    <font>
      <sz val="11"/>
      <color theme="5"/>
      <name val="Calibri"/>
      <family val="2"/>
      <scheme val="minor"/>
    </font>
    <font>
      <sz val="11"/>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1" tint="0.49998474074526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0" fontId="4" fillId="2" borderId="0" xfId="0" applyFont="1" applyFill="1"/>
    <xf numFmtId="43" fontId="4" fillId="0" borderId="0" xfId="1" applyFont="1"/>
    <xf numFmtId="2" fontId="4" fillId="0" borderId="0" xfId="0" applyNumberFormat="1" applyFont="1"/>
    <xf numFmtId="43" fontId="4" fillId="0" borderId="0" xfId="0" applyNumberFormat="1" applyFont="1"/>
    <xf numFmtId="2" fontId="5" fillId="0" borderId="0" xfId="1" applyNumberFormat="1" applyFont="1"/>
    <xf numFmtId="0" fontId="5" fillId="0" borderId="0" xfId="0" applyFont="1"/>
    <xf numFmtId="0" fontId="0" fillId="3" borderId="0" xfId="0" applyFill="1"/>
    <xf numFmtId="16" fontId="6" fillId="0" borderId="0" xfId="0" applyNumberFormat="1" applyFont="1"/>
    <xf numFmtId="0" fontId="0" fillId="4" borderId="0" xfId="0" applyFill="1"/>
    <xf numFmtId="0" fontId="3" fillId="0" borderId="0" xfId="0" applyFont="1" applyFill="1"/>
    <xf numFmtId="2" fontId="3" fillId="0" borderId="0" xfId="1" applyNumberFormat="1" applyFont="1" applyFill="1"/>
    <xf numFmtId="0" fontId="7" fillId="0" borderId="0" xfId="0" applyFont="1"/>
    <xf numFmtId="11" fontId="0" fillId="0" borderId="0" xfId="0" applyNumberFormat="1"/>
    <xf numFmtId="43" fontId="3" fillId="0" borderId="0" xfId="1" applyFont="1"/>
    <xf numFmtId="2" fontId="3" fillId="0" borderId="0" xfId="0" applyNumberFormat="1" applyFont="1"/>
    <xf numFmtId="164" fontId="3" fillId="0" borderId="0" xfId="0" applyNumberFormat="1" applyFont="1"/>
    <xf numFmtId="0" fontId="3" fillId="0" borderId="0" xfId="0" applyFont="1"/>
    <xf numFmtId="43" fontId="3" fillId="0" borderId="0" xfId="0" applyNumberFormat="1" applyFont="1"/>
    <xf numFmtId="1" fontId="3" fillId="0" borderId="0" xfId="0" applyNumberFormat="1" applyFont="1"/>
    <xf numFmtId="165" fontId="3" fillId="0" borderId="0" xfId="0" applyNumberFormat="1" applyFont="1"/>
    <xf numFmtId="0" fontId="8" fillId="0" borderId="0" xfId="0" applyFont="1"/>
    <xf numFmtId="165" fontId="3" fillId="0" borderId="0" xfId="1" applyNumberFormat="1" applyFont="1"/>
    <xf numFmtId="0" fontId="0" fillId="5" borderId="0" xfId="0" applyFill="1"/>
    <xf numFmtId="0" fontId="0" fillId="0" borderId="0" xfId="1" applyNumberFormat="1" applyFont="1"/>
    <xf numFmtId="2" fontId="0" fillId="6" borderId="0" xfId="1" applyNumberFormat="1" applyFont="1" applyFill="1"/>
    <xf numFmtId="43" fontId="0" fillId="6" borderId="0" xfId="1" applyFont="1" applyFill="1"/>
    <xf numFmtId="2" fontId="0" fillId="6" borderId="0" xfId="0" applyNumberFormat="1" applyFill="1"/>
    <xf numFmtId="164" fontId="0" fillId="6" borderId="0" xfId="0" applyNumberFormat="1" applyFill="1"/>
    <xf numFmtId="2" fontId="3" fillId="6" borderId="0" xfId="0" applyNumberFormat="1" applyFont="1" applyFill="1"/>
    <xf numFmtId="0" fontId="0" fillId="6" borderId="0" xfId="0" applyFill="1"/>
    <xf numFmtId="2" fontId="3" fillId="6" borderId="0" xfId="1" applyNumberFormat="1" applyFont="1" applyFill="1"/>
    <xf numFmtId="165" fontId="3" fillId="6" borderId="0" xfId="1" applyNumberFormat="1" applyFont="1" applyFill="1"/>
    <xf numFmtId="164" fontId="3" fillId="6" borderId="0" xfId="0" applyNumberFormat="1" applyFont="1" applyFill="1"/>
    <xf numFmtId="43" fontId="0" fillId="6" borderId="0" xfId="0" applyNumberFormat="1" applyFill="1"/>
    <xf numFmtId="1" fontId="0" fillId="6" borderId="0" xfId="0" applyNumberFormat="1" applyFill="1"/>
    <xf numFmtId="2" fontId="0" fillId="3" borderId="0" xfId="1" applyNumberFormat="1" applyFont="1" applyFill="1"/>
    <xf numFmtId="43" fontId="0" fillId="3" borderId="0" xfId="1" applyFont="1" applyFill="1"/>
    <xf numFmtId="2" fontId="0" fillId="3" borderId="0" xfId="0" applyNumberFormat="1" applyFill="1"/>
    <xf numFmtId="164" fontId="0" fillId="3" borderId="0" xfId="0" applyNumberFormat="1" applyFill="1"/>
    <xf numFmtId="2" fontId="3" fillId="3" borderId="0" xfId="0" applyNumberFormat="1" applyFont="1" applyFill="1"/>
    <xf numFmtId="2" fontId="3" fillId="3" borderId="0" xfId="1" applyNumberFormat="1" applyFont="1" applyFill="1"/>
    <xf numFmtId="165" fontId="3" fillId="3" borderId="0" xfId="1" applyNumberFormat="1" applyFont="1" applyFill="1"/>
    <xf numFmtId="164" fontId="3" fillId="3" borderId="0" xfId="0" applyNumberFormat="1" applyFont="1" applyFill="1"/>
    <xf numFmtId="43" fontId="0" fillId="3" borderId="0" xfId="0" applyNumberFormat="1" applyFill="1"/>
    <xf numFmtId="1" fontId="0" fillId="3" borderId="0" xfId="0" applyNumberFormat="1" applyFill="1"/>
    <xf numFmtId="0" fontId="4" fillId="3" borderId="0" xfId="0" applyFont="1" applyFill="1"/>
    <xf numFmtId="1" fontId="4" fillId="3" borderId="0" xfId="0" applyNumberFormat="1" applyFont="1" applyFill="1"/>
    <xf numFmtId="164" fontId="4" fillId="3" borderId="0" xfId="0" applyNumberFormat="1" applyFont="1" applyFill="1"/>
    <xf numFmtId="0" fontId="5" fillId="3" borderId="0" xfId="0" applyFont="1" applyFill="1"/>
    <xf numFmtId="2" fontId="0" fillId="0" borderId="0" xfId="1" applyNumberFormat="1" applyFont="1" applyFill="1"/>
    <xf numFmtId="43" fontId="0" fillId="0" borderId="0" xfId="1" applyFont="1" applyFill="1"/>
    <xf numFmtId="2" fontId="0" fillId="0" borderId="0" xfId="0" applyNumberFormat="1" applyFill="1"/>
    <xf numFmtId="164" fontId="0" fillId="0" borderId="0" xfId="0" applyNumberFormat="1" applyFill="1"/>
    <xf numFmtId="2" fontId="3" fillId="0" borderId="0" xfId="0" applyNumberFormat="1" applyFont="1" applyFill="1"/>
    <xf numFmtId="0" fontId="0" fillId="0" borderId="0" xfId="0" applyFill="1"/>
    <xf numFmtId="165" fontId="3" fillId="0" borderId="0" xfId="1" applyNumberFormat="1" applyFont="1" applyFill="1"/>
    <xf numFmtId="164" fontId="3" fillId="0" borderId="0" xfId="0" applyNumberFormat="1" applyFont="1" applyFill="1"/>
    <xf numFmtId="43" fontId="0" fillId="0" borderId="0" xfId="0" applyNumberFormat="1" applyFill="1"/>
    <xf numFmtId="1" fontId="0" fillId="0" borderId="0" xfId="0" applyNumberFormat="1" applyFill="1"/>
    <xf numFmtId="0" fontId="5" fillId="0" borderId="0" xfId="0"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actual_CORRES+CASHWINOW_WALA12-24</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Baseline!$G$75:$G$100</c:f>
              <c:numCache>
                <c:formatCode>0.00</c:formatCode>
                <c:ptCount val="26"/>
                <c:pt idx="0">
                  <c:v>9.3616256297720746</c:v>
                </c:pt>
                <c:pt idx="1">
                  <c:v>7.4169520185997317</c:v>
                </c:pt>
                <c:pt idx="2">
                  <c:v>4.8879394238987794</c:v>
                </c:pt>
                <c:pt idx="3">
                  <c:v>8.2597330356966143</c:v>
                </c:pt>
                <c:pt idx="4">
                  <c:v>7.919191572224582</c:v>
                </c:pt>
                <c:pt idx="5">
                  <c:v>8.6514849093235373</c:v>
                </c:pt>
                <c:pt idx="6">
                  <c:v>9.6587779073637812</c:v>
                </c:pt>
                <c:pt idx="7">
                  <c:v>11.895024020955825</c:v>
                </c:pt>
                <c:pt idx="8">
                  <c:v>13.619226436775534</c:v>
                </c:pt>
                <c:pt idx="9">
                  <c:v>12.961560148508966</c:v>
                </c:pt>
                <c:pt idx="10">
                  <c:v>14.637116188280253</c:v>
                </c:pt>
                <c:pt idx="11">
                  <c:v>14.60482637965076</c:v>
                </c:pt>
                <c:pt idx="12">
                  <c:v>17.054965180791893</c:v>
                </c:pt>
                <c:pt idx="13">
                  <c:v>17.472775127191941</c:v>
                </c:pt>
                <c:pt idx="14">
                  <c:v>19.256803791909849</c:v>
                </c:pt>
                <c:pt idx="15">
                  <c:v>21.387619930494584</c:v>
                </c:pt>
                <c:pt idx="16">
                  <c:v>21.844647516727711</c:v>
                </c:pt>
                <c:pt idx="17">
                  <c:v>25.082143319889973</c:v>
                </c:pt>
                <c:pt idx="18">
                  <c:v>25.678760829067581</c:v>
                </c:pt>
                <c:pt idx="19">
                  <c:v>25.732333959417652</c:v>
                </c:pt>
                <c:pt idx="20">
                  <c:v>28.913425284805161</c:v>
                </c:pt>
                <c:pt idx="21">
                  <c:v>30.129908018969775</c:v>
                </c:pt>
                <c:pt idx="22">
                  <c:v>38.954905037364107</c:v>
                </c:pt>
                <c:pt idx="23">
                  <c:v>43.363346347877709</c:v>
                </c:pt>
                <c:pt idx="24">
                  <c:v>52.058629558868951</c:v>
                </c:pt>
              </c:numCache>
            </c:numRef>
          </c:yVal>
          <c:smooth val="1"/>
        </c:ser>
        <c:ser>
          <c:idx val="1"/>
          <c:order val="1"/>
          <c:tx>
            <c:v>low_media_model</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Baseline!$H$75:$H$98</c:f>
              <c:numCache>
                <c:formatCode>0.00</c:formatCode>
                <c:ptCount val="24"/>
                <c:pt idx="0">
                  <c:v>7.0762446209051255</c:v>
                </c:pt>
                <c:pt idx="1">
                  <c:v>7.2102175009969738</c:v>
                </c:pt>
                <c:pt idx="2">
                  <c:v>7.578952443491449</c:v>
                </c:pt>
                <c:pt idx="3">
                  <c:v>7.7614932881190928</c:v>
                </c:pt>
                <c:pt idx="4">
                  <c:v>8.1186756462109262</c:v>
                </c:pt>
                <c:pt idx="5">
                  <c:v>8.2897442526537528</c:v>
                </c:pt>
                <c:pt idx="6">
                  <c:v>8.6085377817086801</c:v>
                </c:pt>
                <c:pt idx="7">
                  <c:v>8.9743613060410343</c:v>
                </c:pt>
                <c:pt idx="8">
                  <c:v>9.3294662114230533</c:v>
                </c:pt>
                <c:pt idx="9">
                  <c:v>9.7850433711501932</c:v>
                </c:pt>
                <c:pt idx="10">
                  <c:v>10.234781171063201</c:v>
                </c:pt>
                <c:pt idx="11">
                  <c:v>10.777802757085697</c:v>
                </c:pt>
                <c:pt idx="12">
                  <c:v>11.293361224827281</c:v>
                </c:pt>
                <c:pt idx="13">
                  <c:v>11.831380613827347</c:v>
                </c:pt>
                <c:pt idx="14">
                  <c:v>12.380970797399826</c:v>
                </c:pt>
                <c:pt idx="15">
                  <c:v>12.911913945014996</c:v>
                </c:pt>
                <c:pt idx="16">
                  <c:v>13.509250362277159</c:v>
                </c:pt>
                <c:pt idx="17">
                  <c:v>14.185584542111751</c:v>
                </c:pt>
                <c:pt idx="18">
                  <c:v>14.819589156674763</c:v>
                </c:pt>
                <c:pt idx="19">
                  <c:v>15.419386978783811</c:v>
                </c:pt>
                <c:pt idx="20">
                  <c:v>16.097506603916724</c:v>
                </c:pt>
                <c:pt idx="21">
                  <c:v>18.048270138723367</c:v>
                </c:pt>
                <c:pt idx="22">
                  <c:v>22.051476199079612</c:v>
                </c:pt>
                <c:pt idx="23">
                  <c:v>26.411157170007694</c:v>
                </c:pt>
              </c:numCache>
            </c:numRef>
          </c:yVal>
          <c:smooth val="1"/>
        </c:ser>
        <c:ser>
          <c:idx val="2"/>
          <c:order val="2"/>
          <c:tx>
            <c:v>high_media_model</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Baseline!$I$75:$I$98</c:f>
              <c:numCache>
                <c:formatCode>0.00</c:formatCode>
                <c:ptCount val="24"/>
                <c:pt idx="0">
                  <c:v>8.8638206114578395</c:v>
                </c:pt>
                <c:pt idx="1">
                  <c:v>10.281124545382847</c:v>
                </c:pt>
                <c:pt idx="2">
                  <c:v>11.336793250457845</c:v>
                </c:pt>
                <c:pt idx="3">
                  <c:v>12.123983770685998</c:v>
                </c:pt>
                <c:pt idx="4">
                  <c:v>13.053272904496072</c:v>
                </c:pt>
                <c:pt idx="5">
                  <c:v>13.793918334455679</c:v>
                </c:pt>
                <c:pt idx="6">
                  <c:v>15.169262271792583</c:v>
                </c:pt>
                <c:pt idx="7">
                  <c:v>16.759243816360293</c:v>
                </c:pt>
                <c:pt idx="8">
                  <c:v>18.27254287930694</c:v>
                </c:pt>
                <c:pt idx="9">
                  <c:v>19.889240704883161</c:v>
                </c:pt>
                <c:pt idx="10">
                  <c:v>21.786548462309273</c:v>
                </c:pt>
                <c:pt idx="11">
                  <c:v>23.870040306015472</c:v>
                </c:pt>
                <c:pt idx="12">
                  <c:v>26.017979872958385</c:v>
                </c:pt>
                <c:pt idx="13">
                  <c:v>28.235807193398699</c:v>
                </c:pt>
                <c:pt idx="14">
                  <c:v>30.545795904653449</c:v>
                </c:pt>
                <c:pt idx="15">
                  <c:v>33.159914306512029</c:v>
                </c:pt>
                <c:pt idx="16">
                  <c:v>35.711041321601634</c:v>
                </c:pt>
                <c:pt idx="17">
                  <c:v>37.680668248568836</c:v>
                </c:pt>
                <c:pt idx="18">
                  <c:v>39.308357881165868</c:v>
                </c:pt>
                <c:pt idx="19">
                  <c:v>40.362031287353005</c:v>
                </c:pt>
                <c:pt idx="20">
                  <c:v>41.8645970092591</c:v>
                </c:pt>
                <c:pt idx="21">
                  <c:v>42.776452504911248</c:v>
                </c:pt>
                <c:pt idx="22">
                  <c:v>44.983278676485973</c:v>
                </c:pt>
                <c:pt idx="23">
                  <c:v>46.702034968535969</c:v>
                </c:pt>
              </c:numCache>
            </c:numRef>
          </c:yVal>
          <c:smooth val="1"/>
        </c:ser>
        <c:ser>
          <c:idx val="3"/>
          <c:order val="3"/>
          <c:tx>
            <c:v>new model_combined</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Baseline!$T$75:$T$98</c:f>
              <c:numCache>
                <c:formatCode>0.00</c:formatCode>
                <c:ptCount val="24"/>
                <c:pt idx="0">
                  <c:v>7.7950965471334506</c:v>
                </c:pt>
                <c:pt idx="1">
                  <c:v>8.4499594754210765</c:v>
                </c:pt>
                <c:pt idx="2">
                  <c:v>9.0992665627114278</c:v>
                </c:pt>
                <c:pt idx="3">
                  <c:v>9.5297700046020122</c:v>
                </c:pt>
                <c:pt idx="4">
                  <c:v>10.122522834874992</c:v>
                </c:pt>
                <c:pt idx="5">
                  <c:v>10.528949575252078</c:v>
                </c:pt>
                <c:pt idx="6">
                  <c:v>11.286694068513869</c:v>
                </c:pt>
                <c:pt idx="7">
                  <c:v>12.165052927058074</c:v>
                </c:pt>
                <c:pt idx="8">
                  <c:v>13.009124452718979</c:v>
                </c:pt>
                <c:pt idx="9">
                  <c:v>13.959147684550832</c:v>
                </c:pt>
                <c:pt idx="10">
                  <c:v>15.031140628952199</c:v>
                </c:pt>
                <c:pt idx="11">
                  <c:v>16.244129859696677</c:v>
                </c:pt>
                <c:pt idx="12">
                  <c:v>17.478504622982726</c:v>
                </c:pt>
                <c:pt idx="13">
                  <c:v>18.766458008484786</c:v>
                </c:pt>
                <c:pt idx="14">
                  <c:v>20.113647318060412</c:v>
                </c:pt>
                <c:pt idx="15">
                  <c:v>21.604037406147469</c:v>
                </c:pt>
                <c:pt idx="16">
                  <c:v>23.119199219066864</c:v>
                </c:pt>
                <c:pt idx="17">
                  <c:v>24.416161271902361</c:v>
                </c:pt>
                <c:pt idx="18">
                  <c:v>25.534787477698938</c:v>
                </c:pt>
                <c:pt idx="19">
                  <c:v>26.362198277895576</c:v>
                </c:pt>
                <c:pt idx="20">
                  <c:v>27.452149405445738</c:v>
                </c:pt>
                <c:pt idx="21">
                  <c:v>28.923851257398027</c:v>
                </c:pt>
                <c:pt idx="22">
                  <c:v>32.109536299002158</c:v>
                </c:pt>
                <c:pt idx="23">
                  <c:v>35.252564198843331</c:v>
                </c:pt>
              </c:numCache>
            </c:numRef>
          </c:yVal>
          <c:smooth val="1"/>
        </c:ser>
        <c:dLbls>
          <c:showLegendKey val="0"/>
          <c:showVal val="0"/>
          <c:showCatName val="0"/>
          <c:showSerName val="0"/>
          <c:showPercent val="0"/>
          <c:showBubbleSize val="0"/>
        </c:dLbls>
        <c:axId val="309761920"/>
        <c:axId val="309840128"/>
      </c:scatterChart>
      <c:valAx>
        <c:axId val="309761920"/>
        <c:scaling>
          <c:orientation val="minMax"/>
          <c:max val="150"/>
          <c:min val="-50"/>
        </c:scaling>
        <c:delete val="0"/>
        <c:axPos val="b"/>
        <c:numFmt formatCode="0" sourceLinked="0"/>
        <c:majorTickMark val="out"/>
        <c:minorTickMark val="none"/>
        <c:tickLblPos val="nextTo"/>
        <c:crossAx val="309840128"/>
        <c:crosses val="autoZero"/>
        <c:crossBetween val="midCat"/>
        <c:majorUnit val="25"/>
      </c:valAx>
      <c:valAx>
        <c:axId val="309840128"/>
        <c:scaling>
          <c:orientation val="minMax"/>
        </c:scaling>
        <c:delete val="0"/>
        <c:axPos val="l"/>
        <c:numFmt formatCode="0.00" sourceLinked="1"/>
        <c:majorTickMark val="out"/>
        <c:minorTickMark val="none"/>
        <c:tickLblPos val="nextTo"/>
        <c:crossAx val="309761920"/>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actual_broker_WALA12-24</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Baseline!$G$177:$G$200</c:f>
              <c:numCache>
                <c:formatCode>0.00</c:formatCode>
                <c:ptCount val="24"/>
                <c:pt idx="0">
                  <c:v>4.3036058051398758</c:v>
                </c:pt>
                <c:pt idx="1">
                  <c:v>9.3546473298454895</c:v>
                </c:pt>
                <c:pt idx="2">
                  <c:v>6.3762957514387093</c:v>
                </c:pt>
                <c:pt idx="3">
                  <c:v>10.582111002443684</c:v>
                </c:pt>
                <c:pt idx="4">
                  <c:v>9.2241763055226684</c:v>
                </c:pt>
                <c:pt idx="5">
                  <c:v>9.4723739778586395</c:v>
                </c:pt>
                <c:pt idx="6">
                  <c:v>15.393160676049877</c:v>
                </c:pt>
                <c:pt idx="7">
                  <c:v>19.374143441593748</c:v>
                </c:pt>
                <c:pt idx="8">
                  <c:v>21.536671117698226</c:v>
                </c:pt>
                <c:pt idx="9">
                  <c:v>22.102074127303219</c:v>
                </c:pt>
                <c:pt idx="10">
                  <c:v>22.682516231668448</c:v>
                </c:pt>
                <c:pt idx="11">
                  <c:v>26.052643474255753</c:v>
                </c:pt>
                <c:pt idx="12">
                  <c:v>22.490237139460135</c:v>
                </c:pt>
                <c:pt idx="13">
                  <c:v>28.073637350302903</c:v>
                </c:pt>
                <c:pt idx="14">
                  <c:v>28.188408929403707</c:v>
                </c:pt>
                <c:pt idx="15">
                  <c:v>27.031937639273018</c:v>
                </c:pt>
                <c:pt idx="16">
                  <c:v>29.634233067449621</c:v>
                </c:pt>
                <c:pt idx="17">
                  <c:v>34.135848168081708</c:v>
                </c:pt>
                <c:pt idx="18">
                  <c:v>33.96354258596088</c:v>
                </c:pt>
                <c:pt idx="19">
                  <c:v>32.364873532834636</c:v>
                </c:pt>
                <c:pt idx="20">
                  <c:v>32.755562905611448</c:v>
                </c:pt>
                <c:pt idx="21">
                  <c:v>36.378600581966971</c:v>
                </c:pt>
                <c:pt idx="22">
                  <c:v>44.973922805988153</c:v>
                </c:pt>
                <c:pt idx="23">
                  <c:v>35.214528865599689</c:v>
                </c:pt>
              </c:numCache>
            </c:numRef>
          </c:yVal>
          <c:smooth val="1"/>
        </c:ser>
        <c:ser>
          <c:idx val="1"/>
          <c:order val="1"/>
          <c:tx>
            <c:v>low_media_model</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Baseline!$H$177:$H$200</c:f>
              <c:numCache>
                <c:formatCode>0.00</c:formatCode>
                <c:ptCount val="24"/>
                <c:pt idx="0">
                  <c:v>7.281376195111533</c:v>
                </c:pt>
                <c:pt idx="1">
                  <c:v>7.6310808400182006</c:v>
                </c:pt>
                <c:pt idx="2">
                  <c:v>7.962483805492127</c:v>
                </c:pt>
                <c:pt idx="3">
                  <c:v>8.2304855054762918</c:v>
                </c:pt>
                <c:pt idx="4">
                  <c:v>8.6520400757897793</c:v>
                </c:pt>
                <c:pt idx="5">
                  <c:v>8.8659234815243408</c:v>
                </c:pt>
                <c:pt idx="6">
                  <c:v>9.2146357764763547</c:v>
                </c:pt>
                <c:pt idx="7">
                  <c:v>9.6294686306189536</c:v>
                </c:pt>
                <c:pt idx="8">
                  <c:v>10.050931967191801</c:v>
                </c:pt>
                <c:pt idx="9">
                  <c:v>10.541236238326734</c:v>
                </c:pt>
                <c:pt idx="10">
                  <c:v>11.04218491034662</c:v>
                </c:pt>
                <c:pt idx="11">
                  <c:v>11.650191337795057</c:v>
                </c:pt>
                <c:pt idx="12">
                  <c:v>12.223950941043659</c:v>
                </c:pt>
                <c:pt idx="13">
                  <c:v>12.771839265069861</c:v>
                </c:pt>
                <c:pt idx="14">
                  <c:v>13.345655927291666</c:v>
                </c:pt>
                <c:pt idx="15">
                  <c:v>13.917420229675326</c:v>
                </c:pt>
                <c:pt idx="16">
                  <c:v>14.567362268891515</c:v>
                </c:pt>
                <c:pt idx="17">
                  <c:v>15.259555667337278</c:v>
                </c:pt>
                <c:pt idx="18">
                  <c:v>15.921934861660002</c:v>
                </c:pt>
                <c:pt idx="19">
                  <c:v>16.544975505335202</c:v>
                </c:pt>
                <c:pt idx="20">
                  <c:v>17.288755079674502</c:v>
                </c:pt>
                <c:pt idx="21">
                  <c:v>19.424908063844093</c:v>
                </c:pt>
                <c:pt idx="22">
                  <c:v>23.672530055697617</c:v>
                </c:pt>
                <c:pt idx="23">
                  <c:v>28.476826570314795</c:v>
                </c:pt>
              </c:numCache>
            </c:numRef>
          </c:yVal>
          <c:smooth val="1"/>
        </c:ser>
        <c:ser>
          <c:idx val="2"/>
          <c:order val="2"/>
          <c:tx>
            <c:v>high_media_model</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Baseline!$I$177:$I$200</c:f>
              <c:numCache>
                <c:formatCode>0.00</c:formatCode>
                <c:ptCount val="24"/>
                <c:pt idx="0">
                  <c:v>12.331784210434771</c:v>
                </c:pt>
                <c:pt idx="1">
                  <c:v>13.229454327877521</c:v>
                </c:pt>
                <c:pt idx="2">
                  <c:v>14.290148690728843</c:v>
                </c:pt>
                <c:pt idx="3">
                  <c:v>15.156816019469744</c:v>
                </c:pt>
                <c:pt idx="4">
                  <c:v>16.066133112347259</c:v>
                </c:pt>
                <c:pt idx="5">
                  <c:v>17.038242570671038</c:v>
                </c:pt>
                <c:pt idx="6">
                  <c:v>18.706019123726037</c:v>
                </c:pt>
                <c:pt idx="7">
                  <c:v>20.460418137902202</c:v>
                </c:pt>
                <c:pt idx="8">
                  <c:v>22.286376384058038</c:v>
                </c:pt>
                <c:pt idx="9">
                  <c:v>24.617102825489667</c:v>
                </c:pt>
                <c:pt idx="10">
                  <c:v>26.866933882053289</c:v>
                </c:pt>
                <c:pt idx="11">
                  <c:v>29.129925861334439</c:v>
                </c:pt>
                <c:pt idx="12">
                  <c:v>31.53980216647938</c:v>
                </c:pt>
                <c:pt idx="13">
                  <c:v>34.234726937405767</c:v>
                </c:pt>
                <c:pt idx="14">
                  <c:v>36.96121577339774</c:v>
                </c:pt>
                <c:pt idx="15">
                  <c:v>40.053127536668363</c:v>
                </c:pt>
                <c:pt idx="16">
                  <c:v>42.953471086525298</c:v>
                </c:pt>
                <c:pt idx="17">
                  <c:v>44.009396761248468</c:v>
                </c:pt>
                <c:pt idx="18">
                  <c:v>45.505763423853473</c:v>
                </c:pt>
                <c:pt idx="19">
                  <c:v>48.731952173963798</c:v>
                </c:pt>
                <c:pt idx="20">
                  <c:v>52.988480011768125</c:v>
                </c:pt>
                <c:pt idx="21">
                  <c:v>53.27277009438555</c:v>
                </c:pt>
                <c:pt idx="22">
                  <c:v>52.298682350285915</c:v>
                </c:pt>
                <c:pt idx="23">
                  <c:v>52.835273584806686</c:v>
                </c:pt>
              </c:numCache>
            </c:numRef>
          </c:yVal>
          <c:smooth val="1"/>
        </c:ser>
        <c:ser>
          <c:idx val="3"/>
          <c:order val="3"/>
          <c:tx>
            <c:v>new model_combined</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Baseline!$T$177:$T$200</c:f>
              <c:numCache>
                <c:formatCode>0.00</c:formatCode>
                <c:ptCount val="24"/>
                <c:pt idx="0">
                  <c:v>9.5339755525751908</c:v>
                </c:pt>
                <c:pt idx="1">
                  <c:v>11.169170627080604</c:v>
                </c:pt>
                <c:pt idx="2">
                  <c:v>11.719355737468383</c:v>
                </c:pt>
                <c:pt idx="3">
                  <c:v>12.317566501513866</c:v>
                </c:pt>
                <c:pt idx="4">
                  <c:v>13.4131597872586</c:v>
                </c:pt>
                <c:pt idx="5">
                  <c:v>14.359516643808746</c:v>
                </c:pt>
                <c:pt idx="6">
                  <c:v>15.495966804435501</c:v>
                </c:pt>
                <c:pt idx="7">
                  <c:v>16.883445557549781</c:v>
                </c:pt>
                <c:pt idx="8">
                  <c:v>18.180027279557908</c:v>
                </c:pt>
                <c:pt idx="9">
                  <c:v>19.592990285191114</c:v>
                </c:pt>
                <c:pt idx="10">
                  <c:v>21.032012755631868</c:v>
                </c:pt>
                <c:pt idx="11">
                  <c:v>22.61218322998775</c:v>
                </c:pt>
                <c:pt idx="12">
                  <c:v>24.237977629757335</c:v>
                </c:pt>
                <c:pt idx="13">
                  <c:v>26.184475965336983</c:v>
                </c:pt>
                <c:pt idx="14">
                  <c:v>28.064676650415443</c:v>
                </c:pt>
                <c:pt idx="15">
                  <c:v>28.959497045979511</c:v>
                </c:pt>
                <c:pt idx="16">
                  <c:v>30.16363171189289</c:v>
                </c:pt>
                <c:pt idx="17">
                  <c:v>32.082030955290477</c:v>
                </c:pt>
                <c:pt idx="18">
                  <c:v>34.645202194336576</c:v>
                </c:pt>
                <c:pt idx="19">
                  <c:v>32.130063957723522</c:v>
                </c:pt>
                <c:pt idx="20">
                  <c:v>35.629714191418358</c:v>
                </c:pt>
                <c:pt idx="21">
                  <c:v>37.016120979450626</c:v>
                </c:pt>
                <c:pt idx="22">
                  <c:v>39.862040889727659</c:v>
                </c:pt>
                <c:pt idx="23">
                  <c:v>40.445397678411076</c:v>
                </c:pt>
              </c:numCache>
            </c:numRef>
          </c:yVal>
          <c:smooth val="1"/>
        </c:ser>
        <c:dLbls>
          <c:showLegendKey val="0"/>
          <c:showVal val="0"/>
          <c:showCatName val="0"/>
          <c:showSerName val="0"/>
          <c:showPercent val="0"/>
          <c:showBubbleSize val="0"/>
        </c:dLbls>
        <c:axId val="303686784"/>
        <c:axId val="303688320"/>
      </c:scatterChart>
      <c:valAx>
        <c:axId val="303686784"/>
        <c:scaling>
          <c:orientation val="minMax"/>
          <c:max val="150"/>
          <c:min val="-50"/>
        </c:scaling>
        <c:delete val="0"/>
        <c:axPos val="b"/>
        <c:numFmt formatCode="0" sourceLinked="0"/>
        <c:majorTickMark val="out"/>
        <c:minorTickMark val="none"/>
        <c:tickLblPos val="nextTo"/>
        <c:crossAx val="303688320"/>
        <c:crosses val="autoZero"/>
        <c:crossBetween val="midCat"/>
        <c:majorUnit val="25"/>
      </c:valAx>
      <c:valAx>
        <c:axId val="303688320"/>
        <c:scaling>
          <c:orientation val="minMax"/>
        </c:scaling>
        <c:delete val="0"/>
        <c:axPos val="l"/>
        <c:numFmt formatCode="0.00" sourceLinked="1"/>
        <c:majorTickMark val="out"/>
        <c:minorTickMark val="none"/>
        <c:tickLblPos val="nextTo"/>
        <c:crossAx val="303686784"/>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actual_NonCASHWINOW_WALA12-24</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Baseline!$G$278:$G$301</c:f>
              <c:numCache>
                <c:formatCode>0.00</c:formatCode>
                <c:ptCount val="24"/>
                <c:pt idx="0">
                  <c:v>1.7879864664556711</c:v>
                </c:pt>
                <c:pt idx="1">
                  <c:v>5.8545055481391657</c:v>
                </c:pt>
                <c:pt idx="2">
                  <c:v>9.4990165587955477</c:v>
                </c:pt>
                <c:pt idx="3">
                  <c:v>6.7208491605987071</c:v>
                </c:pt>
                <c:pt idx="4">
                  <c:v>6.0070398698801704</c:v>
                </c:pt>
                <c:pt idx="5">
                  <c:v>7.6682460452392913</c:v>
                </c:pt>
                <c:pt idx="6">
                  <c:v>5.1878896729621644</c:v>
                </c:pt>
                <c:pt idx="7">
                  <c:v>9.2592249386641114</c:v>
                </c:pt>
                <c:pt idx="8">
                  <c:v>8.4923336479145188</c:v>
                </c:pt>
                <c:pt idx="9">
                  <c:v>11.616268866587799</c:v>
                </c:pt>
                <c:pt idx="10">
                  <c:v>9.771699933153144</c:v>
                </c:pt>
                <c:pt idx="11">
                  <c:v>10.026926775989608</c:v>
                </c:pt>
                <c:pt idx="12">
                  <c:v>11.688126293046853</c:v>
                </c:pt>
                <c:pt idx="13">
                  <c:v>13.568857869266571</c:v>
                </c:pt>
                <c:pt idx="14">
                  <c:v>16.018002057540258</c:v>
                </c:pt>
                <c:pt idx="15">
                  <c:v>16.062409202218909</c:v>
                </c:pt>
                <c:pt idx="16">
                  <c:v>21.414005570168882</c:v>
                </c:pt>
                <c:pt idx="17">
                  <c:v>20.39010484153405</c:v>
                </c:pt>
                <c:pt idx="18">
                  <c:v>24.720982650224631</c:v>
                </c:pt>
                <c:pt idx="19">
                  <c:v>24.692609381763731</c:v>
                </c:pt>
                <c:pt idx="20">
                  <c:v>25.557023348694418</c:v>
                </c:pt>
                <c:pt idx="21">
                  <c:v>29.72701522286939</c:v>
                </c:pt>
                <c:pt idx="22">
                  <c:v>33.420402080467305</c:v>
                </c:pt>
                <c:pt idx="23">
                  <c:v>38.208734527788778</c:v>
                </c:pt>
              </c:numCache>
            </c:numRef>
          </c:yVal>
          <c:smooth val="1"/>
        </c:ser>
        <c:ser>
          <c:idx val="1"/>
          <c:order val="1"/>
          <c:tx>
            <c:v>low_media_model</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Baseline!$H$278:$H$301</c:f>
              <c:numCache>
                <c:formatCode>0.00</c:formatCode>
                <c:ptCount val="24"/>
                <c:pt idx="0">
                  <c:v>7.5855233905059327</c:v>
                </c:pt>
                <c:pt idx="1">
                  <c:v>7.7682388626088672</c:v>
                </c:pt>
                <c:pt idx="2">
                  <c:v>8.0025677236592365</c:v>
                </c:pt>
                <c:pt idx="3">
                  <c:v>8.2684226156828462</c:v>
                </c:pt>
                <c:pt idx="4">
                  <c:v>8.3561410817045374</c:v>
                </c:pt>
                <c:pt idx="5">
                  <c:v>8.6443321573551053</c:v>
                </c:pt>
                <c:pt idx="6">
                  <c:v>8.9514899306487479</c:v>
                </c:pt>
                <c:pt idx="7">
                  <c:v>9.2176144801423341</c:v>
                </c:pt>
                <c:pt idx="8">
                  <c:v>9.6753679485579891</c:v>
                </c:pt>
                <c:pt idx="9">
                  <c:v>9.978337435113394</c:v>
                </c:pt>
                <c:pt idx="10">
                  <c:v>10.413672830500364</c:v>
                </c:pt>
                <c:pt idx="11">
                  <c:v>10.98073517111745</c:v>
                </c:pt>
                <c:pt idx="12">
                  <c:v>11.4747393571344</c:v>
                </c:pt>
                <c:pt idx="13">
                  <c:v>12.053204839989274</c:v>
                </c:pt>
                <c:pt idx="14">
                  <c:v>12.519214128659639</c:v>
                </c:pt>
                <c:pt idx="15">
                  <c:v>13.078237397986737</c:v>
                </c:pt>
                <c:pt idx="16">
                  <c:v>13.755937835989773</c:v>
                </c:pt>
                <c:pt idx="17">
                  <c:v>14.293315383894178</c:v>
                </c:pt>
                <c:pt idx="18">
                  <c:v>14.806102312465729</c:v>
                </c:pt>
                <c:pt idx="19">
                  <c:v>15.3915008062122</c:v>
                </c:pt>
                <c:pt idx="20">
                  <c:v>17.105183270907197</c:v>
                </c:pt>
                <c:pt idx="21">
                  <c:v>20.45880794231223</c:v>
                </c:pt>
                <c:pt idx="22">
                  <c:v>24.727801419739471</c:v>
                </c:pt>
                <c:pt idx="23">
                  <c:v>28.790252035737605</c:v>
                </c:pt>
              </c:numCache>
            </c:numRef>
          </c:yVal>
          <c:smooth val="1"/>
        </c:ser>
        <c:ser>
          <c:idx val="2"/>
          <c:order val="2"/>
          <c:tx>
            <c:v>high_media_model</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Baseline!$I$278:$I$301</c:f>
              <c:numCache>
                <c:formatCode>0.00</c:formatCode>
                <c:ptCount val="24"/>
                <c:pt idx="0">
                  <c:v>10.814688446955223</c:v>
                </c:pt>
                <c:pt idx="1">
                  <c:v>11.609941027538417</c:v>
                </c:pt>
                <c:pt idx="2">
                  <c:v>12.319956704890899</c:v>
                </c:pt>
                <c:pt idx="3">
                  <c:v>12.899404637501178</c:v>
                </c:pt>
                <c:pt idx="4">
                  <c:v>13.677674721541955</c:v>
                </c:pt>
                <c:pt idx="5">
                  <c:v>15.010531625711831</c:v>
                </c:pt>
                <c:pt idx="6">
                  <c:v>16.232985925660802</c:v>
                </c:pt>
                <c:pt idx="7">
                  <c:v>17.835069887438028</c:v>
                </c:pt>
                <c:pt idx="8">
                  <c:v>19.45481051389406</c:v>
                </c:pt>
                <c:pt idx="9">
                  <c:v>21.161583270948402</c:v>
                </c:pt>
                <c:pt idx="10">
                  <c:v>23.269134430086403</c:v>
                </c:pt>
                <c:pt idx="11">
                  <c:v>25.395038777163357</c:v>
                </c:pt>
                <c:pt idx="12">
                  <c:v>27.769171725219131</c:v>
                </c:pt>
                <c:pt idx="13">
                  <c:v>30.120730789223938</c:v>
                </c:pt>
                <c:pt idx="14">
                  <c:v>32.433304138183686</c:v>
                </c:pt>
                <c:pt idx="15">
                  <c:v>35.539307111358454</c:v>
                </c:pt>
                <c:pt idx="16">
                  <c:v>37.105052844058719</c:v>
                </c:pt>
                <c:pt idx="17">
                  <c:v>38.062400684023366</c:v>
                </c:pt>
                <c:pt idx="18">
                  <c:v>39.341084271462265</c:v>
                </c:pt>
                <c:pt idx="19">
                  <c:v>42.105050167123402</c:v>
                </c:pt>
                <c:pt idx="20">
                  <c:v>43.530752882569715</c:v>
                </c:pt>
                <c:pt idx="21">
                  <c:v>44.563835596086484</c:v>
                </c:pt>
                <c:pt idx="22">
                  <c:v>45.134289001703046</c:v>
                </c:pt>
                <c:pt idx="23">
                  <c:v>44.077868317870561</c:v>
                </c:pt>
              </c:numCache>
            </c:numRef>
          </c:yVal>
          <c:smooth val="1"/>
        </c:ser>
        <c:ser>
          <c:idx val="3"/>
          <c:order val="3"/>
          <c:tx>
            <c:v>new model_combined</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Baseline!$T$278:$T$301</c:f>
              <c:numCache>
                <c:formatCode>0.00</c:formatCode>
                <c:ptCount val="24"/>
                <c:pt idx="0">
                  <c:v>8.1738034556723793</c:v>
                </c:pt>
                <c:pt idx="1">
                  <c:v>8.6482259212332657</c:v>
                </c:pt>
                <c:pt idx="2">
                  <c:v>8.6749722768357564</c:v>
                </c:pt>
                <c:pt idx="3">
                  <c:v>9.1721966609698882</c:v>
                </c:pt>
                <c:pt idx="4">
                  <c:v>9.4001868664450043</c:v>
                </c:pt>
                <c:pt idx="5">
                  <c:v>9.7904685706704964</c:v>
                </c:pt>
                <c:pt idx="6">
                  <c:v>10.176830275262949</c:v>
                </c:pt>
                <c:pt idx="7">
                  <c:v>10.745531323180524</c:v>
                </c:pt>
                <c:pt idx="8">
                  <c:v>11.416945830009407</c:v>
                </c:pt>
                <c:pt idx="9">
                  <c:v>12.020416221447194</c:v>
                </c:pt>
                <c:pt idx="10">
                  <c:v>12.920100234011677</c:v>
                </c:pt>
                <c:pt idx="11">
                  <c:v>13.893995485593225</c:v>
                </c:pt>
                <c:pt idx="12">
                  <c:v>14.933668226564834</c:v>
                </c:pt>
                <c:pt idx="13">
                  <c:v>16.090366490366325</c:v>
                </c:pt>
                <c:pt idx="14">
                  <c:v>17.212810117505661</c:v>
                </c:pt>
                <c:pt idx="15">
                  <c:v>18.520654820914618</c:v>
                </c:pt>
                <c:pt idx="16">
                  <c:v>19.664205864013784</c:v>
                </c:pt>
                <c:pt idx="17">
                  <c:v>21.135928155533399</c:v>
                </c:pt>
                <c:pt idx="18">
                  <c:v>22.231331944795706</c:v>
                </c:pt>
                <c:pt idx="19">
                  <c:v>22.921063822682086</c:v>
                </c:pt>
                <c:pt idx="20">
                  <c:v>25.302629303821746</c:v>
                </c:pt>
                <c:pt idx="21">
                  <c:v>26.852328505324717</c:v>
                </c:pt>
                <c:pt idx="22">
                  <c:v>28.992105949859702</c:v>
                </c:pt>
                <c:pt idx="23">
                  <c:v>31.226634972139657</c:v>
                </c:pt>
              </c:numCache>
            </c:numRef>
          </c:yVal>
          <c:smooth val="1"/>
        </c:ser>
        <c:dLbls>
          <c:showLegendKey val="0"/>
          <c:showVal val="0"/>
          <c:showCatName val="0"/>
          <c:showSerName val="0"/>
          <c:showPercent val="0"/>
          <c:showBubbleSize val="0"/>
        </c:dLbls>
        <c:axId val="305287936"/>
        <c:axId val="305289472"/>
      </c:scatterChart>
      <c:valAx>
        <c:axId val="305287936"/>
        <c:scaling>
          <c:orientation val="minMax"/>
          <c:max val="150"/>
          <c:min val="-50"/>
        </c:scaling>
        <c:delete val="0"/>
        <c:axPos val="b"/>
        <c:numFmt formatCode="0" sourceLinked="0"/>
        <c:majorTickMark val="out"/>
        <c:minorTickMark val="none"/>
        <c:tickLblPos val="nextTo"/>
        <c:crossAx val="305289472"/>
        <c:crosses val="autoZero"/>
        <c:crossBetween val="midCat"/>
        <c:majorUnit val="25"/>
      </c:valAx>
      <c:valAx>
        <c:axId val="305289472"/>
        <c:scaling>
          <c:orientation val="minMax"/>
        </c:scaling>
        <c:delete val="0"/>
        <c:axPos val="l"/>
        <c:numFmt formatCode="0.00" sourceLinked="1"/>
        <c:majorTickMark val="out"/>
        <c:minorTickMark val="none"/>
        <c:tickLblPos val="nextTo"/>
        <c:crossAx val="305287936"/>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0-2000</c:v>
          </c:tx>
          <c:xVal>
            <c:numRef>
              <c:f>'Burnout 2013 Corres+Cashwindow_'!$A$85:$A$110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Corres+Cashwindow_'!$G$85:$G$110</c:f>
              <c:numCache>
                <c:formatCode>0.00</c:formatCode>
                <c:ptCount val="26"/>
                <c:pt idx="0">
                  <c:v>3.6078533300600069</c:v>
                </c:pt>
                <c:pt idx="1">
                  <c:v>2.525178931469918</c:v>
                </c:pt>
                <c:pt idx="2">
                  <c:v>2.2766196273815043</c:v>
                </c:pt>
                <c:pt idx="3">
                  <c:v>2.9023811702985625</c:v>
                </c:pt>
                <c:pt idx="4">
                  <c:v>3.2032130934767422</c:v>
                </c:pt>
                <c:pt idx="5">
                  <c:v>4.5170378360978036</c:v>
                </c:pt>
                <c:pt idx="6">
                  <c:v>5.5688374215219438</c:v>
                </c:pt>
                <c:pt idx="7">
                  <c:v>7.1644600983545086</c:v>
                </c:pt>
                <c:pt idx="8">
                  <c:v>8.8521007135361707</c:v>
                </c:pt>
                <c:pt idx="9">
                  <c:v>10.904270721359744</c:v>
                </c:pt>
                <c:pt idx="10">
                  <c:v>14.002827185935029</c:v>
                </c:pt>
                <c:pt idx="11">
                  <c:v>17.244108581958663</c:v>
                </c:pt>
                <c:pt idx="12">
                  <c:v>21.06942305859878</c:v>
                </c:pt>
                <c:pt idx="13">
                  <c:v>23.063401972062913</c:v>
                </c:pt>
                <c:pt idx="14">
                  <c:v>25.027503012227449</c:v>
                </c:pt>
                <c:pt idx="15">
                  <c:v>27.830948697166903</c:v>
                </c:pt>
                <c:pt idx="16">
                  <c:v>31.45780955433537</c:v>
                </c:pt>
                <c:pt idx="17">
                  <c:v>33.304221716883319</c:v>
                </c:pt>
                <c:pt idx="18">
                  <c:v>33.412905074069855</c:v>
                </c:pt>
                <c:pt idx="19">
                  <c:v>35.483122751195552</c:v>
                </c:pt>
                <c:pt idx="20">
                  <c:v>36.916194201583117</c:v>
                </c:pt>
                <c:pt idx="21">
                  <c:v>37.345209881536881</c:v>
                </c:pt>
                <c:pt idx="22">
                  <c:v>38.800416896469478</c:v>
                </c:pt>
                <c:pt idx="23">
                  <c:v>41.663526110259518</c:v>
                </c:pt>
                <c:pt idx="24">
                  <c:v>43.582707923872796</c:v>
                </c:pt>
                <c:pt idx="25">
                  <c:v>44.461826312466357</c:v>
                </c:pt>
              </c:numCache>
            </c:numRef>
          </c:yVal>
          <c:smooth val="1"/>
        </c:ser>
        <c:ser>
          <c:idx val="1"/>
          <c:order val="1"/>
          <c:tx>
            <c:v>low_media_model</c:v>
          </c:tx>
          <c:xVal>
            <c:numRef>
              <c:f>'Burnout 2013 Corres+Cashwindow_'!$A$85:$A$110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Corres+Cashwindow_'!$H$85:$H$110</c:f>
              <c:numCache>
                <c:formatCode>0.00</c:formatCode>
                <c:ptCount val="26"/>
                <c:pt idx="0">
                  <c:v>2.3469465867071104</c:v>
                </c:pt>
                <c:pt idx="1">
                  <c:v>2.0219979142390154</c:v>
                </c:pt>
                <c:pt idx="2">
                  <c:v>2.4494663891911017</c:v>
                </c:pt>
                <c:pt idx="3">
                  <c:v>2.9451487813885735</c:v>
                </c:pt>
                <c:pt idx="4">
                  <c:v>3.1972843992309818</c:v>
                </c:pt>
                <c:pt idx="5">
                  <c:v>3.5027008657435799</c:v>
                </c:pt>
                <c:pt idx="6">
                  <c:v>3.7801681502636408</c:v>
                </c:pt>
                <c:pt idx="7">
                  <c:v>4.0819834893841218</c:v>
                </c:pt>
                <c:pt idx="8">
                  <c:v>4.4631856457653996</c:v>
                </c:pt>
                <c:pt idx="9">
                  <c:v>4.904549124419832</c:v>
                </c:pt>
                <c:pt idx="10">
                  <c:v>5.5438423841532529</c:v>
                </c:pt>
                <c:pt idx="11">
                  <c:v>6.2506137949907341</c:v>
                </c:pt>
                <c:pt idx="12">
                  <c:v>6.9934856512083314</c:v>
                </c:pt>
                <c:pt idx="13">
                  <c:v>7.6955413216194035</c:v>
                </c:pt>
                <c:pt idx="14">
                  <c:v>8.3415626347323695</c:v>
                </c:pt>
                <c:pt idx="15">
                  <c:v>9.0819059611715538</c:v>
                </c:pt>
                <c:pt idx="16">
                  <c:v>9.7913548843460152</c:v>
                </c:pt>
                <c:pt idx="17">
                  <c:v>10.582235706733844</c:v>
                </c:pt>
                <c:pt idx="18">
                  <c:v>11.274417832063644</c:v>
                </c:pt>
                <c:pt idx="19">
                  <c:v>11.983354476191099</c:v>
                </c:pt>
                <c:pt idx="20">
                  <c:v>12.770679796848327</c:v>
                </c:pt>
                <c:pt idx="21">
                  <c:v>13.423606384207998</c:v>
                </c:pt>
                <c:pt idx="22">
                  <c:v>14.280626783742612</c:v>
                </c:pt>
                <c:pt idx="23">
                  <c:v>16.394404830351682</c:v>
                </c:pt>
                <c:pt idx="24">
                  <c:v>20.117715308138131</c:v>
                </c:pt>
                <c:pt idx="25">
                  <c:v>23.712700314193246</c:v>
                </c:pt>
              </c:numCache>
            </c:numRef>
          </c:yVal>
          <c:smooth val="1"/>
        </c:ser>
        <c:ser>
          <c:idx val="2"/>
          <c:order val="2"/>
          <c:tx>
            <c:v>high_media_model</c:v>
          </c:tx>
          <c:xVal>
            <c:numRef>
              <c:f>'Burnout 2013 Corres+Cashwindow_'!$A$85:$A$110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Corres+Cashwindow_'!$I$85:$I$110</c:f>
              <c:numCache>
                <c:formatCode>0.00</c:formatCode>
                <c:ptCount val="26"/>
                <c:pt idx="0">
                  <c:v>4.3304578598042482</c:v>
                </c:pt>
                <c:pt idx="1">
                  <c:v>2.2493784233023062</c:v>
                </c:pt>
                <c:pt idx="2">
                  <c:v>3.3003573167737721</c:v>
                </c:pt>
                <c:pt idx="3">
                  <c:v>4.6956520918424394</c:v>
                </c:pt>
                <c:pt idx="4">
                  <c:v>5.4428675843450787</c:v>
                </c:pt>
                <c:pt idx="5">
                  <c:v>6.2521487458430887</c:v>
                </c:pt>
                <c:pt idx="6">
                  <c:v>7.0367484181738771</c:v>
                </c:pt>
                <c:pt idx="7">
                  <c:v>7.883130330848287</c:v>
                </c:pt>
                <c:pt idx="8">
                  <c:v>9.2539411436710637</c:v>
                </c:pt>
                <c:pt idx="9">
                  <c:v>10.774475016914254</c:v>
                </c:pt>
                <c:pt idx="10">
                  <c:v>12.842090444815868</c:v>
                </c:pt>
                <c:pt idx="11">
                  <c:v>15.212692220142577</c:v>
                </c:pt>
                <c:pt idx="12">
                  <c:v>17.807195890776441</c:v>
                </c:pt>
                <c:pt idx="13">
                  <c:v>20.387511454143127</c:v>
                </c:pt>
                <c:pt idx="14">
                  <c:v>22.934459252158877</c:v>
                </c:pt>
                <c:pt idx="15">
                  <c:v>25.947317181462324</c:v>
                </c:pt>
                <c:pt idx="16">
                  <c:v>28.963502620241766</c:v>
                </c:pt>
                <c:pt idx="17">
                  <c:v>32.196440519209411</c:v>
                </c:pt>
                <c:pt idx="18">
                  <c:v>34.993867760185225</c:v>
                </c:pt>
                <c:pt idx="19">
                  <c:v>36.652289056068412</c:v>
                </c:pt>
                <c:pt idx="20">
                  <c:v>38.424982616724257</c:v>
                </c:pt>
                <c:pt idx="21">
                  <c:v>39.738135630662306</c:v>
                </c:pt>
                <c:pt idx="22">
                  <c:v>41.590902039999456</c:v>
                </c:pt>
                <c:pt idx="23">
                  <c:v>42.378191625709647</c:v>
                </c:pt>
                <c:pt idx="24">
                  <c:v>43.147723930766155</c:v>
                </c:pt>
                <c:pt idx="25">
                  <c:v>44.249223552806662</c:v>
                </c:pt>
              </c:numCache>
            </c:numRef>
          </c:yVal>
          <c:smooth val="1"/>
        </c:ser>
        <c:ser>
          <c:idx val="3"/>
          <c:order val="3"/>
          <c:tx>
            <c:v>new model_combined</c:v>
          </c:tx>
          <c:xVal>
            <c:numRef>
              <c:f>'Burnout 2013 Corres+Cashwindow_'!$A$85:$A$110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 2013 Corres+Cashwindow_'!$T$85:$T$110</c:f>
              <c:numCache>
                <c:formatCode>0.00</c:formatCode>
                <c:ptCount val="26"/>
                <c:pt idx="0">
                  <c:v>4.3304578598042482</c:v>
                </c:pt>
                <c:pt idx="1">
                  <c:v>2.2493784233023062</c:v>
                </c:pt>
                <c:pt idx="2">
                  <c:v>3.3003573167737721</c:v>
                </c:pt>
                <c:pt idx="3">
                  <c:v>4.6956520918424394</c:v>
                </c:pt>
                <c:pt idx="4">
                  <c:v>5.4428675843450787</c:v>
                </c:pt>
                <c:pt idx="5">
                  <c:v>6.2521487458430887</c:v>
                </c:pt>
                <c:pt idx="6">
                  <c:v>7.0367484181738771</c:v>
                </c:pt>
                <c:pt idx="7">
                  <c:v>7.883130330848287</c:v>
                </c:pt>
                <c:pt idx="8">
                  <c:v>9.2539411436710637</c:v>
                </c:pt>
                <c:pt idx="9">
                  <c:v>10.774475016914254</c:v>
                </c:pt>
                <c:pt idx="10">
                  <c:v>12.842090444815868</c:v>
                </c:pt>
                <c:pt idx="11">
                  <c:v>15.212692220142577</c:v>
                </c:pt>
                <c:pt idx="12">
                  <c:v>17.807195890776441</c:v>
                </c:pt>
                <c:pt idx="13">
                  <c:v>20.387511454143127</c:v>
                </c:pt>
                <c:pt idx="14">
                  <c:v>22.934459252158877</c:v>
                </c:pt>
                <c:pt idx="15">
                  <c:v>25.947317181462324</c:v>
                </c:pt>
                <c:pt idx="16">
                  <c:v>28.963502620241766</c:v>
                </c:pt>
                <c:pt idx="17">
                  <c:v>32.196440519209411</c:v>
                </c:pt>
                <c:pt idx="18">
                  <c:v>34.993867760185225</c:v>
                </c:pt>
                <c:pt idx="19">
                  <c:v>36.652289056068412</c:v>
                </c:pt>
                <c:pt idx="20">
                  <c:v>38.424982616724257</c:v>
                </c:pt>
                <c:pt idx="21">
                  <c:v>39.738135630662306</c:v>
                </c:pt>
                <c:pt idx="22">
                  <c:v>41.590902039999456</c:v>
                </c:pt>
                <c:pt idx="23">
                  <c:v>42.378191625709647</c:v>
                </c:pt>
                <c:pt idx="24">
                  <c:v>43.147723930766155</c:v>
                </c:pt>
                <c:pt idx="25">
                  <c:v>44.249223552806662</c:v>
                </c:pt>
              </c:numCache>
            </c:numRef>
          </c:yVal>
          <c:smooth val="1"/>
        </c:ser>
        <c:dLbls>
          <c:showLegendKey val="0"/>
          <c:showVal val="0"/>
          <c:showCatName val="0"/>
          <c:showSerName val="0"/>
          <c:showPercent val="0"/>
          <c:showBubbleSize val="0"/>
        </c:dLbls>
        <c:axId val="309983872"/>
        <c:axId val="309989760"/>
      </c:scatterChart>
      <c:valAx>
        <c:axId val="309983872"/>
        <c:scaling>
          <c:orientation val="minMax"/>
          <c:max val="150"/>
          <c:min val="-50"/>
        </c:scaling>
        <c:delete val="0"/>
        <c:axPos val="b"/>
        <c:numFmt formatCode="0" sourceLinked="0"/>
        <c:majorTickMark val="out"/>
        <c:minorTickMark val="none"/>
        <c:tickLblPos val="nextTo"/>
        <c:crossAx val="309989760"/>
        <c:crosses val="autoZero"/>
        <c:crossBetween val="midCat"/>
        <c:majorUnit val="25"/>
      </c:valAx>
      <c:valAx>
        <c:axId val="309989760"/>
        <c:scaling>
          <c:orientation val="minMax"/>
        </c:scaling>
        <c:delete val="0"/>
        <c:axPos val="l"/>
        <c:numFmt formatCode="0.00" sourceLinked="1"/>
        <c:majorTickMark val="out"/>
        <c:minorTickMark val="none"/>
        <c:tickLblPos val="nextTo"/>
        <c:crossAx val="309983872"/>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2000-4000</c:v>
          </c:tx>
          <c:xVal>
            <c:numRef>
              <c:f>'Burnout 2013 Corres+Cashwindow_'!$A$162:$A$166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 2013 Corres+Cashwindow_'!$G$162:$G$166</c:f>
              <c:numCache>
                <c:formatCode>0.00</c:formatCode>
                <c:ptCount val="5"/>
                <c:pt idx="0">
                  <c:v>41.152210633880159</c:v>
                </c:pt>
                <c:pt idx="1">
                  <c:v>42.593394175043912</c:v>
                </c:pt>
                <c:pt idx="2">
                  <c:v>44.106171142447167</c:v>
                </c:pt>
                <c:pt idx="3">
                  <c:v>41.525582420684806</c:v>
                </c:pt>
                <c:pt idx="4">
                  <c:v>37.052644492752627</c:v>
                </c:pt>
              </c:numCache>
            </c:numRef>
          </c:yVal>
          <c:smooth val="1"/>
        </c:ser>
        <c:ser>
          <c:idx val="1"/>
          <c:order val="1"/>
          <c:tx>
            <c:v>low_media_model</c:v>
          </c:tx>
          <c:xVal>
            <c:numRef>
              <c:f>'Burnout 2013 Corres+Cashwindow_'!$A$162:$A$166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 2013 Corres+Cashwindow_'!$H$162:$H$166</c:f>
              <c:numCache>
                <c:formatCode>0.00</c:formatCode>
                <c:ptCount val="5"/>
                <c:pt idx="0">
                  <c:v>18.261051527419713</c:v>
                </c:pt>
                <c:pt idx="1">
                  <c:v>24.307447103939396</c:v>
                </c:pt>
                <c:pt idx="2">
                  <c:v>27.183743338215205</c:v>
                </c:pt>
                <c:pt idx="3">
                  <c:v>31.311240985152988</c:v>
                </c:pt>
                <c:pt idx="4">
                  <c:v>33.471291992628984</c:v>
                </c:pt>
              </c:numCache>
            </c:numRef>
          </c:yVal>
          <c:smooth val="1"/>
        </c:ser>
        <c:ser>
          <c:idx val="2"/>
          <c:order val="2"/>
          <c:tx>
            <c:v>high_media_model</c:v>
          </c:tx>
          <c:xVal>
            <c:numRef>
              <c:f>'Burnout 2013 Corres+Cashwindow_'!$A$162:$A$166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 2013 Corres+Cashwindow_'!$I$162:$I$166</c:f>
              <c:numCache>
                <c:formatCode>0.00</c:formatCode>
                <c:ptCount val="5"/>
                <c:pt idx="0">
                  <c:v>33.785680493388995</c:v>
                </c:pt>
                <c:pt idx="1">
                  <c:v>43.575679372443062</c:v>
                </c:pt>
                <c:pt idx="2">
                  <c:v>42.519581420179705</c:v>
                </c:pt>
                <c:pt idx="3">
                  <c:v>42.205245773402531</c:v>
                </c:pt>
                <c:pt idx="4">
                  <c:v>42.194549226279165</c:v>
                </c:pt>
              </c:numCache>
            </c:numRef>
          </c:yVal>
          <c:smooth val="1"/>
        </c:ser>
        <c:ser>
          <c:idx val="3"/>
          <c:order val="3"/>
          <c:tx>
            <c:v>new model_combined</c:v>
          </c:tx>
          <c:xVal>
            <c:numRef>
              <c:f>'Burnout 2013 Corres+Cashwindow_'!$A$162:$A$166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 2013 Corres+Cashwindow_'!$T$162:$T$166</c:f>
              <c:numCache>
                <c:formatCode>0.00</c:formatCode>
                <c:ptCount val="5"/>
                <c:pt idx="0">
                  <c:v>33.785680493388995</c:v>
                </c:pt>
                <c:pt idx="1">
                  <c:v>43.575679372443062</c:v>
                </c:pt>
                <c:pt idx="2">
                  <c:v>42.519581420179705</c:v>
                </c:pt>
                <c:pt idx="3">
                  <c:v>42.205245773402531</c:v>
                </c:pt>
                <c:pt idx="4">
                  <c:v>42.194549226279165</c:v>
                </c:pt>
              </c:numCache>
            </c:numRef>
          </c:yVal>
          <c:smooth val="1"/>
        </c:ser>
        <c:dLbls>
          <c:showLegendKey val="0"/>
          <c:showVal val="0"/>
          <c:showCatName val="0"/>
          <c:showSerName val="0"/>
          <c:showPercent val="0"/>
          <c:showBubbleSize val="0"/>
        </c:dLbls>
        <c:axId val="312692096"/>
        <c:axId val="312702080"/>
      </c:scatterChart>
      <c:valAx>
        <c:axId val="312692096"/>
        <c:scaling>
          <c:orientation val="minMax"/>
          <c:min val="-50"/>
        </c:scaling>
        <c:delete val="0"/>
        <c:axPos val="b"/>
        <c:numFmt formatCode="0" sourceLinked="0"/>
        <c:majorTickMark val="out"/>
        <c:minorTickMark val="none"/>
        <c:tickLblPos val="nextTo"/>
        <c:crossAx val="312702080"/>
        <c:crosses val="autoZero"/>
        <c:crossBetween val="midCat"/>
        <c:majorUnit val="25"/>
      </c:valAx>
      <c:valAx>
        <c:axId val="312702080"/>
        <c:scaling>
          <c:orientation val="minMax"/>
        </c:scaling>
        <c:delete val="0"/>
        <c:axPos val="l"/>
        <c:numFmt formatCode="0.00" sourceLinked="1"/>
        <c:majorTickMark val="out"/>
        <c:minorTickMark val="none"/>
        <c:tickLblPos val="nextTo"/>
        <c:crossAx val="312692096"/>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4000-6000</c:v>
          </c:tx>
          <c:xVal>
            <c:numRef>
              <c:f>'Burnout 2013 Corres+Cashwindow_'!$A$215:$A$219</c:f>
              <c:numCache>
                <c:formatCode>0.00</c:formatCode>
                <c:ptCount val="5"/>
                <c:pt idx="0">
                  <c:v>166.13016914246199</c:v>
                </c:pt>
                <c:pt idx="1">
                  <c:v>190.39197835595601</c:v>
                </c:pt>
                <c:pt idx="2">
                  <c:v>212.532409382265</c:v>
                </c:pt>
                <c:pt idx="3">
                  <c:v>234.249178908365</c:v>
                </c:pt>
                <c:pt idx="4">
                  <c:v>268.05778266692897</c:v>
                </c:pt>
              </c:numCache>
            </c:numRef>
          </c:xVal>
          <c:yVal>
            <c:numRef>
              <c:f>'Burnout 2013 Corres+Cashwindow_'!$G$215:$G$219</c:f>
              <c:numCache>
                <c:formatCode>0.00</c:formatCode>
                <c:ptCount val="5"/>
                <c:pt idx="0">
                  <c:v>53.926505587231112</c:v>
                </c:pt>
                <c:pt idx="1">
                  <c:v>45.742049733354342</c:v>
                </c:pt>
                <c:pt idx="2">
                  <c:v>36.044984186123607</c:v>
                </c:pt>
                <c:pt idx="3">
                  <c:v>45.072035375269458</c:v>
                </c:pt>
                <c:pt idx="4">
                  <c:v>50.113546797180163</c:v>
                </c:pt>
              </c:numCache>
            </c:numRef>
          </c:yVal>
          <c:smooth val="1"/>
        </c:ser>
        <c:ser>
          <c:idx val="1"/>
          <c:order val="1"/>
          <c:tx>
            <c:v>low_media_model</c:v>
          </c:tx>
          <c:xVal>
            <c:numRef>
              <c:f>'Burnout 2013 Corres+Cashwindow_'!$A$215:$A$219</c:f>
              <c:numCache>
                <c:formatCode>0.00</c:formatCode>
                <c:ptCount val="5"/>
                <c:pt idx="0">
                  <c:v>166.13016914246199</c:v>
                </c:pt>
                <c:pt idx="1">
                  <c:v>190.39197835595601</c:v>
                </c:pt>
                <c:pt idx="2">
                  <c:v>212.532409382265</c:v>
                </c:pt>
                <c:pt idx="3">
                  <c:v>234.249178908365</c:v>
                </c:pt>
                <c:pt idx="4">
                  <c:v>268.05778266692897</c:v>
                </c:pt>
              </c:numCache>
            </c:numRef>
          </c:xVal>
          <c:yVal>
            <c:numRef>
              <c:f>'Burnout 2013 Corres+Cashwindow_'!$H$215:$H$219</c:f>
              <c:numCache>
                <c:formatCode>0.00</c:formatCode>
                <c:ptCount val="5"/>
                <c:pt idx="0">
                  <c:v>19.687858088207623</c:v>
                </c:pt>
                <c:pt idx="1">
                  <c:v>27.997551921017248</c:v>
                </c:pt>
                <c:pt idx="2">
                  <c:v>29.120296247282262</c:v>
                </c:pt>
                <c:pt idx="3">
                  <c:v>29.060042144456808</c:v>
                </c:pt>
                <c:pt idx="4">
                  <c:v>29.767428695770448</c:v>
                </c:pt>
              </c:numCache>
            </c:numRef>
          </c:yVal>
          <c:smooth val="1"/>
        </c:ser>
        <c:ser>
          <c:idx val="2"/>
          <c:order val="2"/>
          <c:tx>
            <c:v>high_media_model</c:v>
          </c:tx>
          <c:xVal>
            <c:numRef>
              <c:f>'Burnout 2013 Corres+Cashwindow_'!$A$215:$A$219</c:f>
              <c:numCache>
                <c:formatCode>0.00</c:formatCode>
                <c:ptCount val="5"/>
                <c:pt idx="0">
                  <c:v>166.13016914246199</c:v>
                </c:pt>
                <c:pt idx="1">
                  <c:v>190.39197835595601</c:v>
                </c:pt>
                <c:pt idx="2">
                  <c:v>212.532409382265</c:v>
                </c:pt>
                <c:pt idx="3">
                  <c:v>234.249178908365</c:v>
                </c:pt>
                <c:pt idx="4">
                  <c:v>268.05778266692897</c:v>
                </c:pt>
              </c:numCache>
            </c:numRef>
          </c:xVal>
          <c:yVal>
            <c:numRef>
              <c:f>'Burnout 2013 Corres+Cashwindow_'!$I$215:$I$219</c:f>
              <c:numCache>
                <c:formatCode>0.00</c:formatCode>
                <c:ptCount val="5"/>
                <c:pt idx="0">
                  <c:v>27.928415247662763</c:v>
                </c:pt>
                <c:pt idx="1">
                  <c:v>36.024918623897186</c:v>
                </c:pt>
                <c:pt idx="2">
                  <c:v>36.921880842372609</c:v>
                </c:pt>
                <c:pt idx="3">
                  <c:v>37.520288741114484</c:v>
                </c:pt>
                <c:pt idx="4">
                  <c:v>39.573056157172182</c:v>
                </c:pt>
              </c:numCache>
            </c:numRef>
          </c:yVal>
          <c:smooth val="1"/>
        </c:ser>
        <c:ser>
          <c:idx val="3"/>
          <c:order val="3"/>
          <c:tx>
            <c:v>new model_combined</c:v>
          </c:tx>
          <c:xVal>
            <c:numRef>
              <c:f>'Burnout 2013 Corres+Cashwindow_'!$A$215:$A$219</c:f>
              <c:numCache>
                <c:formatCode>0.00</c:formatCode>
                <c:ptCount val="5"/>
                <c:pt idx="0">
                  <c:v>166.13016914246199</c:v>
                </c:pt>
                <c:pt idx="1">
                  <c:v>190.39197835595601</c:v>
                </c:pt>
                <c:pt idx="2">
                  <c:v>212.532409382265</c:v>
                </c:pt>
                <c:pt idx="3">
                  <c:v>234.249178908365</c:v>
                </c:pt>
                <c:pt idx="4">
                  <c:v>268.05778266692897</c:v>
                </c:pt>
              </c:numCache>
            </c:numRef>
          </c:xVal>
          <c:yVal>
            <c:numRef>
              <c:f>'Burnout 2013 Corres+Cashwindow_'!$T$215:$T$219</c:f>
              <c:numCache>
                <c:formatCode>0.00</c:formatCode>
                <c:ptCount val="5"/>
                <c:pt idx="0">
                  <c:v>29.282838448764693</c:v>
                </c:pt>
                <c:pt idx="1">
                  <c:v>37.963040656634739</c:v>
                </c:pt>
                <c:pt idx="2">
                  <c:v>38.9190070908911</c:v>
                </c:pt>
                <c:pt idx="3">
                  <c:v>39.517275368211479</c:v>
                </c:pt>
                <c:pt idx="4">
                  <c:v>41.660734192006231</c:v>
                </c:pt>
              </c:numCache>
            </c:numRef>
          </c:yVal>
          <c:smooth val="1"/>
        </c:ser>
        <c:dLbls>
          <c:showLegendKey val="0"/>
          <c:showVal val="0"/>
          <c:showCatName val="0"/>
          <c:showSerName val="0"/>
          <c:showPercent val="0"/>
          <c:showBubbleSize val="0"/>
        </c:dLbls>
        <c:axId val="314129024"/>
        <c:axId val="314163584"/>
      </c:scatterChart>
      <c:valAx>
        <c:axId val="314129024"/>
        <c:scaling>
          <c:orientation val="minMax"/>
          <c:min val="-50"/>
        </c:scaling>
        <c:delete val="0"/>
        <c:axPos val="b"/>
        <c:numFmt formatCode="0" sourceLinked="0"/>
        <c:majorTickMark val="out"/>
        <c:minorTickMark val="none"/>
        <c:tickLblPos val="nextTo"/>
        <c:crossAx val="314163584"/>
        <c:crosses val="autoZero"/>
        <c:crossBetween val="midCat"/>
        <c:majorUnit val="25"/>
      </c:valAx>
      <c:valAx>
        <c:axId val="314163584"/>
        <c:scaling>
          <c:orientation val="minMax"/>
        </c:scaling>
        <c:delete val="0"/>
        <c:axPos val="l"/>
        <c:numFmt formatCode="0.00" sourceLinked="1"/>
        <c:majorTickMark val="out"/>
        <c:minorTickMark val="none"/>
        <c:tickLblPos val="nextTo"/>
        <c:crossAx val="314129024"/>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Actual!$V$81</c:f>
              <c:strCache>
                <c:ptCount val="1"/>
                <c:pt idx="0">
                  <c:v>BROKER</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Actual!$V$82:$V$96</c:f>
              <c:numCache>
                <c:formatCode>General</c:formatCode>
                <c:ptCount val="15"/>
                <c:pt idx="0">
                  <c:v>#N/A</c:v>
                </c:pt>
                <c:pt idx="1">
                  <c:v>#N/A</c:v>
                </c:pt>
                <c:pt idx="2">
                  <c:v>#N/A</c:v>
                </c:pt>
                <c:pt idx="3">
                  <c:v>3.4433222093304794</c:v>
                </c:pt>
                <c:pt idx="4">
                  <c:v>2.6756425653229554</c:v>
                </c:pt>
                <c:pt idx="5">
                  <c:v>14.515410770881477</c:v>
                </c:pt>
                <c:pt idx="6">
                  <c:v>27.048998367252651</c:v>
                </c:pt>
                <c:pt idx="7">
                  <c:v>39.511306539507082</c:v>
                </c:pt>
                <c:pt idx="8">
                  <c:v>47.215946149876075</c:v>
                </c:pt>
                <c:pt idx="9">
                  <c:v>45.770827219617814</c:v>
                </c:pt>
                <c:pt idx="10">
                  <c:v>45.909203181044674</c:v>
                </c:pt>
                <c:pt idx="11">
                  <c:v>46.476872003021043</c:v>
                </c:pt>
                <c:pt idx="12">
                  <c:v>44.242835662966016</c:v>
                </c:pt>
                <c:pt idx="13">
                  <c:v>53.130436470808448</c:v>
                </c:pt>
                <c:pt idx="14">
                  <c:v>47.495830730037483</c:v>
                </c:pt>
              </c:numCache>
            </c:numRef>
          </c:val>
          <c:smooth val="0"/>
        </c:ser>
        <c:ser>
          <c:idx val="1"/>
          <c:order val="1"/>
          <c:tx>
            <c:strRef>
              <c:f>Actual!$W$81</c:f>
              <c:strCache>
                <c:ptCount val="1"/>
                <c:pt idx="0">
                  <c:v>CORRES</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Actual!$W$82:$W$96</c:f>
              <c:numCache>
                <c:formatCode>General</c:formatCode>
                <c:ptCount val="15"/>
                <c:pt idx="0">
                  <c:v>#N/A</c:v>
                </c:pt>
                <c:pt idx="1">
                  <c:v>1.2100204682674587E-5</c:v>
                </c:pt>
                <c:pt idx="2">
                  <c:v>7.9358739953947595</c:v>
                </c:pt>
                <c:pt idx="3">
                  <c:v>1.8301087366494606</c:v>
                </c:pt>
                <c:pt idx="4">
                  <c:v>3.4070806667749864</c:v>
                </c:pt>
                <c:pt idx="5">
                  <c:v>8.6868545747934895</c:v>
                </c:pt>
                <c:pt idx="6">
                  <c:v>18.62393407251194</c:v>
                </c:pt>
                <c:pt idx="7">
                  <c:v>30.1727288819705</c:v>
                </c:pt>
                <c:pt idx="8">
                  <c:v>38.013897829902064</c:v>
                </c:pt>
                <c:pt idx="9">
                  <c:v>42.416214440489064</c:v>
                </c:pt>
                <c:pt idx="10">
                  <c:v>42.85637323294408</c:v>
                </c:pt>
                <c:pt idx="11">
                  <c:v>44.800986208120854</c:v>
                </c:pt>
                <c:pt idx="12">
                  <c:v>41.981394455784212</c:v>
                </c:pt>
                <c:pt idx="13">
                  <c:v>48.655806463704451</c:v>
                </c:pt>
                <c:pt idx="14">
                  <c:v>38.318357648759196</c:v>
                </c:pt>
              </c:numCache>
            </c:numRef>
          </c:val>
          <c:smooth val="0"/>
        </c:ser>
        <c:ser>
          <c:idx val="2"/>
          <c:order val="2"/>
          <c:tx>
            <c:strRef>
              <c:f>Actual!$X$81</c:f>
              <c:strCache>
                <c:ptCount val="1"/>
                <c:pt idx="0">
                  <c:v>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Actual!$X$82:$X$96</c:f>
              <c:numCache>
                <c:formatCode>General</c:formatCode>
                <c:ptCount val="15"/>
                <c:pt idx="0">
                  <c:v>0</c:v>
                </c:pt>
                <c:pt idx="1">
                  <c:v>0</c:v>
                </c:pt>
                <c:pt idx="2">
                  <c:v>12.107776852550668</c:v>
                </c:pt>
                <c:pt idx="3">
                  <c:v>27.432197884991893</c:v>
                </c:pt>
                <c:pt idx="4">
                  <c:v>2.6971999783365286</c:v>
                </c:pt>
                <c:pt idx="5">
                  <c:v>10.272771210009758</c:v>
                </c:pt>
                <c:pt idx="6">
                  <c:v>18.56859633389023</c:v>
                </c:pt>
                <c:pt idx="7">
                  <c:v>30.159799183788238</c:v>
                </c:pt>
                <c:pt idx="8">
                  <c:v>40.14908663130624</c:v>
                </c:pt>
                <c:pt idx="9">
                  <c:v>42.720598979704036</c:v>
                </c:pt>
                <c:pt idx="10">
                  <c:v>43.681735268574954</c:v>
                </c:pt>
                <c:pt idx="11">
                  <c:v>42.096705760367449</c:v>
                </c:pt>
                <c:pt idx="12">
                  <c:v>43.974174414158249</c:v>
                </c:pt>
                <c:pt idx="13">
                  <c:v>55.301000258754321</c:v>
                </c:pt>
                <c:pt idx="14">
                  <c:v>53.736278937248748</c:v>
                </c:pt>
              </c:numCache>
            </c:numRef>
          </c:val>
          <c:smooth val="0"/>
        </c:ser>
        <c:ser>
          <c:idx val="3"/>
          <c:order val="3"/>
          <c:tx>
            <c:strRef>
              <c:f>Actual!$Y$81</c:f>
              <c:strCache>
                <c:ptCount val="1"/>
                <c:pt idx="0">
                  <c:v>NonCashWindow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Actual!$Y$82:$Y$96</c:f>
              <c:numCache>
                <c:formatCode>General</c:formatCode>
                <c:ptCount val="15"/>
                <c:pt idx="0">
                  <c:v>#N/A</c:v>
                </c:pt>
                <c:pt idx="1">
                  <c:v>0</c:v>
                </c:pt>
                <c:pt idx="2">
                  <c:v>2.1576303824957122</c:v>
                </c:pt>
                <c:pt idx="3">
                  <c:v>8.845266053677193</c:v>
                </c:pt>
                <c:pt idx="4">
                  <c:v>6.1091154215680232</c:v>
                </c:pt>
                <c:pt idx="5">
                  <c:v>7.5476108074383212</c:v>
                </c:pt>
                <c:pt idx="6">
                  <c:v>11.797692900111823</c:v>
                </c:pt>
                <c:pt idx="7">
                  <c:v>17.559910432581518</c:v>
                </c:pt>
                <c:pt idx="8">
                  <c:v>25.676065547610772</c:v>
                </c:pt>
                <c:pt idx="9">
                  <c:v>31.50646531209922</c:v>
                </c:pt>
                <c:pt idx="10">
                  <c:v>35.20287534090081</c:v>
                </c:pt>
                <c:pt idx="11">
                  <c:v>35.292651765802354</c:v>
                </c:pt>
                <c:pt idx="12">
                  <c:v>34.084038108405224</c:v>
                </c:pt>
                <c:pt idx="13">
                  <c:v>33.665359871941824</c:v>
                </c:pt>
                <c:pt idx="14">
                  <c:v>28.261046737152341</c:v>
                </c:pt>
              </c:numCache>
            </c:numRef>
          </c:val>
          <c:smooth val="0"/>
        </c:ser>
        <c:dLbls>
          <c:showLegendKey val="0"/>
          <c:showVal val="0"/>
          <c:showCatName val="0"/>
          <c:showSerName val="0"/>
          <c:showPercent val="0"/>
          <c:showBubbleSize val="0"/>
        </c:dLbls>
        <c:marker val="1"/>
        <c:smooth val="0"/>
        <c:axId val="323600384"/>
        <c:axId val="323601920"/>
      </c:lineChart>
      <c:catAx>
        <c:axId val="323600384"/>
        <c:scaling>
          <c:orientation val="minMax"/>
        </c:scaling>
        <c:delete val="0"/>
        <c:axPos val="b"/>
        <c:majorTickMark val="out"/>
        <c:minorTickMark val="none"/>
        <c:tickLblPos val="nextTo"/>
        <c:crossAx val="323601920"/>
        <c:crosses val="autoZero"/>
        <c:auto val="1"/>
        <c:lblAlgn val="ctr"/>
        <c:lblOffset val="100"/>
        <c:noMultiLvlLbl val="0"/>
      </c:catAx>
      <c:valAx>
        <c:axId val="323601920"/>
        <c:scaling>
          <c:orientation val="minMax"/>
        </c:scaling>
        <c:delete val="0"/>
        <c:axPos val="l"/>
        <c:numFmt formatCode="General" sourceLinked="1"/>
        <c:majorTickMark val="out"/>
        <c:minorTickMark val="none"/>
        <c:tickLblPos val="nextTo"/>
        <c:crossAx val="3236003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Corres+CW, burnout 0-2000</c:v>
          </c:tx>
          <c:xVal>
            <c:numRef>
              <c:f>'Burnout 2016 Corres+CW'!$A$86:$A$111</c:f>
              <c:numCache>
                <c:formatCode>0.00</c:formatCode>
                <c:ptCount val="26"/>
                <c:pt idx="0">
                  <c:v>-57.530467446043801</c:v>
                </c:pt>
                <c:pt idx="1">
                  <c:v>-33.523639700681301</c:v>
                </c:pt>
                <c:pt idx="2">
                  <c:v>-22.388010162878299</c:v>
                </c:pt>
                <c:pt idx="3">
                  <c:v>-17.4055265226377</c:v>
                </c:pt>
                <c:pt idx="4">
                  <c:v>-12.3595592226914</c:v>
                </c:pt>
                <c:pt idx="5">
                  <c:v>-7.4438699924338003</c:v>
                </c:pt>
                <c:pt idx="6">
                  <c:v>-2.4376999571728302</c:v>
                </c:pt>
                <c:pt idx="7">
                  <c:v>2.5198657759232601</c:v>
                </c:pt>
                <c:pt idx="8">
                  <c:v>7.4915537554035501</c:v>
                </c:pt>
                <c:pt idx="9">
                  <c:v>12.5802588898379</c:v>
                </c:pt>
                <c:pt idx="10">
                  <c:v>17.5134310232066</c:v>
                </c:pt>
                <c:pt idx="11">
                  <c:v>22.492704132172101</c:v>
                </c:pt>
                <c:pt idx="12">
                  <c:v>27.486417699311499</c:v>
                </c:pt>
                <c:pt idx="13">
                  <c:v>32.471328005422798</c:v>
                </c:pt>
                <c:pt idx="14">
                  <c:v>37.533618677066698</c:v>
                </c:pt>
                <c:pt idx="15">
                  <c:v>42.485075114222802</c:v>
                </c:pt>
                <c:pt idx="16">
                  <c:v>47.497726358659598</c:v>
                </c:pt>
                <c:pt idx="17">
                  <c:v>52.479826946169702</c:v>
                </c:pt>
                <c:pt idx="18">
                  <c:v>57.462016895118502</c:v>
                </c:pt>
                <c:pt idx="19">
                  <c:v>62.465719254448203</c:v>
                </c:pt>
                <c:pt idx="20">
                  <c:v>67.475479812478397</c:v>
                </c:pt>
                <c:pt idx="21">
                  <c:v>72.448731216052593</c:v>
                </c:pt>
                <c:pt idx="22">
                  <c:v>85.762392543708799</c:v>
                </c:pt>
                <c:pt idx="23">
                  <c:v>109.995862435879</c:v>
                </c:pt>
                <c:pt idx="24">
                  <c:v>135.098924543712</c:v>
                </c:pt>
                <c:pt idx="25">
                  <c:v>155.591151702947</c:v>
                </c:pt>
              </c:numCache>
            </c:numRef>
          </c:xVal>
          <c:yVal>
            <c:numRef>
              <c:f>'Burnout 2016 Corres+CW'!$G$86:$G$111</c:f>
              <c:numCache>
                <c:formatCode>0.00</c:formatCode>
                <c:ptCount val="26"/>
                <c:pt idx="0">
                  <c:v>9.9503804976875934</c:v>
                </c:pt>
                <c:pt idx="1">
                  <c:v>8.4373973959298247</c:v>
                </c:pt>
                <c:pt idx="2">
                  <c:v>8.9225686581484105</c:v>
                </c:pt>
                <c:pt idx="3">
                  <c:v>8.1262609628430802</c:v>
                </c:pt>
                <c:pt idx="4">
                  <c:v>9.5269363337778135</c:v>
                </c:pt>
                <c:pt idx="5">
                  <c:v>9.3158784839019191</c:v>
                </c:pt>
                <c:pt idx="6">
                  <c:v>9.6525103070201794</c:v>
                </c:pt>
                <c:pt idx="7">
                  <c:v>10.179040270732354</c:v>
                </c:pt>
                <c:pt idx="8">
                  <c:v>10.79429220157987</c:v>
                </c:pt>
                <c:pt idx="9">
                  <c:v>11.658179353406606</c:v>
                </c:pt>
                <c:pt idx="10">
                  <c:v>11.970334217745116</c:v>
                </c:pt>
                <c:pt idx="11">
                  <c:v>12.867242636116538</c:v>
                </c:pt>
                <c:pt idx="12">
                  <c:v>13.797476115160512</c:v>
                </c:pt>
                <c:pt idx="13">
                  <c:v>15.405668682098185</c:v>
                </c:pt>
                <c:pt idx="14">
                  <c:v>16.460864494848703</c:v>
                </c:pt>
                <c:pt idx="15">
                  <c:v>18.54388436978115</c:v>
                </c:pt>
                <c:pt idx="16">
                  <c:v>20.039340936420636</c:v>
                </c:pt>
                <c:pt idx="17">
                  <c:v>21.813296110103366</c:v>
                </c:pt>
                <c:pt idx="18">
                  <c:v>23.419459895544414</c:v>
                </c:pt>
                <c:pt idx="19">
                  <c:v>24.334486325977778</c:v>
                </c:pt>
                <c:pt idx="20">
                  <c:v>25.515291418455867</c:v>
                </c:pt>
                <c:pt idx="21">
                  <c:v>27.371957627030731</c:v>
                </c:pt>
                <c:pt idx="22">
                  <c:v>29.209310075460159</c:v>
                </c:pt>
                <c:pt idx="23">
                  <c:v>34.260619820790872</c:v>
                </c:pt>
                <c:pt idx="24">
                  <c:v>40.035663796546615</c:v>
                </c:pt>
                <c:pt idx="25">
                  <c:v>49.945167839076667</c:v>
                </c:pt>
              </c:numCache>
            </c:numRef>
          </c:yVal>
          <c:smooth val="1"/>
        </c:ser>
        <c:ser>
          <c:idx val="3"/>
          <c:order val="1"/>
          <c:tx>
            <c:v>combined_media_model</c:v>
          </c:tx>
          <c:xVal>
            <c:numRef>
              <c:f>'Burnout 2016 Corres+CW'!$A$86:$A$111</c:f>
              <c:numCache>
                <c:formatCode>0.00</c:formatCode>
                <c:ptCount val="26"/>
                <c:pt idx="0">
                  <c:v>-57.530467446043801</c:v>
                </c:pt>
                <c:pt idx="1">
                  <c:v>-33.523639700681301</c:v>
                </c:pt>
                <c:pt idx="2">
                  <c:v>-22.388010162878299</c:v>
                </c:pt>
                <c:pt idx="3">
                  <c:v>-17.4055265226377</c:v>
                </c:pt>
                <c:pt idx="4">
                  <c:v>-12.3595592226914</c:v>
                </c:pt>
                <c:pt idx="5">
                  <c:v>-7.4438699924338003</c:v>
                </c:pt>
                <c:pt idx="6">
                  <c:v>-2.4376999571728302</c:v>
                </c:pt>
                <c:pt idx="7">
                  <c:v>2.5198657759232601</c:v>
                </c:pt>
                <c:pt idx="8">
                  <c:v>7.4915537554035501</c:v>
                </c:pt>
                <c:pt idx="9">
                  <c:v>12.5802588898379</c:v>
                </c:pt>
                <c:pt idx="10">
                  <c:v>17.5134310232066</c:v>
                </c:pt>
                <c:pt idx="11">
                  <c:v>22.492704132172101</c:v>
                </c:pt>
                <c:pt idx="12">
                  <c:v>27.486417699311499</c:v>
                </c:pt>
                <c:pt idx="13">
                  <c:v>32.471328005422798</c:v>
                </c:pt>
                <c:pt idx="14">
                  <c:v>37.533618677066698</c:v>
                </c:pt>
                <c:pt idx="15">
                  <c:v>42.485075114222802</c:v>
                </c:pt>
                <c:pt idx="16">
                  <c:v>47.497726358659598</c:v>
                </c:pt>
                <c:pt idx="17">
                  <c:v>52.479826946169702</c:v>
                </c:pt>
                <c:pt idx="18">
                  <c:v>57.462016895118502</c:v>
                </c:pt>
                <c:pt idx="19">
                  <c:v>62.465719254448203</c:v>
                </c:pt>
                <c:pt idx="20">
                  <c:v>67.475479812478397</c:v>
                </c:pt>
                <c:pt idx="21">
                  <c:v>72.448731216052593</c:v>
                </c:pt>
                <c:pt idx="22">
                  <c:v>85.762392543708799</c:v>
                </c:pt>
                <c:pt idx="23">
                  <c:v>109.995862435879</c:v>
                </c:pt>
                <c:pt idx="24">
                  <c:v>135.098924543712</c:v>
                </c:pt>
                <c:pt idx="25">
                  <c:v>155.591151702947</c:v>
                </c:pt>
              </c:numCache>
            </c:numRef>
          </c:xVal>
          <c:yVal>
            <c:numRef>
              <c:f>'Burnout 2016 Corres+CW'!$T$86:$T$111</c:f>
              <c:numCache>
                <c:formatCode>0.00</c:formatCode>
                <c:ptCount val="26"/>
                <c:pt idx="0">
                  <c:v>8.3313073176116141</c:v>
                </c:pt>
                <c:pt idx="1">
                  <c:v>8.9401683326675752</c:v>
                </c:pt>
                <c:pt idx="2">
                  <c:v>9.8121985551785755</c:v>
                </c:pt>
                <c:pt idx="3">
                  <c:v>10.120965485604817</c:v>
                </c:pt>
                <c:pt idx="4">
                  <c:v>10.398464221608494</c:v>
                </c:pt>
                <c:pt idx="5">
                  <c:v>10.398284883432806</c:v>
                </c:pt>
                <c:pt idx="6">
                  <c:v>10.406745449985999</c:v>
                </c:pt>
                <c:pt idx="7">
                  <c:v>11.028921942805281</c:v>
                </c:pt>
                <c:pt idx="8">
                  <c:v>11.392678559482928</c:v>
                </c:pt>
                <c:pt idx="9">
                  <c:v>12.204324209268268</c:v>
                </c:pt>
                <c:pt idx="10">
                  <c:v>13.156501485879291</c:v>
                </c:pt>
                <c:pt idx="11">
                  <c:v>14.116508808177697</c:v>
                </c:pt>
                <c:pt idx="12">
                  <c:v>15.582719969202763</c:v>
                </c:pt>
                <c:pt idx="13">
                  <c:v>16.921631342527466</c:v>
                </c:pt>
                <c:pt idx="14">
                  <c:v>18.563562941973764</c:v>
                </c:pt>
                <c:pt idx="15">
                  <c:v>19.984959703124282</c:v>
                </c:pt>
                <c:pt idx="16">
                  <c:v>21.395955265657708</c:v>
                </c:pt>
                <c:pt idx="17">
                  <c:v>23.18309010008598</c:v>
                </c:pt>
                <c:pt idx="18">
                  <c:v>24.361230945662925</c:v>
                </c:pt>
                <c:pt idx="19">
                  <c:v>25.494194381623402</c:v>
                </c:pt>
                <c:pt idx="20">
                  <c:v>26.295695717850887</c:v>
                </c:pt>
                <c:pt idx="21">
                  <c:v>27.312585491446406</c:v>
                </c:pt>
                <c:pt idx="22">
                  <c:v>28.772367465846081</c:v>
                </c:pt>
                <c:pt idx="23">
                  <c:v>31.564282813272225</c:v>
                </c:pt>
                <c:pt idx="24">
                  <c:v>34.846681326920127</c:v>
                </c:pt>
                <c:pt idx="25">
                  <c:v>38.209371633408928</c:v>
                </c:pt>
              </c:numCache>
            </c:numRef>
          </c:yVal>
          <c:smooth val="1"/>
        </c:ser>
        <c:ser>
          <c:idx val="1"/>
          <c:order val="2"/>
          <c:tx>
            <c:v>new model_after burnout dial</c:v>
          </c:tx>
          <c:xVal>
            <c:numRef>
              <c:f>'Burnout 2016 Corres+CW'!$A$86:$A$112</c:f>
              <c:numCache>
                <c:formatCode>0.00</c:formatCode>
                <c:ptCount val="27"/>
                <c:pt idx="0">
                  <c:v>-57.530467446043801</c:v>
                </c:pt>
                <c:pt idx="1">
                  <c:v>-33.523639700681301</c:v>
                </c:pt>
                <c:pt idx="2">
                  <c:v>-22.388010162878299</c:v>
                </c:pt>
                <c:pt idx="3">
                  <c:v>-17.4055265226377</c:v>
                </c:pt>
                <c:pt idx="4">
                  <c:v>-12.3595592226914</c:v>
                </c:pt>
                <c:pt idx="5">
                  <c:v>-7.4438699924338003</c:v>
                </c:pt>
                <c:pt idx="6">
                  <c:v>-2.4376999571728302</c:v>
                </c:pt>
                <c:pt idx="7">
                  <c:v>2.5198657759232601</c:v>
                </c:pt>
                <c:pt idx="8">
                  <c:v>7.4915537554035501</c:v>
                </c:pt>
                <c:pt idx="9">
                  <c:v>12.5802588898379</c:v>
                </c:pt>
                <c:pt idx="10">
                  <c:v>17.5134310232066</c:v>
                </c:pt>
                <c:pt idx="11">
                  <c:v>22.492704132172101</c:v>
                </c:pt>
                <c:pt idx="12">
                  <c:v>27.486417699311499</c:v>
                </c:pt>
                <c:pt idx="13">
                  <c:v>32.471328005422798</c:v>
                </c:pt>
                <c:pt idx="14">
                  <c:v>37.533618677066698</c:v>
                </c:pt>
                <c:pt idx="15">
                  <c:v>42.485075114222802</c:v>
                </c:pt>
                <c:pt idx="16">
                  <c:v>47.497726358659598</c:v>
                </c:pt>
                <c:pt idx="17">
                  <c:v>52.479826946169702</c:v>
                </c:pt>
                <c:pt idx="18">
                  <c:v>57.462016895118502</c:v>
                </c:pt>
                <c:pt idx="19">
                  <c:v>62.465719254448203</c:v>
                </c:pt>
                <c:pt idx="20">
                  <c:v>67.475479812478397</c:v>
                </c:pt>
                <c:pt idx="21">
                  <c:v>72.448731216052593</c:v>
                </c:pt>
                <c:pt idx="22">
                  <c:v>85.762392543708799</c:v>
                </c:pt>
                <c:pt idx="23">
                  <c:v>109.995862435879</c:v>
                </c:pt>
                <c:pt idx="24">
                  <c:v>135.098924543712</c:v>
                </c:pt>
                <c:pt idx="25">
                  <c:v>155.591151702947</c:v>
                </c:pt>
              </c:numCache>
            </c:numRef>
          </c:xVal>
          <c:yVal>
            <c:numRef>
              <c:f>'Burnout 2016 Corres+CW'!$U$86:$U$112</c:f>
              <c:numCache>
                <c:formatCode>0.00</c:formatCode>
                <c:ptCount val="27"/>
                <c:pt idx="0">
                  <c:v>8.3313073176116141</c:v>
                </c:pt>
                <c:pt idx="1">
                  <c:v>8.9401683326675752</c:v>
                </c:pt>
                <c:pt idx="2">
                  <c:v>9.8121985551785755</c:v>
                </c:pt>
                <c:pt idx="3">
                  <c:v>10.120965485604817</c:v>
                </c:pt>
                <c:pt idx="4">
                  <c:v>10.398464221608494</c:v>
                </c:pt>
                <c:pt idx="5">
                  <c:v>10.398284883432806</c:v>
                </c:pt>
                <c:pt idx="6">
                  <c:v>10.406745449985999</c:v>
                </c:pt>
                <c:pt idx="7">
                  <c:v>11.028921942805281</c:v>
                </c:pt>
                <c:pt idx="8">
                  <c:v>11.392678559482928</c:v>
                </c:pt>
                <c:pt idx="9">
                  <c:v>12.204324209268268</c:v>
                </c:pt>
                <c:pt idx="10">
                  <c:v>13.156501485879291</c:v>
                </c:pt>
                <c:pt idx="11">
                  <c:v>14.116508808177697</c:v>
                </c:pt>
                <c:pt idx="12">
                  <c:v>15.582719969202763</c:v>
                </c:pt>
                <c:pt idx="13">
                  <c:v>16.921631342527466</c:v>
                </c:pt>
                <c:pt idx="14">
                  <c:v>18.563562941973764</c:v>
                </c:pt>
                <c:pt idx="15">
                  <c:v>19.984959703124282</c:v>
                </c:pt>
                <c:pt idx="16">
                  <c:v>21.395955265657708</c:v>
                </c:pt>
                <c:pt idx="17">
                  <c:v>23.18309010008598</c:v>
                </c:pt>
                <c:pt idx="18">
                  <c:v>24.361230945662925</c:v>
                </c:pt>
                <c:pt idx="19">
                  <c:v>25.494194381623402</c:v>
                </c:pt>
                <c:pt idx="20">
                  <c:v>26.295695717850887</c:v>
                </c:pt>
                <c:pt idx="21">
                  <c:v>27.312585491446406</c:v>
                </c:pt>
                <c:pt idx="22">
                  <c:v>28.772367465846081</c:v>
                </c:pt>
                <c:pt idx="23">
                  <c:v>31.564282813272225</c:v>
                </c:pt>
                <c:pt idx="24">
                  <c:v>34.846681326920127</c:v>
                </c:pt>
                <c:pt idx="25">
                  <c:v>38.209371633408928</c:v>
                </c:pt>
              </c:numCache>
            </c:numRef>
          </c:yVal>
          <c:smooth val="1"/>
        </c:ser>
        <c:dLbls>
          <c:showLegendKey val="0"/>
          <c:showVal val="0"/>
          <c:showCatName val="0"/>
          <c:showSerName val="0"/>
          <c:showPercent val="0"/>
          <c:showBubbleSize val="0"/>
        </c:dLbls>
        <c:axId val="323693952"/>
        <c:axId val="323724416"/>
      </c:scatterChart>
      <c:valAx>
        <c:axId val="323693952"/>
        <c:scaling>
          <c:orientation val="minMax"/>
          <c:max val="150"/>
          <c:min val="-50"/>
        </c:scaling>
        <c:delete val="0"/>
        <c:axPos val="b"/>
        <c:numFmt formatCode="0" sourceLinked="0"/>
        <c:majorTickMark val="out"/>
        <c:minorTickMark val="none"/>
        <c:tickLblPos val="nextTo"/>
        <c:crossAx val="323724416"/>
        <c:crosses val="autoZero"/>
        <c:crossBetween val="midCat"/>
        <c:majorUnit val="25"/>
      </c:valAx>
      <c:valAx>
        <c:axId val="323724416"/>
        <c:scaling>
          <c:orientation val="minMax"/>
        </c:scaling>
        <c:delete val="0"/>
        <c:axPos val="l"/>
        <c:numFmt formatCode="0.00" sourceLinked="1"/>
        <c:majorTickMark val="out"/>
        <c:minorTickMark val="none"/>
        <c:tickLblPos val="nextTo"/>
        <c:crossAx val="323693952"/>
        <c:crosses val="autoZero"/>
        <c:crossBetween val="midCat"/>
        <c:majorUnit val="5"/>
      </c:valAx>
    </c:plotArea>
    <c:legend>
      <c:legendPos val="b"/>
      <c:layout>
        <c:manualLayout>
          <c:xMode val="edge"/>
          <c:yMode val="edge"/>
          <c:x val="1.72517358590186E-2"/>
          <c:y val="0.85855388810258892"/>
          <c:w val="0.8999999007997852"/>
          <c:h val="0.10594975867971633"/>
        </c:manualLayout>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Corres+CW, burnout 2000-4000</c:v>
          </c:tx>
          <c:xVal>
            <c:numRef>
              <c:f>'Burnout 2016 Corres+CW'!$A$202:$A$208</c:f>
              <c:numCache>
                <c:formatCode>0.00</c:formatCode>
                <c:ptCount val="7"/>
                <c:pt idx="0">
                  <c:v>67.982146093432604</c:v>
                </c:pt>
                <c:pt idx="1">
                  <c:v>72.550031815322399</c:v>
                </c:pt>
                <c:pt idx="2">
                  <c:v>87.907959788691201</c:v>
                </c:pt>
                <c:pt idx="3">
                  <c:v>111.17716925209101</c:v>
                </c:pt>
                <c:pt idx="4">
                  <c:v>136.19411777651101</c:v>
                </c:pt>
                <c:pt idx="5">
                  <c:v>160.409380368928</c:v>
                </c:pt>
                <c:pt idx="6">
                  <c:v>183.74662618849601</c:v>
                </c:pt>
              </c:numCache>
            </c:numRef>
          </c:xVal>
          <c:yVal>
            <c:numRef>
              <c:f>'Burnout 2016 Corres+CW'!$G$202:$G$208</c:f>
              <c:numCache>
                <c:formatCode>0.00</c:formatCode>
                <c:ptCount val="7"/>
                <c:pt idx="0">
                  <c:v>21.786558811812661</c:v>
                </c:pt>
                <c:pt idx="1">
                  <c:v>22.360662147740484</c:v>
                </c:pt>
                <c:pt idx="2">
                  <c:v>24.627069711392167</c:v>
                </c:pt>
                <c:pt idx="3">
                  <c:v>27.659639393930458</c:v>
                </c:pt>
                <c:pt idx="4">
                  <c:v>35.818660942560967</c:v>
                </c:pt>
                <c:pt idx="5">
                  <c:v>49.566783322334487</c:v>
                </c:pt>
                <c:pt idx="6">
                  <c:v>57.804463615249965</c:v>
                </c:pt>
              </c:numCache>
            </c:numRef>
          </c:yVal>
          <c:smooth val="1"/>
        </c:ser>
        <c:ser>
          <c:idx val="3"/>
          <c:order val="1"/>
          <c:tx>
            <c:v>combined_media_model</c:v>
          </c:tx>
          <c:xVal>
            <c:numRef>
              <c:f>'Burnout 2016 Corres+CW'!$A$202:$A$208</c:f>
              <c:numCache>
                <c:formatCode>0.00</c:formatCode>
                <c:ptCount val="7"/>
                <c:pt idx="0">
                  <c:v>67.982146093432604</c:v>
                </c:pt>
                <c:pt idx="1">
                  <c:v>72.550031815322399</c:v>
                </c:pt>
                <c:pt idx="2">
                  <c:v>87.907959788691201</c:v>
                </c:pt>
                <c:pt idx="3">
                  <c:v>111.17716925209101</c:v>
                </c:pt>
                <c:pt idx="4">
                  <c:v>136.19411777651101</c:v>
                </c:pt>
                <c:pt idx="5">
                  <c:v>160.409380368928</c:v>
                </c:pt>
                <c:pt idx="6">
                  <c:v>183.74662618849601</c:v>
                </c:pt>
              </c:numCache>
            </c:numRef>
          </c:xVal>
          <c:yVal>
            <c:numRef>
              <c:f>'Burnout 2016 Corres+CW'!$T$202:$T$208</c:f>
              <c:numCache>
                <c:formatCode>0.00</c:formatCode>
                <c:ptCount val="7"/>
                <c:pt idx="0">
                  <c:v>27.705555369170355</c:v>
                </c:pt>
                <c:pt idx="1">
                  <c:v>27.726756278983444</c:v>
                </c:pt>
                <c:pt idx="2">
                  <c:v>28.403017126503151</c:v>
                </c:pt>
                <c:pt idx="3">
                  <c:v>32.988081630144762</c:v>
                </c:pt>
                <c:pt idx="4">
                  <c:v>37.534079068847745</c:v>
                </c:pt>
                <c:pt idx="5">
                  <c:v>39.96013537900366</c:v>
                </c:pt>
                <c:pt idx="6">
                  <c:v>40.134750503458427</c:v>
                </c:pt>
              </c:numCache>
            </c:numRef>
          </c:yVal>
          <c:smooth val="1"/>
        </c:ser>
        <c:ser>
          <c:idx val="1"/>
          <c:order val="2"/>
          <c:tx>
            <c:v>new model_after burnout dial</c:v>
          </c:tx>
          <c:xVal>
            <c:numRef>
              <c:f>'Burnout 2016 Corres+CW'!$A$202:$A$208</c:f>
              <c:numCache>
                <c:formatCode>0.00</c:formatCode>
                <c:ptCount val="7"/>
                <c:pt idx="0">
                  <c:v>67.982146093432604</c:v>
                </c:pt>
                <c:pt idx="1">
                  <c:v>72.550031815322399</c:v>
                </c:pt>
                <c:pt idx="2">
                  <c:v>87.907959788691201</c:v>
                </c:pt>
                <c:pt idx="3">
                  <c:v>111.17716925209101</c:v>
                </c:pt>
                <c:pt idx="4">
                  <c:v>136.19411777651101</c:v>
                </c:pt>
                <c:pt idx="5">
                  <c:v>160.409380368928</c:v>
                </c:pt>
                <c:pt idx="6">
                  <c:v>183.74662618849601</c:v>
                </c:pt>
              </c:numCache>
            </c:numRef>
          </c:xVal>
          <c:yVal>
            <c:numRef>
              <c:f>'Burnout 2016 Corres+CW'!$U$202:$U$208</c:f>
              <c:numCache>
                <c:formatCode>0.00</c:formatCode>
                <c:ptCount val="7"/>
                <c:pt idx="0">
                  <c:v>27.705555369170355</c:v>
                </c:pt>
                <c:pt idx="1">
                  <c:v>27.726756278983444</c:v>
                </c:pt>
                <c:pt idx="2">
                  <c:v>28.403017126503151</c:v>
                </c:pt>
                <c:pt idx="3">
                  <c:v>32.988081630144762</c:v>
                </c:pt>
                <c:pt idx="4">
                  <c:v>37.534079068847745</c:v>
                </c:pt>
                <c:pt idx="5">
                  <c:v>39.96013537900366</c:v>
                </c:pt>
                <c:pt idx="6">
                  <c:v>40.134750503458427</c:v>
                </c:pt>
              </c:numCache>
            </c:numRef>
          </c:yVal>
          <c:smooth val="1"/>
        </c:ser>
        <c:dLbls>
          <c:showLegendKey val="0"/>
          <c:showVal val="0"/>
          <c:showCatName val="0"/>
          <c:showSerName val="0"/>
          <c:showPercent val="0"/>
          <c:showBubbleSize val="0"/>
        </c:dLbls>
        <c:axId val="346557824"/>
        <c:axId val="346559616"/>
      </c:scatterChart>
      <c:valAx>
        <c:axId val="346557824"/>
        <c:scaling>
          <c:orientation val="minMax"/>
          <c:min val="-50"/>
        </c:scaling>
        <c:delete val="0"/>
        <c:axPos val="b"/>
        <c:numFmt formatCode="0" sourceLinked="0"/>
        <c:majorTickMark val="out"/>
        <c:minorTickMark val="none"/>
        <c:tickLblPos val="nextTo"/>
        <c:crossAx val="346559616"/>
        <c:crosses val="autoZero"/>
        <c:crossBetween val="midCat"/>
        <c:majorUnit val="25"/>
      </c:valAx>
      <c:valAx>
        <c:axId val="346559616"/>
        <c:scaling>
          <c:orientation val="minMax"/>
          <c:min val="0"/>
        </c:scaling>
        <c:delete val="0"/>
        <c:axPos val="l"/>
        <c:numFmt formatCode="0.00" sourceLinked="1"/>
        <c:majorTickMark val="out"/>
        <c:minorTickMark val="none"/>
        <c:tickLblPos val="nextTo"/>
        <c:crossAx val="346557824"/>
        <c:crosses val="autoZero"/>
        <c:crossBetween val="midCat"/>
        <c:majorUnit val="5"/>
      </c:valAx>
    </c:plotArea>
    <c:legend>
      <c:legendPos val="b"/>
      <c:layout>
        <c:manualLayout>
          <c:xMode val="edge"/>
          <c:yMode val="edge"/>
          <c:x val="1.72517358590186E-2"/>
          <c:y val="0.85855388810258892"/>
          <c:w val="0.8999999007997852"/>
          <c:h val="0.10148357803280447"/>
        </c:manualLayout>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Corres+CW, burnout 4000-6000</c:v>
          </c:tx>
          <c:xVal>
            <c:numRef>
              <c:f>'Burnout 2016 Corres+CW'!$A$289:$A$292</c:f>
              <c:numCache>
                <c:formatCode>0.00</c:formatCode>
                <c:ptCount val="4"/>
                <c:pt idx="0">
                  <c:v>116.059937320887</c:v>
                </c:pt>
                <c:pt idx="1">
                  <c:v>134.65237807979599</c:v>
                </c:pt>
                <c:pt idx="2">
                  <c:v>160.36871040009399</c:v>
                </c:pt>
                <c:pt idx="3">
                  <c:v>183.06607579654499</c:v>
                </c:pt>
              </c:numCache>
            </c:numRef>
          </c:xVal>
          <c:yVal>
            <c:numRef>
              <c:f>'Burnout 2016 Corres+CW'!$G$289:$G$292</c:f>
              <c:numCache>
                <c:formatCode>0.00</c:formatCode>
                <c:ptCount val="4"/>
                <c:pt idx="0">
                  <c:v>23.858568530408608</c:v>
                </c:pt>
                <c:pt idx="1">
                  <c:v>28.122112067906791</c:v>
                </c:pt>
                <c:pt idx="2">
                  <c:v>33.620829211964178</c:v>
                </c:pt>
                <c:pt idx="3">
                  <c:v>40.464764499000971</c:v>
                </c:pt>
              </c:numCache>
            </c:numRef>
          </c:yVal>
          <c:smooth val="1"/>
        </c:ser>
        <c:ser>
          <c:idx val="3"/>
          <c:order val="1"/>
          <c:tx>
            <c:v>combined_media_model</c:v>
          </c:tx>
          <c:xVal>
            <c:numRef>
              <c:f>'Burnout 2016 Corres+CW'!$A$289:$A$292</c:f>
              <c:numCache>
                <c:formatCode>0.00</c:formatCode>
                <c:ptCount val="4"/>
                <c:pt idx="0">
                  <c:v>116.059937320887</c:v>
                </c:pt>
                <c:pt idx="1">
                  <c:v>134.65237807979599</c:v>
                </c:pt>
                <c:pt idx="2">
                  <c:v>160.36871040009399</c:v>
                </c:pt>
                <c:pt idx="3">
                  <c:v>183.06607579654499</c:v>
                </c:pt>
              </c:numCache>
            </c:numRef>
          </c:xVal>
          <c:yVal>
            <c:numRef>
              <c:f>'Burnout 2016 Corres+CW'!$T$289:$T$292</c:f>
              <c:numCache>
                <c:formatCode>0.00</c:formatCode>
                <c:ptCount val="4"/>
                <c:pt idx="0">
                  <c:v>26.989457719970233</c:v>
                </c:pt>
                <c:pt idx="1">
                  <c:v>29.396090844240106</c:v>
                </c:pt>
                <c:pt idx="2">
                  <c:v>32.604246291018192</c:v>
                </c:pt>
                <c:pt idx="3">
                  <c:v>33.564790532168111</c:v>
                </c:pt>
              </c:numCache>
            </c:numRef>
          </c:yVal>
          <c:smooth val="1"/>
        </c:ser>
        <c:ser>
          <c:idx val="1"/>
          <c:order val="2"/>
          <c:tx>
            <c:v>new model_after burnout dial</c:v>
          </c:tx>
          <c:xVal>
            <c:numRef>
              <c:f>'Burnout 2016 Corres+CW'!$A$289:$A$292</c:f>
              <c:numCache>
                <c:formatCode>0.00</c:formatCode>
                <c:ptCount val="4"/>
                <c:pt idx="0">
                  <c:v>116.059937320887</c:v>
                </c:pt>
                <c:pt idx="1">
                  <c:v>134.65237807979599</c:v>
                </c:pt>
                <c:pt idx="2">
                  <c:v>160.36871040009399</c:v>
                </c:pt>
                <c:pt idx="3">
                  <c:v>183.06607579654499</c:v>
                </c:pt>
              </c:numCache>
            </c:numRef>
          </c:xVal>
          <c:yVal>
            <c:numRef>
              <c:f>'Burnout 2016 Corres+CW'!$U$289:$U$292</c:f>
              <c:numCache>
                <c:formatCode>0.00</c:formatCode>
                <c:ptCount val="4"/>
                <c:pt idx="0">
                  <c:v>26.989457719970233</c:v>
                </c:pt>
                <c:pt idx="1">
                  <c:v>29.396090844240106</c:v>
                </c:pt>
                <c:pt idx="2">
                  <c:v>32.604246291018192</c:v>
                </c:pt>
                <c:pt idx="3">
                  <c:v>33.564790532168111</c:v>
                </c:pt>
              </c:numCache>
            </c:numRef>
          </c:yVal>
          <c:smooth val="1"/>
        </c:ser>
        <c:dLbls>
          <c:showLegendKey val="0"/>
          <c:showVal val="0"/>
          <c:showCatName val="0"/>
          <c:showSerName val="0"/>
          <c:showPercent val="0"/>
          <c:showBubbleSize val="0"/>
        </c:dLbls>
        <c:axId val="351079808"/>
        <c:axId val="351106176"/>
      </c:scatterChart>
      <c:valAx>
        <c:axId val="351079808"/>
        <c:scaling>
          <c:orientation val="minMax"/>
          <c:min val="-50"/>
        </c:scaling>
        <c:delete val="0"/>
        <c:axPos val="b"/>
        <c:numFmt formatCode="0" sourceLinked="0"/>
        <c:majorTickMark val="out"/>
        <c:minorTickMark val="none"/>
        <c:tickLblPos val="nextTo"/>
        <c:crossAx val="351106176"/>
        <c:crosses val="autoZero"/>
        <c:crossBetween val="midCat"/>
        <c:majorUnit val="25"/>
      </c:valAx>
      <c:valAx>
        <c:axId val="351106176"/>
        <c:scaling>
          <c:orientation val="minMax"/>
        </c:scaling>
        <c:delete val="0"/>
        <c:axPos val="l"/>
        <c:numFmt formatCode="0.00" sourceLinked="1"/>
        <c:majorTickMark val="out"/>
        <c:minorTickMark val="none"/>
        <c:tickLblPos val="nextTo"/>
        <c:crossAx val="351079808"/>
        <c:crosses val="autoZero"/>
        <c:crossBetween val="midCat"/>
      </c:valAx>
    </c:plotArea>
    <c:legend>
      <c:legendPos val="b"/>
      <c:layout>
        <c:manualLayout>
          <c:xMode val="edge"/>
          <c:yMode val="edge"/>
          <c:x val="1.72517358590186E-2"/>
          <c:y val="0.85855388810258892"/>
          <c:w val="0.8999999007997852"/>
          <c:h val="0.11585687877871473"/>
        </c:manualLayout>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6000-8000</c:v>
          </c:tx>
          <c:xVal>
            <c:numRef>
              <c:f>'Burnout 2016 Corres+CW'!$A$351:$A$354</c:f>
              <c:numCache>
                <c:formatCode>0.00</c:formatCode>
                <c:ptCount val="4"/>
                <c:pt idx="0">
                  <c:v>142.02820621160899</c:v>
                </c:pt>
                <c:pt idx="1">
                  <c:v>161.41802274620699</c:v>
                </c:pt>
                <c:pt idx="2">
                  <c:v>185.641587721935</c:v>
                </c:pt>
                <c:pt idx="3">
                  <c:v>208.65804462778499</c:v>
                </c:pt>
              </c:numCache>
            </c:numRef>
          </c:xVal>
          <c:yVal>
            <c:numRef>
              <c:f>'Burnout 2016 Corres+CW'!$G$351:$G$354</c:f>
              <c:numCache>
                <c:formatCode>0.00</c:formatCode>
                <c:ptCount val="4"/>
                <c:pt idx="0">
                  <c:v>26.268310872776546</c:v>
                </c:pt>
                <c:pt idx="1">
                  <c:v>26.544456365171087</c:v>
                </c:pt>
                <c:pt idx="2">
                  <c:v>35.537509884695176</c:v>
                </c:pt>
                <c:pt idx="3">
                  <c:v>42.333843820109394</c:v>
                </c:pt>
              </c:numCache>
            </c:numRef>
          </c:yVal>
          <c:smooth val="1"/>
        </c:ser>
        <c:ser>
          <c:idx val="3"/>
          <c:order val="1"/>
          <c:tx>
            <c:v>combined_media_model</c:v>
          </c:tx>
          <c:xVal>
            <c:numRef>
              <c:f>'Burnout 2016 Corres+CW'!$A$351:$A$354</c:f>
              <c:numCache>
                <c:formatCode>0.00</c:formatCode>
                <c:ptCount val="4"/>
                <c:pt idx="0">
                  <c:v>142.02820621160899</c:v>
                </c:pt>
                <c:pt idx="1">
                  <c:v>161.41802274620699</c:v>
                </c:pt>
                <c:pt idx="2">
                  <c:v>185.641587721935</c:v>
                </c:pt>
                <c:pt idx="3">
                  <c:v>208.65804462778499</c:v>
                </c:pt>
              </c:numCache>
            </c:numRef>
          </c:xVal>
          <c:yVal>
            <c:numRef>
              <c:f>'Burnout 2016 Corres+CW'!$T$351:$T$354</c:f>
              <c:numCache>
                <c:formatCode>0.00</c:formatCode>
                <c:ptCount val="4"/>
                <c:pt idx="0">
                  <c:v>26.279938909417154</c:v>
                </c:pt>
                <c:pt idx="1">
                  <c:v>28.441714456965027</c:v>
                </c:pt>
                <c:pt idx="2">
                  <c:v>32.694939669267363</c:v>
                </c:pt>
                <c:pt idx="3">
                  <c:v>33.031633611803848</c:v>
                </c:pt>
              </c:numCache>
            </c:numRef>
          </c:yVal>
          <c:smooth val="1"/>
        </c:ser>
        <c:ser>
          <c:idx val="1"/>
          <c:order val="2"/>
          <c:tx>
            <c:v>new model_after burnout dial</c:v>
          </c:tx>
          <c:xVal>
            <c:numRef>
              <c:f>'Burnout 2016 Corres+CW'!$A$351:$A$354</c:f>
              <c:numCache>
                <c:formatCode>0.00</c:formatCode>
                <c:ptCount val="4"/>
                <c:pt idx="0">
                  <c:v>142.02820621160899</c:v>
                </c:pt>
                <c:pt idx="1">
                  <c:v>161.41802274620699</c:v>
                </c:pt>
                <c:pt idx="2">
                  <c:v>185.641587721935</c:v>
                </c:pt>
                <c:pt idx="3">
                  <c:v>208.65804462778499</c:v>
                </c:pt>
              </c:numCache>
            </c:numRef>
          </c:xVal>
          <c:yVal>
            <c:numRef>
              <c:f>'Burnout 2016 Corres+CW'!$U$351:$U$354</c:f>
              <c:numCache>
                <c:formatCode>0.00</c:formatCode>
                <c:ptCount val="4"/>
                <c:pt idx="0">
                  <c:v>26.279938909417154</c:v>
                </c:pt>
                <c:pt idx="1">
                  <c:v>28.441714456965027</c:v>
                </c:pt>
                <c:pt idx="2">
                  <c:v>32.694939669267363</c:v>
                </c:pt>
                <c:pt idx="3">
                  <c:v>33.031633611803848</c:v>
                </c:pt>
              </c:numCache>
            </c:numRef>
          </c:yVal>
          <c:smooth val="1"/>
        </c:ser>
        <c:dLbls>
          <c:showLegendKey val="0"/>
          <c:showVal val="0"/>
          <c:showCatName val="0"/>
          <c:showSerName val="0"/>
          <c:showPercent val="0"/>
          <c:showBubbleSize val="0"/>
        </c:dLbls>
        <c:axId val="305221632"/>
        <c:axId val="305223168"/>
      </c:scatterChart>
      <c:valAx>
        <c:axId val="305221632"/>
        <c:scaling>
          <c:orientation val="minMax"/>
          <c:min val="-50"/>
        </c:scaling>
        <c:delete val="0"/>
        <c:axPos val="b"/>
        <c:numFmt formatCode="0" sourceLinked="0"/>
        <c:majorTickMark val="out"/>
        <c:minorTickMark val="none"/>
        <c:tickLblPos val="nextTo"/>
        <c:crossAx val="305223168"/>
        <c:crosses val="autoZero"/>
        <c:crossBetween val="midCat"/>
        <c:majorUnit val="25"/>
      </c:valAx>
      <c:valAx>
        <c:axId val="305223168"/>
        <c:scaling>
          <c:orientation val="minMax"/>
        </c:scaling>
        <c:delete val="0"/>
        <c:axPos val="l"/>
        <c:numFmt formatCode="0.00" sourceLinked="1"/>
        <c:majorTickMark val="out"/>
        <c:minorTickMark val="none"/>
        <c:tickLblPos val="nextTo"/>
        <c:crossAx val="305221632"/>
        <c:crosses val="autoZero"/>
        <c:crossBetween val="midCat"/>
      </c:valAx>
    </c:plotArea>
    <c:legend>
      <c:legendPos val="b"/>
      <c:layout>
        <c:manualLayout>
          <c:xMode val="edge"/>
          <c:yMode val="edge"/>
          <c:x val="1.72517358590186E-2"/>
          <c:y val="0.85855388810258892"/>
          <c:w val="0.8999999007997852"/>
          <c:h val="0.11585687877871473"/>
        </c:manualLayout>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Broker, burnout 0-2000</c:v>
          </c:tx>
          <c:xVal>
            <c:numRef>
              <c:f>'Burnout 2016 Broker'!$A$89:$A$112</c:f>
              <c:numCache>
                <c:formatCode>0.00</c:formatCode>
                <c:ptCount val="24"/>
                <c:pt idx="0">
                  <c:v>-32.9417864034057</c:v>
                </c:pt>
                <c:pt idx="1">
                  <c:v>-22.4246908835356</c:v>
                </c:pt>
                <c:pt idx="2">
                  <c:v>-17.428121139300401</c:v>
                </c:pt>
                <c:pt idx="3">
                  <c:v>-12.308127927927</c:v>
                </c:pt>
                <c:pt idx="4">
                  <c:v>-7.4906224949858897</c:v>
                </c:pt>
                <c:pt idx="5">
                  <c:v>-2.4162018718531399</c:v>
                </c:pt>
                <c:pt idx="6">
                  <c:v>2.5169138783729199</c:v>
                </c:pt>
                <c:pt idx="7">
                  <c:v>7.4210004191106904</c:v>
                </c:pt>
                <c:pt idx="8">
                  <c:v>12.6128811586442</c:v>
                </c:pt>
                <c:pt idx="9">
                  <c:v>17.5085981406638</c:v>
                </c:pt>
                <c:pt idx="10">
                  <c:v>22.487946553768602</c:v>
                </c:pt>
                <c:pt idx="11">
                  <c:v>27.469367165642801</c:v>
                </c:pt>
                <c:pt idx="12">
                  <c:v>32.425308851325397</c:v>
                </c:pt>
                <c:pt idx="13">
                  <c:v>37.547950023891097</c:v>
                </c:pt>
                <c:pt idx="14">
                  <c:v>42.453947885142497</c:v>
                </c:pt>
                <c:pt idx="15">
                  <c:v>47.494991047975198</c:v>
                </c:pt>
                <c:pt idx="16">
                  <c:v>52.4600608127218</c:v>
                </c:pt>
                <c:pt idx="17">
                  <c:v>57.4443863338306</c:v>
                </c:pt>
                <c:pt idx="18">
                  <c:v>62.488471355463098</c:v>
                </c:pt>
                <c:pt idx="19">
                  <c:v>67.4831203582509</c:v>
                </c:pt>
                <c:pt idx="20">
                  <c:v>72.451525167973699</c:v>
                </c:pt>
                <c:pt idx="21">
                  <c:v>85.559474535318401</c:v>
                </c:pt>
                <c:pt idx="22">
                  <c:v>109.884869518402</c:v>
                </c:pt>
                <c:pt idx="23">
                  <c:v>135.383023664653</c:v>
                </c:pt>
              </c:numCache>
            </c:numRef>
          </c:xVal>
          <c:yVal>
            <c:numRef>
              <c:f>'Burnout 2016 Broker'!$G$89:$G$112</c:f>
              <c:numCache>
                <c:formatCode>0.00</c:formatCode>
                <c:ptCount val="24"/>
                <c:pt idx="0">
                  <c:v>8.1015627370105818</c:v>
                </c:pt>
                <c:pt idx="1">
                  <c:v>8.0219516985977855</c:v>
                </c:pt>
                <c:pt idx="2">
                  <c:v>8.3825878549333215</c:v>
                </c:pt>
                <c:pt idx="3">
                  <c:v>10.715364664218974</c:v>
                </c:pt>
                <c:pt idx="4">
                  <c:v>10.449731512310855</c:v>
                </c:pt>
                <c:pt idx="5">
                  <c:v>10.462434632683282</c:v>
                </c:pt>
                <c:pt idx="6">
                  <c:v>13.333264437974091</c:v>
                </c:pt>
                <c:pt idx="7">
                  <c:v>15.232485403006423</c:v>
                </c:pt>
                <c:pt idx="8">
                  <c:v>16.216565016053906</c:v>
                </c:pt>
                <c:pt idx="9">
                  <c:v>16.675566935214235</c:v>
                </c:pt>
                <c:pt idx="10">
                  <c:v>17.725457839638725</c:v>
                </c:pt>
                <c:pt idx="11">
                  <c:v>20.642550317364826</c:v>
                </c:pt>
                <c:pt idx="12">
                  <c:v>21.378432526542433</c:v>
                </c:pt>
                <c:pt idx="13">
                  <c:v>23.524294067682682</c:v>
                </c:pt>
                <c:pt idx="14">
                  <c:v>25.634172177075556</c:v>
                </c:pt>
                <c:pt idx="15">
                  <c:v>25.220707433292045</c:v>
                </c:pt>
                <c:pt idx="16">
                  <c:v>27.460879960909757</c:v>
                </c:pt>
                <c:pt idx="17">
                  <c:v>29.830516682436659</c:v>
                </c:pt>
                <c:pt idx="18">
                  <c:v>31.47205115137287</c:v>
                </c:pt>
                <c:pt idx="19">
                  <c:v>30.207530693518947</c:v>
                </c:pt>
                <c:pt idx="20">
                  <c:v>32.38615711961986</c:v>
                </c:pt>
                <c:pt idx="21">
                  <c:v>34.974701531182774</c:v>
                </c:pt>
                <c:pt idx="22">
                  <c:v>38.635097059717907</c:v>
                </c:pt>
                <c:pt idx="23">
                  <c:v>40.481686364924109</c:v>
                </c:pt>
              </c:numCache>
            </c:numRef>
          </c:yVal>
          <c:smooth val="1"/>
        </c:ser>
        <c:ser>
          <c:idx val="3"/>
          <c:order val="1"/>
          <c:tx>
            <c:v>combined_media_model</c:v>
          </c:tx>
          <c:xVal>
            <c:numRef>
              <c:f>'Burnout 2016 Broker'!$A$89:$A$112</c:f>
              <c:numCache>
                <c:formatCode>0.00</c:formatCode>
                <c:ptCount val="24"/>
                <c:pt idx="0">
                  <c:v>-32.9417864034057</c:v>
                </c:pt>
                <c:pt idx="1">
                  <c:v>-22.4246908835356</c:v>
                </c:pt>
                <c:pt idx="2">
                  <c:v>-17.428121139300401</c:v>
                </c:pt>
                <c:pt idx="3">
                  <c:v>-12.308127927927</c:v>
                </c:pt>
                <c:pt idx="4">
                  <c:v>-7.4906224949858897</c:v>
                </c:pt>
                <c:pt idx="5">
                  <c:v>-2.4162018718531399</c:v>
                </c:pt>
                <c:pt idx="6">
                  <c:v>2.5169138783729199</c:v>
                </c:pt>
                <c:pt idx="7">
                  <c:v>7.4210004191106904</c:v>
                </c:pt>
                <c:pt idx="8">
                  <c:v>12.6128811586442</c:v>
                </c:pt>
                <c:pt idx="9">
                  <c:v>17.5085981406638</c:v>
                </c:pt>
                <c:pt idx="10">
                  <c:v>22.487946553768602</c:v>
                </c:pt>
                <c:pt idx="11">
                  <c:v>27.469367165642801</c:v>
                </c:pt>
                <c:pt idx="12">
                  <c:v>32.425308851325397</c:v>
                </c:pt>
                <c:pt idx="13">
                  <c:v>37.547950023891097</c:v>
                </c:pt>
                <c:pt idx="14">
                  <c:v>42.453947885142497</c:v>
                </c:pt>
                <c:pt idx="15">
                  <c:v>47.494991047975198</c:v>
                </c:pt>
                <c:pt idx="16">
                  <c:v>52.4600608127218</c:v>
                </c:pt>
                <c:pt idx="17">
                  <c:v>57.4443863338306</c:v>
                </c:pt>
                <c:pt idx="18">
                  <c:v>62.488471355463098</c:v>
                </c:pt>
                <c:pt idx="19">
                  <c:v>67.4831203582509</c:v>
                </c:pt>
                <c:pt idx="20">
                  <c:v>72.451525167973699</c:v>
                </c:pt>
                <c:pt idx="21">
                  <c:v>85.559474535318401</c:v>
                </c:pt>
                <c:pt idx="22">
                  <c:v>109.884869518402</c:v>
                </c:pt>
                <c:pt idx="23">
                  <c:v>135.383023664653</c:v>
                </c:pt>
              </c:numCache>
            </c:numRef>
          </c:xVal>
          <c:yVal>
            <c:numRef>
              <c:f>'Burnout 2016 Broker'!$T$89:$T$112</c:f>
              <c:numCache>
                <c:formatCode>0.00</c:formatCode>
                <c:ptCount val="24"/>
                <c:pt idx="0">
                  <c:v>11.476184405510814</c:v>
                </c:pt>
                <c:pt idx="1">
                  <c:v>11.679195137461129</c:v>
                </c:pt>
                <c:pt idx="2">
                  <c:v>11.515696132661146</c:v>
                </c:pt>
                <c:pt idx="3">
                  <c:v>12.451230741725849</c:v>
                </c:pt>
                <c:pt idx="4">
                  <c:v>12.710836133897075</c:v>
                </c:pt>
                <c:pt idx="5">
                  <c:v>13.402761419094011</c:v>
                </c:pt>
                <c:pt idx="6">
                  <c:v>14.511908336697898</c:v>
                </c:pt>
                <c:pt idx="7">
                  <c:v>15.488690535156369</c:v>
                </c:pt>
                <c:pt idx="8">
                  <c:v>17.239635565445809</c:v>
                </c:pt>
                <c:pt idx="9">
                  <c:v>18.713917501426145</c:v>
                </c:pt>
                <c:pt idx="10">
                  <c:v>20.545000879546883</c:v>
                </c:pt>
                <c:pt idx="11">
                  <c:v>22.338234065411534</c:v>
                </c:pt>
                <c:pt idx="12">
                  <c:v>23.781520102958375</c:v>
                </c:pt>
                <c:pt idx="13">
                  <c:v>25.853133841767018</c:v>
                </c:pt>
                <c:pt idx="14">
                  <c:v>27.011316840069544</c:v>
                </c:pt>
                <c:pt idx="15">
                  <c:v>28.159062207399689</c:v>
                </c:pt>
                <c:pt idx="16">
                  <c:v>28.976919370943534</c:v>
                </c:pt>
                <c:pt idx="17">
                  <c:v>29.921047957768888</c:v>
                </c:pt>
                <c:pt idx="18">
                  <c:v>31.453992151050137</c:v>
                </c:pt>
                <c:pt idx="19">
                  <c:v>34.320658207237628</c:v>
                </c:pt>
                <c:pt idx="20">
                  <c:v>31.738870972076285</c:v>
                </c:pt>
                <c:pt idx="21">
                  <c:v>34.705642967458708</c:v>
                </c:pt>
                <c:pt idx="22">
                  <c:v>37.999706609526349</c:v>
                </c:pt>
                <c:pt idx="23">
                  <c:v>38.247888154673539</c:v>
                </c:pt>
              </c:numCache>
            </c:numRef>
          </c:yVal>
          <c:smooth val="1"/>
        </c:ser>
        <c:ser>
          <c:idx val="1"/>
          <c:order val="2"/>
          <c:tx>
            <c:v>new model_after burnout dial</c:v>
          </c:tx>
          <c:xVal>
            <c:numRef>
              <c:f>'Burnout 2016 Broker'!$A$89:$A$112</c:f>
              <c:numCache>
                <c:formatCode>0.00</c:formatCode>
                <c:ptCount val="24"/>
                <c:pt idx="0">
                  <c:v>-32.9417864034057</c:v>
                </c:pt>
                <c:pt idx="1">
                  <c:v>-22.4246908835356</c:v>
                </c:pt>
                <c:pt idx="2">
                  <c:v>-17.428121139300401</c:v>
                </c:pt>
                <c:pt idx="3">
                  <c:v>-12.308127927927</c:v>
                </c:pt>
                <c:pt idx="4">
                  <c:v>-7.4906224949858897</c:v>
                </c:pt>
                <c:pt idx="5">
                  <c:v>-2.4162018718531399</c:v>
                </c:pt>
                <c:pt idx="6">
                  <c:v>2.5169138783729199</c:v>
                </c:pt>
                <c:pt idx="7">
                  <c:v>7.4210004191106904</c:v>
                </c:pt>
                <c:pt idx="8">
                  <c:v>12.6128811586442</c:v>
                </c:pt>
                <c:pt idx="9">
                  <c:v>17.5085981406638</c:v>
                </c:pt>
                <c:pt idx="10">
                  <c:v>22.487946553768602</c:v>
                </c:pt>
                <c:pt idx="11">
                  <c:v>27.469367165642801</c:v>
                </c:pt>
                <c:pt idx="12">
                  <c:v>32.425308851325397</c:v>
                </c:pt>
                <c:pt idx="13">
                  <c:v>37.547950023891097</c:v>
                </c:pt>
                <c:pt idx="14">
                  <c:v>42.453947885142497</c:v>
                </c:pt>
                <c:pt idx="15">
                  <c:v>47.494991047975198</c:v>
                </c:pt>
                <c:pt idx="16">
                  <c:v>52.4600608127218</c:v>
                </c:pt>
                <c:pt idx="17">
                  <c:v>57.4443863338306</c:v>
                </c:pt>
                <c:pt idx="18">
                  <c:v>62.488471355463098</c:v>
                </c:pt>
                <c:pt idx="19">
                  <c:v>67.4831203582509</c:v>
                </c:pt>
                <c:pt idx="20">
                  <c:v>72.451525167973699</c:v>
                </c:pt>
                <c:pt idx="21">
                  <c:v>85.559474535318401</c:v>
                </c:pt>
                <c:pt idx="22">
                  <c:v>109.884869518402</c:v>
                </c:pt>
                <c:pt idx="23">
                  <c:v>135.383023664653</c:v>
                </c:pt>
              </c:numCache>
            </c:numRef>
          </c:xVal>
          <c:yVal>
            <c:numRef>
              <c:f>'Burnout 2016 Broker'!$U$89:$U$112</c:f>
              <c:numCache>
                <c:formatCode>0.00</c:formatCode>
                <c:ptCount val="24"/>
                <c:pt idx="0">
                  <c:v>11.476184405510814</c:v>
                </c:pt>
                <c:pt idx="1">
                  <c:v>11.679195137461129</c:v>
                </c:pt>
                <c:pt idx="2">
                  <c:v>11.515696132661146</c:v>
                </c:pt>
                <c:pt idx="3">
                  <c:v>12.451230741725849</c:v>
                </c:pt>
                <c:pt idx="4">
                  <c:v>12.710836133897075</c:v>
                </c:pt>
                <c:pt idx="5">
                  <c:v>13.402761419094011</c:v>
                </c:pt>
                <c:pt idx="6">
                  <c:v>14.511908336697898</c:v>
                </c:pt>
                <c:pt idx="7">
                  <c:v>15.488690535156369</c:v>
                </c:pt>
                <c:pt idx="8">
                  <c:v>17.239635565445809</c:v>
                </c:pt>
                <c:pt idx="9">
                  <c:v>18.713917501426145</c:v>
                </c:pt>
                <c:pt idx="10">
                  <c:v>20.545000879546883</c:v>
                </c:pt>
                <c:pt idx="11">
                  <c:v>22.338234065411534</c:v>
                </c:pt>
                <c:pt idx="12">
                  <c:v>23.781520102958375</c:v>
                </c:pt>
                <c:pt idx="13">
                  <c:v>25.853133841767018</c:v>
                </c:pt>
                <c:pt idx="14">
                  <c:v>27.011316840069544</c:v>
                </c:pt>
                <c:pt idx="15">
                  <c:v>28.159062207399689</c:v>
                </c:pt>
                <c:pt idx="16">
                  <c:v>28.976919370943534</c:v>
                </c:pt>
                <c:pt idx="17">
                  <c:v>29.921047957768888</c:v>
                </c:pt>
                <c:pt idx="18">
                  <c:v>31.453992151050137</c:v>
                </c:pt>
                <c:pt idx="19">
                  <c:v>34.320658207237628</c:v>
                </c:pt>
                <c:pt idx="20">
                  <c:v>31.738870972076285</c:v>
                </c:pt>
                <c:pt idx="21">
                  <c:v>34.705642967458708</c:v>
                </c:pt>
                <c:pt idx="22">
                  <c:v>37.999706609526349</c:v>
                </c:pt>
                <c:pt idx="23">
                  <c:v>38.247888154673539</c:v>
                </c:pt>
              </c:numCache>
            </c:numRef>
          </c:yVal>
          <c:smooth val="1"/>
        </c:ser>
        <c:dLbls>
          <c:showLegendKey val="0"/>
          <c:showVal val="0"/>
          <c:showCatName val="0"/>
          <c:showSerName val="0"/>
          <c:showPercent val="0"/>
          <c:showBubbleSize val="0"/>
        </c:dLbls>
        <c:axId val="346388352"/>
        <c:axId val="346389888"/>
      </c:scatterChart>
      <c:valAx>
        <c:axId val="346388352"/>
        <c:scaling>
          <c:orientation val="minMax"/>
          <c:max val="150"/>
          <c:min val="-50"/>
        </c:scaling>
        <c:delete val="0"/>
        <c:axPos val="b"/>
        <c:numFmt formatCode="0" sourceLinked="0"/>
        <c:majorTickMark val="out"/>
        <c:minorTickMark val="none"/>
        <c:tickLblPos val="nextTo"/>
        <c:crossAx val="346389888"/>
        <c:crosses val="autoZero"/>
        <c:crossBetween val="midCat"/>
        <c:majorUnit val="25"/>
      </c:valAx>
      <c:valAx>
        <c:axId val="346389888"/>
        <c:scaling>
          <c:orientation val="minMax"/>
        </c:scaling>
        <c:delete val="0"/>
        <c:axPos val="l"/>
        <c:numFmt formatCode="0.00" sourceLinked="1"/>
        <c:majorTickMark val="out"/>
        <c:minorTickMark val="none"/>
        <c:tickLblPos val="nextTo"/>
        <c:crossAx val="346388352"/>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Broker, burnout 2000-4000</c:v>
          </c:tx>
          <c:xVal>
            <c:numRef>
              <c:f>'Burnout 2016 Broker'!$A$195:$A$198</c:f>
              <c:numCache>
                <c:formatCode>0.00</c:formatCode>
                <c:ptCount val="4"/>
                <c:pt idx="0">
                  <c:v>87.945752311352294</c:v>
                </c:pt>
                <c:pt idx="1">
                  <c:v>110.88952267332</c:v>
                </c:pt>
                <c:pt idx="2">
                  <c:v>135.58899768964201</c:v>
                </c:pt>
                <c:pt idx="3">
                  <c:v>160.82644468613199</c:v>
                </c:pt>
              </c:numCache>
            </c:numRef>
          </c:xVal>
          <c:yVal>
            <c:numRef>
              <c:f>'Burnout 2016 Broker'!$G$195:$G$198</c:f>
              <c:numCache>
                <c:formatCode>0.00</c:formatCode>
                <c:ptCount val="4"/>
                <c:pt idx="0">
                  <c:v>27.066255506960569</c:v>
                </c:pt>
                <c:pt idx="1">
                  <c:v>29.188920424882426</c:v>
                </c:pt>
                <c:pt idx="2">
                  <c:v>36.91786594245734</c:v>
                </c:pt>
                <c:pt idx="3">
                  <c:v>49.268192747152526</c:v>
                </c:pt>
              </c:numCache>
            </c:numRef>
          </c:yVal>
          <c:smooth val="1"/>
        </c:ser>
        <c:ser>
          <c:idx val="3"/>
          <c:order val="1"/>
          <c:tx>
            <c:v>combined_media_model</c:v>
          </c:tx>
          <c:xVal>
            <c:numRef>
              <c:f>'Burnout 2016 Broker'!$A$195:$A$198</c:f>
              <c:numCache>
                <c:formatCode>0.00</c:formatCode>
                <c:ptCount val="4"/>
                <c:pt idx="0">
                  <c:v>87.945752311352294</c:v>
                </c:pt>
                <c:pt idx="1">
                  <c:v>110.88952267332</c:v>
                </c:pt>
                <c:pt idx="2">
                  <c:v>135.58899768964201</c:v>
                </c:pt>
                <c:pt idx="3">
                  <c:v>160.82644468613199</c:v>
                </c:pt>
              </c:numCache>
            </c:numRef>
          </c:xVal>
          <c:yVal>
            <c:numRef>
              <c:f>'Burnout 2016 Broker'!$T$195:$T$198</c:f>
              <c:numCache>
                <c:formatCode>0.00</c:formatCode>
                <c:ptCount val="4"/>
                <c:pt idx="0">
                  <c:v>29.320072917487739</c:v>
                </c:pt>
                <c:pt idx="1">
                  <c:v>34.330424680642601</c:v>
                </c:pt>
                <c:pt idx="2">
                  <c:v>39.408039760099214</c:v>
                </c:pt>
                <c:pt idx="3">
                  <c:v>41.463346549721599</c:v>
                </c:pt>
              </c:numCache>
            </c:numRef>
          </c:yVal>
          <c:smooth val="1"/>
        </c:ser>
        <c:ser>
          <c:idx val="1"/>
          <c:order val="2"/>
          <c:tx>
            <c:v>new model_after burnout dial</c:v>
          </c:tx>
          <c:xVal>
            <c:numRef>
              <c:f>'Burnout 2016 Broker'!$A$195:$A$198</c:f>
              <c:numCache>
                <c:formatCode>0.00</c:formatCode>
                <c:ptCount val="4"/>
                <c:pt idx="0">
                  <c:v>87.945752311352294</c:v>
                </c:pt>
                <c:pt idx="1">
                  <c:v>110.88952267332</c:v>
                </c:pt>
                <c:pt idx="2">
                  <c:v>135.58899768964201</c:v>
                </c:pt>
                <c:pt idx="3">
                  <c:v>160.82644468613199</c:v>
                </c:pt>
              </c:numCache>
            </c:numRef>
          </c:xVal>
          <c:yVal>
            <c:numRef>
              <c:f>'Burnout 2016 Broker'!$U$195:$U$198</c:f>
              <c:numCache>
                <c:formatCode>0.00</c:formatCode>
                <c:ptCount val="4"/>
                <c:pt idx="0">
                  <c:v>29.320072917487739</c:v>
                </c:pt>
                <c:pt idx="1">
                  <c:v>34.330424680642601</c:v>
                </c:pt>
                <c:pt idx="2">
                  <c:v>39.408039760099214</c:v>
                </c:pt>
                <c:pt idx="3">
                  <c:v>41.463346549721599</c:v>
                </c:pt>
              </c:numCache>
            </c:numRef>
          </c:yVal>
          <c:smooth val="1"/>
        </c:ser>
        <c:dLbls>
          <c:showLegendKey val="0"/>
          <c:showVal val="0"/>
          <c:showCatName val="0"/>
          <c:showSerName val="0"/>
          <c:showPercent val="0"/>
          <c:showBubbleSize val="0"/>
        </c:dLbls>
        <c:axId val="351860608"/>
        <c:axId val="351862144"/>
      </c:scatterChart>
      <c:valAx>
        <c:axId val="351860608"/>
        <c:scaling>
          <c:orientation val="minMax"/>
          <c:min val="-50"/>
        </c:scaling>
        <c:delete val="0"/>
        <c:axPos val="b"/>
        <c:numFmt formatCode="0" sourceLinked="0"/>
        <c:majorTickMark val="out"/>
        <c:minorTickMark val="none"/>
        <c:tickLblPos val="nextTo"/>
        <c:crossAx val="351862144"/>
        <c:crosses val="autoZero"/>
        <c:crossBetween val="midCat"/>
        <c:majorUnit val="25"/>
      </c:valAx>
      <c:valAx>
        <c:axId val="351862144"/>
        <c:scaling>
          <c:orientation val="minMax"/>
          <c:min val="0"/>
        </c:scaling>
        <c:delete val="0"/>
        <c:axPos val="l"/>
        <c:numFmt formatCode="0.00" sourceLinked="1"/>
        <c:majorTickMark val="out"/>
        <c:minorTickMark val="none"/>
        <c:tickLblPos val="nextTo"/>
        <c:crossAx val="351860608"/>
        <c:crosses val="autoZero"/>
        <c:crossBetween val="midCat"/>
        <c:majorUnit val="5"/>
      </c:valAx>
    </c:plotArea>
    <c:legend>
      <c:legendPos val="b"/>
      <c:layout>
        <c:manualLayout>
          <c:xMode val="edge"/>
          <c:yMode val="edge"/>
          <c:x val="1.72517358590186E-2"/>
          <c:y val="0.85855388810258892"/>
          <c:w val="0.8999999007997852"/>
          <c:h val="0.10925213204604912"/>
        </c:manualLayout>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Broker, burnout 4000-6000</c:v>
          </c:tx>
          <c:xVal>
            <c:numRef>
              <c:f>'Burnout 2016 Broker'!$A$269:$A$271</c:f>
              <c:numCache>
                <c:formatCode>0.00</c:formatCode>
                <c:ptCount val="3"/>
                <c:pt idx="0">
                  <c:v>116.03124639370201</c:v>
                </c:pt>
                <c:pt idx="1">
                  <c:v>134.330485892414</c:v>
                </c:pt>
                <c:pt idx="2">
                  <c:v>159.07673562394999</c:v>
                </c:pt>
              </c:numCache>
            </c:numRef>
          </c:xVal>
          <c:yVal>
            <c:numRef>
              <c:f>'Burnout 2016 Broker'!$G$269:$G$271</c:f>
              <c:numCache>
                <c:formatCode>0.00</c:formatCode>
                <c:ptCount val="3"/>
                <c:pt idx="0">
                  <c:v>23.445879267198034</c:v>
                </c:pt>
                <c:pt idx="1">
                  <c:v>27.538300256984481</c:v>
                </c:pt>
                <c:pt idx="2">
                  <c:v>30.07703504180742</c:v>
                </c:pt>
              </c:numCache>
            </c:numRef>
          </c:yVal>
          <c:smooth val="1"/>
        </c:ser>
        <c:ser>
          <c:idx val="3"/>
          <c:order val="1"/>
          <c:tx>
            <c:v>combined_media_model</c:v>
          </c:tx>
          <c:xVal>
            <c:numRef>
              <c:f>'Burnout 2016 Broker'!$A$269:$A$272</c:f>
              <c:numCache>
                <c:formatCode>0.00</c:formatCode>
                <c:ptCount val="4"/>
                <c:pt idx="0">
                  <c:v>116.03124639370201</c:v>
                </c:pt>
                <c:pt idx="1">
                  <c:v>134.330485892414</c:v>
                </c:pt>
                <c:pt idx="2">
                  <c:v>159.07673562394999</c:v>
                </c:pt>
                <c:pt idx="3">
                  <c:v>183.120596686288</c:v>
                </c:pt>
              </c:numCache>
            </c:numRef>
          </c:xVal>
          <c:yVal>
            <c:numRef>
              <c:f>'Burnout 2016 Broker'!$T$269:$T$272</c:f>
              <c:numCache>
                <c:formatCode>0.00</c:formatCode>
                <c:ptCount val="4"/>
                <c:pt idx="0">
                  <c:v>26.710176153301333</c:v>
                </c:pt>
                <c:pt idx="1">
                  <c:v>28.153225652115566</c:v>
                </c:pt>
                <c:pt idx="2">
                  <c:v>30.687428092388092</c:v>
                </c:pt>
                <c:pt idx="3">
                  <c:v>33.246431993896898</c:v>
                </c:pt>
              </c:numCache>
            </c:numRef>
          </c:yVal>
          <c:smooth val="1"/>
        </c:ser>
        <c:ser>
          <c:idx val="1"/>
          <c:order val="2"/>
          <c:tx>
            <c:v>new model_after burnout dial</c:v>
          </c:tx>
          <c:xVal>
            <c:numRef>
              <c:f>'Burnout 2016 Broker'!$A$269:$A$272</c:f>
              <c:numCache>
                <c:formatCode>0.00</c:formatCode>
                <c:ptCount val="4"/>
                <c:pt idx="0">
                  <c:v>116.03124639370201</c:v>
                </c:pt>
                <c:pt idx="1">
                  <c:v>134.330485892414</c:v>
                </c:pt>
                <c:pt idx="2">
                  <c:v>159.07673562394999</c:v>
                </c:pt>
                <c:pt idx="3">
                  <c:v>183.120596686288</c:v>
                </c:pt>
              </c:numCache>
            </c:numRef>
          </c:xVal>
          <c:yVal>
            <c:numRef>
              <c:f>'Burnout 2016 Broker'!$U$269:$U$272</c:f>
              <c:numCache>
                <c:formatCode>0.00</c:formatCode>
                <c:ptCount val="4"/>
                <c:pt idx="0">
                  <c:v>26.710176153301333</c:v>
                </c:pt>
                <c:pt idx="1">
                  <c:v>28.153225652115566</c:v>
                </c:pt>
                <c:pt idx="2">
                  <c:v>30.687428092388092</c:v>
                </c:pt>
                <c:pt idx="3">
                  <c:v>33.246431993896898</c:v>
                </c:pt>
              </c:numCache>
            </c:numRef>
          </c:yVal>
          <c:smooth val="1"/>
        </c:ser>
        <c:dLbls>
          <c:showLegendKey val="0"/>
          <c:showVal val="0"/>
          <c:showCatName val="0"/>
          <c:showSerName val="0"/>
          <c:showPercent val="0"/>
          <c:showBubbleSize val="0"/>
        </c:dLbls>
        <c:axId val="354391936"/>
        <c:axId val="354393472"/>
      </c:scatterChart>
      <c:valAx>
        <c:axId val="354391936"/>
        <c:scaling>
          <c:orientation val="minMax"/>
          <c:min val="-50"/>
        </c:scaling>
        <c:delete val="0"/>
        <c:axPos val="b"/>
        <c:numFmt formatCode="0" sourceLinked="0"/>
        <c:majorTickMark val="out"/>
        <c:minorTickMark val="none"/>
        <c:tickLblPos val="nextTo"/>
        <c:crossAx val="354393472"/>
        <c:crosses val="autoZero"/>
        <c:crossBetween val="midCat"/>
        <c:majorUnit val="25"/>
      </c:valAx>
      <c:valAx>
        <c:axId val="354393472"/>
        <c:scaling>
          <c:orientation val="minMax"/>
        </c:scaling>
        <c:delete val="0"/>
        <c:axPos val="l"/>
        <c:numFmt formatCode="0.00" sourceLinked="1"/>
        <c:majorTickMark val="out"/>
        <c:minorTickMark val="none"/>
        <c:tickLblPos val="nextTo"/>
        <c:crossAx val="354391936"/>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Broker, burnout 6000-8000</c:v>
          </c:tx>
          <c:xVal>
            <c:numRef>
              <c:f>'Burnout 2016 Broker'!$A$320:$A$322</c:f>
              <c:numCache>
                <c:formatCode>0.00</c:formatCode>
                <c:ptCount val="3"/>
                <c:pt idx="0">
                  <c:v>141.93899068165399</c:v>
                </c:pt>
                <c:pt idx="1">
                  <c:v>161.11139388652899</c:v>
                </c:pt>
                <c:pt idx="2">
                  <c:v>184.21286604815401</c:v>
                </c:pt>
              </c:numCache>
            </c:numRef>
          </c:xVal>
          <c:yVal>
            <c:numRef>
              <c:f>'Burnout 2016 Broker'!$G$320:$G$322</c:f>
              <c:numCache>
                <c:formatCode>0.00</c:formatCode>
                <c:ptCount val="3"/>
                <c:pt idx="0">
                  <c:v>28.583299326025735</c:v>
                </c:pt>
                <c:pt idx="1">
                  <c:v>28.013694529121302</c:v>
                </c:pt>
                <c:pt idx="2">
                  <c:v>35.718259975612142</c:v>
                </c:pt>
              </c:numCache>
            </c:numRef>
          </c:yVal>
          <c:smooth val="1"/>
        </c:ser>
        <c:ser>
          <c:idx val="3"/>
          <c:order val="1"/>
          <c:tx>
            <c:v>combined_media_model</c:v>
          </c:tx>
          <c:xVal>
            <c:numRef>
              <c:f>'Burnout 2016 Broker'!$A$320:$A$322</c:f>
              <c:numCache>
                <c:formatCode>0.00</c:formatCode>
                <c:ptCount val="3"/>
                <c:pt idx="0">
                  <c:v>141.93899068165399</c:v>
                </c:pt>
                <c:pt idx="1">
                  <c:v>161.11139388652899</c:v>
                </c:pt>
                <c:pt idx="2">
                  <c:v>184.21286604815401</c:v>
                </c:pt>
              </c:numCache>
            </c:numRef>
          </c:xVal>
          <c:yVal>
            <c:numRef>
              <c:f>'Burnout 2016 Broker'!$T$320:$T$322</c:f>
              <c:numCache>
                <c:formatCode>0.00</c:formatCode>
                <c:ptCount val="3"/>
                <c:pt idx="0">
                  <c:v>27.94229251890804</c:v>
                </c:pt>
                <c:pt idx="1">
                  <c:v>29.746443630822384</c:v>
                </c:pt>
                <c:pt idx="2">
                  <c:v>33.393234164303863</c:v>
                </c:pt>
              </c:numCache>
            </c:numRef>
          </c:yVal>
          <c:smooth val="1"/>
        </c:ser>
        <c:ser>
          <c:idx val="1"/>
          <c:order val="2"/>
          <c:tx>
            <c:v>new model_after burnout dial</c:v>
          </c:tx>
          <c:xVal>
            <c:numRef>
              <c:f>'Burnout 2016 Broker'!$A$320:$A$322</c:f>
              <c:numCache>
                <c:formatCode>0.00</c:formatCode>
                <c:ptCount val="3"/>
                <c:pt idx="0">
                  <c:v>141.93899068165399</c:v>
                </c:pt>
                <c:pt idx="1">
                  <c:v>161.11139388652899</c:v>
                </c:pt>
                <c:pt idx="2">
                  <c:v>184.21286604815401</c:v>
                </c:pt>
              </c:numCache>
            </c:numRef>
          </c:xVal>
          <c:yVal>
            <c:numRef>
              <c:f>'Burnout 2016 Broker'!$U$320:$U$322</c:f>
              <c:numCache>
                <c:formatCode>0.00</c:formatCode>
                <c:ptCount val="3"/>
                <c:pt idx="0">
                  <c:v>27.94229251890804</c:v>
                </c:pt>
                <c:pt idx="1">
                  <c:v>29.746443630822384</c:v>
                </c:pt>
                <c:pt idx="2">
                  <c:v>33.393234164303863</c:v>
                </c:pt>
              </c:numCache>
            </c:numRef>
          </c:yVal>
          <c:smooth val="1"/>
        </c:ser>
        <c:dLbls>
          <c:showLegendKey val="0"/>
          <c:showVal val="0"/>
          <c:showCatName val="0"/>
          <c:showSerName val="0"/>
          <c:showPercent val="0"/>
          <c:showBubbleSize val="0"/>
        </c:dLbls>
        <c:axId val="309710208"/>
        <c:axId val="309837824"/>
      </c:scatterChart>
      <c:valAx>
        <c:axId val="309710208"/>
        <c:scaling>
          <c:orientation val="minMax"/>
          <c:min val="-50"/>
        </c:scaling>
        <c:delete val="0"/>
        <c:axPos val="b"/>
        <c:numFmt formatCode="0" sourceLinked="0"/>
        <c:majorTickMark val="out"/>
        <c:minorTickMark val="none"/>
        <c:tickLblPos val="nextTo"/>
        <c:crossAx val="309837824"/>
        <c:crosses val="autoZero"/>
        <c:crossBetween val="midCat"/>
        <c:majorUnit val="25"/>
      </c:valAx>
      <c:valAx>
        <c:axId val="309837824"/>
        <c:scaling>
          <c:orientation val="minMax"/>
        </c:scaling>
        <c:delete val="0"/>
        <c:axPos val="l"/>
        <c:numFmt formatCode="0.00" sourceLinked="1"/>
        <c:majorTickMark val="out"/>
        <c:minorTickMark val="none"/>
        <c:tickLblPos val="nextTo"/>
        <c:crossAx val="309710208"/>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NonCW, burnout 0-2000</c:v>
          </c:tx>
          <c:xVal>
            <c:numRef>
              <c:f>'Burnout 2016 NonCW'!$A$86:$A$112</c:f>
              <c:numCache>
                <c:formatCode>0.00</c:formatCode>
                <c:ptCount val="27"/>
                <c:pt idx="0">
                  <c:v>-83.1688562442029</c:v>
                </c:pt>
                <c:pt idx="1">
                  <c:v>-57.545537349867601</c:v>
                </c:pt>
                <c:pt idx="2">
                  <c:v>-32.856720288466498</c:v>
                </c:pt>
                <c:pt idx="3">
                  <c:v>-22.344470947636101</c:v>
                </c:pt>
                <c:pt idx="4">
                  <c:v>-17.3467266692248</c:v>
                </c:pt>
                <c:pt idx="5">
                  <c:v>-12.3575161624273</c:v>
                </c:pt>
                <c:pt idx="6">
                  <c:v>-7.4215285097127497</c:v>
                </c:pt>
                <c:pt idx="7">
                  <c:v>-2.4611686035077498</c:v>
                </c:pt>
                <c:pt idx="8">
                  <c:v>2.5501034328037302</c:v>
                </c:pt>
                <c:pt idx="9">
                  <c:v>7.5212481685966797</c:v>
                </c:pt>
                <c:pt idx="10">
                  <c:v>12.606930240503001</c:v>
                </c:pt>
                <c:pt idx="11">
                  <c:v>17.539927362320899</c:v>
                </c:pt>
                <c:pt idx="12">
                  <c:v>22.510386711323999</c:v>
                </c:pt>
                <c:pt idx="13">
                  <c:v>27.4994969017025</c:v>
                </c:pt>
                <c:pt idx="14">
                  <c:v>32.461754196906199</c:v>
                </c:pt>
                <c:pt idx="15">
                  <c:v>37.562760359149102</c:v>
                </c:pt>
                <c:pt idx="16">
                  <c:v>42.480998212126401</c:v>
                </c:pt>
                <c:pt idx="17">
                  <c:v>47.521060356284103</c:v>
                </c:pt>
                <c:pt idx="18">
                  <c:v>52.482692857174001</c:v>
                </c:pt>
                <c:pt idx="19">
                  <c:v>57.449730893986597</c:v>
                </c:pt>
                <c:pt idx="20">
                  <c:v>62.518711094767703</c:v>
                </c:pt>
                <c:pt idx="21">
                  <c:v>67.464413200873494</c:v>
                </c:pt>
                <c:pt idx="22">
                  <c:v>72.482710358747596</c:v>
                </c:pt>
                <c:pt idx="23">
                  <c:v>85.762702900163106</c:v>
                </c:pt>
                <c:pt idx="24">
                  <c:v>109.95072660222399</c:v>
                </c:pt>
                <c:pt idx="25">
                  <c:v>134.915529193259</c:v>
                </c:pt>
                <c:pt idx="26">
                  <c:v>156.46957913237301</c:v>
                </c:pt>
              </c:numCache>
            </c:numRef>
          </c:xVal>
          <c:yVal>
            <c:numRef>
              <c:f>'Burnout 2016 NonCW'!$G$86:$G$112</c:f>
              <c:numCache>
                <c:formatCode>0.00</c:formatCode>
                <c:ptCount val="27"/>
                <c:pt idx="0">
                  <c:v>22.748173448642174</c:v>
                </c:pt>
                <c:pt idx="1">
                  <c:v>15.728226389231137</c:v>
                </c:pt>
                <c:pt idx="2">
                  <c:v>8.3655446912794691</c:v>
                </c:pt>
                <c:pt idx="3">
                  <c:v>9.7390620443816083</c:v>
                </c:pt>
                <c:pt idx="4">
                  <c:v>8.2769275568687952</c:v>
                </c:pt>
                <c:pt idx="5">
                  <c:v>9.8748121775843796</c:v>
                </c:pt>
                <c:pt idx="6">
                  <c:v>10.293335478470567</c:v>
                </c:pt>
                <c:pt idx="7">
                  <c:v>9.5086443944801822</c:v>
                </c:pt>
                <c:pt idx="8">
                  <c:v>10.422463791866166</c:v>
                </c:pt>
                <c:pt idx="9">
                  <c:v>9.3058921284202345</c:v>
                </c:pt>
                <c:pt idx="10">
                  <c:v>11.157125113002241</c:v>
                </c:pt>
                <c:pt idx="11">
                  <c:v>10.806370482161565</c:v>
                </c:pt>
                <c:pt idx="12">
                  <c:v>11.772168887033274</c:v>
                </c:pt>
                <c:pt idx="13">
                  <c:v>12.301132171909968</c:v>
                </c:pt>
                <c:pt idx="14">
                  <c:v>12.917339681762098</c:v>
                </c:pt>
                <c:pt idx="15">
                  <c:v>15.072483900889843</c:v>
                </c:pt>
                <c:pt idx="16">
                  <c:v>16.20873240916103</c:v>
                </c:pt>
                <c:pt idx="17">
                  <c:v>16.573450390682311</c:v>
                </c:pt>
                <c:pt idx="18">
                  <c:v>17.826217738756423</c:v>
                </c:pt>
                <c:pt idx="19">
                  <c:v>19.669907965257327</c:v>
                </c:pt>
                <c:pt idx="20">
                  <c:v>21.128210318899974</c:v>
                </c:pt>
                <c:pt idx="21">
                  <c:v>22.012176859713517</c:v>
                </c:pt>
                <c:pt idx="22">
                  <c:v>23.057633805926024</c:v>
                </c:pt>
                <c:pt idx="23">
                  <c:v>24.566560347825373</c:v>
                </c:pt>
                <c:pt idx="24">
                  <c:v>27.832725223827282</c:v>
                </c:pt>
                <c:pt idx="25">
                  <c:v>33.199597012478144</c:v>
                </c:pt>
                <c:pt idx="26">
                  <c:v>38.883866479787621</c:v>
                </c:pt>
              </c:numCache>
            </c:numRef>
          </c:yVal>
          <c:smooth val="1"/>
        </c:ser>
        <c:ser>
          <c:idx val="3"/>
          <c:order val="1"/>
          <c:tx>
            <c:v>high_media_model</c:v>
          </c:tx>
          <c:xVal>
            <c:numRef>
              <c:f>'Burnout 2016 NonCW'!$A$86:$A$111</c:f>
              <c:numCache>
                <c:formatCode>0.00</c:formatCode>
                <c:ptCount val="26"/>
                <c:pt idx="0">
                  <c:v>-83.1688562442029</c:v>
                </c:pt>
                <c:pt idx="1">
                  <c:v>-57.545537349867601</c:v>
                </c:pt>
                <c:pt idx="2">
                  <c:v>-32.856720288466498</c:v>
                </c:pt>
                <c:pt idx="3">
                  <c:v>-22.344470947636101</c:v>
                </c:pt>
                <c:pt idx="4">
                  <c:v>-17.3467266692248</c:v>
                </c:pt>
                <c:pt idx="5">
                  <c:v>-12.3575161624273</c:v>
                </c:pt>
                <c:pt idx="6">
                  <c:v>-7.4215285097127497</c:v>
                </c:pt>
                <c:pt idx="7">
                  <c:v>-2.4611686035077498</c:v>
                </c:pt>
                <c:pt idx="8">
                  <c:v>2.5501034328037302</c:v>
                </c:pt>
                <c:pt idx="9">
                  <c:v>7.5212481685966797</c:v>
                </c:pt>
                <c:pt idx="10">
                  <c:v>12.606930240503001</c:v>
                </c:pt>
                <c:pt idx="11">
                  <c:v>17.539927362320899</c:v>
                </c:pt>
                <c:pt idx="12">
                  <c:v>22.510386711323999</c:v>
                </c:pt>
                <c:pt idx="13">
                  <c:v>27.4994969017025</c:v>
                </c:pt>
                <c:pt idx="14">
                  <c:v>32.461754196906199</c:v>
                </c:pt>
                <c:pt idx="15">
                  <c:v>37.562760359149102</c:v>
                </c:pt>
                <c:pt idx="16">
                  <c:v>42.480998212126401</c:v>
                </c:pt>
                <c:pt idx="17">
                  <c:v>47.521060356284103</c:v>
                </c:pt>
                <c:pt idx="18">
                  <c:v>52.482692857174001</c:v>
                </c:pt>
                <c:pt idx="19">
                  <c:v>57.449730893986597</c:v>
                </c:pt>
                <c:pt idx="20">
                  <c:v>62.518711094767703</c:v>
                </c:pt>
                <c:pt idx="21">
                  <c:v>67.464413200873494</c:v>
                </c:pt>
                <c:pt idx="22">
                  <c:v>72.482710358747596</c:v>
                </c:pt>
                <c:pt idx="23">
                  <c:v>85.762702900163106</c:v>
                </c:pt>
                <c:pt idx="24">
                  <c:v>109.95072660222399</c:v>
                </c:pt>
                <c:pt idx="25">
                  <c:v>134.915529193259</c:v>
                </c:pt>
              </c:numCache>
            </c:numRef>
          </c:xVal>
          <c:yVal>
            <c:numRef>
              <c:f>'Burnout 2016 NonCW'!$T$86:$T$111</c:f>
              <c:numCache>
                <c:formatCode>0.00</c:formatCode>
                <c:ptCount val="26"/>
                <c:pt idx="0">
                  <c:v>9.9795740890565305</c:v>
                </c:pt>
                <c:pt idx="1">
                  <c:v>9.15325661415498</c:v>
                </c:pt>
                <c:pt idx="2">
                  <c:v>9.4795313721104275</c:v>
                </c:pt>
                <c:pt idx="3">
                  <c:v>10.18768044982844</c:v>
                </c:pt>
                <c:pt idx="4">
                  <c:v>8.3429260350811436</c:v>
                </c:pt>
                <c:pt idx="5">
                  <c:v>9.1728218032285262</c:v>
                </c:pt>
                <c:pt idx="6">
                  <c:v>9.9408665391856221</c:v>
                </c:pt>
                <c:pt idx="7">
                  <c:v>10.280412502218628</c:v>
                </c:pt>
                <c:pt idx="8">
                  <c:v>10.574158837360825</c:v>
                </c:pt>
                <c:pt idx="9">
                  <c:v>10.849774805060552</c:v>
                </c:pt>
                <c:pt idx="10">
                  <c:v>11.267942981783319</c:v>
                </c:pt>
                <c:pt idx="11">
                  <c:v>11.837512236807878</c:v>
                </c:pt>
                <c:pt idx="12">
                  <c:v>12.543989932312504</c:v>
                </c:pt>
                <c:pt idx="13">
                  <c:v>13.360965926588332</c:v>
                </c:pt>
                <c:pt idx="14">
                  <c:v>14.16289439304872</c:v>
                </c:pt>
                <c:pt idx="15">
                  <c:v>15.100486504927513</c:v>
                </c:pt>
                <c:pt idx="16">
                  <c:v>16.115035164261538</c:v>
                </c:pt>
                <c:pt idx="17">
                  <c:v>17.224394631740548</c:v>
                </c:pt>
                <c:pt idx="18">
                  <c:v>18.589572610216354</c:v>
                </c:pt>
                <c:pt idx="19">
                  <c:v>19.709663045571133</c:v>
                </c:pt>
                <c:pt idx="20">
                  <c:v>20.857384921305599</c:v>
                </c:pt>
                <c:pt idx="21">
                  <c:v>22.395048939896768</c:v>
                </c:pt>
                <c:pt idx="22">
                  <c:v>23.187356383721426</c:v>
                </c:pt>
                <c:pt idx="23">
                  <c:v>24.206355416058766</c:v>
                </c:pt>
                <c:pt idx="24">
                  <c:v>26.896603730035917</c:v>
                </c:pt>
                <c:pt idx="25">
                  <c:v>29.119290439249077</c:v>
                </c:pt>
              </c:numCache>
            </c:numRef>
          </c:yVal>
          <c:smooth val="1"/>
        </c:ser>
        <c:ser>
          <c:idx val="1"/>
          <c:order val="2"/>
          <c:tx>
            <c:v>new model_after burnout dial</c:v>
          </c:tx>
          <c:xVal>
            <c:numRef>
              <c:f>'Burnout 2016 NonCW'!$A$86:$A$112</c:f>
              <c:numCache>
                <c:formatCode>0.00</c:formatCode>
                <c:ptCount val="27"/>
                <c:pt idx="0">
                  <c:v>-83.1688562442029</c:v>
                </c:pt>
                <c:pt idx="1">
                  <c:v>-57.545537349867601</c:v>
                </c:pt>
                <c:pt idx="2">
                  <c:v>-32.856720288466498</c:v>
                </c:pt>
                <c:pt idx="3">
                  <c:v>-22.344470947636101</c:v>
                </c:pt>
                <c:pt idx="4">
                  <c:v>-17.3467266692248</c:v>
                </c:pt>
                <c:pt idx="5">
                  <c:v>-12.3575161624273</c:v>
                </c:pt>
                <c:pt idx="6">
                  <c:v>-7.4215285097127497</c:v>
                </c:pt>
                <c:pt idx="7">
                  <c:v>-2.4611686035077498</c:v>
                </c:pt>
                <c:pt idx="8">
                  <c:v>2.5501034328037302</c:v>
                </c:pt>
                <c:pt idx="9">
                  <c:v>7.5212481685966797</c:v>
                </c:pt>
                <c:pt idx="10">
                  <c:v>12.606930240503001</c:v>
                </c:pt>
                <c:pt idx="11">
                  <c:v>17.539927362320899</c:v>
                </c:pt>
                <c:pt idx="12">
                  <c:v>22.510386711323999</c:v>
                </c:pt>
                <c:pt idx="13">
                  <c:v>27.4994969017025</c:v>
                </c:pt>
                <c:pt idx="14">
                  <c:v>32.461754196906199</c:v>
                </c:pt>
                <c:pt idx="15">
                  <c:v>37.562760359149102</c:v>
                </c:pt>
                <c:pt idx="16">
                  <c:v>42.480998212126401</c:v>
                </c:pt>
                <c:pt idx="17">
                  <c:v>47.521060356284103</c:v>
                </c:pt>
                <c:pt idx="18">
                  <c:v>52.482692857174001</c:v>
                </c:pt>
                <c:pt idx="19">
                  <c:v>57.449730893986597</c:v>
                </c:pt>
                <c:pt idx="20">
                  <c:v>62.518711094767703</c:v>
                </c:pt>
                <c:pt idx="21">
                  <c:v>67.464413200873494</c:v>
                </c:pt>
                <c:pt idx="22">
                  <c:v>72.482710358747596</c:v>
                </c:pt>
                <c:pt idx="23">
                  <c:v>85.762702900163106</c:v>
                </c:pt>
                <c:pt idx="24">
                  <c:v>109.95072660222399</c:v>
                </c:pt>
                <c:pt idx="25">
                  <c:v>134.915529193259</c:v>
                </c:pt>
                <c:pt idx="26">
                  <c:v>156.46957913237301</c:v>
                </c:pt>
              </c:numCache>
            </c:numRef>
          </c:xVal>
          <c:yVal>
            <c:numRef>
              <c:f>'Burnout 2016 NonCW'!$U$86:$U$112</c:f>
              <c:numCache>
                <c:formatCode>0.00</c:formatCode>
                <c:ptCount val="27"/>
                <c:pt idx="0">
                  <c:v>9.9795740890565305</c:v>
                </c:pt>
                <c:pt idx="1">
                  <c:v>9.15325661415498</c:v>
                </c:pt>
                <c:pt idx="2">
                  <c:v>9.4795313721104275</c:v>
                </c:pt>
                <c:pt idx="3">
                  <c:v>10.18768044982844</c:v>
                </c:pt>
                <c:pt idx="4">
                  <c:v>8.3429260350811436</c:v>
                </c:pt>
                <c:pt idx="5">
                  <c:v>9.1728218032285262</c:v>
                </c:pt>
                <c:pt idx="6">
                  <c:v>9.9408665391856221</c:v>
                </c:pt>
                <c:pt idx="7">
                  <c:v>10.280412502218628</c:v>
                </c:pt>
                <c:pt idx="8">
                  <c:v>10.574158837360825</c:v>
                </c:pt>
                <c:pt idx="9">
                  <c:v>10.849774805060552</c:v>
                </c:pt>
                <c:pt idx="10">
                  <c:v>11.267942981783319</c:v>
                </c:pt>
                <c:pt idx="11">
                  <c:v>11.837512236807878</c:v>
                </c:pt>
                <c:pt idx="12">
                  <c:v>12.543989932312504</c:v>
                </c:pt>
                <c:pt idx="13">
                  <c:v>13.360965926588332</c:v>
                </c:pt>
                <c:pt idx="14">
                  <c:v>14.16289439304872</c:v>
                </c:pt>
                <c:pt idx="15">
                  <c:v>15.100486504927513</c:v>
                </c:pt>
                <c:pt idx="16">
                  <c:v>16.115035164261538</c:v>
                </c:pt>
                <c:pt idx="17">
                  <c:v>17.224394631740548</c:v>
                </c:pt>
                <c:pt idx="18">
                  <c:v>18.589572610216354</c:v>
                </c:pt>
                <c:pt idx="19">
                  <c:v>19.709663045571133</c:v>
                </c:pt>
                <c:pt idx="20">
                  <c:v>20.857384921305599</c:v>
                </c:pt>
                <c:pt idx="21">
                  <c:v>22.395048939896768</c:v>
                </c:pt>
                <c:pt idx="22">
                  <c:v>23.187356383721426</c:v>
                </c:pt>
                <c:pt idx="23">
                  <c:v>24.206355416058766</c:v>
                </c:pt>
                <c:pt idx="24">
                  <c:v>26.896603730035917</c:v>
                </c:pt>
                <c:pt idx="25">
                  <c:v>29.119290439249077</c:v>
                </c:pt>
                <c:pt idx="26">
                  <c:v>31.620383136061481</c:v>
                </c:pt>
              </c:numCache>
            </c:numRef>
          </c:yVal>
          <c:smooth val="1"/>
        </c:ser>
        <c:dLbls>
          <c:showLegendKey val="0"/>
          <c:showVal val="0"/>
          <c:showCatName val="0"/>
          <c:showSerName val="0"/>
          <c:showPercent val="0"/>
          <c:showBubbleSize val="0"/>
        </c:dLbls>
        <c:axId val="355287424"/>
        <c:axId val="355288960"/>
      </c:scatterChart>
      <c:valAx>
        <c:axId val="355287424"/>
        <c:scaling>
          <c:orientation val="minMax"/>
          <c:min val="-50"/>
        </c:scaling>
        <c:delete val="0"/>
        <c:axPos val="b"/>
        <c:numFmt formatCode="0" sourceLinked="0"/>
        <c:majorTickMark val="out"/>
        <c:minorTickMark val="none"/>
        <c:tickLblPos val="nextTo"/>
        <c:crossAx val="355288960"/>
        <c:crosses val="autoZero"/>
        <c:crossBetween val="midCat"/>
        <c:majorUnit val="25"/>
      </c:valAx>
      <c:valAx>
        <c:axId val="355288960"/>
        <c:scaling>
          <c:orientation val="minMax"/>
        </c:scaling>
        <c:delete val="0"/>
        <c:axPos val="l"/>
        <c:numFmt formatCode="0.00" sourceLinked="1"/>
        <c:majorTickMark val="out"/>
        <c:minorTickMark val="none"/>
        <c:tickLblPos val="nextTo"/>
        <c:crossAx val="355287424"/>
        <c:crosses val="autoZero"/>
        <c:crossBetween val="midCat"/>
        <c:majorUnit val="5"/>
      </c:valAx>
    </c:plotArea>
    <c:legend>
      <c:legendPos val="b"/>
      <c:layout>
        <c:manualLayout>
          <c:xMode val="edge"/>
          <c:yMode val="edge"/>
          <c:x val="1.72517358590186E-2"/>
          <c:y val="0.85855388810258892"/>
          <c:w val="0.8999999007997852"/>
          <c:h val="5.9716531551057161E-2"/>
        </c:manualLayout>
      </c:layout>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NonCW, burnout 2000-4000</c:v>
          </c:tx>
          <c:xVal>
            <c:numRef>
              <c:f>'Burnout 2016 NonCW'!$A$202:$A$208</c:f>
              <c:numCache>
                <c:formatCode>0.00</c:formatCode>
                <c:ptCount val="7"/>
                <c:pt idx="0">
                  <c:v>67.957599759550803</c:v>
                </c:pt>
                <c:pt idx="1">
                  <c:v>72.514679471674796</c:v>
                </c:pt>
                <c:pt idx="2">
                  <c:v>88.346907080894894</c:v>
                </c:pt>
                <c:pt idx="3">
                  <c:v>111.050790091183</c:v>
                </c:pt>
                <c:pt idx="4">
                  <c:v>135.28166227636299</c:v>
                </c:pt>
                <c:pt idx="5">
                  <c:v>160.82336237457599</c:v>
                </c:pt>
                <c:pt idx="6">
                  <c:v>184.67583096267799</c:v>
                </c:pt>
              </c:numCache>
            </c:numRef>
          </c:xVal>
          <c:yVal>
            <c:numRef>
              <c:f>'Burnout 2016 NonCW'!$G$202:$G$208</c:f>
              <c:numCache>
                <c:formatCode>0.00</c:formatCode>
                <c:ptCount val="7"/>
                <c:pt idx="0">
                  <c:v>23.647043980335802</c:v>
                </c:pt>
                <c:pt idx="1">
                  <c:v>20.656727055648282</c:v>
                </c:pt>
                <c:pt idx="2">
                  <c:v>23.590480485039876</c:v>
                </c:pt>
                <c:pt idx="3">
                  <c:v>25.412432750466408</c:v>
                </c:pt>
                <c:pt idx="4">
                  <c:v>30.203725825557637</c:v>
                </c:pt>
                <c:pt idx="5">
                  <c:v>37.065712708586474</c:v>
                </c:pt>
                <c:pt idx="6">
                  <c:v>39.173711421572833</c:v>
                </c:pt>
              </c:numCache>
            </c:numRef>
          </c:yVal>
          <c:smooth val="1"/>
        </c:ser>
        <c:ser>
          <c:idx val="3"/>
          <c:order val="1"/>
          <c:tx>
            <c:v>combined_media_model</c:v>
          </c:tx>
          <c:xVal>
            <c:numRef>
              <c:f>'Burnout 2016 NonCW'!$A$202:$A$208</c:f>
              <c:numCache>
                <c:formatCode>0.00</c:formatCode>
                <c:ptCount val="7"/>
                <c:pt idx="0">
                  <c:v>67.957599759550803</c:v>
                </c:pt>
                <c:pt idx="1">
                  <c:v>72.514679471674796</c:v>
                </c:pt>
                <c:pt idx="2">
                  <c:v>88.346907080894894</c:v>
                </c:pt>
                <c:pt idx="3">
                  <c:v>111.050790091183</c:v>
                </c:pt>
                <c:pt idx="4">
                  <c:v>135.28166227636299</c:v>
                </c:pt>
                <c:pt idx="5">
                  <c:v>160.82336237457599</c:v>
                </c:pt>
                <c:pt idx="6">
                  <c:v>184.67583096267799</c:v>
                </c:pt>
              </c:numCache>
            </c:numRef>
          </c:xVal>
          <c:yVal>
            <c:numRef>
              <c:f>'Burnout 2016 NonCW'!$T$202:$T$208</c:f>
              <c:numCache>
                <c:formatCode>0.00</c:formatCode>
                <c:ptCount val="7"/>
                <c:pt idx="0">
                  <c:v>19.15434265478909</c:v>
                </c:pt>
                <c:pt idx="1">
                  <c:v>21.351345213242123</c:v>
                </c:pt>
                <c:pt idx="2">
                  <c:v>23.770218924890273</c:v>
                </c:pt>
                <c:pt idx="3">
                  <c:v>25.091928982207978</c:v>
                </c:pt>
                <c:pt idx="4">
                  <c:v>26.110735210168713</c:v>
                </c:pt>
                <c:pt idx="5">
                  <c:v>28.957353139049857</c:v>
                </c:pt>
                <c:pt idx="6">
                  <c:v>31.687498366672827</c:v>
                </c:pt>
              </c:numCache>
            </c:numRef>
          </c:yVal>
          <c:smooth val="1"/>
        </c:ser>
        <c:ser>
          <c:idx val="1"/>
          <c:order val="2"/>
          <c:tx>
            <c:v>new model_after burnout dial</c:v>
          </c:tx>
          <c:xVal>
            <c:numRef>
              <c:f>'Burnout 2016 NonCW'!$A$202:$A$208</c:f>
              <c:numCache>
                <c:formatCode>0.00</c:formatCode>
                <c:ptCount val="7"/>
                <c:pt idx="0">
                  <c:v>67.957599759550803</c:v>
                </c:pt>
                <c:pt idx="1">
                  <c:v>72.514679471674796</c:v>
                </c:pt>
                <c:pt idx="2">
                  <c:v>88.346907080894894</c:v>
                </c:pt>
                <c:pt idx="3">
                  <c:v>111.050790091183</c:v>
                </c:pt>
                <c:pt idx="4">
                  <c:v>135.28166227636299</c:v>
                </c:pt>
                <c:pt idx="5">
                  <c:v>160.82336237457599</c:v>
                </c:pt>
                <c:pt idx="6">
                  <c:v>184.67583096267799</c:v>
                </c:pt>
              </c:numCache>
            </c:numRef>
          </c:xVal>
          <c:yVal>
            <c:numRef>
              <c:f>'Burnout 2016 NonCW'!$U$202:$U$208</c:f>
              <c:numCache>
                <c:formatCode>0.00</c:formatCode>
                <c:ptCount val="7"/>
                <c:pt idx="0">
                  <c:v>21.717806769863756</c:v>
                </c:pt>
                <c:pt idx="1">
                  <c:v>24.166106842807245</c:v>
                </c:pt>
                <c:pt idx="2">
                  <c:v>26.850536320145412</c:v>
                </c:pt>
                <c:pt idx="3">
                  <c:v>28.31230503080765</c:v>
                </c:pt>
                <c:pt idx="4">
                  <c:v>29.436589564055847</c:v>
                </c:pt>
                <c:pt idx="5">
                  <c:v>32.566208097060091</c:v>
                </c:pt>
                <c:pt idx="6">
                  <c:v>35.551086732001089</c:v>
                </c:pt>
              </c:numCache>
            </c:numRef>
          </c:yVal>
          <c:smooth val="1"/>
        </c:ser>
        <c:dLbls>
          <c:showLegendKey val="0"/>
          <c:showVal val="0"/>
          <c:showCatName val="0"/>
          <c:showSerName val="0"/>
          <c:showPercent val="0"/>
          <c:showBubbleSize val="0"/>
        </c:dLbls>
        <c:axId val="351646080"/>
        <c:axId val="351647616"/>
      </c:scatterChart>
      <c:valAx>
        <c:axId val="351646080"/>
        <c:scaling>
          <c:orientation val="minMax"/>
          <c:min val="-50"/>
        </c:scaling>
        <c:delete val="0"/>
        <c:axPos val="b"/>
        <c:numFmt formatCode="0" sourceLinked="0"/>
        <c:majorTickMark val="out"/>
        <c:minorTickMark val="none"/>
        <c:tickLblPos val="nextTo"/>
        <c:crossAx val="351647616"/>
        <c:crosses val="autoZero"/>
        <c:crossBetween val="midCat"/>
        <c:majorUnit val="25"/>
      </c:valAx>
      <c:valAx>
        <c:axId val="351647616"/>
        <c:scaling>
          <c:orientation val="minMax"/>
          <c:min val="0"/>
        </c:scaling>
        <c:delete val="0"/>
        <c:axPos val="l"/>
        <c:numFmt formatCode="0.00" sourceLinked="1"/>
        <c:majorTickMark val="out"/>
        <c:minorTickMark val="none"/>
        <c:tickLblPos val="nextTo"/>
        <c:crossAx val="351646080"/>
        <c:crosses val="autoZero"/>
        <c:crossBetween val="midCat"/>
        <c:majorUnit val="5"/>
      </c:valAx>
    </c:plotArea>
    <c:legend>
      <c:legendPos val="b"/>
      <c:layout>
        <c:manualLayout>
          <c:xMode val="edge"/>
          <c:yMode val="edge"/>
          <c:x val="1.72517358590186E-2"/>
          <c:y val="0.85855388810258892"/>
          <c:w val="0.8999999007997852"/>
          <c:h val="0.10594975867971633"/>
        </c:manualLayout>
      </c:layout>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NonCW, burnout 4000-6000</c:v>
          </c:tx>
          <c:xVal>
            <c:numRef>
              <c:f>'Burnout 2016 NonCW'!$A$279:$A$282</c:f>
              <c:numCache>
                <c:formatCode>0.00</c:formatCode>
                <c:ptCount val="4"/>
                <c:pt idx="0">
                  <c:v>115.93629231505901</c:v>
                </c:pt>
                <c:pt idx="1">
                  <c:v>134.94787362496999</c:v>
                </c:pt>
                <c:pt idx="2">
                  <c:v>160.85444420450901</c:v>
                </c:pt>
                <c:pt idx="3">
                  <c:v>184.271773570699</c:v>
                </c:pt>
              </c:numCache>
            </c:numRef>
          </c:xVal>
          <c:yVal>
            <c:numRef>
              <c:f>'Burnout 2016 NonCW'!$G$279:$G$282</c:f>
              <c:numCache>
                <c:formatCode>0.00</c:formatCode>
                <c:ptCount val="4"/>
                <c:pt idx="0">
                  <c:v>22.934692049688397</c:v>
                </c:pt>
                <c:pt idx="1">
                  <c:v>26.371704660814256</c:v>
                </c:pt>
                <c:pt idx="2">
                  <c:v>30.590770334995867</c:v>
                </c:pt>
                <c:pt idx="3">
                  <c:v>34.36212828771842</c:v>
                </c:pt>
              </c:numCache>
            </c:numRef>
          </c:yVal>
          <c:smooth val="1"/>
        </c:ser>
        <c:ser>
          <c:idx val="3"/>
          <c:order val="1"/>
          <c:tx>
            <c:v>combined_media_model</c:v>
          </c:tx>
          <c:xVal>
            <c:numRef>
              <c:f>'Burnout 2016 NonCW'!$A$279:$A$282</c:f>
              <c:numCache>
                <c:formatCode>0.00</c:formatCode>
                <c:ptCount val="4"/>
                <c:pt idx="0">
                  <c:v>115.93629231505901</c:v>
                </c:pt>
                <c:pt idx="1">
                  <c:v>134.94787362496999</c:v>
                </c:pt>
                <c:pt idx="2">
                  <c:v>160.85444420450901</c:v>
                </c:pt>
                <c:pt idx="3">
                  <c:v>184.271773570699</c:v>
                </c:pt>
              </c:numCache>
            </c:numRef>
          </c:xVal>
          <c:yVal>
            <c:numRef>
              <c:f>'Burnout 2016 NonCW'!$T$279:$T$282</c:f>
              <c:numCache>
                <c:formatCode>0.00</c:formatCode>
                <c:ptCount val="4"/>
                <c:pt idx="0">
                  <c:v>19.111509137004067</c:v>
                </c:pt>
                <c:pt idx="1">
                  <c:v>22.807928131389843</c:v>
                </c:pt>
                <c:pt idx="2">
                  <c:v>24.901076497391195</c:v>
                </c:pt>
                <c:pt idx="3">
                  <c:v>27.253954691002889</c:v>
                </c:pt>
              </c:numCache>
            </c:numRef>
          </c:yVal>
          <c:smooth val="1"/>
        </c:ser>
        <c:ser>
          <c:idx val="1"/>
          <c:order val="2"/>
          <c:tx>
            <c:v>new model_after burnout dial</c:v>
          </c:tx>
          <c:xVal>
            <c:numRef>
              <c:f>'Burnout 2016 NonCW'!$A$279:$A$282</c:f>
              <c:numCache>
                <c:formatCode>0.00</c:formatCode>
                <c:ptCount val="4"/>
                <c:pt idx="0">
                  <c:v>115.93629231505901</c:v>
                </c:pt>
                <c:pt idx="1">
                  <c:v>134.94787362496999</c:v>
                </c:pt>
                <c:pt idx="2">
                  <c:v>160.85444420450901</c:v>
                </c:pt>
                <c:pt idx="3">
                  <c:v>184.271773570699</c:v>
                </c:pt>
              </c:numCache>
            </c:numRef>
          </c:xVal>
          <c:yVal>
            <c:numRef>
              <c:f>'Burnout 2016 NonCW'!$U$279:$U$282</c:f>
              <c:numCache>
                <c:formatCode>0.00</c:formatCode>
                <c:ptCount val="4"/>
                <c:pt idx="0">
                  <c:v>22.506177355643853</c:v>
                </c:pt>
                <c:pt idx="1">
                  <c:v>26.75242771349491</c:v>
                </c:pt>
                <c:pt idx="2">
                  <c:v>29.140137378078624</c:v>
                </c:pt>
                <c:pt idx="3">
                  <c:v>31.80915922339711</c:v>
                </c:pt>
              </c:numCache>
            </c:numRef>
          </c:yVal>
          <c:smooth val="1"/>
        </c:ser>
        <c:dLbls>
          <c:showLegendKey val="0"/>
          <c:showVal val="0"/>
          <c:showCatName val="0"/>
          <c:showSerName val="0"/>
          <c:showPercent val="0"/>
          <c:showBubbleSize val="0"/>
        </c:dLbls>
        <c:axId val="357974400"/>
        <c:axId val="357975936"/>
      </c:scatterChart>
      <c:valAx>
        <c:axId val="357974400"/>
        <c:scaling>
          <c:orientation val="minMax"/>
          <c:min val="-50"/>
        </c:scaling>
        <c:delete val="0"/>
        <c:axPos val="b"/>
        <c:numFmt formatCode="0" sourceLinked="0"/>
        <c:majorTickMark val="out"/>
        <c:minorTickMark val="none"/>
        <c:tickLblPos val="nextTo"/>
        <c:crossAx val="357975936"/>
        <c:crosses val="autoZero"/>
        <c:crossBetween val="midCat"/>
        <c:majorUnit val="25"/>
      </c:valAx>
      <c:valAx>
        <c:axId val="357975936"/>
        <c:scaling>
          <c:orientation val="minMax"/>
        </c:scaling>
        <c:delete val="0"/>
        <c:axPos val="l"/>
        <c:numFmt formatCode="0.00" sourceLinked="1"/>
        <c:majorTickMark val="out"/>
        <c:minorTickMark val="none"/>
        <c:tickLblPos val="nextTo"/>
        <c:crossAx val="357974400"/>
        <c:crosses val="autoZero"/>
        <c:crossBetween val="midCat"/>
        <c:majorUnit val="5"/>
      </c:valAx>
    </c:plotArea>
    <c:legend>
      <c:legendPos val="b"/>
      <c:layout>
        <c:manualLayout>
          <c:xMode val="edge"/>
          <c:yMode val="edge"/>
          <c:x val="1.72517358590186E-2"/>
          <c:y val="0.85855388810258892"/>
          <c:w val="0.8999999007997852"/>
          <c:h val="0.12906637224404591"/>
        </c:manualLayout>
      </c:layout>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NonCW, burnout 6000-8000</c:v>
          </c:tx>
          <c:xVal>
            <c:numRef>
              <c:f>'Burnout 2016 NonCW'!$A$333:$A$336</c:f>
              <c:numCache>
                <c:formatCode>0.00</c:formatCode>
                <c:ptCount val="4"/>
                <c:pt idx="0">
                  <c:v>142.22243058969701</c:v>
                </c:pt>
                <c:pt idx="1">
                  <c:v>161.128323694654</c:v>
                </c:pt>
                <c:pt idx="2">
                  <c:v>184.8519136411</c:v>
                </c:pt>
                <c:pt idx="3">
                  <c:v>209.89694491346199</c:v>
                </c:pt>
              </c:numCache>
            </c:numRef>
          </c:xVal>
          <c:yVal>
            <c:numRef>
              <c:f>'Burnout 2016 NonCW'!$G$333:$G$336</c:f>
              <c:numCache>
                <c:formatCode>0.00</c:formatCode>
                <c:ptCount val="4"/>
                <c:pt idx="0">
                  <c:v>25.088979573365265</c:v>
                </c:pt>
                <c:pt idx="1">
                  <c:v>26.242233179146133</c:v>
                </c:pt>
                <c:pt idx="2">
                  <c:v>30.302817620199285</c:v>
                </c:pt>
                <c:pt idx="3">
                  <c:v>36.123649012625471</c:v>
                </c:pt>
              </c:numCache>
            </c:numRef>
          </c:yVal>
          <c:smooth val="1"/>
        </c:ser>
        <c:ser>
          <c:idx val="3"/>
          <c:order val="1"/>
          <c:tx>
            <c:v>combined_media_model</c:v>
          </c:tx>
          <c:xVal>
            <c:numRef>
              <c:f>'Burnout 2016 NonCW'!$A$333:$A$336</c:f>
              <c:numCache>
                <c:formatCode>0.00</c:formatCode>
                <c:ptCount val="4"/>
                <c:pt idx="0">
                  <c:v>142.22243058969701</c:v>
                </c:pt>
                <c:pt idx="1">
                  <c:v>161.128323694654</c:v>
                </c:pt>
                <c:pt idx="2">
                  <c:v>184.8519136411</c:v>
                </c:pt>
                <c:pt idx="3">
                  <c:v>209.89694491346199</c:v>
                </c:pt>
              </c:numCache>
            </c:numRef>
          </c:xVal>
          <c:yVal>
            <c:numRef>
              <c:f>'Burnout 2016 NonCW'!$T$333:$T$336</c:f>
              <c:numCache>
                <c:formatCode>0.00</c:formatCode>
                <c:ptCount val="4"/>
                <c:pt idx="0">
                  <c:v>23.576028392891757</c:v>
                </c:pt>
                <c:pt idx="1">
                  <c:v>25.456188961542381</c:v>
                </c:pt>
                <c:pt idx="2">
                  <c:v>28.887264622501451</c:v>
                </c:pt>
                <c:pt idx="3">
                  <c:v>29.734248288703068</c:v>
                </c:pt>
              </c:numCache>
            </c:numRef>
          </c:yVal>
          <c:smooth val="1"/>
        </c:ser>
        <c:ser>
          <c:idx val="1"/>
          <c:order val="2"/>
          <c:tx>
            <c:v>new model_after burnout dial</c:v>
          </c:tx>
          <c:xVal>
            <c:numRef>
              <c:f>'Burnout 2016 NonCW'!$A$333:$A$336</c:f>
              <c:numCache>
                <c:formatCode>0.00</c:formatCode>
                <c:ptCount val="4"/>
                <c:pt idx="0">
                  <c:v>142.22243058969701</c:v>
                </c:pt>
                <c:pt idx="1">
                  <c:v>161.128323694654</c:v>
                </c:pt>
                <c:pt idx="2">
                  <c:v>184.8519136411</c:v>
                </c:pt>
                <c:pt idx="3">
                  <c:v>209.89694491346199</c:v>
                </c:pt>
              </c:numCache>
            </c:numRef>
          </c:xVal>
          <c:yVal>
            <c:numRef>
              <c:f>'Burnout 2016 NonCW'!$U$333:$U$336</c:f>
              <c:numCache>
                <c:formatCode>0.00</c:formatCode>
                <c:ptCount val="4"/>
                <c:pt idx="0">
                  <c:v>24.608595218495065</c:v>
                </c:pt>
                <c:pt idx="1">
                  <c:v>26.55716454928222</c:v>
                </c:pt>
                <c:pt idx="2">
                  <c:v>30.107079700526718</c:v>
                </c:pt>
                <c:pt idx="3">
                  <c:v>30.982171599833773</c:v>
                </c:pt>
              </c:numCache>
            </c:numRef>
          </c:yVal>
          <c:smooth val="1"/>
        </c:ser>
        <c:dLbls>
          <c:showLegendKey val="0"/>
          <c:showVal val="0"/>
          <c:showCatName val="0"/>
          <c:showSerName val="0"/>
          <c:showPercent val="0"/>
          <c:showBubbleSize val="0"/>
        </c:dLbls>
        <c:axId val="307225728"/>
        <c:axId val="307268992"/>
      </c:scatterChart>
      <c:valAx>
        <c:axId val="307225728"/>
        <c:scaling>
          <c:orientation val="minMax"/>
          <c:min val="-50"/>
        </c:scaling>
        <c:delete val="0"/>
        <c:axPos val="b"/>
        <c:numFmt formatCode="0" sourceLinked="0"/>
        <c:majorTickMark val="out"/>
        <c:minorTickMark val="none"/>
        <c:tickLblPos val="nextTo"/>
        <c:crossAx val="307268992"/>
        <c:crosses val="autoZero"/>
        <c:crossBetween val="midCat"/>
        <c:majorUnit val="25"/>
      </c:valAx>
      <c:valAx>
        <c:axId val="307268992"/>
        <c:scaling>
          <c:orientation val="minMax"/>
        </c:scaling>
        <c:delete val="0"/>
        <c:axPos val="l"/>
        <c:numFmt formatCode="0.00" sourceLinked="1"/>
        <c:majorTickMark val="out"/>
        <c:minorTickMark val="none"/>
        <c:tickLblPos val="nextTo"/>
        <c:crossAx val="307225728"/>
        <c:crosses val="autoZero"/>
        <c:crossBetween val="midCat"/>
        <c:majorUnit val="5"/>
      </c:valAx>
    </c:plotArea>
    <c:legend>
      <c:legendPos val="b"/>
      <c:layout>
        <c:manualLayout>
          <c:xMode val="edge"/>
          <c:yMode val="edge"/>
          <c:x val="1.72517358590186E-2"/>
          <c:y val="0.85855388810258892"/>
          <c:w val="0.8999999007997852"/>
          <c:h val="0.1224616255113803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60</xdr:col>
      <xdr:colOff>0</xdr:colOff>
      <xdr:row>104</xdr:row>
      <xdr:rowOff>0</xdr:rowOff>
    </xdr:from>
    <xdr:to>
      <xdr:col>89</xdr:col>
      <xdr:colOff>154781</xdr:colOff>
      <xdr:row>178</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endParaRPr lang="en-US" sz="1100"/>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-20 then '08-1:-25--20'</a:t>
          </a:r>
        </a:p>
        <a:p>
          <a:r>
            <a:rPr lang="en-US" sz="1100"/>
            <a:t> when  refi_incentive_eligible_fixed_cost &lt;= -15 then '08-2:-20--15'</a:t>
          </a:r>
        </a:p>
        <a:p>
          <a:r>
            <a:rPr lang="en-US" sz="1100"/>
            <a:t> when  refi_incentive_eligible_fixed_cost &lt;= -10 then '08-3:-15--10'</a:t>
          </a:r>
        </a:p>
        <a:p>
          <a:r>
            <a:rPr lang="en-US" sz="1100"/>
            <a:t> when  refi_incentive_eligible_fixed_cost &lt;= -5 then '08-4:-10--5'</a:t>
          </a:r>
        </a:p>
        <a:p>
          <a:r>
            <a:rPr lang="en-US" sz="1100"/>
            <a:t> when  refi_incentive_eligible_fixed_cost &lt;= 0 then '08:-25-0'</a:t>
          </a:r>
        </a:p>
        <a:p>
          <a:r>
            <a:rPr lang="en-US" sz="1100"/>
            <a:t> when  refi_incentive_eligible_fixed_cost &lt;= 5 then '09-1:0-5'</a:t>
          </a:r>
        </a:p>
        <a:p>
          <a:r>
            <a:rPr lang="en-US" sz="1100"/>
            <a:t> when  refi_incentive_eligible_fixed_cost &lt;= 10 then '09-2:5-10'</a:t>
          </a:r>
        </a:p>
        <a:p>
          <a:r>
            <a:rPr lang="en-US" sz="1100"/>
            <a:t> when  refi_incentive_eligible_fixed_cost &lt;= 15 then '09-3:10-15'</a:t>
          </a:r>
        </a:p>
        <a:p>
          <a:r>
            <a:rPr lang="en-US" sz="1100"/>
            <a:t> when  refi_incentive_eligible_fixed_cost &lt;= 20 then '09-4:15-20'</a:t>
          </a:r>
        </a:p>
        <a:p>
          <a:r>
            <a:rPr lang="en-US" sz="1100"/>
            <a:t> when  refi_incentive_eligible_fixed_cost &lt;= 25 then '09:0-25'</a:t>
          </a:r>
        </a:p>
        <a:p>
          <a:r>
            <a:rPr lang="en-US" sz="1100"/>
            <a:t> when  refi_incentive_eligible_fixed_cost &lt;= 30 then '10-1:25-30'</a:t>
          </a:r>
        </a:p>
        <a:p>
          <a:r>
            <a:rPr lang="en-US" sz="1100"/>
            <a:t> when  refi_incentive_eligible_fixed_cost &lt;= 35 then '10-2:30-35'</a:t>
          </a:r>
        </a:p>
        <a:p>
          <a:r>
            <a:rPr lang="en-US" sz="1100"/>
            <a:t> when  refi_incentive_eligible_fixed_cost &lt;= 40 then '10-3:35-40'</a:t>
          </a:r>
        </a:p>
        <a:p>
          <a:r>
            <a:rPr lang="en-US" sz="1100"/>
            <a:t> when  refi_incentive_eligible_fixed_cost &lt;= 45 then '10-4:40-45'</a:t>
          </a:r>
        </a:p>
        <a:p>
          <a:r>
            <a:rPr lang="en-US" sz="1100"/>
            <a:t> when  refi_incentive_eligible_fixed_cost &lt;= 50 then '10:25-50'</a:t>
          </a:r>
        </a:p>
        <a:p>
          <a:r>
            <a:rPr lang="en-US" sz="1100"/>
            <a:t> when  refi_incentive_eligible_fixed_cost &lt;= 55 then '11-1:50-55'</a:t>
          </a:r>
        </a:p>
        <a:p>
          <a:r>
            <a:rPr lang="en-US" sz="1100"/>
            <a:t> when  refi_incentive_eligible_fixed_cost &lt;= 60 then '11-2:55-60'</a:t>
          </a:r>
        </a:p>
        <a:p>
          <a:r>
            <a:rPr lang="en-US" sz="1100"/>
            <a:t> when  refi_incentive_eligible_fixed_cost &lt;= 65 then '11-3:60-65'</a:t>
          </a:r>
        </a:p>
        <a:p>
          <a:r>
            <a:rPr lang="en-US" sz="1100"/>
            <a:t> when  refi_incentive_eligible_fixed_cost &lt;= 70 then '11-4:65-70'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,PCT_BROKER = sum(CASE WHEN tpoType='BROKER' THEN 100 * schamBalance else 0  end) / sum( 1*schamBalance)</a:t>
          </a:r>
        </a:p>
        <a:p>
          <a:r>
            <a:rPr lang="en-US" sz="1100"/>
            <a:t>    ,PCT_CORRES = sum(CASE WHEN tpoType='CORRES' THEN 100 * schamBalance else 0  end) / sum( 1*schamBalance)</a:t>
          </a:r>
        </a:p>
        <a:p>
          <a:r>
            <a:rPr lang="en-US" sz="1100"/>
            <a:t>    ,PCT_NonRETAIL = sum(CASE WHEN tpoType in ('BROKER', 'CORRES', 'TPO') THEN 100 * schamBalance else 0 end) / sum( 1*schamBalance)</a:t>
          </a:r>
        </a:p>
        <a:p>
          <a:r>
            <a:rPr lang="en-US" sz="1100"/>
            <a:t>    ,PCT_RETAIL = sum(CASE WHEN tpoType in ('BROKER', 'CORRES', 'TPO') THEN 0 else 100 * schamBalance end) / sum( 1*schamBalance)</a:t>
          </a:r>
        </a:p>
        <a:p>
          <a:r>
            <a:rPr lang="en-US" sz="1100"/>
            <a:t>    </a:t>
          </a:r>
        </a:p>
        <a:p>
          <a:r>
            <a:rPr lang="en-US" sz="1100"/>
            <a:t>    ,PCT_CashWindow = sum(CASE WHEN (CASE WHEN tpoType in ('BROKER', 'CORRES', 'TPO') THEN 0 else 100 end) &gt; (CASE WHEN isCashWindow = 'Y' THEN 100 ELSE 0 END) </a:t>
          </a:r>
        </a:p>
        <a:p>
          <a:r>
            <a:rPr lang="en-US" sz="1100"/>
            <a:t>                            THEN (CASE WHEN isCashWindow = 'Y' THEN 100 ELSE 0 END) ELSE (CASE WHEN tpoType in ('BROKER', 'CORRES', 'TPO') THEN 0 else 100 end) END * schamBalance) / sum( 1*schamBalance)</a:t>
          </a:r>
        </a:p>
        <a:p>
          <a:r>
            <a:rPr lang="en-US" sz="1100"/>
            <a:t>    ,PCT_NonCashWindow = sum(((CASE WHEN tpoType in ('BROKER', 'CORRES', 'TPO') THEN 0 else 100 end) </a:t>
          </a:r>
        </a:p>
        <a:p>
          <a:r>
            <a:rPr lang="en-US" sz="1100"/>
            <a:t>                                - (CASE WHEN (CASE WHEN tpoType in ('BROKER', 'CORRES', 'TPO') THEN 0 else 100 end) &gt; (CASE WHEN isCashWindow = 'Y' THEN 100 ELSE 0 END) </a:t>
          </a:r>
        </a:p>
        <a:p>
          <a:r>
            <a:rPr lang="en-US" sz="1100"/>
            <a:t>                            THEN (CASE WHEN isCashWindow = 'Y' THEN 100 ELSE 0 END) ELSE (CASE WHEN tpoType in ('BROKER', 'CORRES', 'TPO') THEN 0 else 100 end) END))*schamBalance) / sum( 1*schamBalance)</a:t>
          </a:r>
        </a:p>
        <a:p>
          <a:endParaRPr lang="en-US" sz="1100"/>
        </a:p>
        <a:p>
          <a:r>
            <a:rPr lang="en-US" sz="1100"/>
            <a:t>                    from</a:t>
          </a:r>
        </a:p>
        <a:p>
          <a:r>
            <a:rPr lang="en-US" sz="1100"/>
            <a:t>                        FHL.Cello_LoanView l, scale.LoanPrepayTracking md1 , scale.fhl_loanIncentive i</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'4.30'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 </a:t>
          </a:r>
        </a:p>
        <a:p>
          <a:r>
            <a:rPr lang="en-US" sz="1100"/>
            <a:t>--or (l.asOf &gt;= '20160401' and l.asOf&lt;='20161201')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--and loanAge &gt;= 24</a:t>
          </a:r>
        </a:p>
        <a:p>
          <a:r>
            <a:rPr lang="en-US" sz="1100"/>
            <a:t>--  and loanAge &gt;= 24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r>
            <a:rPr lang="en-US" sz="1100"/>
            <a:t>--    and tpoType='BROKER'</a:t>
          </a:r>
        </a:p>
        <a:p>
          <a:r>
            <a:rPr lang="en-US" sz="1100"/>
            <a:t>--    and tpoType='CORRES'</a:t>
          </a:r>
        </a:p>
        <a:p>
          <a:r>
            <a:rPr lang="en-US" sz="1100"/>
            <a:t>--    and tpoType in ('BROKER', 'CORRES', 'TPO')     -- Non-Retail</a:t>
          </a:r>
        </a:p>
        <a:p>
          <a:r>
            <a:rPr lang="en-US" sz="1100"/>
            <a:t>--    and tpoType not in ('BROKER', 'CORRES', 'TPO') -- Retail</a:t>
          </a:r>
        </a:p>
        <a:p>
          <a:r>
            <a:rPr lang="en-US" sz="1100"/>
            <a:t>--    and tpoType not in ('BROKER', 'CORRES', 'TPO') and isCashWindow = 'Y'  -- CashWindow</a:t>
          </a:r>
        </a:p>
        <a:p>
          <a:r>
            <a:rPr lang="en-US" sz="1100"/>
            <a:t>    and tpoType not in ('BROKER', 'CORRES', 'TPO') and isCashWindow != 'Y' -- NonCashWindow</a:t>
          </a:r>
        </a:p>
        <a:p>
          <a:r>
            <a:rPr lang="en-US" sz="1100"/>
            <a:t>--    and (tpoType='CORRES' or tpoType not in ('BROKER', 'CORRES', 'TPO') and isCashWindow = 'Y')  -- Corres and CashWindow</a:t>
          </a:r>
        </a:p>
        <a:p>
          <a:endParaRPr lang="en-US" sz="1100"/>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a:p>
          <a:r>
            <a:rPr lang="en-US" sz="1100"/>
            <a:t>;</a:t>
          </a:r>
        </a:p>
        <a:p>
          <a:r>
            <a:rPr lang="en-US" sz="1100"/>
            <a:t>commit;</a:t>
          </a:r>
        </a:p>
      </xdr:txBody>
    </xdr:sp>
    <xdr:clientData/>
  </xdr:twoCellAnchor>
  <xdr:twoCellAnchor>
    <xdr:from>
      <xdr:col>60</xdr:col>
      <xdr:colOff>0</xdr:colOff>
      <xdr:row>2</xdr:row>
      <xdr:rowOff>0</xdr:rowOff>
    </xdr:from>
    <xdr:to>
      <xdr:col>89</xdr:col>
      <xdr:colOff>154781</xdr:colOff>
      <xdr:row>75</xdr:row>
      <xdr:rowOff>130969</xdr:rowOff>
    </xdr:to>
    <xdr:sp macro="" textlink="">
      <xdr:nvSpPr>
        <xdr:cNvPr id="7" name="TextBox 6"/>
        <xdr:cNvSpPr txBox="1"/>
      </xdr:nvSpPr>
      <xdr:spPr>
        <a:xfrm>
          <a:off x="41148000" y="38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70</xdr:row>
      <xdr:rowOff>130968</xdr:rowOff>
    </xdr:from>
    <xdr:to>
      <xdr:col>59</xdr:col>
      <xdr:colOff>23812</xdr:colOff>
      <xdr:row>90</xdr:row>
      <xdr:rowOff>166687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205</xdr:row>
      <xdr:rowOff>0</xdr:rowOff>
    </xdr:from>
    <xdr:to>
      <xdr:col>89</xdr:col>
      <xdr:colOff>154781</xdr:colOff>
      <xdr:row>280</xdr:row>
      <xdr:rowOff>130969</xdr:rowOff>
    </xdr:to>
    <xdr:sp macro="" textlink="">
      <xdr:nvSpPr>
        <xdr:cNvPr id="26" name="TextBox 25"/>
        <xdr:cNvSpPr txBox="1"/>
      </xdr:nvSpPr>
      <xdr:spPr>
        <a:xfrm>
          <a:off x="40231219" y="12954000"/>
          <a:ext cx="17764125" cy="7369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381000</xdr:colOff>
      <xdr:row>176</xdr:row>
      <xdr:rowOff>119063</xdr:rowOff>
    </xdr:from>
    <xdr:to>
      <xdr:col>59</xdr:col>
      <xdr:colOff>404812</xdr:colOff>
      <xdr:row>196</xdr:row>
      <xdr:rowOff>154782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381000</xdr:colOff>
      <xdr:row>277</xdr:row>
      <xdr:rowOff>119063</xdr:rowOff>
    </xdr:from>
    <xdr:to>
      <xdr:col>59</xdr:col>
      <xdr:colOff>404812</xdr:colOff>
      <xdr:row>297</xdr:row>
      <xdr:rowOff>154782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60</xdr:col>
      <xdr:colOff>0</xdr:colOff>
      <xdr:row>2</xdr:row>
      <xdr:rowOff>0</xdr:rowOff>
    </xdr:from>
    <xdr:to>
      <xdr:col>89</xdr:col>
      <xdr:colOff>154781</xdr:colOff>
      <xdr:row>85</xdr:row>
      <xdr:rowOff>130969</xdr:rowOff>
    </xdr:to>
    <xdr:sp macro="" textlink="">
      <xdr:nvSpPr>
        <xdr:cNvPr id="3" name="TextBox 2"/>
        <xdr:cNvSpPr txBox="1"/>
      </xdr:nvSpPr>
      <xdr:spPr>
        <a:xfrm>
          <a:off x="40147875" y="381000"/>
          <a:ext cx="17833181" cy="14037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22</xdr:col>
      <xdr:colOff>523876</xdr:colOff>
      <xdr:row>80</xdr:row>
      <xdr:rowOff>190499</xdr:rowOff>
    </xdr:from>
    <xdr:to>
      <xdr:col>32</xdr:col>
      <xdr:colOff>261937</xdr:colOff>
      <xdr:row>101</xdr:row>
      <xdr:rowOff>35718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121</xdr:row>
      <xdr:rowOff>0</xdr:rowOff>
    </xdr:from>
    <xdr:to>
      <xdr:col>89</xdr:col>
      <xdr:colOff>154781</xdr:colOff>
      <xdr:row>160</xdr:row>
      <xdr:rowOff>130969</xdr:rowOff>
    </xdr:to>
    <xdr:sp macro="" textlink="">
      <xdr:nvSpPr>
        <xdr:cNvPr id="8" name="TextBox 7"/>
        <xdr:cNvSpPr txBox="1"/>
      </xdr:nvSpPr>
      <xdr:spPr>
        <a:xfrm>
          <a:off x="40231219" y="381000"/>
          <a:ext cx="17764125" cy="15942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22</xdr:col>
      <xdr:colOff>476251</xdr:colOff>
      <xdr:row>152</xdr:row>
      <xdr:rowOff>178593</xdr:rowOff>
    </xdr:from>
    <xdr:to>
      <xdr:col>32</xdr:col>
      <xdr:colOff>214312</xdr:colOff>
      <xdr:row>173</xdr:row>
      <xdr:rowOff>23812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178</xdr:row>
      <xdr:rowOff>0</xdr:rowOff>
    </xdr:from>
    <xdr:to>
      <xdr:col>89</xdr:col>
      <xdr:colOff>154781</xdr:colOff>
      <xdr:row>217</xdr:row>
      <xdr:rowOff>130969</xdr:rowOff>
    </xdr:to>
    <xdr:sp macro="" textlink="">
      <xdr:nvSpPr>
        <xdr:cNvPr id="10" name="TextBox 9"/>
        <xdr:cNvSpPr txBox="1"/>
      </xdr:nvSpPr>
      <xdr:spPr>
        <a:xfrm>
          <a:off x="40231219" y="23050500"/>
          <a:ext cx="17764125" cy="7560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22</xdr:col>
      <xdr:colOff>476251</xdr:colOff>
      <xdr:row>209</xdr:row>
      <xdr:rowOff>178593</xdr:rowOff>
    </xdr:from>
    <xdr:to>
      <xdr:col>32</xdr:col>
      <xdr:colOff>214312</xdr:colOff>
      <xdr:row>230</xdr:row>
      <xdr:rowOff>23812</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27</xdr:col>
      <xdr:colOff>452437</xdr:colOff>
      <xdr:row>78</xdr:row>
      <xdr:rowOff>110726</xdr:rowOff>
    </xdr:from>
    <xdr:to>
      <xdr:col>39</xdr:col>
      <xdr:colOff>178593</xdr:colOff>
      <xdr:row>100</xdr:row>
      <xdr:rowOff>83343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60</xdr:col>
      <xdr:colOff>0</xdr:colOff>
      <xdr:row>2</xdr:row>
      <xdr:rowOff>0</xdr:rowOff>
    </xdr:from>
    <xdr:to>
      <xdr:col>89</xdr:col>
      <xdr:colOff>154781</xdr:colOff>
      <xdr:row>86</xdr:row>
      <xdr:rowOff>130969</xdr:rowOff>
    </xdr:to>
    <xdr:sp macro="" textlink="">
      <xdr:nvSpPr>
        <xdr:cNvPr id="2" name="TextBox 1"/>
        <xdr:cNvSpPr txBox="1"/>
      </xdr:nvSpPr>
      <xdr:spPr>
        <a:xfrm>
          <a:off x="40443150" y="381000"/>
          <a:ext cx="17833181" cy="1613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82</xdr:row>
      <xdr:rowOff>83343</xdr:rowOff>
    </xdr:from>
    <xdr:to>
      <xdr:col>36</xdr:col>
      <xdr:colOff>428624</xdr:colOff>
      <xdr:row>102</xdr:row>
      <xdr:rowOff>119062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122</xdr:row>
      <xdr:rowOff>0</xdr:rowOff>
    </xdr:from>
    <xdr:to>
      <xdr:col>89</xdr:col>
      <xdr:colOff>154781</xdr:colOff>
      <xdr:row>153</xdr:row>
      <xdr:rowOff>130969</xdr:rowOff>
    </xdr:to>
    <xdr:sp macro="" textlink="">
      <xdr:nvSpPr>
        <xdr:cNvPr id="4" name="TextBox 3"/>
        <xdr:cNvSpPr txBox="1"/>
      </xdr:nvSpPr>
      <xdr:spPr>
        <a:xfrm>
          <a:off x="40443150" y="23241000"/>
          <a:ext cx="17833181" cy="3369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164</xdr:row>
      <xdr:rowOff>0</xdr:rowOff>
    </xdr:from>
    <xdr:to>
      <xdr:col>89</xdr:col>
      <xdr:colOff>154781</xdr:colOff>
      <xdr:row>200</xdr:row>
      <xdr:rowOff>130969</xdr:rowOff>
    </xdr:to>
    <xdr:sp macro="" textlink="">
      <xdr:nvSpPr>
        <xdr:cNvPr id="5" name="TextBox 4"/>
        <xdr:cNvSpPr txBox="1"/>
      </xdr:nvSpPr>
      <xdr:spPr>
        <a:xfrm>
          <a:off x="40443150" y="28575000"/>
          <a:ext cx="17833181"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122</xdr:row>
      <xdr:rowOff>0</xdr:rowOff>
    </xdr:from>
    <xdr:to>
      <xdr:col>89</xdr:col>
      <xdr:colOff>154781</xdr:colOff>
      <xdr:row>188</xdr:row>
      <xdr:rowOff>130969</xdr:rowOff>
    </xdr:to>
    <xdr:sp macro="" textlink="">
      <xdr:nvSpPr>
        <xdr:cNvPr id="6" name="TextBox 5"/>
        <xdr:cNvSpPr txBox="1"/>
      </xdr:nvSpPr>
      <xdr:spPr>
        <a:xfrm>
          <a:off x="40443150" y="23241000"/>
          <a:ext cx="17833181" cy="7750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26</xdr:col>
      <xdr:colOff>619124</xdr:colOff>
      <xdr:row>182</xdr:row>
      <xdr:rowOff>59530</xdr:rowOff>
    </xdr:from>
    <xdr:to>
      <xdr:col>36</xdr:col>
      <xdr:colOff>357186</xdr:colOff>
      <xdr:row>203</xdr:row>
      <xdr:rowOff>11906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215</xdr:row>
      <xdr:rowOff>0</xdr:rowOff>
    </xdr:from>
    <xdr:to>
      <xdr:col>89</xdr:col>
      <xdr:colOff>154781</xdr:colOff>
      <xdr:row>243</xdr:row>
      <xdr:rowOff>130969</xdr:rowOff>
    </xdr:to>
    <xdr:sp macro="" textlink="">
      <xdr:nvSpPr>
        <xdr:cNvPr id="8" name="TextBox 7"/>
        <xdr:cNvSpPr txBox="1"/>
      </xdr:nvSpPr>
      <xdr:spPr>
        <a:xfrm>
          <a:off x="40443150" y="34861500"/>
          <a:ext cx="17833181" cy="2226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267</xdr:row>
      <xdr:rowOff>0</xdr:rowOff>
    </xdr:from>
    <xdr:to>
      <xdr:col>89</xdr:col>
      <xdr:colOff>154781</xdr:colOff>
      <xdr:row>291</xdr:row>
      <xdr:rowOff>130969</xdr:rowOff>
    </xdr:to>
    <xdr:sp macro="" textlink="">
      <xdr:nvSpPr>
        <xdr:cNvPr id="9" name="TextBox 8"/>
        <xdr:cNvSpPr txBox="1"/>
      </xdr:nvSpPr>
      <xdr:spPr>
        <a:xfrm>
          <a:off x="40443150" y="38100000"/>
          <a:ext cx="17833181"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215</xdr:row>
      <xdr:rowOff>0</xdr:rowOff>
    </xdr:from>
    <xdr:to>
      <xdr:col>89</xdr:col>
      <xdr:colOff>154781</xdr:colOff>
      <xdr:row>279</xdr:row>
      <xdr:rowOff>130969</xdr:rowOff>
    </xdr:to>
    <xdr:sp macro="" textlink="">
      <xdr:nvSpPr>
        <xdr:cNvPr id="10" name="TextBox 9"/>
        <xdr:cNvSpPr txBox="1"/>
      </xdr:nvSpPr>
      <xdr:spPr>
        <a:xfrm>
          <a:off x="40443150" y="34861500"/>
          <a:ext cx="17833181" cy="5655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35718</xdr:colOff>
      <xdr:row>269</xdr:row>
      <xdr:rowOff>190499</xdr:rowOff>
    </xdr:from>
    <xdr:to>
      <xdr:col>36</xdr:col>
      <xdr:colOff>404811</xdr:colOff>
      <xdr:row>290</xdr:row>
      <xdr:rowOff>35718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60</xdr:col>
      <xdr:colOff>0</xdr:colOff>
      <xdr:row>301</xdr:row>
      <xdr:rowOff>0</xdr:rowOff>
    </xdr:from>
    <xdr:to>
      <xdr:col>89</xdr:col>
      <xdr:colOff>154781</xdr:colOff>
      <xdr:row>321</xdr:row>
      <xdr:rowOff>130969</xdr:rowOff>
    </xdr:to>
    <xdr:sp macro="" textlink="">
      <xdr:nvSpPr>
        <xdr:cNvPr id="12" name="TextBox 11"/>
        <xdr:cNvSpPr txBox="1"/>
      </xdr:nvSpPr>
      <xdr:spPr>
        <a:xfrm>
          <a:off x="40528875" y="409575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336</xdr:row>
      <xdr:rowOff>0</xdr:rowOff>
    </xdr:from>
    <xdr:to>
      <xdr:col>89</xdr:col>
      <xdr:colOff>154781</xdr:colOff>
      <xdr:row>360</xdr:row>
      <xdr:rowOff>130969</xdr:rowOff>
    </xdr:to>
    <xdr:sp macro="" textlink="">
      <xdr:nvSpPr>
        <xdr:cNvPr id="13" name="TextBox 12"/>
        <xdr:cNvSpPr txBox="1"/>
      </xdr:nvSpPr>
      <xdr:spPr>
        <a:xfrm>
          <a:off x="40528875" y="50863500"/>
          <a:ext cx="17764125"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301</xdr:row>
      <xdr:rowOff>0</xdr:rowOff>
    </xdr:from>
    <xdr:to>
      <xdr:col>89</xdr:col>
      <xdr:colOff>154781</xdr:colOff>
      <xdr:row>348</xdr:row>
      <xdr:rowOff>130969</xdr:rowOff>
    </xdr:to>
    <xdr:sp macro="" textlink="">
      <xdr:nvSpPr>
        <xdr:cNvPr id="14" name="TextBox 13"/>
        <xdr:cNvSpPr txBox="1"/>
      </xdr:nvSpPr>
      <xdr:spPr>
        <a:xfrm>
          <a:off x="40528875" y="40957500"/>
          <a:ext cx="17764125" cy="1232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35718</xdr:colOff>
      <xdr:row>338</xdr:row>
      <xdr:rowOff>190499</xdr:rowOff>
    </xdr:from>
    <xdr:to>
      <xdr:col>36</xdr:col>
      <xdr:colOff>404811</xdr:colOff>
      <xdr:row>359</xdr:row>
      <xdr:rowOff>35718</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60</xdr:col>
      <xdr:colOff>0</xdr:colOff>
      <xdr:row>2</xdr:row>
      <xdr:rowOff>0</xdr:rowOff>
    </xdr:from>
    <xdr:to>
      <xdr:col>89</xdr:col>
      <xdr:colOff>154781</xdr:colOff>
      <xdr:row>86</xdr:row>
      <xdr:rowOff>130969</xdr:rowOff>
    </xdr:to>
    <xdr:sp macro="" textlink="">
      <xdr:nvSpPr>
        <xdr:cNvPr id="2" name="TextBox 1"/>
        <xdr:cNvSpPr txBox="1"/>
      </xdr:nvSpPr>
      <xdr:spPr>
        <a:xfrm>
          <a:off x="40147875" y="381000"/>
          <a:ext cx="17833181" cy="15942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82</xdr:row>
      <xdr:rowOff>83343</xdr:rowOff>
    </xdr:from>
    <xdr:to>
      <xdr:col>36</xdr:col>
      <xdr:colOff>428624</xdr:colOff>
      <xdr:row>102</xdr:row>
      <xdr:rowOff>119062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122</xdr:row>
      <xdr:rowOff>0</xdr:rowOff>
    </xdr:from>
    <xdr:to>
      <xdr:col>89</xdr:col>
      <xdr:colOff>154781</xdr:colOff>
      <xdr:row>149</xdr:row>
      <xdr:rowOff>130969</xdr:rowOff>
    </xdr:to>
    <xdr:sp macro="" textlink="">
      <xdr:nvSpPr>
        <xdr:cNvPr id="4" name="TextBox 3"/>
        <xdr:cNvSpPr txBox="1"/>
      </xdr:nvSpPr>
      <xdr:spPr>
        <a:xfrm>
          <a:off x="40147875" y="23050500"/>
          <a:ext cx="17833181" cy="7560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160</xdr:row>
      <xdr:rowOff>0</xdr:rowOff>
    </xdr:from>
    <xdr:to>
      <xdr:col>89</xdr:col>
      <xdr:colOff>154781</xdr:colOff>
      <xdr:row>195</xdr:row>
      <xdr:rowOff>130969</xdr:rowOff>
    </xdr:to>
    <xdr:sp macro="" textlink="">
      <xdr:nvSpPr>
        <xdr:cNvPr id="6" name="TextBox 5"/>
        <xdr:cNvSpPr txBox="1"/>
      </xdr:nvSpPr>
      <xdr:spPr>
        <a:xfrm>
          <a:off x="40147875" y="33909000"/>
          <a:ext cx="17833181" cy="7560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122</xdr:row>
      <xdr:rowOff>0</xdr:rowOff>
    </xdr:from>
    <xdr:to>
      <xdr:col>89</xdr:col>
      <xdr:colOff>154781</xdr:colOff>
      <xdr:row>183</xdr:row>
      <xdr:rowOff>130969</xdr:rowOff>
    </xdr:to>
    <xdr:sp macro="" textlink="">
      <xdr:nvSpPr>
        <xdr:cNvPr id="8" name="TextBox 7"/>
        <xdr:cNvSpPr txBox="1"/>
      </xdr:nvSpPr>
      <xdr:spPr>
        <a:xfrm>
          <a:off x="40528875" y="381000"/>
          <a:ext cx="17764125" cy="1613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179</xdr:row>
      <xdr:rowOff>83343</xdr:rowOff>
    </xdr:from>
    <xdr:to>
      <xdr:col>36</xdr:col>
      <xdr:colOff>428624</xdr:colOff>
      <xdr:row>199</xdr:row>
      <xdr:rowOff>119062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204</xdr:row>
      <xdr:rowOff>0</xdr:rowOff>
    </xdr:from>
    <xdr:to>
      <xdr:col>89</xdr:col>
      <xdr:colOff>154781</xdr:colOff>
      <xdr:row>228</xdr:row>
      <xdr:rowOff>130969</xdr:rowOff>
    </xdr:to>
    <xdr:sp macro="" textlink="">
      <xdr:nvSpPr>
        <xdr:cNvPr id="10" name="TextBox 9"/>
        <xdr:cNvSpPr txBox="1"/>
      </xdr:nvSpPr>
      <xdr:spPr>
        <a:xfrm>
          <a:off x="40528875" y="23241000"/>
          <a:ext cx="17764125" cy="3369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248</xdr:row>
      <xdr:rowOff>0</xdr:rowOff>
    </xdr:from>
    <xdr:to>
      <xdr:col>89</xdr:col>
      <xdr:colOff>154781</xdr:colOff>
      <xdr:row>272</xdr:row>
      <xdr:rowOff>130969</xdr:rowOff>
    </xdr:to>
    <xdr:sp macro="" textlink="">
      <xdr:nvSpPr>
        <xdr:cNvPr id="11" name="TextBox 10"/>
        <xdr:cNvSpPr txBox="1"/>
      </xdr:nvSpPr>
      <xdr:spPr>
        <a:xfrm>
          <a:off x="40528875" y="28575000"/>
          <a:ext cx="17764125"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204</xdr:row>
      <xdr:rowOff>0</xdr:rowOff>
    </xdr:from>
    <xdr:to>
      <xdr:col>89</xdr:col>
      <xdr:colOff>154781</xdr:colOff>
      <xdr:row>260</xdr:row>
      <xdr:rowOff>130969</xdr:rowOff>
    </xdr:to>
    <xdr:sp macro="" textlink="">
      <xdr:nvSpPr>
        <xdr:cNvPr id="12" name="TextBox 11"/>
        <xdr:cNvSpPr txBox="1"/>
      </xdr:nvSpPr>
      <xdr:spPr>
        <a:xfrm>
          <a:off x="40528875" y="23241000"/>
          <a:ext cx="17764125" cy="7750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35718</xdr:colOff>
      <xdr:row>250</xdr:row>
      <xdr:rowOff>190499</xdr:rowOff>
    </xdr:from>
    <xdr:to>
      <xdr:col>36</xdr:col>
      <xdr:colOff>404811</xdr:colOff>
      <xdr:row>271</xdr:row>
      <xdr:rowOff>35718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60</xdr:col>
      <xdr:colOff>0</xdr:colOff>
      <xdr:row>278</xdr:row>
      <xdr:rowOff>0</xdr:rowOff>
    </xdr:from>
    <xdr:to>
      <xdr:col>89</xdr:col>
      <xdr:colOff>154781</xdr:colOff>
      <xdr:row>294</xdr:row>
      <xdr:rowOff>130969</xdr:rowOff>
    </xdr:to>
    <xdr:sp macro="" textlink="">
      <xdr:nvSpPr>
        <xdr:cNvPr id="14" name="TextBox 13"/>
        <xdr:cNvSpPr txBox="1"/>
      </xdr:nvSpPr>
      <xdr:spPr>
        <a:xfrm>
          <a:off x="40528875" y="38862000"/>
          <a:ext cx="17764125"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306</xdr:row>
      <xdr:rowOff>0</xdr:rowOff>
    </xdr:from>
    <xdr:to>
      <xdr:col>89</xdr:col>
      <xdr:colOff>154781</xdr:colOff>
      <xdr:row>330</xdr:row>
      <xdr:rowOff>130969</xdr:rowOff>
    </xdr:to>
    <xdr:sp macro="" textlink="">
      <xdr:nvSpPr>
        <xdr:cNvPr id="15" name="TextBox 14"/>
        <xdr:cNvSpPr txBox="1"/>
      </xdr:nvSpPr>
      <xdr:spPr>
        <a:xfrm>
          <a:off x="40528875" y="47244000"/>
          <a:ext cx="17764125"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278</xdr:row>
      <xdr:rowOff>0</xdr:rowOff>
    </xdr:from>
    <xdr:to>
      <xdr:col>89</xdr:col>
      <xdr:colOff>154781</xdr:colOff>
      <xdr:row>318</xdr:row>
      <xdr:rowOff>130969</xdr:rowOff>
    </xdr:to>
    <xdr:sp macro="" textlink="">
      <xdr:nvSpPr>
        <xdr:cNvPr id="16" name="TextBox 15"/>
        <xdr:cNvSpPr txBox="1"/>
      </xdr:nvSpPr>
      <xdr:spPr>
        <a:xfrm>
          <a:off x="40528875" y="38862000"/>
          <a:ext cx="17764125" cy="10798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35718</xdr:colOff>
      <xdr:row>308</xdr:row>
      <xdr:rowOff>190499</xdr:rowOff>
    </xdr:from>
    <xdr:to>
      <xdr:col>36</xdr:col>
      <xdr:colOff>404811</xdr:colOff>
      <xdr:row>329</xdr:row>
      <xdr:rowOff>35718</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60</xdr:col>
      <xdr:colOff>0</xdr:colOff>
      <xdr:row>2</xdr:row>
      <xdr:rowOff>0</xdr:rowOff>
    </xdr:from>
    <xdr:to>
      <xdr:col>89</xdr:col>
      <xdr:colOff>154781</xdr:colOff>
      <xdr:row>86</xdr:row>
      <xdr:rowOff>130969</xdr:rowOff>
    </xdr:to>
    <xdr:sp macro="" textlink="">
      <xdr:nvSpPr>
        <xdr:cNvPr id="2" name="TextBox 1"/>
        <xdr:cNvSpPr txBox="1"/>
      </xdr:nvSpPr>
      <xdr:spPr>
        <a:xfrm>
          <a:off x="40443150" y="381000"/>
          <a:ext cx="17833181" cy="1613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82</xdr:row>
      <xdr:rowOff>83343</xdr:rowOff>
    </xdr:from>
    <xdr:to>
      <xdr:col>36</xdr:col>
      <xdr:colOff>428624</xdr:colOff>
      <xdr:row>102</xdr:row>
      <xdr:rowOff>119062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122</xdr:row>
      <xdr:rowOff>0</xdr:rowOff>
    </xdr:from>
    <xdr:to>
      <xdr:col>89</xdr:col>
      <xdr:colOff>154781</xdr:colOff>
      <xdr:row>152</xdr:row>
      <xdr:rowOff>130969</xdr:rowOff>
    </xdr:to>
    <xdr:sp macro="" textlink="">
      <xdr:nvSpPr>
        <xdr:cNvPr id="4" name="TextBox 3"/>
        <xdr:cNvSpPr txBox="1"/>
      </xdr:nvSpPr>
      <xdr:spPr>
        <a:xfrm>
          <a:off x="40443150" y="23241000"/>
          <a:ext cx="17833181" cy="3369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163</xdr:row>
      <xdr:rowOff>0</xdr:rowOff>
    </xdr:from>
    <xdr:to>
      <xdr:col>89</xdr:col>
      <xdr:colOff>154781</xdr:colOff>
      <xdr:row>201</xdr:row>
      <xdr:rowOff>130969</xdr:rowOff>
    </xdr:to>
    <xdr:sp macro="" textlink="">
      <xdr:nvSpPr>
        <xdr:cNvPr id="5" name="TextBox 4"/>
        <xdr:cNvSpPr txBox="1"/>
      </xdr:nvSpPr>
      <xdr:spPr>
        <a:xfrm>
          <a:off x="40443150" y="28575000"/>
          <a:ext cx="17833181"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122</xdr:row>
      <xdr:rowOff>0</xdr:rowOff>
    </xdr:from>
    <xdr:to>
      <xdr:col>89</xdr:col>
      <xdr:colOff>154781</xdr:colOff>
      <xdr:row>189</xdr:row>
      <xdr:rowOff>130969</xdr:rowOff>
    </xdr:to>
    <xdr:sp macro="" textlink="">
      <xdr:nvSpPr>
        <xdr:cNvPr id="6" name="TextBox 5"/>
        <xdr:cNvSpPr txBox="1"/>
      </xdr:nvSpPr>
      <xdr:spPr>
        <a:xfrm>
          <a:off x="40443150" y="23241000"/>
          <a:ext cx="17833181" cy="7750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59531</xdr:colOff>
      <xdr:row>185</xdr:row>
      <xdr:rowOff>83343</xdr:rowOff>
    </xdr:from>
    <xdr:to>
      <xdr:col>36</xdr:col>
      <xdr:colOff>428624</xdr:colOff>
      <xdr:row>205</xdr:row>
      <xdr:rowOff>119062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213</xdr:row>
      <xdr:rowOff>0</xdr:rowOff>
    </xdr:from>
    <xdr:to>
      <xdr:col>89</xdr:col>
      <xdr:colOff>154781</xdr:colOff>
      <xdr:row>237</xdr:row>
      <xdr:rowOff>130969</xdr:rowOff>
    </xdr:to>
    <xdr:sp macro="" textlink="">
      <xdr:nvSpPr>
        <xdr:cNvPr id="8" name="TextBox 7"/>
        <xdr:cNvSpPr txBox="1"/>
      </xdr:nvSpPr>
      <xdr:spPr>
        <a:xfrm>
          <a:off x="40443150" y="34861500"/>
          <a:ext cx="17833181" cy="2226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243</xdr:row>
      <xdr:rowOff>0</xdr:rowOff>
    </xdr:from>
    <xdr:to>
      <xdr:col>89</xdr:col>
      <xdr:colOff>154781</xdr:colOff>
      <xdr:row>281</xdr:row>
      <xdr:rowOff>130969</xdr:rowOff>
    </xdr:to>
    <xdr:sp macro="" textlink="">
      <xdr:nvSpPr>
        <xdr:cNvPr id="9" name="TextBox 8"/>
        <xdr:cNvSpPr txBox="1"/>
      </xdr:nvSpPr>
      <xdr:spPr>
        <a:xfrm>
          <a:off x="40443150" y="38100000"/>
          <a:ext cx="17833181"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213</xdr:row>
      <xdr:rowOff>0</xdr:rowOff>
    </xdr:from>
    <xdr:to>
      <xdr:col>89</xdr:col>
      <xdr:colOff>154781</xdr:colOff>
      <xdr:row>269</xdr:row>
      <xdr:rowOff>130969</xdr:rowOff>
    </xdr:to>
    <xdr:sp macro="" textlink="">
      <xdr:nvSpPr>
        <xdr:cNvPr id="10" name="TextBox 9"/>
        <xdr:cNvSpPr txBox="1"/>
      </xdr:nvSpPr>
      <xdr:spPr>
        <a:xfrm>
          <a:off x="40443150" y="34861500"/>
          <a:ext cx="17833181" cy="5655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35718</xdr:colOff>
      <xdr:row>259</xdr:row>
      <xdr:rowOff>190499</xdr:rowOff>
    </xdr:from>
    <xdr:to>
      <xdr:col>36</xdr:col>
      <xdr:colOff>404811</xdr:colOff>
      <xdr:row>280</xdr:row>
      <xdr:rowOff>35718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60</xdr:col>
      <xdr:colOff>0</xdr:colOff>
      <xdr:row>291</xdr:row>
      <xdr:rowOff>0</xdr:rowOff>
    </xdr:from>
    <xdr:to>
      <xdr:col>89</xdr:col>
      <xdr:colOff>154781</xdr:colOff>
      <xdr:row>306</xdr:row>
      <xdr:rowOff>130969</xdr:rowOff>
    </xdr:to>
    <xdr:sp macro="" textlink="">
      <xdr:nvSpPr>
        <xdr:cNvPr id="12" name="TextBox 11"/>
        <xdr:cNvSpPr txBox="1"/>
      </xdr:nvSpPr>
      <xdr:spPr>
        <a:xfrm>
          <a:off x="40528875" y="40576500"/>
          <a:ext cx="17764125" cy="4702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312</xdr:row>
      <xdr:rowOff>0</xdr:rowOff>
    </xdr:from>
    <xdr:to>
      <xdr:col>89</xdr:col>
      <xdr:colOff>154781</xdr:colOff>
      <xdr:row>342</xdr:row>
      <xdr:rowOff>130969</xdr:rowOff>
    </xdr:to>
    <xdr:sp macro="" textlink="">
      <xdr:nvSpPr>
        <xdr:cNvPr id="13" name="TextBox 12"/>
        <xdr:cNvSpPr txBox="1"/>
      </xdr:nvSpPr>
      <xdr:spPr>
        <a:xfrm>
          <a:off x="40528875" y="46291500"/>
          <a:ext cx="17764125" cy="7369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60</xdr:col>
      <xdr:colOff>0</xdr:colOff>
      <xdr:row>291</xdr:row>
      <xdr:rowOff>0</xdr:rowOff>
    </xdr:from>
    <xdr:to>
      <xdr:col>89</xdr:col>
      <xdr:colOff>154781</xdr:colOff>
      <xdr:row>330</xdr:row>
      <xdr:rowOff>130969</xdr:rowOff>
    </xdr:to>
    <xdr:sp macro="" textlink="">
      <xdr:nvSpPr>
        <xdr:cNvPr id="14" name="TextBox 13"/>
        <xdr:cNvSpPr txBox="1"/>
      </xdr:nvSpPr>
      <xdr:spPr>
        <a:xfrm>
          <a:off x="40528875" y="40576500"/>
          <a:ext cx="17764125" cy="10798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27</xdr:col>
      <xdr:colOff>35718</xdr:colOff>
      <xdr:row>320</xdr:row>
      <xdr:rowOff>190499</xdr:rowOff>
    </xdr:from>
    <xdr:to>
      <xdr:col>36</xdr:col>
      <xdr:colOff>404811</xdr:colOff>
      <xdr:row>341</xdr:row>
      <xdr:rowOff>35718</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
  <sheetViews>
    <sheetView workbookViewId="0">
      <selection activeCell="L23" sqref="L23"/>
    </sheetView>
  </sheetViews>
  <sheetFormatPr defaultRowHeight="15" x14ac:dyDescent="0.25"/>
  <cols>
    <col min="1" max="1" width="13.28515625" bestFit="1" customWidth="1"/>
    <col min="7" max="7" width="1" customWidth="1"/>
    <col min="9" max="9" width="10.5703125" bestFit="1" customWidth="1"/>
    <col min="10" max="10" width="8.5703125" bestFit="1" customWidth="1"/>
    <col min="11" max="12" width="9" bestFit="1" customWidth="1"/>
    <col min="13" max="13" width="4.42578125" bestFit="1" customWidth="1"/>
    <col min="14" max="14" width="6.42578125" bestFit="1" customWidth="1"/>
    <col min="15" max="15" width="6" bestFit="1" customWidth="1"/>
    <col min="16" max="16" width="15.140625" bestFit="1" customWidth="1"/>
    <col min="17" max="17" width="19.28515625" bestFit="1" customWidth="1"/>
    <col min="18" max="18" width="6.28515625" bestFit="1" customWidth="1"/>
    <col min="19" max="19" width="10.140625" bestFit="1" customWidth="1"/>
    <col min="20" max="20" width="7" bestFit="1" customWidth="1"/>
    <col min="21" max="21" width="22.42578125" bestFit="1" customWidth="1"/>
    <col min="22" max="22" width="11" bestFit="1" customWidth="1"/>
  </cols>
  <sheetData>
    <row r="1" spans="1:24" x14ac:dyDescent="0.25">
      <c r="A1" t="s">
        <v>0</v>
      </c>
      <c r="B1" t="s">
        <v>1</v>
      </c>
      <c r="I1" t="s">
        <v>0</v>
      </c>
      <c r="J1" s="1" t="s">
        <v>11</v>
      </c>
      <c r="K1" t="s">
        <v>12</v>
      </c>
      <c r="L1" t="s">
        <v>13</v>
      </c>
      <c r="M1" t="s">
        <v>14</v>
      </c>
      <c r="N1" t="s">
        <v>15</v>
      </c>
      <c r="O1" t="s">
        <v>16</v>
      </c>
      <c r="P1" t="s">
        <v>18</v>
      </c>
      <c r="Q1" t="s">
        <v>106</v>
      </c>
      <c r="R1" t="s">
        <v>107</v>
      </c>
      <c r="S1" t="s">
        <v>109</v>
      </c>
      <c r="T1" t="s">
        <v>111</v>
      </c>
      <c r="U1" t="s">
        <v>123</v>
      </c>
      <c r="V1" t="s">
        <v>175</v>
      </c>
      <c r="X1" t="s">
        <v>181</v>
      </c>
    </row>
    <row r="2" spans="1:24" x14ac:dyDescent="0.25">
      <c r="A2" s="6">
        <v>1096925</v>
      </c>
      <c r="B2" t="s">
        <v>2</v>
      </c>
      <c r="C2" t="s">
        <v>3</v>
      </c>
      <c r="I2" s="6"/>
      <c r="J2" s="1"/>
      <c r="T2" s="26"/>
    </row>
    <row r="3" spans="1:24" x14ac:dyDescent="0.25">
      <c r="A3" s="6">
        <v>466351</v>
      </c>
      <c r="B3" t="s">
        <v>4</v>
      </c>
      <c r="I3" s="6">
        <f>SUM('Burnout 2016 Corres+CW'!AR3:AR36)</f>
        <v>5900556</v>
      </c>
      <c r="J3" s="1" t="s">
        <v>174</v>
      </c>
      <c r="K3" t="s">
        <v>112</v>
      </c>
      <c r="L3" t="s">
        <v>113</v>
      </c>
      <c r="M3" t="s">
        <v>17</v>
      </c>
      <c r="N3" t="s">
        <v>17</v>
      </c>
      <c r="O3" t="s">
        <v>114</v>
      </c>
      <c r="P3" t="s">
        <v>19</v>
      </c>
      <c r="Q3" t="s">
        <v>187</v>
      </c>
      <c r="R3" t="s">
        <v>108</v>
      </c>
      <c r="S3" t="s">
        <v>110</v>
      </c>
      <c r="T3" s="26"/>
      <c r="U3" t="s">
        <v>124</v>
      </c>
      <c r="V3" s="39" t="s">
        <v>176</v>
      </c>
    </row>
    <row r="4" spans="1:24" x14ac:dyDescent="0.25">
      <c r="A4" s="6">
        <v>230769</v>
      </c>
      <c r="B4" t="s">
        <v>5</v>
      </c>
      <c r="I4" s="6">
        <f>SUM('Burnout 2016 Corres+CW'!AR123:AR148)</f>
        <v>352957</v>
      </c>
      <c r="J4" s="1" t="s">
        <v>174</v>
      </c>
      <c r="K4" t="s">
        <v>112</v>
      </c>
      <c r="L4" t="s">
        <v>113</v>
      </c>
      <c r="M4" t="s">
        <v>17</v>
      </c>
      <c r="N4" t="s">
        <v>17</v>
      </c>
      <c r="O4" t="s">
        <v>114</v>
      </c>
      <c r="P4" t="s">
        <v>19</v>
      </c>
      <c r="Q4" t="s">
        <v>187</v>
      </c>
      <c r="R4" t="s">
        <v>108</v>
      </c>
      <c r="S4" t="s">
        <v>110</v>
      </c>
      <c r="T4" s="26"/>
      <c r="U4" t="s">
        <v>124</v>
      </c>
      <c r="V4" s="39" t="s">
        <v>177</v>
      </c>
    </row>
    <row r="5" spans="1:24" x14ac:dyDescent="0.25">
      <c r="A5" s="6">
        <v>144409</v>
      </c>
      <c r="B5" t="s">
        <v>6</v>
      </c>
      <c r="I5" s="6">
        <f>SUM('Burnout 2016 Corres+CW'!AR216:AR235)</f>
        <v>222544</v>
      </c>
      <c r="J5" s="1" t="s">
        <v>174</v>
      </c>
      <c r="K5" t="s">
        <v>112</v>
      </c>
      <c r="L5" t="s">
        <v>113</v>
      </c>
      <c r="M5" t="s">
        <v>17</v>
      </c>
      <c r="N5" t="s">
        <v>17</v>
      </c>
      <c r="O5" t="s">
        <v>114</v>
      </c>
      <c r="P5" t="s">
        <v>19</v>
      </c>
      <c r="Q5" t="s">
        <v>187</v>
      </c>
      <c r="R5" t="s">
        <v>108</v>
      </c>
      <c r="S5" t="s">
        <v>110</v>
      </c>
      <c r="T5" s="26"/>
      <c r="U5" t="s">
        <v>124</v>
      </c>
      <c r="V5" s="39" t="s">
        <v>178</v>
      </c>
    </row>
    <row r="6" spans="1:24" x14ac:dyDescent="0.25">
      <c r="A6" s="6">
        <v>124596</v>
      </c>
      <c r="B6" t="s">
        <v>7</v>
      </c>
      <c r="I6" s="6">
        <f>SUM('Burnout 2016 Corres+CW'!AR302:AR313)</f>
        <v>71951</v>
      </c>
      <c r="J6" s="1" t="s">
        <v>174</v>
      </c>
      <c r="K6" t="s">
        <v>112</v>
      </c>
      <c r="L6" t="s">
        <v>113</v>
      </c>
      <c r="M6" t="s">
        <v>17</v>
      </c>
      <c r="N6" t="s">
        <v>17</v>
      </c>
      <c r="O6" t="s">
        <v>114</v>
      </c>
      <c r="P6" t="s">
        <v>19</v>
      </c>
      <c r="Q6" t="s">
        <v>187</v>
      </c>
      <c r="R6" t="s">
        <v>108</v>
      </c>
      <c r="S6" t="s">
        <v>110</v>
      </c>
      <c r="T6" s="26"/>
      <c r="U6" t="s">
        <v>124</v>
      </c>
      <c r="V6" s="39" t="s">
        <v>189</v>
      </c>
    </row>
    <row r="7" spans="1:24" x14ac:dyDescent="0.25">
      <c r="A7" s="6">
        <v>57525</v>
      </c>
      <c r="B7" t="s">
        <v>8</v>
      </c>
      <c r="I7" s="6">
        <f>SUM('Burnout 2016 Broker'!AR3:AR35)</f>
        <v>973220</v>
      </c>
      <c r="J7" s="1" t="s">
        <v>174</v>
      </c>
      <c r="K7" t="s">
        <v>112</v>
      </c>
      <c r="L7" t="s">
        <v>113</v>
      </c>
      <c r="M7" t="s">
        <v>17</v>
      </c>
      <c r="N7" t="s">
        <v>17</v>
      </c>
      <c r="O7" t="s">
        <v>114</v>
      </c>
      <c r="P7" t="s">
        <v>19</v>
      </c>
      <c r="Q7" t="s">
        <v>187</v>
      </c>
      <c r="R7" t="s">
        <v>108</v>
      </c>
      <c r="S7" t="s">
        <v>110</v>
      </c>
      <c r="T7" s="26"/>
      <c r="U7" t="s">
        <v>182</v>
      </c>
      <c r="V7" s="39" t="s">
        <v>176</v>
      </c>
    </row>
    <row r="8" spans="1:24" x14ac:dyDescent="0.25">
      <c r="A8" s="6">
        <v>2</v>
      </c>
      <c r="B8" t="s">
        <v>9</v>
      </c>
      <c r="I8" s="6">
        <f>SUM('Burnout 2016 Broker'!AR123:AR144)</f>
        <v>60198</v>
      </c>
      <c r="J8" s="1" t="s">
        <v>174</v>
      </c>
      <c r="K8" t="s">
        <v>112</v>
      </c>
      <c r="L8" t="s">
        <v>113</v>
      </c>
      <c r="M8" t="s">
        <v>17</v>
      </c>
      <c r="N8" t="s">
        <v>17</v>
      </c>
      <c r="O8" t="s">
        <v>114</v>
      </c>
      <c r="P8" t="s">
        <v>19</v>
      </c>
      <c r="Q8" t="s">
        <v>187</v>
      </c>
      <c r="R8" t="s">
        <v>108</v>
      </c>
      <c r="S8" t="s">
        <v>110</v>
      </c>
      <c r="T8" s="26"/>
      <c r="U8" t="s">
        <v>182</v>
      </c>
      <c r="V8" s="39" t="s">
        <v>177</v>
      </c>
    </row>
    <row r="9" spans="1:24" x14ac:dyDescent="0.25">
      <c r="A9" s="6"/>
      <c r="I9" s="6">
        <f>SUM('Burnout 2016 Broker'!AR205:AR223)</f>
        <v>51888</v>
      </c>
      <c r="J9" s="1" t="s">
        <v>174</v>
      </c>
      <c r="K9" t="s">
        <v>112</v>
      </c>
      <c r="L9" t="s">
        <v>113</v>
      </c>
      <c r="M9" t="s">
        <v>17</v>
      </c>
      <c r="N9" t="s">
        <v>17</v>
      </c>
      <c r="O9" t="s">
        <v>114</v>
      </c>
      <c r="P9" t="s">
        <v>19</v>
      </c>
      <c r="Q9" t="s">
        <v>187</v>
      </c>
      <c r="R9" t="s">
        <v>108</v>
      </c>
      <c r="S9" t="s">
        <v>110</v>
      </c>
      <c r="T9" s="26"/>
      <c r="U9" t="s">
        <v>182</v>
      </c>
      <c r="V9" s="39" t="s">
        <v>178</v>
      </c>
    </row>
    <row r="10" spans="1:24" x14ac:dyDescent="0.25">
      <c r="A10" s="6">
        <f>SUM(A2:A8)</f>
        <v>2120577</v>
      </c>
      <c r="B10" t="s">
        <v>10</v>
      </c>
      <c r="I10" s="6">
        <f>SUM('Burnout 2016 Broker'!AR279:AR289)</f>
        <v>16460</v>
      </c>
      <c r="J10" s="1" t="s">
        <v>174</v>
      </c>
      <c r="K10" t="s">
        <v>112</v>
      </c>
      <c r="L10" t="s">
        <v>113</v>
      </c>
      <c r="M10" t="s">
        <v>17</v>
      </c>
      <c r="N10" t="s">
        <v>17</v>
      </c>
      <c r="O10" t="s">
        <v>114</v>
      </c>
      <c r="P10" t="s">
        <v>19</v>
      </c>
      <c r="Q10" t="s">
        <v>187</v>
      </c>
      <c r="R10" t="s">
        <v>108</v>
      </c>
      <c r="S10" t="s">
        <v>110</v>
      </c>
      <c r="T10" s="26"/>
      <c r="U10" t="s">
        <v>182</v>
      </c>
      <c r="V10" s="39" t="s">
        <v>189</v>
      </c>
    </row>
    <row r="11" spans="1:24" x14ac:dyDescent="0.25">
      <c r="I11" s="6">
        <f>SUM('Burnout 2016 NonCW'!AR3:AR36)</f>
        <v>1415021</v>
      </c>
      <c r="J11" s="1" t="s">
        <v>174</v>
      </c>
      <c r="K11" t="s">
        <v>112</v>
      </c>
      <c r="L11" t="s">
        <v>113</v>
      </c>
      <c r="M11" t="s">
        <v>17</v>
      </c>
      <c r="N11" t="s">
        <v>17</v>
      </c>
      <c r="O11" t="s">
        <v>114</v>
      </c>
      <c r="P11" t="s">
        <v>19</v>
      </c>
      <c r="Q11" t="s">
        <v>187</v>
      </c>
      <c r="R11" t="s">
        <v>108</v>
      </c>
      <c r="S11" t="s">
        <v>110</v>
      </c>
      <c r="T11" s="26"/>
      <c r="U11" t="s">
        <v>122</v>
      </c>
      <c r="V11" s="39" t="s">
        <v>176</v>
      </c>
    </row>
    <row r="12" spans="1:24" x14ac:dyDescent="0.25">
      <c r="I12" s="6">
        <f>SUM('Burnout 2016 NonCW'!AR123:AR148)</f>
        <v>320886</v>
      </c>
      <c r="J12" s="1" t="s">
        <v>174</v>
      </c>
      <c r="K12" t="s">
        <v>112</v>
      </c>
      <c r="L12" t="s">
        <v>113</v>
      </c>
      <c r="M12" t="s">
        <v>17</v>
      </c>
      <c r="N12" t="s">
        <v>17</v>
      </c>
      <c r="O12" t="s">
        <v>114</v>
      </c>
      <c r="P12" t="s">
        <v>19</v>
      </c>
      <c r="Q12" t="s">
        <v>187</v>
      </c>
      <c r="R12" t="s">
        <v>108</v>
      </c>
      <c r="S12" t="s">
        <v>110</v>
      </c>
      <c r="T12" s="26"/>
      <c r="U12" t="s">
        <v>122</v>
      </c>
      <c r="V12" s="39" t="s">
        <v>177</v>
      </c>
      <c r="X12">
        <v>1.1499999999999999</v>
      </c>
    </row>
    <row r="13" spans="1:24" x14ac:dyDescent="0.25">
      <c r="I13" s="6">
        <f>SUM('Burnout 2016 NonCW'!AR214:AR233)</f>
        <v>221665</v>
      </c>
      <c r="J13" s="1" t="s">
        <v>174</v>
      </c>
      <c r="K13" t="s">
        <v>112</v>
      </c>
      <c r="L13" t="s">
        <v>113</v>
      </c>
      <c r="M13" t="s">
        <v>17</v>
      </c>
      <c r="N13" t="s">
        <v>17</v>
      </c>
      <c r="O13" t="s">
        <v>114</v>
      </c>
      <c r="P13" t="s">
        <v>19</v>
      </c>
      <c r="Q13" t="s">
        <v>187</v>
      </c>
      <c r="R13" t="s">
        <v>108</v>
      </c>
      <c r="S13" t="s">
        <v>110</v>
      </c>
      <c r="T13" s="26"/>
      <c r="U13" t="s">
        <v>122</v>
      </c>
      <c r="V13" s="39" t="s">
        <v>178</v>
      </c>
      <c r="X13">
        <v>1.2</v>
      </c>
    </row>
    <row r="14" spans="1:24" x14ac:dyDescent="0.25">
      <c r="I14" s="6">
        <f>SUM('Burnout 2016 NonCW'!AR292:AR302)</f>
        <v>79327</v>
      </c>
      <c r="J14" s="1" t="s">
        <v>174</v>
      </c>
      <c r="K14" t="s">
        <v>112</v>
      </c>
      <c r="L14" t="s">
        <v>113</v>
      </c>
      <c r="M14" t="s">
        <v>17</v>
      </c>
      <c r="N14" t="s">
        <v>17</v>
      </c>
      <c r="O14" t="s">
        <v>114</v>
      </c>
      <c r="P14" t="s">
        <v>19</v>
      </c>
      <c r="Q14" t="s">
        <v>187</v>
      </c>
      <c r="R14" t="s">
        <v>108</v>
      </c>
      <c r="S14" t="s">
        <v>110</v>
      </c>
      <c r="T14" s="26"/>
      <c r="U14" t="s">
        <v>122</v>
      </c>
      <c r="V14" s="39" t="s">
        <v>189</v>
      </c>
      <c r="X14">
        <v>1.05</v>
      </c>
    </row>
  </sheetData>
  <conditionalFormatting sqref="I3:I14">
    <cfRule type="dataBar" priority="1">
      <dataBar>
        <cfvo type="min"/>
        <cfvo type="max"/>
        <color rgb="FF638EC6"/>
      </dataBar>
      <extLst>
        <ext xmlns:x14="http://schemas.microsoft.com/office/spreadsheetml/2009/9/main" uri="{B025F937-C7B1-47D3-B67F-A62EFF666E3E}">
          <x14:id>{C82BDABA-DADB-4B5D-82C2-445C9216FC4A}</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C82BDABA-DADB-4B5D-82C2-445C9216FC4A}">
            <x14:dataBar minLength="0" maxLength="100" border="1" negativeBarBorderColorSameAsPositive="0">
              <x14:cfvo type="autoMin"/>
              <x14:cfvo type="autoMax"/>
              <x14:borderColor rgb="FF638EC6"/>
              <x14:negativeFillColor rgb="FFFF0000"/>
              <x14:negativeBorderColor rgb="FFFF0000"/>
              <x14:axisColor rgb="FF000000"/>
            </x14:dataBar>
          </x14:cfRule>
          <xm:sqref>I3:I14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06"/>
  <sheetViews>
    <sheetView topLeftCell="A226" zoomScale="80" zoomScaleNormal="80" workbookViewId="0">
      <pane xSplit="28200" topLeftCell="AY1"/>
      <selection activeCell="L271" sqref="L271:M272"/>
      <selection pane="topRight" activeCell="AM109" sqref="AM109"/>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0" x14ac:dyDescent="0.25">
      <c r="A1" s="27" t="s">
        <v>115</v>
      </c>
      <c r="C1" t="s">
        <v>125</v>
      </c>
      <c r="F1" t="s">
        <v>166</v>
      </c>
      <c r="AS1" s="17" t="s">
        <v>88</v>
      </c>
      <c r="AT1" s="17" t="s">
        <v>89</v>
      </c>
      <c r="AU1" s="17"/>
      <c r="AV1" s="17"/>
      <c r="AW1" s="17" t="s">
        <v>90</v>
      </c>
      <c r="AX1" s="17"/>
    </row>
    <row r="2" spans="1:50"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row>
    <row r="3" spans="1:50" x14ac:dyDescent="0.25">
      <c r="A3">
        <v>97</v>
      </c>
      <c r="B3" s="4">
        <v>0.98839691295162402</v>
      </c>
      <c r="C3" s="4">
        <v>96.635072994504696</v>
      </c>
      <c r="D3" s="4">
        <v>13.068622054212801</v>
      </c>
      <c r="E3" s="4">
        <v>0.246214167387873</v>
      </c>
      <c r="F3" s="5">
        <v>1.16030870483756E-2</v>
      </c>
      <c r="G3" s="5">
        <v>0</v>
      </c>
      <c r="H3" s="4">
        <v>3.4287964166450302</v>
      </c>
      <c r="I3" s="4">
        <v>3.91704975017845</v>
      </c>
      <c r="J3" s="4">
        <v>-60.571903422629902</v>
      </c>
      <c r="K3" s="4">
        <v>-108.578018402354</v>
      </c>
      <c r="L3" s="4">
        <v>100</v>
      </c>
      <c r="M3" s="4">
        <v>13.3720061524357</v>
      </c>
      <c r="N3" s="4">
        <v>76.773095921128601</v>
      </c>
      <c r="O3" s="4">
        <v>12.785691774995</v>
      </c>
      <c r="P3" s="4">
        <v>34194.875474468201</v>
      </c>
      <c r="Q3" s="4">
        <v>31481.2983333333</v>
      </c>
      <c r="R3" s="4">
        <v>792.65592773360299</v>
      </c>
      <c r="S3" s="4">
        <v>0</v>
      </c>
      <c r="T3" s="4">
        <v>0</v>
      </c>
      <c r="U3" s="4">
        <v>6.0023572725373002E-2</v>
      </c>
      <c r="V3" s="4">
        <v>0.43037133316028497</v>
      </c>
      <c r="W3" s="4">
        <v>0</v>
      </c>
      <c r="X3" s="4">
        <v>6.0023572725373002E-2</v>
      </c>
      <c r="Y3" s="4">
        <v>0</v>
      </c>
      <c r="Z3" s="5">
        <v>5.5161512962823003E-3</v>
      </c>
      <c r="AA3" s="5">
        <v>1.2412018925098301E-5</v>
      </c>
      <c r="AB3" s="10">
        <v>6.0745137331682398E-3</v>
      </c>
      <c r="AC3" s="10">
        <v>0</v>
      </c>
      <c r="AD3" s="10">
        <v>0</v>
      </c>
      <c r="AE3" s="4">
        <v>5.9792222330949697E-2</v>
      </c>
      <c r="AF3" s="4">
        <v>0.396959379957804</v>
      </c>
      <c r="AG3" s="4">
        <v>1</v>
      </c>
      <c r="AH3" s="4">
        <v>1</v>
      </c>
      <c r="AI3" s="4">
        <v>1</v>
      </c>
      <c r="AJ3" s="4">
        <v>1</v>
      </c>
      <c r="AK3" s="4">
        <v>1</v>
      </c>
      <c r="AL3" s="4">
        <v>1</v>
      </c>
      <c r="AM3" s="4">
        <v>0</v>
      </c>
      <c r="AN3" s="4">
        <v>0</v>
      </c>
      <c r="AO3" s="4" t="s">
        <v>63</v>
      </c>
      <c r="AP3" s="4">
        <f>-125--100</f>
        <v>-25</v>
      </c>
      <c r="AQ3" s="6">
        <v>188887.79</v>
      </c>
      <c r="AR3" s="4">
        <v>6</v>
      </c>
      <c r="AS3" s="15">
        <v>0</v>
      </c>
      <c r="AT3" s="15">
        <v>56.962866683971399</v>
      </c>
      <c r="AU3" s="15">
        <v>56.962866683971399</v>
      </c>
      <c r="AV3" s="15">
        <v>43.037133316028502</v>
      </c>
      <c r="AW3" s="15">
        <v>43.037133316028502</v>
      </c>
      <c r="AX3" s="15">
        <v>0</v>
      </c>
    </row>
    <row r="4" spans="1:50" x14ac:dyDescent="0.25">
      <c r="A4">
        <v>97</v>
      </c>
      <c r="B4" s="4">
        <v>0.98844184458268503</v>
      </c>
      <c r="C4" s="4">
        <v>49.843412446041498</v>
      </c>
      <c r="D4" s="4">
        <v>13.0211883325379</v>
      </c>
      <c r="E4" s="4">
        <v>5.5879708576945603E-2</v>
      </c>
      <c r="F4" s="5">
        <v>1.15581554173143E-2</v>
      </c>
      <c r="G4" s="5">
        <v>0</v>
      </c>
      <c r="H4" s="4">
        <v>3.4420777735950598</v>
      </c>
      <c r="I4" s="4">
        <v>3.9164769328445201</v>
      </c>
      <c r="J4" s="4">
        <v>-59.517625870796103</v>
      </c>
      <c r="K4" s="4">
        <v>-81.597641416613001</v>
      </c>
      <c r="L4" s="4">
        <v>68.465588986040203</v>
      </c>
      <c r="M4" s="4">
        <v>14.548948065077701</v>
      </c>
      <c r="N4" s="4">
        <v>71.385985516596406</v>
      </c>
      <c r="O4" s="4">
        <v>24.9343409415644</v>
      </c>
      <c r="P4" s="4">
        <v>117969.24064847099</v>
      </c>
      <c r="Q4" s="4">
        <v>40852.783265306098</v>
      </c>
      <c r="R4" s="4">
        <v>786.04463125580799</v>
      </c>
      <c r="S4" s="4">
        <v>0</v>
      </c>
      <c r="T4" s="4">
        <v>0</v>
      </c>
      <c r="U4" s="4">
        <v>2.7485083931216799E-2</v>
      </c>
      <c r="V4" s="4">
        <v>0.68664471913664704</v>
      </c>
      <c r="W4" s="4">
        <v>0</v>
      </c>
      <c r="X4" s="4">
        <v>5.8346254042684897E-2</v>
      </c>
      <c r="Y4" s="4">
        <v>0</v>
      </c>
      <c r="Z4" s="5">
        <v>4.3983282513129001E-3</v>
      </c>
      <c r="AA4" s="5">
        <v>3.4939807129436697E-5</v>
      </c>
      <c r="AB4" s="10">
        <v>7.0998510279103796E-3</v>
      </c>
      <c r="AC4" s="10">
        <v>3.0794399622034899E-6</v>
      </c>
      <c r="AD4" s="10">
        <v>2.1947121089164302E-5</v>
      </c>
      <c r="AE4" s="4">
        <v>9.21135829391653E-2</v>
      </c>
      <c r="AF4" s="4">
        <v>0.20636363473176</v>
      </c>
      <c r="AG4" s="4">
        <v>0.92741588140888398</v>
      </c>
      <c r="AH4" s="4">
        <v>1</v>
      </c>
      <c r="AI4" s="4">
        <v>1</v>
      </c>
      <c r="AJ4" s="4">
        <v>1</v>
      </c>
      <c r="AK4" s="4">
        <v>1</v>
      </c>
      <c r="AL4" s="4">
        <v>1</v>
      </c>
      <c r="AM4" s="4">
        <v>0</v>
      </c>
      <c r="AN4" s="4">
        <v>0</v>
      </c>
      <c r="AO4" s="4" t="s">
        <v>64</v>
      </c>
      <c r="AP4" s="4">
        <f>-100--75</f>
        <v>-25</v>
      </c>
      <c r="AQ4" s="6">
        <v>6005359.1399999997</v>
      </c>
      <c r="AR4" s="4">
        <v>147</v>
      </c>
      <c r="AS4" s="15">
        <v>0</v>
      </c>
      <c r="AT4" s="15">
        <v>31.335528086335199</v>
      </c>
      <c r="AU4" s="15">
        <v>31.335528086335199</v>
      </c>
      <c r="AV4" s="15">
        <v>68.664471913664698</v>
      </c>
      <c r="AW4" s="15">
        <v>68.664471913664698</v>
      </c>
      <c r="AX4" s="15">
        <v>0</v>
      </c>
    </row>
    <row r="5" spans="1:50" x14ac:dyDescent="0.25">
      <c r="A5">
        <v>97</v>
      </c>
      <c r="B5" s="4">
        <v>0.99124721252352599</v>
      </c>
      <c r="C5" s="4">
        <v>38.817419629464197</v>
      </c>
      <c r="D5" s="4">
        <v>10.012176335801501</v>
      </c>
      <c r="E5" s="4">
        <v>4.0115492029250598E-2</v>
      </c>
      <c r="F5" s="5">
        <v>8.7527874764737994E-3</v>
      </c>
      <c r="G5" s="5">
        <v>0</v>
      </c>
      <c r="H5" s="4">
        <v>3.4962707191612101</v>
      </c>
      <c r="I5" s="4">
        <v>3.8952663717381002</v>
      </c>
      <c r="J5" s="4">
        <v>-53.707825071717302</v>
      </c>
      <c r="K5" s="4">
        <v>-57.582086422781103</v>
      </c>
      <c r="L5" s="4">
        <v>45.4142541041237</v>
      </c>
      <c r="M5" s="4">
        <v>15.142775015815699</v>
      </c>
      <c r="N5" s="4">
        <v>73.296275862445697</v>
      </c>
      <c r="O5" s="4">
        <v>43.303250407380702</v>
      </c>
      <c r="P5" s="4">
        <v>173908.23575928801</v>
      </c>
      <c r="Q5" s="4">
        <v>63191.424262773697</v>
      </c>
      <c r="R5" s="4">
        <v>782.07674140783899</v>
      </c>
      <c r="S5" s="4">
        <v>0</v>
      </c>
      <c r="T5" s="4">
        <v>0</v>
      </c>
      <c r="U5" s="4">
        <v>5.4816653512266902E-2</v>
      </c>
      <c r="V5" s="4">
        <v>0.72447447238175799</v>
      </c>
      <c r="W5" s="4">
        <v>0</v>
      </c>
      <c r="X5" s="4">
        <v>0.21958318038074301</v>
      </c>
      <c r="Y5" s="4">
        <v>0</v>
      </c>
      <c r="Z5" s="5">
        <v>2.37775269006528E-3</v>
      </c>
      <c r="AA5" s="5">
        <v>3.8438749550962903E-5</v>
      </c>
      <c r="AB5" s="10">
        <v>6.1975187592755304E-3</v>
      </c>
      <c r="AC5" s="10">
        <v>2.5173010347235501E-6</v>
      </c>
      <c r="AD5" s="10">
        <v>1.3654950501987799E-4</v>
      </c>
      <c r="AE5" s="4">
        <v>8.7867306003377596E-2</v>
      </c>
      <c r="AF5" s="4">
        <v>0.19207693806993101</v>
      </c>
      <c r="AG5" s="4">
        <v>0.95406742249342402</v>
      </c>
      <c r="AH5" s="4">
        <v>0.99472364373737099</v>
      </c>
      <c r="AI5" s="4">
        <v>1</v>
      </c>
      <c r="AJ5" s="4">
        <v>1</v>
      </c>
      <c r="AK5" s="4">
        <v>1</v>
      </c>
      <c r="AL5" s="4">
        <v>1</v>
      </c>
      <c r="AM5" s="4">
        <v>0</v>
      </c>
      <c r="AN5" s="4">
        <v>0</v>
      </c>
      <c r="AO5" s="4" t="s">
        <v>65</v>
      </c>
      <c r="AP5" s="4">
        <f>-75--50</f>
        <v>-25</v>
      </c>
      <c r="AQ5" s="6">
        <v>43286125.619999997</v>
      </c>
      <c r="AR5" s="4">
        <v>685</v>
      </c>
      <c r="AS5" s="15">
        <v>0</v>
      </c>
      <c r="AT5" s="15">
        <v>27.552552761824099</v>
      </c>
      <c r="AU5" s="15">
        <v>27.552552761824099</v>
      </c>
      <c r="AV5" s="15">
        <v>72.447447238175798</v>
      </c>
      <c r="AW5" s="15">
        <v>72.447447238175798</v>
      </c>
      <c r="AX5" s="15">
        <v>0</v>
      </c>
    </row>
    <row r="6" spans="1:50" x14ac:dyDescent="0.25">
      <c r="A6">
        <v>97</v>
      </c>
      <c r="B6" s="4">
        <v>0.99390274422373104</v>
      </c>
      <c r="C6" s="4">
        <v>9.3616256297720604</v>
      </c>
      <c r="D6" s="4">
        <v>7.0762609413456303</v>
      </c>
      <c r="E6" s="4">
        <v>8.1575868587733403E-3</v>
      </c>
      <c r="F6" s="5">
        <v>6.0972557762685202E-3</v>
      </c>
      <c r="G6" s="5">
        <v>0</v>
      </c>
      <c r="H6" s="4">
        <v>3.4645783128407999</v>
      </c>
      <c r="I6" s="4">
        <v>3.9281772325332298</v>
      </c>
      <c r="J6" s="4">
        <v>-54.768892318669401</v>
      </c>
      <c r="K6" s="4">
        <v>-31.153905229681801</v>
      </c>
      <c r="L6" s="4">
        <v>18.9854380076249</v>
      </c>
      <c r="M6" s="4">
        <v>14.446285067014999</v>
      </c>
      <c r="N6" s="4">
        <v>73.016693343652506</v>
      </c>
      <c r="O6" s="4">
        <v>63.087717188671697</v>
      </c>
      <c r="P6" s="4">
        <v>251793.26011386499</v>
      </c>
      <c r="Q6" s="4">
        <v>201489.600417654</v>
      </c>
      <c r="R6" s="4">
        <v>781.12104959006103</v>
      </c>
      <c r="S6" s="4">
        <v>0</v>
      </c>
      <c r="T6" s="4">
        <v>0</v>
      </c>
      <c r="U6" s="4">
        <v>5.3843460155916199E-2</v>
      </c>
      <c r="V6" s="4">
        <v>0.61549502924427302</v>
      </c>
      <c r="W6" s="4">
        <v>0</v>
      </c>
      <c r="X6" s="4">
        <v>0.51591271497440805</v>
      </c>
      <c r="Y6" s="4">
        <v>0</v>
      </c>
      <c r="Z6" s="5">
        <v>5.3383380906762902E-4</v>
      </c>
      <c r="AA6" s="5">
        <v>3.2372878298387803E-5</v>
      </c>
      <c r="AB6" s="10">
        <v>5.0501465403966E-3</v>
      </c>
      <c r="AC6" s="10">
        <v>9.7848669986580294E-7</v>
      </c>
      <c r="AD6" s="10">
        <v>4.79909514994625E-4</v>
      </c>
      <c r="AE6" s="4">
        <v>8.0951619879287104E-2</v>
      </c>
      <c r="AF6" s="4">
        <v>0.19860855213662701</v>
      </c>
      <c r="AG6" s="4">
        <v>0.95610793181590803</v>
      </c>
      <c r="AH6" s="4">
        <v>0.99846456830369301</v>
      </c>
      <c r="AI6" s="4">
        <v>1</v>
      </c>
      <c r="AJ6" s="4">
        <v>1</v>
      </c>
      <c r="AK6" s="4">
        <v>1</v>
      </c>
      <c r="AL6" s="4">
        <v>1</v>
      </c>
      <c r="AM6" s="4">
        <v>0</v>
      </c>
      <c r="AN6" s="4">
        <v>0</v>
      </c>
      <c r="AO6" s="4" t="s">
        <v>66</v>
      </c>
      <c r="AP6" s="4">
        <f>-50--25</f>
        <v>-25</v>
      </c>
      <c r="AQ6" s="6">
        <v>1360457782.02</v>
      </c>
      <c r="AR6" s="4">
        <v>6752</v>
      </c>
      <c r="AS6" s="15">
        <v>0</v>
      </c>
      <c r="AT6" s="15">
        <v>38.450497075572599</v>
      </c>
      <c r="AU6" s="15">
        <v>38.450497075572599</v>
      </c>
      <c r="AV6" s="15">
        <v>61.549502924427301</v>
      </c>
      <c r="AW6" s="15">
        <v>61.549502924427301</v>
      </c>
      <c r="AX6" s="15">
        <v>0</v>
      </c>
    </row>
    <row r="7" spans="1:50" x14ac:dyDescent="0.25">
      <c r="A7">
        <v>97</v>
      </c>
      <c r="B7" s="4">
        <v>0.99378325204644202</v>
      </c>
      <c r="C7" s="4">
        <v>7.4169520185996403</v>
      </c>
      <c r="D7" s="4">
        <v>7.2102336553348101</v>
      </c>
      <c r="E7" s="4">
        <v>6.40143364910652E-3</v>
      </c>
      <c r="F7" s="5">
        <v>6.21674795355792E-3</v>
      </c>
      <c r="G7" s="5">
        <v>0</v>
      </c>
      <c r="H7" s="4">
        <v>3.5241189786675098</v>
      </c>
      <c r="I7" s="4">
        <v>3.9299140834033301</v>
      </c>
      <c r="J7" s="4">
        <v>-48.414066096287002</v>
      </c>
      <c r="K7" s="4">
        <v>-22.221984905528</v>
      </c>
      <c r="L7" s="4">
        <v>16.498898875196101</v>
      </c>
      <c r="M7" s="4">
        <v>14.363460023279</v>
      </c>
      <c r="N7" s="4">
        <v>73.186500140265295</v>
      </c>
      <c r="O7" s="4">
        <v>65.100598315088007</v>
      </c>
      <c r="P7" s="4">
        <v>268436.493084563</v>
      </c>
      <c r="Q7" s="4">
        <v>239394.873623299</v>
      </c>
      <c r="R7" s="4">
        <v>780.93529317341995</v>
      </c>
      <c r="S7" s="4">
        <v>0</v>
      </c>
      <c r="T7" s="4">
        <v>0</v>
      </c>
      <c r="U7" s="4">
        <v>6.8865837090412996E-2</v>
      </c>
      <c r="V7" s="4">
        <v>0.61045470146802305</v>
      </c>
      <c r="W7" s="4">
        <v>0</v>
      </c>
      <c r="X7" s="4">
        <v>0.56189339707719199</v>
      </c>
      <c r="Y7" s="4">
        <v>0</v>
      </c>
      <c r="Z7" s="5">
        <v>4.0143177276656699E-4</v>
      </c>
      <c r="AA7" s="5">
        <v>3.2732742537330699E-5</v>
      </c>
      <c r="AB7" s="10">
        <v>4.9308651556381096E-3</v>
      </c>
      <c r="AC7" s="10">
        <v>7.3330337917188099E-7</v>
      </c>
      <c r="AD7" s="10">
        <v>8.5097056142083695E-4</v>
      </c>
      <c r="AE7" s="4">
        <v>8.0623269547647897E-2</v>
      </c>
      <c r="AF7" s="4">
        <v>0.166818829176376</v>
      </c>
      <c r="AG7" s="4">
        <v>0.96699981521991096</v>
      </c>
      <c r="AH7" s="4">
        <v>0.99933096588499903</v>
      </c>
      <c r="AI7" s="4">
        <v>1</v>
      </c>
      <c r="AJ7" s="4">
        <v>1</v>
      </c>
      <c r="AK7" s="4">
        <v>1</v>
      </c>
      <c r="AL7" s="4">
        <v>1</v>
      </c>
      <c r="AM7" s="4">
        <v>0</v>
      </c>
      <c r="AN7" s="4">
        <v>0</v>
      </c>
      <c r="AO7" s="4" t="s">
        <v>137</v>
      </c>
      <c r="AP7" s="4">
        <f>-25--20</f>
        <v>-5</v>
      </c>
      <c r="AQ7" s="6">
        <v>1565881868.3699999</v>
      </c>
      <c r="AR7" s="4">
        <v>6541</v>
      </c>
      <c r="AS7" s="15">
        <v>0</v>
      </c>
      <c r="AT7" s="15">
        <v>38.954529853197599</v>
      </c>
      <c r="AU7" s="15">
        <v>38.954529853197599</v>
      </c>
      <c r="AV7" s="15">
        <v>61.045470146802302</v>
      </c>
      <c r="AW7" s="15">
        <v>61.045470146802302</v>
      </c>
      <c r="AX7" s="15">
        <v>0</v>
      </c>
    </row>
    <row r="8" spans="1:50" x14ac:dyDescent="0.25">
      <c r="A8">
        <v>97</v>
      </c>
      <c r="B8" s="4">
        <v>0.99345355375078004</v>
      </c>
      <c r="C8" s="4">
        <v>4.8879394238986897</v>
      </c>
      <c r="D8" s="4">
        <v>7.5789683977161397</v>
      </c>
      <c r="E8" s="4">
        <v>4.1674921801230901E-3</v>
      </c>
      <c r="F8" s="5">
        <v>6.5464462492194897E-3</v>
      </c>
      <c r="G8" s="5">
        <v>0</v>
      </c>
      <c r="H8" s="4">
        <v>3.55578831828034</v>
      </c>
      <c r="I8" s="4">
        <v>3.9208747434133402</v>
      </c>
      <c r="J8" s="4">
        <v>-45.581680974170197</v>
      </c>
      <c r="K8" s="4">
        <v>-17.210662166123701</v>
      </c>
      <c r="L8" s="4">
        <v>15.9615822829376</v>
      </c>
      <c r="M8" s="4">
        <v>14.4834893493198</v>
      </c>
      <c r="N8" s="4">
        <v>71.604870364836302</v>
      </c>
      <c r="O8" s="4">
        <v>63.812829794852199</v>
      </c>
      <c r="P8" s="4">
        <v>272723.21225718397</v>
      </c>
      <c r="Q8" s="4">
        <v>249028.123531241</v>
      </c>
      <c r="R8" s="4">
        <v>781.78180833694103</v>
      </c>
      <c r="S8" s="4">
        <v>0</v>
      </c>
      <c r="T8" s="4">
        <v>0</v>
      </c>
      <c r="U8" s="4">
        <v>7.8276982963012096E-2</v>
      </c>
      <c r="V8" s="4">
        <v>0.60553233955875296</v>
      </c>
      <c r="W8" s="4">
        <v>0</v>
      </c>
      <c r="X8" s="4">
        <v>0.54899390787379698</v>
      </c>
      <c r="Y8" s="4">
        <v>0</v>
      </c>
      <c r="Z8" s="5">
        <v>3.8737512573907602E-4</v>
      </c>
      <c r="AA8" s="5">
        <v>3.3488464569822501E-5</v>
      </c>
      <c r="AB8" s="10">
        <v>5.0609118427279304E-3</v>
      </c>
      <c r="AC8" s="10">
        <v>9.2107341840493997E-7</v>
      </c>
      <c r="AD8" s="10">
        <v>1.0637354514825999E-3</v>
      </c>
      <c r="AE8" s="4">
        <v>8.2238648625693495E-2</v>
      </c>
      <c r="AF8" s="4">
        <v>0.16530941385805201</v>
      </c>
      <c r="AG8" s="4">
        <v>0.96394511473476197</v>
      </c>
      <c r="AH8" s="4">
        <v>0.99885027070053101</v>
      </c>
      <c r="AI8" s="4">
        <v>1</v>
      </c>
      <c r="AJ8" s="4">
        <v>1</v>
      </c>
      <c r="AK8" s="4">
        <v>1</v>
      </c>
      <c r="AL8" s="4">
        <v>1</v>
      </c>
      <c r="AM8" s="4">
        <v>0</v>
      </c>
      <c r="AN8" s="4">
        <v>0</v>
      </c>
      <c r="AO8" s="4" t="s">
        <v>138</v>
      </c>
      <c r="AP8" s="4">
        <f>-20--15</f>
        <v>-5</v>
      </c>
      <c r="AQ8" s="6">
        <v>2722126418.3200002</v>
      </c>
      <c r="AR8" s="4">
        <v>10931</v>
      </c>
      <c r="AS8" s="15">
        <v>0</v>
      </c>
      <c r="AT8" s="15">
        <v>39.446766044124601</v>
      </c>
      <c r="AU8" s="15">
        <v>39.446766044124601</v>
      </c>
      <c r="AV8" s="15">
        <v>60.553233955875299</v>
      </c>
      <c r="AW8" s="15">
        <v>60.553233955875299</v>
      </c>
      <c r="AX8" s="15">
        <v>0</v>
      </c>
    </row>
    <row r="9" spans="1:50" x14ac:dyDescent="0.25">
      <c r="A9">
        <v>97</v>
      </c>
      <c r="B9" s="4">
        <v>0.99328989137337198</v>
      </c>
      <c r="C9" s="4">
        <v>8.2597330356965806</v>
      </c>
      <c r="D9" s="4">
        <v>7.7615091686501296</v>
      </c>
      <c r="E9" s="4">
        <v>7.1583218538122297E-3</v>
      </c>
      <c r="F9" s="5">
        <v>6.7101086266274099E-3</v>
      </c>
      <c r="G9" s="5">
        <v>0</v>
      </c>
      <c r="H9" s="4">
        <v>3.5954185022115501</v>
      </c>
      <c r="I9" s="4">
        <v>3.9147199363700498</v>
      </c>
      <c r="J9" s="4">
        <v>-41.886542976424003</v>
      </c>
      <c r="K9" s="4">
        <v>-12.281777926707001</v>
      </c>
      <c r="L9" s="4">
        <v>15.428090705280599</v>
      </c>
      <c r="M9" s="4">
        <v>14.5508417179772</v>
      </c>
      <c r="N9" s="4">
        <v>72.176440032546594</v>
      </c>
      <c r="O9" s="4">
        <v>64.441152578267804</v>
      </c>
      <c r="P9" s="4">
        <v>279936.80242920801</v>
      </c>
      <c r="Q9" s="4">
        <v>258280.896372908</v>
      </c>
      <c r="R9" s="4">
        <v>781.46675990429799</v>
      </c>
      <c r="S9" s="4">
        <v>0</v>
      </c>
      <c r="T9" s="4">
        <v>0</v>
      </c>
      <c r="U9" s="4">
        <v>8.7735292163956494E-2</v>
      </c>
      <c r="V9" s="4">
        <v>0.60964009151038201</v>
      </c>
      <c r="W9" s="4">
        <v>0</v>
      </c>
      <c r="X9" s="4">
        <v>0.54254679102473802</v>
      </c>
      <c r="Y9" s="4">
        <v>0</v>
      </c>
      <c r="Z9" s="5">
        <v>3.7560676927914398E-4</v>
      </c>
      <c r="AA9" s="5">
        <v>3.3985792382957697E-5</v>
      </c>
      <c r="AB9" s="10">
        <v>5.0442271707637999E-3</v>
      </c>
      <c r="AC9" s="10">
        <v>1.08446901149523E-6</v>
      </c>
      <c r="AD9" s="10">
        <v>1.2551901741168999E-3</v>
      </c>
      <c r="AE9" s="4">
        <v>8.3439746706334694E-2</v>
      </c>
      <c r="AF9" s="4">
        <v>0.148596806610586</v>
      </c>
      <c r="AG9" s="4">
        <v>0.96165329273047295</v>
      </c>
      <c r="AH9" s="4">
        <v>0.99909454892149696</v>
      </c>
      <c r="AI9" s="4">
        <v>1</v>
      </c>
      <c r="AJ9" s="4">
        <v>1</v>
      </c>
      <c r="AK9" s="4">
        <v>1</v>
      </c>
      <c r="AL9" s="4">
        <v>1</v>
      </c>
      <c r="AM9" s="4">
        <v>0</v>
      </c>
      <c r="AN9" s="4">
        <v>0</v>
      </c>
      <c r="AO9" s="4" t="s">
        <v>139</v>
      </c>
      <c r="AP9" s="4">
        <f>-15--10</f>
        <v>-5</v>
      </c>
      <c r="AQ9" s="6">
        <v>4583711067.9300003</v>
      </c>
      <c r="AR9" s="4">
        <v>17747</v>
      </c>
      <c r="AS9" s="15">
        <v>0</v>
      </c>
      <c r="AT9" s="15">
        <v>39.035990848961703</v>
      </c>
      <c r="AU9" s="15">
        <v>39.035990848961703</v>
      </c>
      <c r="AV9" s="15">
        <v>60.964009151038198</v>
      </c>
      <c r="AW9" s="15">
        <v>60.964009151038198</v>
      </c>
      <c r="AX9" s="15">
        <v>0</v>
      </c>
    </row>
    <row r="10" spans="1:50" x14ac:dyDescent="0.25">
      <c r="A10">
        <v>97</v>
      </c>
      <c r="B10" s="4">
        <v>0.99296878800914701</v>
      </c>
      <c r="C10" s="4">
        <v>7.9191915722246096</v>
      </c>
      <c r="D10" s="4">
        <v>8.1186917282546904</v>
      </c>
      <c r="E10" s="4">
        <v>6.8517226727116904E-3</v>
      </c>
      <c r="F10" s="5">
        <v>7.03121199085208E-3</v>
      </c>
      <c r="G10" s="5">
        <v>0</v>
      </c>
      <c r="H10" s="4">
        <v>3.6231364137351401</v>
      </c>
      <c r="I10" s="4">
        <v>3.8984103854215499</v>
      </c>
      <c r="J10" s="4">
        <v>-39.585383301116401</v>
      </c>
      <c r="K10" s="4">
        <v>-7.4062627631793401</v>
      </c>
      <c r="L10" s="4">
        <v>15.2963411402886</v>
      </c>
      <c r="M10" s="4">
        <v>14.9118761066684</v>
      </c>
      <c r="N10" s="4">
        <v>71.1097769119269</v>
      </c>
      <c r="O10" s="4">
        <v>63.291882778441</v>
      </c>
      <c r="P10" s="4">
        <v>281675.23525969998</v>
      </c>
      <c r="Q10" s="4">
        <v>260533.881113991</v>
      </c>
      <c r="R10" s="4">
        <v>781.48996365660105</v>
      </c>
      <c r="S10" s="4">
        <v>0</v>
      </c>
      <c r="T10" s="4">
        <v>0</v>
      </c>
      <c r="U10" s="4">
        <v>9.1236558026107598E-2</v>
      </c>
      <c r="V10" s="4">
        <v>0.60130513904551797</v>
      </c>
      <c r="W10" s="4">
        <v>0</v>
      </c>
      <c r="X10" s="4">
        <v>0.55636661918217301</v>
      </c>
      <c r="Y10" s="4">
        <v>0</v>
      </c>
      <c r="Z10" s="5">
        <v>3.7442917624000199E-4</v>
      </c>
      <c r="AA10" s="5">
        <v>3.4860008195260898E-5</v>
      </c>
      <c r="AB10" s="10">
        <v>5.1831358788390399E-3</v>
      </c>
      <c r="AC10" s="10">
        <v>1.50322990840331E-6</v>
      </c>
      <c r="AD10" s="10">
        <v>1.4372692143405899E-3</v>
      </c>
      <c r="AE10" s="4">
        <v>8.6115168655646404E-2</v>
      </c>
      <c r="AF10" s="4">
        <v>0.14110782297354901</v>
      </c>
      <c r="AG10" s="4">
        <v>0.95021425026857897</v>
      </c>
      <c r="AH10" s="4">
        <v>0.99893122593038397</v>
      </c>
      <c r="AI10" s="4">
        <v>1</v>
      </c>
      <c r="AJ10" s="4">
        <v>1</v>
      </c>
      <c r="AK10" s="4">
        <v>1</v>
      </c>
      <c r="AL10" s="4">
        <v>1</v>
      </c>
      <c r="AM10" s="4">
        <v>0</v>
      </c>
      <c r="AN10" s="4">
        <v>0</v>
      </c>
      <c r="AO10" s="4" t="s">
        <v>140</v>
      </c>
      <c r="AP10" s="4">
        <f>-10--5</f>
        <v>-5</v>
      </c>
      <c r="AQ10" s="6">
        <v>6632671545.3999996</v>
      </c>
      <c r="AR10" s="4">
        <v>25458</v>
      </c>
      <c r="AS10" s="15">
        <v>0</v>
      </c>
      <c r="AT10" s="15">
        <v>39.869486095448103</v>
      </c>
      <c r="AU10" s="15">
        <v>39.869486095448103</v>
      </c>
      <c r="AV10" s="15">
        <v>60.130513904551798</v>
      </c>
      <c r="AW10" s="15">
        <v>60.130513904551798</v>
      </c>
      <c r="AX10" s="15">
        <v>0</v>
      </c>
    </row>
    <row r="11" spans="1:50" x14ac:dyDescent="0.25">
      <c r="A11">
        <v>97</v>
      </c>
      <c r="B11" s="4">
        <v>0.99281459386834903</v>
      </c>
      <c r="C11" s="4">
        <v>8.6514849093234094</v>
      </c>
      <c r="D11" s="4">
        <v>8.2897601326667392</v>
      </c>
      <c r="E11" s="4">
        <v>7.5123202736240898E-3</v>
      </c>
      <c r="F11" s="5">
        <v>7.18540613165017E-3</v>
      </c>
      <c r="G11" s="5">
        <v>0</v>
      </c>
      <c r="H11" s="4">
        <v>3.65517218297403</v>
      </c>
      <c r="I11" s="4">
        <v>3.8826853845174898</v>
      </c>
      <c r="J11" s="4">
        <v>-36.811227690370899</v>
      </c>
      <c r="K11" s="4">
        <v>-2.3916673630081098</v>
      </c>
      <c r="L11" s="4">
        <v>15.0508309607172</v>
      </c>
      <c r="M11" s="4">
        <v>15.2103017537755</v>
      </c>
      <c r="N11" s="4">
        <v>71.233242743099098</v>
      </c>
      <c r="O11" s="4">
        <v>63.416484751897499</v>
      </c>
      <c r="P11" s="4">
        <v>286027.38109064603</v>
      </c>
      <c r="Q11" s="4">
        <v>264953.55378140102</v>
      </c>
      <c r="R11" s="4">
        <v>781.41774258180601</v>
      </c>
      <c r="S11" s="4">
        <v>0</v>
      </c>
      <c r="T11" s="4">
        <v>0</v>
      </c>
      <c r="U11" s="4">
        <v>9.2835680846677995E-2</v>
      </c>
      <c r="V11" s="4">
        <v>0.595368171227041</v>
      </c>
      <c r="W11" s="4">
        <v>0</v>
      </c>
      <c r="X11" s="4">
        <v>0.56119431821802801</v>
      </c>
      <c r="Y11" s="4">
        <v>0</v>
      </c>
      <c r="Z11" s="5">
        <v>3.7069366550900002E-4</v>
      </c>
      <c r="AA11" s="5">
        <v>3.5818180440031503E-5</v>
      </c>
      <c r="AB11" s="10">
        <v>5.1417376729479903E-3</v>
      </c>
      <c r="AC11" s="10">
        <v>1.8486999128251201E-6</v>
      </c>
      <c r="AD11" s="10">
        <v>1.6352935870066899E-3</v>
      </c>
      <c r="AE11" s="4">
        <v>8.7190227785364102E-2</v>
      </c>
      <c r="AF11" s="4">
        <v>0.136754792534203</v>
      </c>
      <c r="AG11" s="4">
        <v>0.95105333389301605</v>
      </c>
      <c r="AH11" s="4">
        <v>0.998881084146651</v>
      </c>
      <c r="AI11" s="4">
        <v>1</v>
      </c>
      <c r="AJ11" s="4">
        <v>1</v>
      </c>
      <c r="AK11" s="4">
        <v>1</v>
      </c>
      <c r="AL11" s="4">
        <v>1</v>
      </c>
      <c r="AM11" s="4">
        <v>0</v>
      </c>
      <c r="AN11" s="4">
        <v>0</v>
      </c>
      <c r="AO11" s="4" t="s">
        <v>67</v>
      </c>
      <c r="AP11" s="4">
        <f>-25-0</f>
        <v>-25</v>
      </c>
      <c r="AQ11" s="6">
        <v>9798247372.3899994</v>
      </c>
      <c r="AR11" s="4">
        <v>36981</v>
      </c>
      <c r="AS11" s="15">
        <v>0</v>
      </c>
      <c r="AT11" s="15">
        <v>40.4631828772958</v>
      </c>
      <c r="AU11" s="15">
        <v>40.4631828772958</v>
      </c>
      <c r="AV11" s="15">
        <v>59.5368171227041</v>
      </c>
      <c r="AW11" s="15">
        <v>59.5368171227041</v>
      </c>
      <c r="AX11" s="15">
        <v>0</v>
      </c>
    </row>
    <row r="12" spans="1:50" x14ac:dyDescent="0.25">
      <c r="A12">
        <v>97</v>
      </c>
      <c r="B12" s="4">
        <v>0.99252654140233298</v>
      </c>
      <c r="C12" s="4">
        <v>9.6587779073636497</v>
      </c>
      <c r="D12" s="4">
        <v>8.6085537446582201</v>
      </c>
      <c r="E12" s="4">
        <v>8.4289693606750104E-3</v>
      </c>
      <c r="F12" s="5">
        <v>7.4734585976668896E-3</v>
      </c>
      <c r="G12" s="5">
        <v>0</v>
      </c>
      <c r="H12" s="4">
        <v>3.6936875758959302</v>
      </c>
      <c r="I12" s="4">
        <v>3.8737928243406499</v>
      </c>
      <c r="J12" s="4">
        <v>-33.806204807925504</v>
      </c>
      <c r="K12" s="4">
        <v>2.6121767058530199</v>
      </c>
      <c r="L12" s="4">
        <v>15.0594160753288</v>
      </c>
      <c r="M12" s="4">
        <v>15.3983674525161</v>
      </c>
      <c r="N12" s="4">
        <v>71.201969540982901</v>
      </c>
      <c r="O12" s="4">
        <v>63.304989935090603</v>
      </c>
      <c r="P12" s="4">
        <v>284835.157170747</v>
      </c>
      <c r="Q12" s="4">
        <v>264994.10161202902</v>
      </c>
      <c r="R12" s="4">
        <v>781.444752447268</v>
      </c>
      <c r="S12" s="4">
        <v>0</v>
      </c>
      <c r="T12" s="4">
        <v>0</v>
      </c>
      <c r="U12" s="4">
        <v>9.9676388145856998E-2</v>
      </c>
      <c r="V12" s="4">
        <v>0.60069539772743896</v>
      </c>
      <c r="W12" s="4">
        <v>0</v>
      </c>
      <c r="X12" s="4">
        <v>0.56479508819872604</v>
      </c>
      <c r="Y12" s="4">
        <v>0</v>
      </c>
      <c r="Z12" s="5">
        <v>3.7035539637007099E-4</v>
      </c>
      <c r="AA12" s="5">
        <v>3.6686619327300098E-5</v>
      </c>
      <c r="AB12" s="10">
        <v>5.20907674887576E-3</v>
      </c>
      <c r="AC12" s="10">
        <v>3.0870020772277998E-6</v>
      </c>
      <c r="AD12" s="10">
        <v>1.8542383843236901E-3</v>
      </c>
      <c r="AE12" s="4">
        <v>8.9425467665792402E-2</v>
      </c>
      <c r="AF12" s="4">
        <v>0.124634899280138</v>
      </c>
      <c r="AG12" s="4">
        <v>0.94265683424121804</v>
      </c>
      <c r="AH12" s="4">
        <v>0.997428336344926</v>
      </c>
      <c r="AI12" s="4">
        <v>1</v>
      </c>
      <c r="AJ12" s="4">
        <v>1</v>
      </c>
      <c r="AK12" s="4">
        <v>1</v>
      </c>
      <c r="AL12" s="4">
        <v>1</v>
      </c>
      <c r="AM12" s="4">
        <v>0</v>
      </c>
      <c r="AN12" s="4">
        <v>0</v>
      </c>
      <c r="AO12" s="4" t="s">
        <v>141</v>
      </c>
      <c r="AP12" s="4" t="s">
        <v>127</v>
      </c>
      <c r="AQ12" s="6">
        <v>12626438953.610001</v>
      </c>
      <c r="AR12" s="4">
        <v>47648</v>
      </c>
      <c r="AS12" s="15">
        <v>0</v>
      </c>
      <c r="AT12" s="15">
        <v>39.930460227255999</v>
      </c>
      <c r="AU12" s="15">
        <v>39.930460227255999</v>
      </c>
      <c r="AV12" s="15">
        <v>60.069539772743902</v>
      </c>
      <c r="AW12" s="15">
        <v>60.069539772743902</v>
      </c>
      <c r="AX12" s="15">
        <v>0</v>
      </c>
    </row>
    <row r="13" spans="1:50" x14ac:dyDescent="0.25">
      <c r="A13">
        <v>97</v>
      </c>
      <c r="B13" s="4">
        <v>0.99219485710885902</v>
      </c>
      <c r="C13" s="4">
        <v>11.895024020955599</v>
      </c>
      <c r="D13" s="4">
        <v>8.9743771565215091</v>
      </c>
      <c r="E13" s="4">
        <v>1.04979390617564E-2</v>
      </c>
      <c r="F13" s="5">
        <v>7.80514289114018E-3</v>
      </c>
      <c r="G13" s="5">
        <v>0</v>
      </c>
      <c r="H13" s="4">
        <v>3.7178014123093499</v>
      </c>
      <c r="I13" s="4">
        <v>3.8530513745856401</v>
      </c>
      <c r="J13" s="4">
        <v>-32.195354237485198</v>
      </c>
      <c r="K13" s="4">
        <v>7.6142858592155003</v>
      </c>
      <c r="L13" s="4">
        <v>14.5585826793544</v>
      </c>
      <c r="M13" s="4">
        <v>15.8217450560948</v>
      </c>
      <c r="N13" s="4">
        <v>70.946759198271707</v>
      </c>
      <c r="O13" s="4">
        <v>62.934601191293901</v>
      </c>
      <c r="P13" s="4">
        <v>293115.39463996299</v>
      </c>
      <c r="Q13" s="4">
        <v>274145.146926291</v>
      </c>
      <c r="R13" s="4">
        <v>781.38452580405306</v>
      </c>
      <c r="S13" s="4">
        <v>0</v>
      </c>
      <c r="T13" s="4">
        <v>0</v>
      </c>
      <c r="U13" s="4">
        <v>0.10103850324253601</v>
      </c>
      <c r="V13" s="4">
        <v>0.60196444439579699</v>
      </c>
      <c r="W13" s="4">
        <v>0</v>
      </c>
      <c r="X13" s="4">
        <v>0.558140452973378</v>
      </c>
      <c r="Y13" s="4">
        <v>0</v>
      </c>
      <c r="Z13" s="5">
        <v>3.7043940627890101E-4</v>
      </c>
      <c r="AA13" s="5">
        <v>3.8612944120510601E-5</v>
      </c>
      <c r="AB13" s="10">
        <v>5.2327257250319604E-3</v>
      </c>
      <c r="AC13" s="10">
        <v>4.0688357912032996E-6</v>
      </c>
      <c r="AD13" s="10">
        <v>2.1592815821732301E-3</v>
      </c>
      <c r="AE13" s="4">
        <v>9.1144609181119704E-2</v>
      </c>
      <c r="AF13" s="4">
        <v>0.12017603446151399</v>
      </c>
      <c r="AG13" s="4">
        <v>0.93715127572321499</v>
      </c>
      <c r="AH13" s="4">
        <v>0.99640247978094798</v>
      </c>
      <c r="AI13" s="4">
        <v>1</v>
      </c>
      <c r="AJ13" s="4">
        <v>1</v>
      </c>
      <c r="AK13" s="4">
        <v>1</v>
      </c>
      <c r="AL13" s="4">
        <v>1</v>
      </c>
      <c r="AM13" s="4">
        <v>0</v>
      </c>
      <c r="AN13" s="4">
        <v>0</v>
      </c>
      <c r="AO13" s="4" t="s">
        <v>142</v>
      </c>
      <c r="AP13" s="4">
        <v>43230</v>
      </c>
      <c r="AQ13" s="6">
        <v>16004319532.41</v>
      </c>
      <c r="AR13" s="4">
        <v>58379</v>
      </c>
      <c r="AS13" s="15">
        <v>0</v>
      </c>
      <c r="AT13" s="15">
        <v>39.8035555604202</v>
      </c>
      <c r="AU13" s="15">
        <v>39.8035555604202</v>
      </c>
      <c r="AV13" s="15">
        <v>60.1964444395797</v>
      </c>
      <c r="AW13" s="15">
        <v>60.1964444395797</v>
      </c>
      <c r="AX13" s="15">
        <v>0</v>
      </c>
    </row>
    <row r="14" spans="1:50" x14ac:dyDescent="0.25">
      <c r="A14">
        <v>97</v>
      </c>
      <c r="B14" s="4">
        <v>0.99187172020381398</v>
      </c>
      <c r="C14" s="4">
        <v>13.6192264367755</v>
      </c>
      <c r="D14" s="4">
        <v>9.3294821011724398</v>
      </c>
      <c r="E14" s="4">
        <v>1.2126298532894E-2</v>
      </c>
      <c r="F14" s="5">
        <v>8.1282797961851304E-3</v>
      </c>
      <c r="G14" s="5">
        <v>0</v>
      </c>
      <c r="H14" s="4">
        <v>3.7551712164154898</v>
      </c>
      <c r="I14" s="4">
        <v>3.8414164322624602</v>
      </c>
      <c r="J14" s="4">
        <v>-29.577044388697502</v>
      </c>
      <c r="K14" s="4">
        <v>12.5558164019022</v>
      </c>
      <c r="L14" s="4">
        <v>14.663930208648701</v>
      </c>
      <c r="M14" s="4">
        <v>16.078430018217698</v>
      </c>
      <c r="N14" s="4">
        <v>70.781193462219704</v>
      </c>
      <c r="O14" s="4">
        <v>62.654425857410203</v>
      </c>
      <c r="P14" s="4">
        <v>292854.45057630399</v>
      </c>
      <c r="Q14" s="4">
        <v>272182.21040313703</v>
      </c>
      <c r="R14" s="4">
        <v>781.20433269940304</v>
      </c>
      <c r="S14" s="4">
        <v>0</v>
      </c>
      <c r="T14" s="4">
        <v>0</v>
      </c>
      <c r="U14" s="4">
        <v>0.1106144416273</v>
      </c>
      <c r="V14" s="4">
        <v>0.59893119776263004</v>
      </c>
      <c r="W14" s="4">
        <v>0</v>
      </c>
      <c r="X14" s="4">
        <v>0.57020663904295299</v>
      </c>
      <c r="Y14" s="4">
        <v>0</v>
      </c>
      <c r="Z14" s="5">
        <v>3.7059973091381699E-4</v>
      </c>
      <c r="AA14" s="5">
        <v>4.1935797136370899E-5</v>
      </c>
      <c r="AB14" s="10">
        <v>5.2190159512459401E-3</v>
      </c>
      <c r="AC14" s="10">
        <v>5.8672202445040402E-6</v>
      </c>
      <c r="AD14" s="10">
        <v>2.4908466114218E-3</v>
      </c>
      <c r="AE14" s="4">
        <v>9.3267642824272995E-2</v>
      </c>
      <c r="AF14" s="4">
        <v>0.11238081883869799</v>
      </c>
      <c r="AG14" s="4">
        <v>0.92893430848063296</v>
      </c>
      <c r="AH14" s="4">
        <v>0.99520281799537302</v>
      </c>
      <c r="AI14" s="4">
        <v>1</v>
      </c>
      <c r="AJ14" s="4">
        <v>1</v>
      </c>
      <c r="AK14" s="4">
        <v>1</v>
      </c>
      <c r="AL14" s="4">
        <v>1</v>
      </c>
      <c r="AM14" s="4">
        <v>0</v>
      </c>
      <c r="AN14" s="4">
        <v>0</v>
      </c>
      <c r="AO14" s="4" t="s">
        <v>143</v>
      </c>
      <c r="AP14" s="4">
        <v>43388</v>
      </c>
      <c r="AQ14" s="6">
        <v>17351615913.200001</v>
      </c>
      <c r="AR14" s="4">
        <v>63750</v>
      </c>
      <c r="AS14" s="15">
        <v>0</v>
      </c>
      <c r="AT14" s="15">
        <v>40.106880223736901</v>
      </c>
      <c r="AU14" s="15">
        <v>40.106880223736901</v>
      </c>
      <c r="AV14" s="15">
        <v>59.893119776262999</v>
      </c>
      <c r="AW14" s="15">
        <v>59.893119776262999</v>
      </c>
      <c r="AX14" s="15">
        <v>0</v>
      </c>
    </row>
    <row r="15" spans="1:50" x14ac:dyDescent="0.25">
      <c r="A15">
        <v>97</v>
      </c>
      <c r="B15" s="4">
        <v>0.99145545301600202</v>
      </c>
      <c r="C15" s="4">
        <v>12.9615601485088</v>
      </c>
      <c r="D15" s="4">
        <v>9.7850591183452291</v>
      </c>
      <c r="E15" s="4">
        <v>1.15017044265628E-2</v>
      </c>
      <c r="F15" s="5">
        <v>8.5445469839971599E-3</v>
      </c>
      <c r="G15" s="5">
        <v>0</v>
      </c>
      <c r="H15" s="4">
        <v>3.79317704280583</v>
      </c>
      <c r="I15" s="4">
        <v>3.8307620654365699</v>
      </c>
      <c r="J15" s="4">
        <v>-27.475239300882599</v>
      </c>
      <c r="K15" s="4">
        <v>17.5590794388905</v>
      </c>
      <c r="L15" s="4">
        <v>14.8638939340474</v>
      </c>
      <c r="M15" s="4">
        <v>16.339959109868101</v>
      </c>
      <c r="N15" s="4">
        <v>70.435491375875799</v>
      </c>
      <c r="O15" s="4">
        <v>62.357252076067603</v>
      </c>
      <c r="P15" s="4">
        <v>287175.276405218</v>
      </c>
      <c r="Q15" s="4">
        <v>268515.13530426298</v>
      </c>
      <c r="R15" s="4">
        <v>781.17368652557798</v>
      </c>
      <c r="S15" s="4">
        <v>0</v>
      </c>
      <c r="T15" s="4">
        <v>0</v>
      </c>
      <c r="U15" s="4">
        <v>0.11020424431039801</v>
      </c>
      <c r="V15" s="4">
        <v>0.59692517423743696</v>
      </c>
      <c r="W15" s="4">
        <v>0</v>
      </c>
      <c r="X15" s="4">
        <v>0.55869534513488806</v>
      </c>
      <c r="Y15" s="4">
        <v>0</v>
      </c>
      <c r="Z15" s="5">
        <v>3.7026405557666797E-4</v>
      </c>
      <c r="AA15" s="5">
        <v>4.4001409128777102E-5</v>
      </c>
      <c r="AB15" s="10">
        <v>5.2680608909025598E-3</v>
      </c>
      <c r="AC15" s="10">
        <v>7.3344627727731097E-6</v>
      </c>
      <c r="AD15" s="10">
        <v>2.85487174390954E-3</v>
      </c>
      <c r="AE15" s="4">
        <v>9.36737860467457E-2</v>
      </c>
      <c r="AF15" s="4">
        <v>0.121674599455421</v>
      </c>
      <c r="AG15" s="4">
        <v>0.92555840990926697</v>
      </c>
      <c r="AH15" s="4">
        <v>0.99393651129467397</v>
      </c>
      <c r="AI15" s="4">
        <v>1</v>
      </c>
      <c r="AJ15" s="4">
        <v>1</v>
      </c>
      <c r="AK15" s="4">
        <v>1</v>
      </c>
      <c r="AL15" s="4">
        <v>1</v>
      </c>
      <c r="AM15" s="4">
        <v>0</v>
      </c>
      <c r="AN15" s="4">
        <v>0</v>
      </c>
      <c r="AO15" s="4" t="s">
        <v>144</v>
      </c>
      <c r="AP15" s="4" t="s">
        <v>128</v>
      </c>
      <c r="AQ15" s="6">
        <v>19009260488.73</v>
      </c>
      <c r="AR15" s="4">
        <v>70794</v>
      </c>
      <c r="AS15" s="15">
        <v>0</v>
      </c>
      <c r="AT15" s="15">
        <v>40.307482576256199</v>
      </c>
      <c r="AU15" s="15">
        <v>40.307482576256199</v>
      </c>
      <c r="AV15" s="15">
        <v>59.692517423743702</v>
      </c>
      <c r="AW15" s="15">
        <v>59.692517423743702</v>
      </c>
      <c r="AX15" s="15">
        <v>0</v>
      </c>
    </row>
    <row r="16" spans="1:50" x14ac:dyDescent="0.25">
      <c r="A16">
        <v>97</v>
      </c>
      <c r="B16" s="4">
        <v>0.99104262685573796</v>
      </c>
      <c r="C16" s="4">
        <v>14.637116188280199</v>
      </c>
      <c r="D16" s="4">
        <v>10.234796904888499</v>
      </c>
      <c r="E16" s="4">
        <v>1.31016492568942E-2</v>
      </c>
      <c r="F16" s="5">
        <v>8.9573731442618206E-3</v>
      </c>
      <c r="G16" s="5">
        <v>0</v>
      </c>
      <c r="H16" s="4">
        <v>3.8324935491416499</v>
      </c>
      <c r="I16" s="4">
        <v>3.8215181607251898</v>
      </c>
      <c r="J16" s="4">
        <v>-25.058838398208799</v>
      </c>
      <c r="K16" s="4">
        <v>22.4927153045133</v>
      </c>
      <c r="L16" s="4">
        <v>14.6190272038041</v>
      </c>
      <c r="M16" s="4">
        <v>16.595066055777298</v>
      </c>
      <c r="N16" s="4">
        <v>72.560470832801599</v>
      </c>
      <c r="O16" s="4">
        <v>64.111066403677995</v>
      </c>
      <c r="P16" s="4">
        <v>291993.21601963002</v>
      </c>
      <c r="Q16" s="4">
        <v>273045.96557043202</v>
      </c>
      <c r="R16" s="4">
        <v>780.70104700847196</v>
      </c>
      <c r="S16" s="4">
        <v>0</v>
      </c>
      <c r="T16" s="4">
        <v>0</v>
      </c>
      <c r="U16" s="4">
        <v>0.117393661507167</v>
      </c>
      <c r="V16" s="4">
        <v>0.59923875413218697</v>
      </c>
      <c r="W16" s="4">
        <v>0</v>
      </c>
      <c r="X16" s="4">
        <v>0.53772357996811604</v>
      </c>
      <c r="Y16" s="4">
        <v>0</v>
      </c>
      <c r="Z16" s="5">
        <v>3.7045613497825797E-4</v>
      </c>
      <c r="AA16" s="5">
        <v>4.78417288071386E-5</v>
      </c>
      <c r="AB16" s="10">
        <v>5.2312754286190401E-3</v>
      </c>
      <c r="AC16" s="10">
        <v>9.0230904490075992E-6</v>
      </c>
      <c r="AD16" s="10">
        <v>3.29876228578213E-3</v>
      </c>
      <c r="AE16" s="4">
        <v>9.5232532823371394E-2</v>
      </c>
      <c r="AF16" s="4">
        <v>0.10930375282561</v>
      </c>
      <c r="AG16" s="4">
        <v>0.92375779394623503</v>
      </c>
      <c r="AH16" s="4">
        <v>0.99317012941264804</v>
      </c>
      <c r="AI16" s="4">
        <v>1</v>
      </c>
      <c r="AJ16" s="4">
        <v>1</v>
      </c>
      <c r="AK16" s="4">
        <v>1</v>
      </c>
      <c r="AL16" s="4">
        <v>1</v>
      </c>
      <c r="AM16" s="4">
        <v>0</v>
      </c>
      <c r="AN16" s="4">
        <v>0</v>
      </c>
      <c r="AO16" s="4" t="s">
        <v>68</v>
      </c>
      <c r="AP16" s="4" t="s">
        <v>69</v>
      </c>
      <c r="AQ16" s="6">
        <v>21372399909.060001</v>
      </c>
      <c r="AR16" s="4">
        <v>78274</v>
      </c>
      <c r="AS16" s="15">
        <v>0</v>
      </c>
      <c r="AT16" s="15">
        <v>40.076124586781198</v>
      </c>
      <c r="AU16" s="15">
        <v>40.076124586781198</v>
      </c>
      <c r="AV16" s="15">
        <v>59.923875413218703</v>
      </c>
      <c r="AW16" s="15">
        <v>59.923875413218703</v>
      </c>
      <c r="AX16" s="15">
        <v>0</v>
      </c>
    </row>
    <row r="17" spans="1:50" x14ac:dyDescent="0.25">
      <c r="A17">
        <v>97</v>
      </c>
      <c r="B17" s="4">
        <v>0.99054163898203096</v>
      </c>
      <c r="C17" s="4">
        <v>14.604826379650699</v>
      </c>
      <c r="D17" s="4">
        <v>10.777818391010999</v>
      </c>
      <c r="E17" s="4">
        <v>1.30705455402231E-2</v>
      </c>
      <c r="F17" s="5">
        <v>9.4583610179686094E-3</v>
      </c>
      <c r="G17" s="5">
        <v>0</v>
      </c>
      <c r="H17" s="4">
        <v>3.880251283727</v>
      </c>
      <c r="I17" s="4">
        <v>3.8260683077784701</v>
      </c>
      <c r="J17" s="4">
        <v>-23.149488027191001</v>
      </c>
      <c r="K17" s="4">
        <v>27.497283324516701</v>
      </c>
      <c r="L17" s="4">
        <v>14.7831739066753</v>
      </c>
      <c r="M17" s="4">
        <v>16.760812662185501</v>
      </c>
      <c r="N17" s="4">
        <v>71.002036804671505</v>
      </c>
      <c r="O17" s="4">
        <v>62.660570436552902</v>
      </c>
      <c r="P17" s="4">
        <v>290042.04885639402</v>
      </c>
      <c r="Q17" s="4">
        <v>270022.59578906198</v>
      </c>
      <c r="R17" s="4">
        <v>780.65054561934505</v>
      </c>
      <c r="S17" s="4">
        <v>0</v>
      </c>
      <c r="T17" s="4">
        <v>0</v>
      </c>
      <c r="U17" s="4">
        <v>0.12762313742518799</v>
      </c>
      <c r="V17" s="4">
        <v>0.60434037568856702</v>
      </c>
      <c r="W17" s="4">
        <v>0</v>
      </c>
      <c r="X17" s="4">
        <v>0.54144112627993402</v>
      </c>
      <c r="Y17" s="4">
        <v>0</v>
      </c>
      <c r="Z17" s="5">
        <v>3.7040791613356702E-4</v>
      </c>
      <c r="AA17" s="5">
        <v>5.2756991300097802E-5</v>
      </c>
      <c r="AB17" s="10">
        <v>5.2657744183218702E-3</v>
      </c>
      <c r="AC17" s="10">
        <v>1.1995207252168401E-5</v>
      </c>
      <c r="AD17" s="10">
        <v>3.7574120210194799E-3</v>
      </c>
      <c r="AE17" s="4">
        <v>9.6874646798579905E-2</v>
      </c>
      <c r="AF17" s="4">
        <v>0.107693566142781</v>
      </c>
      <c r="AG17" s="4">
        <v>0.91569525090828896</v>
      </c>
      <c r="AH17" s="4">
        <v>0.99057481877871101</v>
      </c>
      <c r="AI17" s="4">
        <v>1</v>
      </c>
      <c r="AJ17" s="4">
        <v>1</v>
      </c>
      <c r="AK17" s="4">
        <v>1</v>
      </c>
      <c r="AL17" s="4">
        <v>1</v>
      </c>
      <c r="AM17" s="4">
        <v>0</v>
      </c>
      <c r="AN17" s="4">
        <v>0</v>
      </c>
      <c r="AO17" s="4" t="s">
        <v>145</v>
      </c>
      <c r="AP17" s="4" t="s">
        <v>129</v>
      </c>
      <c r="AQ17" s="6">
        <v>21784882983.07</v>
      </c>
      <c r="AR17" s="4">
        <v>80678</v>
      </c>
      <c r="AS17" s="15">
        <v>0</v>
      </c>
      <c r="AT17" s="15">
        <v>39.565962431143198</v>
      </c>
      <c r="AU17" s="15">
        <v>39.565962431143198</v>
      </c>
      <c r="AV17" s="15">
        <v>60.434037568856702</v>
      </c>
      <c r="AW17" s="15">
        <v>60.434037568856702</v>
      </c>
      <c r="AX17" s="15">
        <v>0</v>
      </c>
    </row>
    <row r="18" spans="1:50" x14ac:dyDescent="0.25">
      <c r="A18">
        <v>97</v>
      </c>
      <c r="B18" s="4">
        <v>0.99006339505212904</v>
      </c>
      <c r="C18" s="4">
        <v>17.0549651807919</v>
      </c>
      <c r="D18" s="4">
        <v>11.2933768162089</v>
      </c>
      <c r="E18" s="4">
        <v>1.5461887447761001E-2</v>
      </c>
      <c r="F18" s="5">
        <v>9.9366049478703793E-3</v>
      </c>
      <c r="G18" s="5">
        <v>0</v>
      </c>
      <c r="H18" s="4">
        <v>3.93336623518233</v>
      </c>
      <c r="I18" s="4">
        <v>3.8273206621379701</v>
      </c>
      <c r="J18" s="4">
        <v>-21.054766036242299</v>
      </c>
      <c r="K18" s="4">
        <v>32.544833811052797</v>
      </c>
      <c r="L18" s="4">
        <v>14.7194921336313</v>
      </c>
      <c r="M18" s="4">
        <v>16.9450806751775</v>
      </c>
      <c r="N18" s="4">
        <v>72.455905704519196</v>
      </c>
      <c r="O18" s="4">
        <v>63.979811826779702</v>
      </c>
      <c r="P18" s="4">
        <v>289962.48893096298</v>
      </c>
      <c r="Q18" s="4">
        <v>271195.833957878</v>
      </c>
      <c r="R18" s="4">
        <v>780.30112530101201</v>
      </c>
      <c r="S18" s="4">
        <v>0</v>
      </c>
      <c r="T18" s="4">
        <v>0</v>
      </c>
      <c r="U18" s="4">
        <v>0.13215230875867301</v>
      </c>
      <c r="V18" s="4">
        <v>0.60288164965152202</v>
      </c>
      <c r="W18" s="4">
        <v>0</v>
      </c>
      <c r="X18" s="4">
        <v>0.50110059309053401</v>
      </c>
      <c r="Y18" s="4">
        <v>0</v>
      </c>
      <c r="Z18" s="5">
        <v>3.6949257815700802E-4</v>
      </c>
      <c r="AA18" s="5">
        <v>5.8408594009183103E-5</v>
      </c>
      <c r="AB18" s="10">
        <v>5.2867021653446398E-3</v>
      </c>
      <c r="AC18" s="10">
        <v>1.4083395215594901E-5</v>
      </c>
      <c r="AD18" s="10">
        <v>4.2079037137324202E-3</v>
      </c>
      <c r="AE18" s="4">
        <v>9.6559649227686103E-2</v>
      </c>
      <c r="AF18" s="4">
        <v>0.109694425844587</v>
      </c>
      <c r="AG18" s="4">
        <v>0.91444606591980904</v>
      </c>
      <c r="AH18" s="4">
        <v>0.98982816569134802</v>
      </c>
      <c r="AI18" s="4">
        <v>1</v>
      </c>
      <c r="AJ18" s="4">
        <v>1</v>
      </c>
      <c r="AK18" s="4">
        <v>1</v>
      </c>
      <c r="AL18" s="4">
        <v>1</v>
      </c>
      <c r="AM18" s="4">
        <v>0</v>
      </c>
      <c r="AN18" s="4">
        <v>0</v>
      </c>
      <c r="AO18" s="4" t="s">
        <v>146</v>
      </c>
      <c r="AP18" s="4" t="s">
        <v>130</v>
      </c>
      <c r="AQ18" s="6">
        <v>23345622170.43</v>
      </c>
      <c r="AR18" s="4">
        <v>86084</v>
      </c>
      <c r="AS18" s="15">
        <v>0</v>
      </c>
      <c r="AT18" s="15">
        <v>39.711835034847702</v>
      </c>
      <c r="AU18" s="15">
        <v>39.711835034847702</v>
      </c>
      <c r="AV18" s="15">
        <v>60.288164965152198</v>
      </c>
      <c r="AW18" s="15">
        <v>60.288164965152198</v>
      </c>
      <c r="AX18" s="15">
        <v>0</v>
      </c>
    </row>
    <row r="19" spans="1:50" x14ac:dyDescent="0.25">
      <c r="A19">
        <v>97</v>
      </c>
      <c r="B19" s="4">
        <v>0.989561591245818</v>
      </c>
      <c r="C19" s="4">
        <v>17.472775127191898</v>
      </c>
      <c r="D19" s="4">
        <v>11.831396234419</v>
      </c>
      <c r="E19" s="4">
        <v>1.58761201711657E-2</v>
      </c>
      <c r="F19" s="5">
        <v>1.04384087541813E-2</v>
      </c>
      <c r="G19" s="5">
        <v>0</v>
      </c>
      <c r="H19" s="4">
        <v>3.9887988488161099</v>
      </c>
      <c r="I19" s="4">
        <v>3.8342698597759801</v>
      </c>
      <c r="J19" s="4">
        <v>-18.859195605011301</v>
      </c>
      <c r="K19" s="4">
        <v>37.532819362479898</v>
      </c>
      <c r="L19" s="4">
        <v>14.890848859558099</v>
      </c>
      <c r="M19" s="4">
        <v>17.238108865447298</v>
      </c>
      <c r="N19" s="4">
        <v>73.129166767380994</v>
      </c>
      <c r="O19" s="4">
        <v>64.3786779181643</v>
      </c>
      <c r="P19" s="4">
        <v>287507.91579316597</v>
      </c>
      <c r="Q19" s="4">
        <v>268087.65446086501</v>
      </c>
      <c r="R19" s="4">
        <v>780.22665707104795</v>
      </c>
      <c r="S19" s="4">
        <v>0</v>
      </c>
      <c r="T19" s="4">
        <v>0</v>
      </c>
      <c r="U19" s="4">
        <v>0.14165558177235099</v>
      </c>
      <c r="V19" s="4">
        <v>0.59860946783241997</v>
      </c>
      <c r="W19" s="4">
        <v>0</v>
      </c>
      <c r="X19" s="4">
        <v>0.480354180948739</v>
      </c>
      <c r="Y19" s="4">
        <v>0</v>
      </c>
      <c r="Z19" s="5">
        <v>3.7065482748436802E-4</v>
      </c>
      <c r="AA19" s="5">
        <v>6.2690999947724894E-5</v>
      </c>
      <c r="AB19" s="10">
        <v>5.35811557883672E-3</v>
      </c>
      <c r="AC19" s="10">
        <v>1.8733744337394999E-5</v>
      </c>
      <c r="AD19" s="10">
        <v>4.6281989937483102E-3</v>
      </c>
      <c r="AE19" s="4">
        <v>9.9074578893689202E-2</v>
      </c>
      <c r="AF19" s="4">
        <v>9.8689397587508998E-2</v>
      </c>
      <c r="AG19" s="4">
        <v>0.90334814921412998</v>
      </c>
      <c r="AH19" s="4">
        <v>0.98636648612465405</v>
      </c>
      <c r="AI19" s="4">
        <v>1</v>
      </c>
      <c r="AJ19" s="4">
        <v>1</v>
      </c>
      <c r="AK19" s="4">
        <v>1</v>
      </c>
      <c r="AL19" s="4">
        <v>1</v>
      </c>
      <c r="AM19" s="4">
        <v>0</v>
      </c>
      <c r="AN19" s="4">
        <v>0</v>
      </c>
      <c r="AO19" s="4" t="s">
        <v>147</v>
      </c>
      <c r="AP19" s="4" t="s">
        <v>131</v>
      </c>
      <c r="AQ19" s="6">
        <v>23599756222.189999</v>
      </c>
      <c r="AR19" s="4">
        <v>88030</v>
      </c>
      <c r="AS19" s="15">
        <v>0</v>
      </c>
      <c r="AT19" s="15">
        <v>40.139053216757901</v>
      </c>
      <c r="AU19" s="15">
        <v>40.139053216757901</v>
      </c>
      <c r="AV19" s="15">
        <v>59.860946783241999</v>
      </c>
      <c r="AW19" s="15">
        <v>59.860946783241999</v>
      </c>
      <c r="AX19" s="15">
        <v>0</v>
      </c>
    </row>
    <row r="20" spans="1:50" x14ac:dyDescent="0.25">
      <c r="A20">
        <v>97</v>
      </c>
      <c r="B20" s="4">
        <v>0.98904608909620695</v>
      </c>
      <c r="C20" s="4">
        <v>19.2568037919098</v>
      </c>
      <c r="D20" s="4">
        <v>12.380986346788999</v>
      </c>
      <c r="E20" s="4">
        <v>1.7666786672552601E-2</v>
      </c>
      <c r="F20" s="5">
        <v>1.0953910903792E-2</v>
      </c>
      <c r="G20" s="5">
        <v>0</v>
      </c>
      <c r="H20" s="4">
        <v>4.0333097004014604</v>
      </c>
      <c r="I20" s="4">
        <v>3.83298796095607</v>
      </c>
      <c r="J20" s="4">
        <v>-16.933643258354699</v>
      </c>
      <c r="K20" s="4">
        <v>42.527555224659899</v>
      </c>
      <c r="L20" s="4">
        <v>15.0304777294507</v>
      </c>
      <c r="M20" s="4">
        <v>17.4244122823719</v>
      </c>
      <c r="N20" s="4">
        <v>72.829279323424004</v>
      </c>
      <c r="O20" s="4">
        <v>64.077189087949407</v>
      </c>
      <c r="P20" s="4">
        <v>283449.61040101701</v>
      </c>
      <c r="Q20" s="4">
        <v>265599.93795253203</v>
      </c>
      <c r="R20" s="4">
        <v>779.89641691846703</v>
      </c>
      <c r="S20" s="4">
        <v>0</v>
      </c>
      <c r="T20" s="4">
        <v>0</v>
      </c>
      <c r="U20" s="4">
        <v>0.144293942280737</v>
      </c>
      <c r="V20" s="4">
        <v>0.59294042579279305</v>
      </c>
      <c r="W20" s="4">
        <v>0</v>
      </c>
      <c r="X20" s="4">
        <v>0.46244590067629798</v>
      </c>
      <c r="Y20" s="4">
        <v>0</v>
      </c>
      <c r="Z20" s="5">
        <v>3.6993666193940901E-4</v>
      </c>
      <c r="AA20" s="5">
        <v>6.5548211264281896E-5</v>
      </c>
      <c r="AB20" s="10">
        <v>5.4431870065713003E-3</v>
      </c>
      <c r="AC20" s="10">
        <v>2.5274335178821502E-5</v>
      </c>
      <c r="AD20" s="10">
        <v>5.04995006200799E-3</v>
      </c>
      <c r="AE20" s="4">
        <v>0.100184949552674</v>
      </c>
      <c r="AF20" s="4">
        <v>0.104386700095582</v>
      </c>
      <c r="AG20" s="4">
        <v>0.89247885690653195</v>
      </c>
      <c r="AH20" s="4">
        <v>0.98180659953468297</v>
      </c>
      <c r="AI20" s="4">
        <v>1</v>
      </c>
      <c r="AJ20" s="4">
        <v>1</v>
      </c>
      <c r="AK20" s="4">
        <v>1</v>
      </c>
      <c r="AL20" s="4">
        <v>1</v>
      </c>
      <c r="AM20" s="4">
        <v>0</v>
      </c>
      <c r="AN20" s="4">
        <v>0</v>
      </c>
      <c r="AO20" s="4" t="s">
        <v>148</v>
      </c>
      <c r="AP20" s="4" t="s">
        <v>132</v>
      </c>
      <c r="AQ20" s="6">
        <v>23903728815.790001</v>
      </c>
      <c r="AR20" s="4">
        <v>89999</v>
      </c>
      <c r="AS20" s="15">
        <v>0</v>
      </c>
      <c r="AT20" s="15">
        <v>40.704450969267803</v>
      </c>
      <c r="AU20" s="15">
        <v>40.704450969267803</v>
      </c>
      <c r="AV20" s="15">
        <v>59.295549030732097</v>
      </c>
      <c r="AW20" s="15">
        <v>59.295549030732097</v>
      </c>
      <c r="AX20" s="15">
        <v>0</v>
      </c>
    </row>
    <row r="21" spans="1:50" x14ac:dyDescent="0.25">
      <c r="A21">
        <v>97</v>
      </c>
      <c r="B21" s="4">
        <v>0.98854525464107101</v>
      </c>
      <c r="C21" s="4">
        <v>21.387619930494498</v>
      </c>
      <c r="D21" s="4">
        <v>12.911929567417101</v>
      </c>
      <c r="E21" s="4">
        <v>1.98536835635536E-2</v>
      </c>
      <c r="F21" s="5">
        <v>1.14547453589288E-2</v>
      </c>
      <c r="G21" s="5">
        <v>0</v>
      </c>
      <c r="H21" s="4">
        <v>4.0756896600704202</v>
      </c>
      <c r="I21" s="4">
        <v>3.8275303216299199</v>
      </c>
      <c r="J21" s="4">
        <v>-14.6803688301557</v>
      </c>
      <c r="K21" s="4">
        <v>47.487927604961698</v>
      </c>
      <c r="L21" s="4">
        <v>14.7842847556441</v>
      </c>
      <c r="M21" s="4">
        <v>17.6493514528227</v>
      </c>
      <c r="N21" s="4">
        <v>74.412995566273594</v>
      </c>
      <c r="O21" s="4">
        <v>65.367046414823406</v>
      </c>
      <c r="P21" s="4">
        <v>289059.93189911998</v>
      </c>
      <c r="Q21" s="4">
        <v>270029.11437394703</v>
      </c>
      <c r="R21" s="4">
        <v>779.61413902625998</v>
      </c>
      <c r="S21" s="4">
        <v>0</v>
      </c>
      <c r="T21" s="4">
        <v>0</v>
      </c>
      <c r="U21" s="4">
        <v>0.14711552122451699</v>
      </c>
      <c r="V21" s="4">
        <v>0.58810780573371002</v>
      </c>
      <c r="W21" s="4">
        <v>0</v>
      </c>
      <c r="X21" s="4">
        <v>0.44142327528957398</v>
      </c>
      <c r="Y21" s="4">
        <v>0</v>
      </c>
      <c r="Z21" s="5">
        <v>3.6961207326738902E-4</v>
      </c>
      <c r="AA21" s="5">
        <v>6.8708407239914595E-5</v>
      </c>
      <c r="AB21" s="10">
        <v>5.4225892838054204E-3</v>
      </c>
      <c r="AC21" s="10">
        <v>3.2519154495574901E-5</v>
      </c>
      <c r="AD21" s="10">
        <v>5.5613016625030596E-3</v>
      </c>
      <c r="AE21" s="4">
        <v>0.102029948163524</v>
      </c>
      <c r="AF21" s="4">
        <v>9.7177045957907604E-2</v>
      </c>
      <c r="AG21" s="4">
        <v>0.88462841702987605</v>
      </c>
      <c r="AH21" s="4">
        <v>0.97743110624950102</v>
      </c>
      <c r="AI21" s="4">
        <v>1</v>
      </c>
      <c r="AJ21" s="4">
        <v>1</v>
      </c>
      <c r="AK21" s="4">
        <v>1</v>
      </c>
      <c r="AL21" s="4">
        <v>1</v>
      </c>
      <c r="AM21" s="4">
        <v>0</v>
      </c>
      <c r="AN21" s="4">
        <v>0</v>
      </c>
      <c r="AO21" s="4" t="s">
        <v>70</v>
      </c>
      <c r="AP21" s="4" t="s">
        <v>71</v>
      </c>
      <c r="AQ21" s="6">
        <v>25012256806.23</v>
      </c>
      <c r="AR21" s="4">
        <v>92628</v>
      </c>
      <c r="AS21" s="15">
        <v>0</v>
      </c>
      <c r="AT21" s="15">
        <v>41.188502124782097</v>
      </c>
      <c r="AU21" s="15">
        <v>41.188502124782097</v>
      </c>
      <c r="AV21" s="15">
        <v>58.811497875217803</v>
      </c>
      <c r="AW21" s="15">
        <v>58.811497875217803</v>
      </c>
      <c r="AX21" s="15">
        <v>0</v>
      </c>
    </row>
    <row r="22" spans="1:50" x14ac:dyDescent="0.25">
      <c r="A22">
        <v>97</v>
      </c>
      <c r="B22" s="4">
        <v>0.98797843512254702</v>
      </c>
      <c r="C22" s="4">
        <v>21.844647516727701</v>
      </c>
      <c r="D22" s="4">
        <v>13.509266007159001</v>
      </c>
      <c r="E22" s="4">
        <v>2.0329808716617399E-2</v>
      </c>
      <c r="F22" s="5">
        <v>1.2021564877452399E-2</v>
      </c>
      <c r="G22" s="5">
        <v>0</v>
      </c>
      <c r="H22" s="4">
        <v>4.11629041110697</v>
      </c>
      <c r="I22" s="4">
        <v>3.82500336316969</v>
      </c>
      <c r="J22" s="4">
        <v>-12.697177484089501</v>
      </c>
      <c r="K22" s="4">
        <v>52.465593574257802</v>
      </c>
      <c r="L22" s="4">
        <v>15.0171600766088</v>
      </c>
      <c r="M22" s="4">
        <v>17.858717612135202</v>
      </c>
      <c r="N22" s="4">
        <v>73.733427172565499</v>
      </c>
      <c r="O22" s="4">
        <v>64.600006333456903</v>
      </c>
      <c r="P22" s="4">
        <v>283932.105963287</v>
      </c>
      <c r="Q22" s="4">
        <v>265847.60937360802</v>
      </c>
      <c r="R22" s="4">
        <v>779.41809534705499</v>
      </c>
      <c r="S22" s="4">
        <v>0</v>
      </c>
      <c r="T22" s="4">
        <v>0</v>
      </c>
      <c r="U22" s="4">
        <v>0.14961167921667501</v>
      </c>
      <c r="V22" s="4">
        <v>0.57712389816656195</v>
      </c>
      <c r="W22" s="4">
        <v>0</v>
      </c>
      <c r="X22" s="4">
        <v>0.45869187322754501</v>
      </c>
      <c r="Y22" s="4">
        <v>0</v>
      </c>
      <c r="Z22" s="5">
        <v>3.70278659239052E-4</v>
      </c>
      <c r="AA22" s="5">
        <v>6.9688068533303802E-5</v>
      </c>
      <c r="AB22" s="10">
        <v>5.4943337924747001E-3</v>
      </c>
      <c r="AC22" s="10">
        <v>4.4868515702732503E-5</v>
      </c>
      <c r="AD22" s="10">
        <v>6.0423809489588099E-3</v>
      </c>
      <c r="AE22" s="4">
        <v>0.10498918946764201</v>
      </c>
      <c r="AF22" s="4">
        <v>9.3444581954140099E-2</v>
      </c>
      <c r="AG22" s="4">
        <v>0.86841661100206802</v>
      </c>
      <c r="AH22" s="4">
        <v>0.968677382036506</v>
      </c>
      <c r="AI22" s="4">
        <v>1</v>
      </c>
      <c r="AJ22" s="4">
        <v>1</v>
      </c>
      <c r="AK22" s="4">
        <v>1</v>
      </c>
      <c r="AL22" s="4">
        <v>1</v>
      </c>
      <c r="AM22" s="4">
        <v>0</v>
      </c>
      <c r="AN22" s="4">
        <v>0</v>
      </c>
      <c r="AO22" s="4" t="s">
        <v>149</v>
      </c>
      <c r="AP22" s="4" t="s">
        <v>133</v>
      </c>
      <c r="AQ22" s="6">
        <v>23397779796.189999</v>
      </c>
      <c r="AR22" s="4">
        <v>88012</v>
      </c>
      <c r="AS22" s="15">
        <v>0</v>
      </c>
      <c r="AT22" s="15">
        <v>42.286845198368397</v>
      </c>
      <c r="AU22" s="15">
        <v>42.286845198368397</v>
      </c>
      <c r="AV22" s="15">
        <v>57.713154801631497</v>
      </c>
      <c r="AW22" s="15">
        <v>57.713154801631497</v>
      </c>
      <c r="AX22" s="15">
        <v>0</v>
      </c>
    </row>
    <row r="23" spans="1:50" x14ac:dyDescent="0.25">
      <c r="A23">
        <v>97</v>
      </c>
      <c r="B23" s="4">
        <v>0.98733230573724795</v>
      </c>
      <c r="C23" s="4">
        <v>25.082143319889902</v>
      </c>
      <c r="D23" s="4">
        <v>14.1856001561317</v>
      </c>
      <c r="E23" s="4">
        <v>2.37775772896733E-2</v>
      </c>
      <c r="F23" s="5">
        <v>1.2667694262751101E-2</v>
      </c>
      <c r="G23" s="5">
        <v>0</v>
      </c>
      <c r="H23" s="4">
        <v>4.1452801613689303</v>
      </c>
      <c r="I23" s="4">
        <v>3.8119389716708199</v>
      </c>
      <c r="J23" s="4">
        <v>-10.2840601298303</v>
      </c>
      <c r="K23" s="4">
        <v>57.4808256739745</v>
      </c>
      <c r="L23" s="4">
        <v>14.4386636746541</v>
      </c>
      <c r="M23" s="4">
        <v>17.856393356413601</v>
      </c>
      <c r="N23" s="4">
        <v>74.381849186189896</v>
      </c>
      <c r="O23" s="4">
        <v>65.119849701106403</v>
      </c>
      <c r="P23" s="4">
        <v>293108.97791370202</v>
      </c>
      <c r="Q23" s="4">
        <v>276498.79991770902</v>
      </c>
      <c r="R23" s="4">
        <v>778.95853631872706</v>
      </c>
      <c r="S23" s="4">
        <v>0</v>
      </c>
      <c r="T23" s="4">
        <v>0</v>
      </c>
      <c r="U23" s="4">
        <v>0.15108264611716099</v>
      </c>
      <c r="V23" s="4">
        <v>0.57695187975829798</v>
      </c>
      <c r="W23" s="4">
        <v>0</v>
      </c>
      <c r="X23" s="4">
        <v>0.46632901970031299</v>
      </c>
      <c r="Y23" s="4">
        <v>0</v>
      </c>
      <c r="Z23" s="5">
        <v>3.6919672678277699E-4</v>
      </c>
      <c r="AA23" s="5">
        <v>7.2425856018509303E-5</v>
      </c>
      <c r="AB23" s="10">
        <v>5.46495082668641E-3</v>
      </c>
      <c r="AC23" s="10">
        <v>5.55203558300315E-5</v>
      </c>
      <c r="AD23" s="10">
        <v>6.7055855269224102E-3</v>
      </c>
      <c r="AE23" s="4">
        <v>0.106569109632086</v>
      </c>
      <c r="AF23" s="4">
        <v>8.3564263868225297E-2</v>
      </c>
      <c r="AG23" s="4">
        <v>0.86605026757687298</v>
      </c>
      <c r="AH23" s="4">
        <v>0.96247260441173599</v>
      </c>
      <c r="AI23" s="4">
        <v>1</v>
      </c>
      <c r="AJ23" s="4">
        <v>1</v>
      </c>
      <c r="AK23" s="4">
        <v>1</v>
      </c>
      <c r="AL23" s="4">
        <v>1</v>
      </c>
      <c r="AM23" s="4">
        <v>0</v>
      </c>
      <c r="AN23" s="4">
        <v>0</v>
      </c>
      <c r="AO23" s="4" t="s">
        <v>150</v>
      </c>
      <c r="AP23" s="4" t="s">
        <v>134</v>
      </c>
      <c r="AQ23" s="6">
        <v>22377877373.740002</v>
      </c>
      <c r="AR23" s="4">
        <v>80933</v>
      </c>
      <c r="AS23" s="15">
        <v>0</v>
      </c>
      <c r="AT23" s="15">
        <v>42.304014087676698</v>
      </c>
      <c r="AU23" s="15">
        <v>42.304014087676698</v>
      </c>
      <c r="AV23" s="15">
        <v>57.695985912323202</v>
      </c>
      <c r="AW23" s="15">
        <v>57.695985912323202</v>
      </c>
      <c r="AX23" s="15">
        <v>0</v>
      </c>
    </row>
    <row r="24" spans="1:50" x14ac:dyDescent="0.25">
      <c r="A24">
        <v>97</v>
      </c>
      <c r="B24" s="4">
        <v>0.98672236249897805</v>
      </c>
      <c r="C24" s="4">
        <v>25.678760829067599</v>
      </c>
      <c r="D24" s="4">
        <v>14.819604752485199</v>
      </c>
      <c r="E24" s="4">
        <v>2.4427809608890599E-2</v>
      </c>
      <c r="F24" s="5">
        <v>1.32776375010212E-2</v>
      </c>
      <c r="G24" s="5">
        <v>0</v>
      </c>
      <c r="H24" s="4">
        <v>4.1715759439031803</v>
      </c>
      <c r="I24" s="4">
        <v>3.8064634881135802</v>
      </c>
      <c r="J24" s="4">
        <v>-7.9445009185613698</v>
      </c>
      <c r="K24" s="4">
        <v>62.390236810112597</v>
      </c>
      <c r="L24" s="4">
        <v>14.296381921543301</v>
      </c>
      <c r="M24" s="4">
        <v>18.0254387569092</v>
      </c>
      <c r="N24" s="4">
        <v>74.543544334805304</v>
      </c>
      <c r="O24" s="4">
        <v>65.017458900285604</v>
      </c>
      <c r="P24" s="4">
        <v>297842.77237579803</v>
      </c>
      <c r="Q24" s="4">
        <v>279246.358698303</v>
      </c>
      <c r="R24" s="4">
        <v>778.62580237578004</v>
      </c>
      <c r="S24" s="4">
        <v>0</v>
      </c>
      <c r="T24" s="4">
        <v>0</v>
      </c>
      <c r="U24" s="4">
        <v>0.16554870412829401</v>
      </c>
      <c r="V24" s="4">
        <v>0.58941463358870105</v>
      </c>
      <c r="W24" s="4">
        <v>0</v>
      </c>
      <c r="X24" s="4">
        <v>0.49759965054213601</v>
      </c>
      <c r="Y24" s="4">
        <v>0</v>
      </c>
      <c r="Z24" s="5">
        <v>3.69187472315579E-4</v>
      </c>
      <c r="AA24" s="5">
        <v>7.6977537436514703E-5</v>
      </c>
      <c r="AB24" s="10">
        <v>5.4438374478526404E-3</v>
      </c>
      <c r="AC24" s="10">
        <v>6.7859738543217998E-5</v>
      </c>
      <c r="AD24" s="10">
        <v>7.3197602498306698E-3</v>
      </c>
      <c r="AE24" s="4">
        <v>0.11036000377449599</v>
      </c>
      <c r="AF24" s="4">
        <v>6.8871881364802504E-2</v>
      </c>
      <c r="AG24" s="4">
        <v>0.85240549088414796</v>
      </c>
      <c r="AH24" s="4">
        <v>0.954619990302781</v>
      </c>
      <c r="AI24" s="4">
        <v>1</v>
      </c>
      <c r="AJ24" s="4">
        <v>1</v>
      </c>
      <c r="AK24" s="4">
        <v>1</v>
      </c>
      <c r="AL24" s="4">
        <v>1</v>
      </c>
      <c r="AM24" s="4">
        <v>0</v>
      </c>
      <c r="AN24" s="4">
        <v>0</v>
      </c>
      <c r="AO24" s="4" t="s">
        <v>151</v>
      </c>
      <c r="AP24" s="4" t="s">
        <v>135</v>
      </c>
      <c r="AQ24" s="6">
        <v>17494505126.09</v>
      </c>
      <c r="AR24" s="4">
        <v>62649</v>
      </c>
      <c r="AS24" s="15">
        <v>0</v>
      </c>
      <c r="AT24" s="15">
        <v>41.055488997048599</v>
      </c>
      <c r="AU24" s="15">
        <v>41.055488997048599</v>
      </c>
      <c r="AV24" s="15">
        <v>58.944511002951302</v>
      </c>
      <c r="AW24" s="15">
        <v>58.944511002951302</v>
      </c>
      <c r="AX24" s="15">
        <v>0</v>
      </c>
    </row>
    <row r="25" spans="1:50" x14ac:dyDescent="0.25">
      <c r="A25">
        <v>97</v>
      </c>
      <c r="B25" s="4">
        <v>0.986141484877048</v>
      </c>
      <c r="C25" s="4">
        <v>25.732333959417598</v>
      </c>
      <c r="D25" s="4">
        <v>15.4194025805882</v>
      </c>
      <c r="E25" s="4">
        <v>2.4486430953052401E-2</v>
      </c>
      <c r="F25" s="5">
        <v>1.38585151229518E-2</v>
      </c>
      <c r="G25" s="5">
        <v>0</v>
      </c>
      <c r="H25" s="4">
        <v>4.2076933283961999</v>
      </c>
      <c r="I25" s="4">
        <v>3.8090936637889601</v>
      </c>
      <c r="J25" s="4">
        <v>-5.0515423145023997</v>
      </c>
      <c r="K25" s="4">
        <v>67.437797596586805</v>
      </c>
      <c r="L25" s="4">
        <v>14.773111411760899</v>
      </c>
      <c r="M25" s="4">
        <v>18.140469605461298</v>
      </c>
      <c r="N25" s="4">
        <v>75.050091386554698</v>
      </c>
      <c r="O25" s="4">
        <v>65.386412069240606</v>
      </c>
      <c r="P25" s="4">
        <v>287814.41069052502</v>
      </c>
      <c r="Q25" s="4">
        <v>270237.23343210499</v>
      </c>
      <c r="R25" s="4">
        <v>777.84025560510804</v>
      </c>
      <c r="S25" s="4">
        <v>0</v>
      </c>
      <c r="T25" s="4">
        <v>0</v>
      </c>
      <c r="U25" s="4">
        <v>0.178763545384547</v>
      </c>
      <c r="V25" s="4">
        <v>0.59239970968339895</v>
      </c>
      <c r="W25" s="4">
        <v>0</v>
      </c>
      <c r="X25" s="4">
        <v>0.51347695632368795</v>
      </c>
      <c r="Y25" s="4">
        <v>0</v>
      </c>
      <c r="Z25" s="5">
        <v>3.6854460425407598E-4</v>
      </c>
      <c r="AA25" s="5">
        <v>8.2212532984434695E-5</v>
      </c>
      <c r="AB25" s="10">
        <v>5.5341895234564597E-3</v>
      </c>
      <c r="AC25" s="10">
        <v>7.9172420071424795E-5</v>
      </c>
      <c r="AD25" s="10">
        <v>7.7943808834831096E-3</v>
      </c>
      <c r="AE25" s="4">
        <v>0.11240211493677101</v>
      </c>
      <c r="AF25" s="4">
        <v>7.1716434273322194E-2</v>
      </c>
      <c r="AG25" s="4">
        <v>0.83279077794950995</v>
      </c>
      <c r="AH25" s="4">
        <v>0.94929455569405996</v>
      </c>
      <c r="AI25" s="4">
        <v>1</v>
      </c>
      <c r="AJ25" s="4">
        <v>1</v>
      </c>
      <c r="AK25" s="4">
        <v>1</v>
      </c>
      <c r="AL25" s="4">
        <v>1</v>
      </c>
      <c r="AM25" s="4">
        <v>0</v>
      </c>
      <c r="AN25" s="4">
        <v>0</v>
      </c>
      <c r="AO25" s="4" t="s">
        <v>152</v>
      </c>
      <c r="AP25" s="4" t="s">
        <v>136</v>
      </c>
      <c r="AQ25" s="6">
        <v>13415386979.27</v>
      </c>
      <c r="AR25" s="4">
        <v>49643</v>
      </c>
      <c r="AS25" s="15">
        <v>0</v>
      </c>
      <c r="AT25" s="15">
        <v>40.760029031659997</v>
      </c>
      <c r="AU25" s="15">
        <v>40.760029031659997</v>
      </c>
      <c r="AV25" s="15">
        <v>59.239970968339897</v>
      </c>
      <c r="AW25" s="15">
        <v>59.239970968339897</v>
      </c>
      <c r="AX25" s="15">
        <v>0</v>
      </c>
    </row>
    <row r="26" spans="1:50" x14ac:dyDescent="0.25">
      <c r="A26">
        <v>97</v>
      </c>
      <c r="B26" s="4">
        <v>0.98548019060851899</v>
      </c>
      <c r="C26" s="4">
        <v>28.9134252848052</v>
      </c>
      <c r="D26" s="4">
        <v>16.0975222980883</v>
      </c>
      <c r="E26" s="4">
        <v>2.8038716849718402E-2</v>
      </c>
      <c r="F26" s="5">
        <v>1.4519809391479999E-2</v>
      </c>
      <c r="G26" s="5">
        <v>0</v>
      </c>
      <c r="H26" s="4">
        <v>4.2395863954168096</v>
      </c>
      <c r="I26" s="4">
        <v>3.8105994375721299</v>
      </c>
      <c r="J26" s="4">
        <v>-2.3814144607151801</v>
      </c>
      <c r="K26" s="4">
        <v>72.406061128575502</v>
      </c>
      <c r="L26" s="4">
        <v>14.5705433105617</v>
      </c>
      <c r="M26" s="4">
        <v>18.278508882332599</v>
      </c>
      <c r="N26" s="4">
        <v>77.9713790193249</v>
      </c>
      <c r="O26" s="4">
        <v>67.791665513611903</v>
      </c>
      <c r="P26" s="4">
        <v>291264.85533165699</v>
      </c>
      <c r="Q26" s="4">
        <v>274004.11717062799</v>
      </c>
      <c r="R26" s="4">
        <v>777.26792642735302</v>
      </c>
      <c r="S26" s="4">
        <v>0</v>
      </c>
      <c r="T26" s="4">
        <v>0</v>
      </c>
      <c r="U26" s="4">
        <v>0.17551210881710599</v>
      </c>
      <c r="V26" s="4">
        <v>0.57909796853027395</v>
      </c>
      <c r="W26" s="4">
        <v>0</v>
      </c>
      <c r="X26" s="4">
        <v>0.49760422880354999</v>
      </c>
      <c r="Y26" s="4">
        <v>0</v>
      </c>
      <c r="Z26" s="5">
        <v>3.6876269009948501E-4</v>
      </c>
      <c r="AA26" s="5">
        <v>8.8753629758086901E-5</v>
      </c>
      <c r="AB26" s="10">
        <v>5.5168836935828398E-3</v>
      </c>
      <c r="AC26" s="10">
        <v>8.5784378179381898E-5</v>
      </c>
      <c r="AD26" s="10">
        <v>8.4596096384802408E-3</v>
      </c>
      <c r="AE26" s="4">
        <v>0.11453738134305499</v>
      </c>
      <c r="AF26" s="4">
        <v>5.94467173127727E-2</v>
      </c>
      <c r="AG26" s="4">
        <v>0.82399413143491396</v>
      </c>
      <c r="AH26" s="4">
        <v>0.94859901399437696</v>
      </c>
      <c r="AI26" s="4">
        <v>1</v>
      </c>
      <c r="AJ26" s="4">
        <v>1</v>
      </c>
      <c r="AK26" s="4">
        <v>1</v>
      </c>
      <c r="AL26" s="4">
        <v>1</v>
      </c>
      <c r="AM26" s="4">
        <v>0</v>
      </c>
      <c r="AN26" s="4">
        <v>0</v>
      </c>
      <c r="AO26" s="4" t="s">
        <v>72</v>
      </c>
      <c r="AP26" s="4" t="s">
        <v>73</v>
      </c>
      <c r="AQ26" s="6">
        <v>11261843219.83</v>
      </c>
      <c r="AR26" s="4">
        <v>41101</v>
      </c>
      <c r="AS26" s="15">
        <v>0</v>
      </c>
      <c r="AT26" s="15">
        <v>42.090203146972499</v>
      </c>
      <c r="AU26" s="15">
        <v>42.090203146972499</v>
      </c>
      <c r="AV26" s="15">
        <v>57.909796853027402</v>
      </c>
      <c r="AW26" s="15">
        <v>57.909796853027402</v>
      </c>
      <c r="AX26" s="15">
        <v>0</v>
      </c>
    </row>
    <row r="27" spans="1:50" x14ac:dyDescent="0.25">
      <c r="A27">
        <v>97</v>
      </c>
      <c r="B27" s="4">
        <v>0.98355013758346799</v>
      </c>
      <c r="C27" s="4">
        <v>30.129908018969701</v>
      </c>
      <c r="D27" s="4">
        <v>18.0482859027465</v>
      </c>
      <c r="E27" s="4">
        <v>2.9435781547390901E-2</v>
      </c>
      <c r="F27" s="5">
        <v>1.6449862416531201E-2</v>
      </c>
      <c r="G27" s="5">
        <v>0</v>
      </c>
      <c r="H27" s="4">
        <v>4.2889922499330497</v>
      </c>
      <c r="I27" s="4">
        <v>3.8187371924988098</v>
      </c>
      <c r="J27" s="4">
        <v>1.8159532919146699</v>
      </c>
      <c r="K27" s="4">
        <v>85.145305523583403</v>
      </c>
      <c r="L27" s="4">
        <v>14.6309052822791</v>
      </c>
      <c r="M27" s="4">
        <v>18.8134249323574</v>
      </c>
      <c r="N27" s="4">
        <v>81.896648066689195</v>
      </c>
      <c r="O27" s="4">
        <v>70.394387509519206</v>
      </c>
      <c r="P27" s="4">
        <v>290484.93635324202</v>
      </c>
      <c r="Q27" s="4">
        <v>272878.48099124897</v>
      </c>
      <c r="R27" s="4">
        <v>775.63585790525997</v>
      </c>
      <c r="S27" s="4">
        <v>0</v>
      </c>
      <c r="T27" s="4">
        <v>0</v>
      </c>
      <c r="U27" s="4">
        <v>0.18201142668098899</v>
      </c>
      <c r="V27" s="4">
        <v>0.562379271607369</v>
      </c>
      <c r="W27" s="4">
        <v>0</v>
      </c>
      <c r="X27" s="4">
        <v>0.46728360763726301</v>
      </c>
      <c r="Y27" s="4">
        <v>0</v>
      </c>
      <c r="Z27" s="5">
        <v>3.69054266182065E-4</v>
      </c>
      <c r="AA27" s="5">
        <v>1.03163065970649E-4</v>
      </c>
      <c r="AB27" s="10">
        <v>5.6618053923404403E-3</v>
      </c>
      <c r="AC27" s="10">
        <v>1.3190846078126801E-4</v>
      </c>
      <c r="AD27" s="10">
        <v>1.01839154651581E-2</v>
      </c>
      <c r="AE27" s="4">
        <v>0.12572808722824799</v>
      </c>
      <c r="AF27" s="4">
        <v>3.7692975747617097E-2</v>
      </c>
      <c r="AG27" s="4">
        <v>0.74245925379474198</v>
      </c>
      <c r="AH27" s="4">
        <v>0.92878983734843201</v>
      </c>
      <c r="AI27" s="4">
        <v>1</v>
      </c>
      <c r="AJ27" s="4">
        <v>1</v>
      </c>
      <c r="AK27" s="4">
        <v>1</v>
      </c>
      <c r="AL27" s="4">
        <v>1</v>
      </c>
      <c r="AM27" s="4">
        <v>0</v>
      </c>
      <c r="AN27" s="4">
        <v>0</v>
      </c>
      <c r="AO27" s="4" t="s">
        <v>74</v>
      </c>
      <c r="AP27" s="4" t="s">
        <v>75</v>
      </c>
      <c r="AQ27" s="6">
        <v>29031814471.139999</v>
      </c>
      <c r="AR27" s="4">
        <v>106391</v>
      </c>
      <c r="AS27" s="15">
        <v>0</v>
      </c>
      <c r="AT27" s="15">
        <v>43.753836499841697</v>
      </c>
      <c r="AU27" s="15">
        <v>43.753836499841697</v>
      </c>
      <c r="AV27" s="15">
        <v>56.246163500158197</v>
      </c>
      <c r="AW27" s="15">
        <v>56.246163500158197</v>
      </c>
      <c r="AX27" s="15">
        <v>0</v>
      </c>
    </row>
    <row r="28" spans="1:50" x14ac:dyDescent="0.25">
      <c r="A28">
        <v>97</v>
      </c>
      <c r="B28" s="4">
        <v>0.97945386381335497</v>
      </c>
      <c r="C28" s="4">
        <v>38.954905037364099</v>
      </c>
      <c r="D28" s="4">
        <v>22.051492203922098</v>
      </c>
      <c r="E28" s="4">
        <v>4.0295426454689302E-2</v>
      </c>
      <c r="F28" s="5">
        <v>2.0546136186643998E-2</v>
      </c>
      <c r="G28" s="5">
        <v>0</v>
      </c>
      <c r="H28" s="4">
        <v>4.4064788975177498</v>
      </c>
      <c r="I28" s="4">
        <v>3.81978702797324</v>
      </c>
      <c r="J28" s="4">
        <v>11.685613103404</v>
      </c>
      <c r="K28" s="4">
        <v>109.875312895671</v>
      </c>
      <c r="L28" s="4">
        <v>14.5827710078149</v>
      </c>
      <c r="M28" s="4">
        <v>19.788489882049699</v>
      </c>
      <c r="N28" s="4">
        <v>88.307442920789001</v>
      </c>
      <c r="O28" s="4">
        <v>74.524014177613907</v>
      </c>
      <c r="P28" s="4">
        <v>291187.88506296597</v>
      </c>
      <c r="Q28" s="4">
        <v>273786.26916339702</v>
      </c>
      <c r="R28" s="4">
        <v>772.54287191486299</v>
      </c>
      <c r="S28" s="4">
        <v>0</v>
      </c>
      <c r="T28" s="4">
        <v>0</v>
      </c>
      <c r="U28" s="4">
        <v>0.21963580049481399</v>
      </c>
      <c r="V28" s="4">
        <v>0.54337624307410404</v>
      </c>
      <c r="W28" s="4">
        <v>0</v>
      </c>
      <c r="X28" s="4">
        <v>0.40993076694981401</v>
      </c>
      <c r="Y28" s="4">
        <v>0</v>
      </c>
      <c r="Z28" s="5">
        <v>3.6970634306807999E-4</v>
      </c>
      <c r="AA28" s="5">
        <v>1.3515585370994299E-4</v>
      </c>
      <c r="AB28" s="10">
        <v>5.86861406602413E-3</v>
      </c>
      <c r="AC28" s="10">
        <v>2.8653340161510402E-4</v>
      </c>
      <c r="AD28" s="10">
        <v>1.3886109763296401E-2</v>
      </c>
      <c r="AE28" s="4">
        <v>0.145368555207119</v>
      </c>
      <c r="AF28" s="4">
        <v>1.5944920214287499E-2</v>
      </c>
      <c r="AG28" s="4">
        <v>0.573098646185208</v>
      </c>
      <c r="AH28" s="4">
        <v>0.85190380458669401</v>
      </c>
      <c r="AI28" s="4">
        <v>1</v>
      </c>
      <c r="AJ28" s="4">
        <v>1</v>
      </c>
      <c r="AK28" s="4">
        <v>1</v>
      </c>
      <c r="AL28" s="4">
        <v>1</v>
      </c>
      <c r="AM28" s="4">
        <v>0</v>
      </c>
      <c r="AN28" s="4">
        <v>0</v>
      </c>
      <c r="AO28" s="4" t="s">
        <v>76</v>
      </c>
      <c r="AP28" s="4" t="s">
        <v>77</v>
      </c>
      <c r="AQ28" s="6">
        <v>8934193535.3400002</v>
      </c>
      <c r="AR28" s="4">
        <v>32632</v>
      </c>
      <c r="AS28" s="15">
        <v>0</v>
      </c>
      <c r="AT28" s="15">
        <v>45.662375692589499</v>
      </c>
      <c r="AU28" s="15">
        <v>45.662375692589499</v>
      </c>
      <c r="AV28" s="15">
        <v>54.337624307410401</v>
      </c>
      <c r="AW28" s="15">
        <v>54.337624307410401</v>
      </c>
      <c r="AX28" s="15">
        <v>0</v>
      </c>
    </row>
    <row r="29" spans="1:50" x14ac:dyDescent="0.25">
      <c r="A29">
        <v>97</v>
      </c>
      <c r="B29" s="4">
        <v>0.97476738571611599</v>
      </c>
      <c r="C29" s="4">
        <v>43.363346347877602</v>
      </c>
      <c r="D29" s="4">
        <v>26.411173263066001</v>
      </c>
      <c r="E29" s="4">
        <v>4.62714164341229E-2</v>
      </c>
      <c r="F29" s="5">
        <v>2.5232614283883299E-2</v>
      </c>
      <c r="G29" s="5">
        <v>0</v>
      </c>
      <c r="H29" s="4">
        <v>4.5835683627371999</v>
      </c>
      <c r="I29" s="4">
        <v>3.8260864161775698</v>
      </c>
      <c r="J29" s="4">
        <v>26.131892370604302</v>
      </c>
      <c r="K29" s="4">
        <v>134.559834669472</v>
      </c>
      <c r="L29" s="4">
        <v>14.6751817604835</v>
      </c>
      <c r="M29" s="4">
        <v>20.601579572041899</v>
      </c>
      <c r="N29" s="4">
        <v>91.100848750010897</v>
      </c>
      <c r="O29" s="4">
        <v>75.831773187491095</v>
      </c>
      <c r="P29" s="4">
        <v>289796.679498101</v>
      </c>
      <c r="Q29" s="4">
        <v>272074.44989901298</v>
      </c>
      <c r="R29" s="4">
        <v>770.15433473836299</v>
      </c>
      <c r="S29" s="4">
        <v>0</v>
      </c>
      <c r="T29" s="4">
        <v>0</v>
      </c>
      <c r="U29" s="4">
        <v>0.26872841891639498</v>
      </c>
      <c r="V29" s="4">
        <v>0.54554839900705898</v>
      </c>
      <c r="W29" s="4">
        <v>0</v>
      </c>
      <c r="X29" s="4">
        <v>0.383930756535655</v>
      </c>
      <c r="Y29" s="4">
        <v>0</v>
      </c>
      <c r="Z29" s="5">
        <v>3.6875835587902499E-4</v>
      </c>
      <c r="AA29" s="5">
        <v>1.9580211837811899E-4</v>
      </c>
      <c r="AB29" s="10">
        <v>6.1148212265898904E-3</v>
      </c>
      <c r="AC29" s="10">
        <v>5.1210778851051603E-4</v>
      </c>
      <c r="AD29" s="10">
        <v>1.8041107030295E-2</v>
      </c>
      <c r="AE29" s="4">
        <v>0.163056246929458</v>
      </c>
      <c r="AF29" s="4">
        <v>4.7654075428243698E-3</v>
      </c>
      <c r="AG29" s="4">
        <v>0.41030895752171198</v>
      </c>
      <c r="AH29" s="4">
        <v>0.75017076826084195</v>
      </c>
      <c r="AI29" s="4">
        <v>1</v>
      </c>
      <c r="AJ29" s="4">
        <v>1</v>
      </c>
      <c r="AK29" s="4">
        <v>1</v>
      </c>
      <c r="AL29" s="4">
        <v>1</v>
      </c>
      <c r="AM29" s="4">
        <v>0</v>
      </c>
      <c r="AN29" s="4">
        <v>0</v>
      </c>
      <c r="AO29" s="4" t="s">
        <v>78</v>
      </c>
      <c r="AP29" s="4" t="s">
        <v>79</v>
      </c>
      <c r="AQ29" s="6">
        <v>2370856756.4200001</v>
      </c>
      <c r="AR29" s="4">
        <v>8714</v>
      </c>
      <c r="AS29" s="15">
        <v>0</v>
      </c>
      <c r="AT29" s="15">
        <v>45.445160099294</v>
      </c>
      <c r="AU29" s="15">
        <v>45.445160099294</v>
      </c>
      <c r="AV29" s="15">
        <v>54.5548399007059</v>
      </c>
      <c r="AW29" s="15">
        <v>54.5548399007059</v>
      </c>
      <c r="AX29" s="15">
        <v>0</v>
      </c>
    </row>
    <row r="30" spans="1:50" x14ac:dyDescent="0.25">
      <c r="A30">
        <v>97</v>
      </c>
      <c r="B30" s="4">
        <v>0.96954789045155199</v>
      </c>
      <c r="C30" s="4">
        <v>52.058629558868901</v>
      </c>
      <c r="D30" s="4">
        <v>31.002844128211098</v>
      </c>
      <c r="E30" s="4">
        <v>5.9426936606921499E-2</v>
      </c>
      <c r="F30" s="5">
        <v>3.0452109548447799E-2</v>
      </c>
      <c r="G30" s="5">
        <v>0</v>
      </c>
      <c r="H30" s="4">
        <v>4.7418270322815399</v>
      </c>
      <c r="I30" s="4">
        <v>3.8104598633482301</v>
      </c>
      <c r="J30" s="4">
        <v>40.912482365175599</v>
      </c>
      <c r="K30" s="4">
        <v>158.33424860714999</v>
      </c>
      <c r="L30" s="4">
        <v>14.8446090847335</v>
      </c>
      <c r="M30" s="4">
        <v>21.100922571018401</v>
      </c>
      <c r="N30" s="4">
        <v>92.4796392022416</v>
      </c>
      <c r="O30" s="4">
        <v>76.033695919522302</v>
      </c>
      <c r="P30" s="4">
        <v>286767.62361687497</v>
      </c>
      <c r="Q30" s="4">
        <v>268976.59007259499</v>
      </c>
      <c r="R30" s="4">
        <v>767.81964997664602</v>
      </c>
      <c r="S30" s="4">
        <v>0</v>
      </c>
      <c r="T30" s="4">
        <v>0</v>
      </c>
      <c r="U30" s="4">
        <v>0.32796195111224302</v>
      </c>
      <c r="V30" s="4">
        <v>0.52006175060043702</v>
      </c>
      <c r="W30" s="4">
        <v>0</v>
      </c>
      <c r="X30" s="4">
        <v>0.42606259586177098</v>
      </c>
      <c r="Y30" s="4">
        <v>0</v>
      </c>
      <c r="Z30" s="5">
        <v>3.7397315233248202E-4</v>
      </c>
      <c r="AA30" s="5">
        <v>2.4616361132548999E-4</v>
      </c>
      <c r="AB30" s="10">
        <v>6.26741606669732E-3</v>
      </c>
      <c r="AC30" s="10">
        <v>7.53078208862845E-4</v>
      </c>
      <c r="AD30" s="10">
        <v>2.2811460049691899E-2</v>
      </c>
      <c r="AE30" s="4">
        <v>0.17650627513199801</v>
      </c>
      <c r="AF30" s="4">
        <v>4.5310305145780201E-3</v>
      </c>
      <c r="AG30" s="4">
        <v>0.31790552485648899</v>
      </c>
      <c r="AH30" s="4">
        <v>0.62361421470044698</v>
      </c>
      <c r="AI30" s="4">
        <v>1</v>
      </c>
      <c r="AJ30" s="4">
        <v>1</v>
      </c>
      <c r="AK30" s="4">
        <v>1</v>
      </c>
      <c r="AL30" s="4">
        <v>1</v>
      </c>
      <c r="AM30" s="4">
        <v>0</v>
      </c>
      <c r="AN30" s="4">
        <v>0</v>
      </c>
      <c r="AO30" s="4" t="s">
        <v>80</v>
      </c>
      <c r="AP30" s="4" t="s">
        <v>81</v>
      </c>
      <c r="AQ30" s="6">
        <v>444618303.38999999</v>
      </c>
      <c r="AR30" s="4">
        <v>1653</v>
      </c>
      <c r="AS30" s="15">
        <v>0</v>
      </c>
      <c r="AT30" s="15">
        <v>47.993824939956198</v>
      </c>
      <c r="AU30" s="15">
        <v>47.993824939956198</v>
      </c>
      <c r="AV30" s="15">
        <v>52.006175060043702</v>
      </c>
      <c r="AW30" s="15">
        <v>52.006175060043702</v>
      </c>
      <c r="AX30" s="15">
        <v>0</v>
      </c>
    </row>
    <row r="31" spans="1:50" x14ac:dyDescent="0.25">
      <c r="A31">
        <v>97</v>
      </c>
      <c r="B31" s="4">
        <v>0.96315263288628705</v>
      </c>
      <c r="C31" s="4">
        <v>65.682372053316996</v>
      </c>
      <c r="D31" s="4">
        <v>36.270370450470402</v>
      </c>
      <c r="E31" s="4">
        <v>8.5269615729516898E-2</v>
      </c>
      <c r="F31" s="5">
        <v>3.6847367113712899E-2</v>
      </c>
      <c r="G31" s="5">
        <v>0</v>
      </c>
      <c r="H31" s="4">
        <v>4.9545763241443597</v>
      </c>
      <c r="I31" s="4">
        <v>3.8193359061202101</v>
      </c>
      <c r="J31" s="4">
        <v>58.162217111726498</v>
      </c>
      <c r="K31" s="4">
        <v>183.00733235348699</v>
      </c>
      <c r="L31" s="4">
        <v>15.2904620245511</v>
      </c>
      <c r="M31" s="4">
        <v>21.702590313250401</v>
      </c>
      <c r="N31" s="4">
        <v>93.247837052129796</v>
      </c>
      <c r="O31" s="4">
        <v>75.856795860170195</v>
      </c>
      <c r="P31" s="4">
        <v>279876.48866802402</v>
      </c>
      <c r="Q31" s="4">
        <v>261147.61481481401</v>
      </c>
      <c r="R31" s="4">
        <v>766.37348773360497</v>
      </c>
      <c r="S31" s="4">
        <v>0</v>
      </c>
      <c r="T31" s="4">
        <v>0</v>
      </c>
      <c r="U31" s="4">
        <v>0.23961260718744601</v>
      </c>
      <c r="V31" s="4">
        <v>0.48839494155256802</v>
      </c>
      <c r="W31" s="4">
        <v>0</v>
      </c>
      <c r="X31" s="4">
        <v>0.37735595999515298</v>
      </c>
      <c r="Y31" s="4">
        <v>0</v>
      </c>
      <c r="Z31" s="5">
        <v>3.7615325087663501E-4</v>
      </c>
      <c r="AA31" s="5">
        <v>3.6027907756168702E-4</v>
      </c>
      <c r="AB31" s="10">
        <v>6.4935923375948404E-3</v>
      </c>
      <c r="AC31" s="10">
        <v>9.3139481214151495E-4</v>
      </c>
      <c r="AD31" s="10">
        <v>2.8685928516263701E-2</v>
      </c>
      <c r="AE31" s="4">
        <v>0.18752714633803599</v>
      </c>
      <c r="AF31" s="4">
        <v>0</v>
      </c>
      <c r="AG31" s="4">
        <v>0.200858109214445</v>
      </c>
      <c r="AH31" s="4">
        <v>0.48049075619401899</v>
      </c>
      <c r="AI31" s="4">
        <v>1</v>
      </c>
      <c r="AJ31" s="4">
        <v>1</v>
      </c>
      <c r="AK31" s="4">
        <v>1</v>
      </c>
      <c r="AL31" s="4">
        <v>1</v>
      </c>
      <c r="AM31" s="4">
        <v>0</v>
      </c>
      <c r="AN31" s="4">
        <v>0</v>
      </c>
      <c r="AO31" s="4" t="s">
        <v>82</v>
      </c>
      <c r="AP31" s="4" t="s">
        <v>83</v>
      </c>
      <c r="AQ31" s="6">
        <v>49356899.200000003</v>
      </c>
      <c r="AR31" s="4">
        <v>189</v>
      </c>
      <c r="AS31" s="15">
        <v>0</v>
      </c>
      <c r="AT31" s="15">
        <v>51.160505844743099</v>
      </c>
      <c r="AU31" s="15">
        <v>51.160505844743099</v>
      </c>
      <c r="AV31" s="15">
        <v>48.839494155256801</v>
      </c>
      <c r="AW31" s="15">
        <v>48.839494155256801</v>
      </c>
      <c r="AX31" s="15">
        <v>0</v>
      </c>
    </row>
    <row r="32" spans="1:50" x14ac:dyDescent="0.25">
      <c r="A32">
        <v>97</v>
      </c>
      <c r="B32" s="4">
        <v>0.96171818095592498</v>
      </c>
      <c r="C32" s="4">
        <v>94.0512035512523</v>
      </c>
      <c r="D32" s="4">
        <v>37.400060171673502</v>
      </c>
      <c r="E32" s="4">
        <v>0.20955966708731</v>
      </c>
      <c r="F32" s="5">
        <v>3.8281819044074003E-2</v>
      </c>
      <c r="G32" s="5">
        <v>0</v>
      </c>
      <c r="H32" s="4">
        <v>5.1176122626481204</v>
      </c>
      <c r="I32" s="4">
        <v>3.8034604979234001</v>
      </c>
      <c r="J32" s="4">
        <v>72.032955173815196</v>
      </c>
      <c r="K32" s="4">
        <v>203.70253597806999</v>
      </c>
      <c r="L32" s="4">
        <v>15.29574970314</v>
      </c>
      <c r="M32" s="4">
        <v>22.005306146162901</v>
      </c>
      <c r="N32" s="4">
        <v>91.060496408354794</v>
      </c>
      <c r="O32" s="4">
        <v>74.911131239741295</v>
      </c>
      <c r="P32" s="4">
        <v>287554.10702240001</v>
      </c>
      <c r="Q32" s="4">
        <v>261070.33066666601</v>
      </c>
      <c r="R32" s="4">
        <v>771.00948061770805</v>
      </c>
      <c r="S32" s="4">
        <v>0</v>
      </c>
      <c r="T32" s="4">
        <v>0</v>
      </c>
      <c r="U32" s="4">
        <v>6.3892119123884802E-2</v>
      </c>
      <c r="V32" s="4">
        <v>0.68314680139218398</v>
      </c>
      <c r="W32" s="4">
        <v>0</v>
      </c>
      <c r="X32" s="4">
        <v>0.35103800483944098</v>
      </c>
      <c r="Y32" s="4">
        <v>0</v>
      </c>
      <c r="Z32" s="5">
        <v>3.6019193153754902E-4</v>
      </c>
      <c r="AA32" s="5">
        <v>5.7121595781390601E-4</v>
      </c>
      <c r="AB32" s="10">
        <v>6.26109612940605E-3</v>
      </c>
      <c r="AC32" s="10">
        <v>1.25600329691427E-3</v>
      </c>
      <c r="AD32" s="10">
        <v>2.9833293758677399E-2</v>
      </c>
      <c r="AE32" s="4">
        <v>0.182454479685348</v>
      </c>
      <c r="AF32" s="4">
        <v>0</v>
      </c>
      <c r="AG32" s="4">
        <v>0.186779561949763</v>
      </c>
      <c r="AH32" s="4">
        <v>0.55165765599980199</v>
      </c>
      <c r="AI32" s="4">
        <v>1</v>
      </c>
      <c r="AJ32" s="4">
        <v>1</v>
      </c>
      <c r="AK32" s="4">
        <v>1</v>
      </c>
      <c r="AL32" s="4">
        <v>1</v>
      </c>
      <c r="AM32" s="4">
        <v>0</v>
      </c>
      <c r="AN32" s="4">
        <v>0</v>
      </c>
      <c r="AO32" s="4" t="s">
        <v>84</v>
      </c>
      <c r="AP32" s="4" t="s">
        <v>85</v>
      </c>
      <c r="AQ32" s="6">
        <v>3916054.96</v>
      </c>
      <c r="AR32" s="4">
        <v>15</v>
      </c>
      <c r="AS32" s="15">
        <v>0</v>
      </c>
      <c r="AT32" s="15">
        <v>31.685319860781501</v>
      </c>
      <c r="AU32" s="15">
        <v>31.685319860781501</v>
      </c>
      <c r="AV32" s="15">
        <v>68.314680139218396</v>
      </c>
      <c r="AW32" s="15">
        <v>68.314680139218396</v>
      </c>
      <c r="AX32" s="15">
        <v>0</v>
      </c>
    </row>
    <row r="33" spans="1:50" x14ac:dyDescent="0.25">
      <c r="B33" s="4"/>
      <c r="C33" s="4"/>
      <c r="D33" s="4"/>
      <c r="E33" s="4"/>
      <c r="F33" s="5"/>
      <c r="G33" s="5"/>
      <c r="H33" s="4"/>
      <c r="I33" s="4"/>
      <c r="J33" s="4"/>
      <c r="K33" s="4"/>
      <c r="L33" s="4"/>
      <c r="M33" s="4"/>
      <c r="N33" s="4"/>
      <c r="O33" s="4"/>
      <c r="P33" s="4"/>
      <c r="Q33" s="4"/>
      <c r="R33" s="4"/>
      <c r="S33" s="4"/>
      <c r="T33" s="4"/>
      <c r="U33" s="4"/>
      <c r="V33" s="4"/>
      <c r="W33" s="4"/>
      <c r="X33" s="4"/>
      <c r="Y33" s="4"/>
      <c r="Z33" s="5"/>
      <c r="AA33" s="5"/>
      <c r="AB33" s="10"/>
      <c r="AC33" s="10"/>
      <c r="AD33" s="10"/>
      <c r="AE33" s="4"/>
      <c r="AF33" s="4"/>
      <c r="AG33" s="4"/>
      <c r="AH33" s="4"/>
      <c r="AI33" s="4"/>
      <c r="AJ33" s="4"/>
      <c r="AK33" s="4"/>
      <c r="AL33" s="4"/>
      <c r="AM33" s="4"/>
      <c r="AN33" s="4"/>
      <c r="AO33" s="4"/>
      <c r="AP33" s="4"/>
      <c r="AQ33" s="6"/>
      <c r="AR33" s="4"/>
      <c r="AS33" s="15"/>
      <c r="AT33" s="15"/>
      <c r="AU33" s="15"/>
      <c r="AV33" s="15"/>
      <c r="AW33" s="15"/>
      <c r="AX33" s="15"/>
    </row>
    <row r="34" spans="1:50" x14ac:dyDescent="0.25">
      <c r="B34" s="4"/>
      <c r="C34" s="4"/>
      <c r="D34" s="4"/>
      <c r="E34" s="4"/>
      <c r="F34" s="5"/>
      <c r="G34" s="5"/>
      <c r="H34" s="4"/>
      <c r="I34" s="4"/>
      <c r="J34" s="4"/>
      <c r="K34" s="4"/>
      <c r="L34" s="4"/>
      <c r="M34" s="4"/>
      <c r="N34" s="4"/>
      <c r="O34" s="4"/>
      <c r="P34" s="4"/>
      <c r="Q34" s="4"/>
      <c r="R34" s="4"/>
      <c r="S34" s="4"/>
      <c r="T34" s="4"/>
      <c r="U34" s="4"/>
      <c r="V34" s="4"/>
      <c r="W34" s="4"/>
      <c r="X34" s="4"/>
      <c r="Y34" s="4"/>
      <c r="Z34" s="5"/>
      <c r="AA34" s="5"/>
      <c r="AB34" s="10"/>
      <c r="AC34" s="10"/>
      <c r="AD34" s="10"/>
      <c r="AE34" s="4"/>
      <c r="AF34" s="4"/>
      <c r="AG34" s="4"/>
      <c r="AH34" s="4"/>
      <c r="AI34" s="4"/>
      <c r="AJ34" s="4"/>
      <c r="AK34" s="4"/>
      <c r="AL34" s="4"/>
      <c r="AM34" s="4"/>
      <c r="AN34" s="4"/>
      <c r="AO34" s="4"/>
      <c r="AP34" s="4"/>
      <c r="AQ34" s="6"/>
      <c r="AR34" s="4"/>
      <c r="AS34" s="15"/>
      <c r="AT34" s="15"/>
      <c r="AU34" s="15"/>
      <c r="AV34" s="15"/>
      <c r="AW34" s="15"/>
      <c r="AX34" s="15"/>
    </row>
    <row r="36" spans="1:50" x14ac:dyDescent="0.25">
      <c r="F36" t="s">
        <v>167</v>
      </c>
    </row>
    <row r="37" spans="1:50" x14ac:dyDescent="0.25">
      <c r="A37" t="s">
        <v>20</v>
      </c>
      <c r="B37" t="s">
        <v>21</v>
      </c>
      <c r="C37" t="s">
        <v>22</v>
      </c>
      <c r="D37" t="s">
        <v>23</v>
      </c>
      <c r="E37" t="s">
        <v>94</v>
      </c>
      <c r="F37" t="s">
        <v>95</v>
      </c>
      <c r="G37" t="s">
        <v>24</v>
      </c>
      <c r="H37" t="s">
        <v>25</v>
      </c>
      <c r="I37" t="s">
        <v>26</v>
      </c>
      <c r="J37" t="s">
        <v>27</v>
      </c>
      <c r="K37" t="s">
        <v>28</v>
      </c>
      <c r="L37" t="s">
        <v>29</v>
      </c>
      <c r="M37" t="s">
        <v>30</v>
      </c>
      <c r="N37" t="s">
        <v>31</v>
      </c>
      <c r="O37" t="s">
        <v>32</v>
      </c>
      <c r="P37" t="s">
        <v>33</v>
      </c>
      <c r="Q37" t="s">
        <v>34</v>
      </c>
      <c r="R37" t="s">
        <v>35</v>
      </c>
      <c r="S37" t="s">
        <v>36</v>
      </c>
      <c r="T37" t="s">
        <v>37</v>
      </c>
      <c r="U37" t="s">
        <v>38</v>
      </c>
      <c r="V37" t="s">
        <v>39</v>
      </c>
      <c r="W37" t="s">
        <v>40</v>
      </c>
      <c r="X37" t="s">
        <v>41</v>
      </c>
      <c r="Y37" t="s">
        <v>42</v>
      </c>
      <c r="Z37" t="s">
        <v>43</v>
      </c>
      <c r="AA37" t="s">
        <v>44</v>
      </c>
      <c r="AB37" t="s">
        <v>45</v>
      </c>
      <c r="AC37" t="s">
        <v>46</v>
      </c>
      <c r="AD37" t="s">
        <v>47</v>
      </c>
      <c r="AE37" t="s">
        <v>48</v>
      </c>
      <c r="AF37" t="s">
        <v>49</v>
      </c>
      <c r="AG37" t="s">
        <v>50</v>
      </c>
      <c r="AH37" t="s">
        <v>51</v>
      </c>
      <c r="AI37" t="s">
        <v>52</v>
      </c>
      <c r="AJ37" t="s">
        <v>53</v>
      </c>
      <c r="AK37" t="s">
        <v>54</v>
      </c>
      <c r="AL37" t="s">
        <v>55</v>
      </c>
      <c r="AM37" t="s">
        <v>56</v>
      </c>
      <c r="AN37" t="s">
        <v>57</v>
      </c>
      <c r="AO37" t="s">
        <v>58</v>
      </c>
      <c r="AP37" t="s">
        <v>59</v>
      </c>
      <c r="AQ37" t="s">
        <v>60</v>
      </c>
      <c r="AR37" t="s">
        <v>61</v>
      </c>
      <c r="AS37" t="s">
        <v>116</v>
      </c>
      <c r="AT37" t="s">
        <v>117</v>
      </c>
      <c r="AU37" t="s">
        <v>118</v>
      </c>
      <c r="AV37" t="s">
        <v>119</v>
      </c>
      <c r="AW37" t="s">
        <v>120</v>
      </c>
      <c r="AX37" t="s">
        <v>121</v>
      </c>
    </row>
    <row r="38" spans="1:50" x14ac:dyDescent="0.25">
      <c r="A38">
        <v>96</v>
      </c>
      <c r="B38" s="4">
        <v>0.98839691295162402</v>
      </c>
      <c r="C38" s="4">
        <v>96.635072994504696</v>
      </c>
      <c r="D38" s="4">
        <v>13.068622054212801</v>
      </c>
      <c r="E38" s="4">
        <v>0.246214167387873</v>
      </c>
      <c r="F38" s="5">
        <v>1.16030870483756E-2</v>
      </c>
      <c r="G38" s="5">
        <v>0</v>
      </c>
      <c r="H38" s="4">
        <v>3.4287964166450302</v>
      </c>
      <c r="I38" s="4">
        <v>3.91704975017845</v>
      </c>
      <c r="J38" s="4">
        <v>-60.571903422629902</v>
      </c>
      <c r="K38" s="4">
        <v>-108.578018402354</v>
      </c>
      <c r="L38" s="4">
        <v>100</v>
      </c>
      <c r="M38" s="4">
        <v>13.3720061524357</v>
      </c>
      <c r="N38" s="4">
        <v>76.773095921128601</v>
      </c>
      <c r="O38" s="4">
        <v>12.785691774995</v>
      </c>
      <c r="P38" s="4">
        <v>34194.875474468201</v>
      </c>
      <c r="Q38" s="4">
        <v>31481.2983333333</v>
      </c>
      <c r="R38" s="4">
        <v>792.65592773360299</v>
      </c>
      <c r="S38" s="4">
        <v>0</v>
      </c>
      <c r="T38" s="4">
        <v>0</v>
      </c>
      <c r="U38" s="4">
        <v>6.0023572725373002E-2</v>
      </c>
      <c r="V38" s="4">
        <v>0.43037133316028497</v>
      </c>
      <c r="W38" s="4">
        <v>0</v>
      </c>
      <c r="X38" s="4">
        <v>6.0023572725373002E-2</v>
      </c>
      <c r="Y38" s="4">
        <v>0</v>
      </c>
      <c r="Z38" s="5">
        <v>5.5161512962823003E-3</v>
      </c>
      <c r="AA38" s="5">
        <v>1.2412018925098301E-5</v>
      </c>
      <c r="AB38" s="10">
        <v>6.0745137331682398E-3</v>
      </c>
      <c r="AC38" s="10">
        <v>0</v>
      </c>
      <c r="AD38" s="10">
        <v>0</v>
      </c>
      <c r="AE38" s="4">
        <v>5.9792222330949697E-2</v>
      </c>
      <c r="AF38" s="4">
        <v>0.396959379957804</v>
      </c>
      <c r="AG38" s="4">
        <v>1</v>
      </c>
      <c r="AH38" s="4">
        <v>1</v>
      </c>
      <c r="AI38" s="4">
        <v>1</v>
      </c>
      <c r="AJ38" s="4">
        <v>1</v>
      </c>
      <c r="AK38" s="4">
        <v>1</v>
      </c>
      <c r="AL38" s="4">
        <v>1</v>
      </c>
      <c r="AM38" s="4">
        <v>0</v>
      </c>
      <c r="AN38" s="4">
        <v>0</v>
      </c>
      <c r="AO38" s="4" t="s">
        <v>63</v>
      </c>
      <c r="AP38" s="4">
        <f>-125--100</f>
        <v>-25</v>
      </c>
      <c r="AQ38" s="6">
        <v>188887.79</v>
      </c>
      <c r="AR38" s="4">
        <v>6</v>
      </c>
      <c r="AS38" s="15">
        <v>0</v>
      </c>
      <c r="AT38" s="15">
        <v>56.962866683971399</v>
      </c>
      <c r="AU38" s="15">
        <v>56.962866683971399</v>
      </c>
      <c r="AV38" s="15">
        <v>43.037133316028502</v>
      </c>
      <c r="AW38" s="15">
        <v>43.037133316028502</v>
      </c>
      <c r="AX38" s="15">
        <v>0</v>
      </c>
    </row>
    <row r="39" spans="1:50" x14ac:dyDescent="0.25">
      <c r="A39">
        <v>96</v>
      </c>
      <c r="B39" s="4">
        <v>0.98826771349354703</v>
      </c>
      <c r="C39" s="4">
        <v>49.843412446041498</v>
      </c>
      <c r="D39" s="4">
        <v>13.2048841028396</v>
      </c>
      <c r="E39" s="4">
        <v>5.5879708576945603E-2</v>
      </c>
      <c r="F39" s="5">
        <v>1.17322865064528E-2</v>
      </c>
      <c r="G39" s="5">
        <v>0</v>
      </c>
      <c r="H39" s="4">
        <v>3.4420777735950598</v>
      </c>
      <c r="I39" s="4">
        <v>3.9164769328445201</v>
      </c>
      <c r="J39" s="4">
        <v>-59.517625870796103</v>
      </c>
      <c r="K39" s="4">
        <v>-81.597641416613001</v>
      </c>
      <c r="L39" s="4">
        <v>68.465588986040203</v>
      </c>
      <c r="M39" s="4">
        <v>14.548948065077701</v>
      </c>
      <c r="N39" s="4">
        <v>71.385985516596406</v>
      </c>
      <c r="O39" s="4">
        <v>24.9343409415644</v>
      </c>
      <c r="P39" s="4">
        <v>117969.24064847099</v>
      </c>
      <c r="Q39" s="4">
        <v>40852.783265306098</v>
      </c>
      <c r="R39" s="4">
        <v>786.04463125580799</v>
      </c>
      <c r="S39" s="4">
        <v>0</v>
      </c>
      <c r="T39" s="4">
        <v>0</v>
      </c>
      <c r="U39" s="4">
        <v>2.7485083931216799E-2</v>
      </c>
      <c r="V39" s="4">
        <v>0.68664471913664704</v>
      </c>
      <c r="W39" s="4">
        <v>0</v>
      </c>
      <c r="X39" s="4">
        <v>5.8346254042684897E-2</v>
      </c>
      <c r="Y39" s="4">
        <v>0</v>
      </c>
      <c r="Z39" s="5">
        <v>4.3983282513129001E-3</v>
      </c>
      <c r="AA39" s="5">
        <v>3.4939807129436697E-5</v>
      </c>
      <c r="AB39" s="10">
        <v>7.0998510279103796E-3</v>
      </c>
      <c r="AC39" s="10">
        <v>3.0794399622034899E-6</v>
      </c>
      <c r="AD39" s="10">
        <v>1.9607821022762299E-4</v>
      </c>
      <c r="AE39" s="4">
        <v>9.21135829391653E-2</v>
      </c>
      <c r="AF39" s="4">
        <v>0.20636363473176</v>
      </c>
      <c r="AG39" s="4">
        <v>0.92741588140888398</v>
      </c>
      <c r="AH39" s="4">
        <v>1</v>
      </c>
      <c r="AI39" s="4">
        <v>1</v>
      </c>
      <c r="AJ39" s="4">
        <v>1</v>
      </c>
      <c r="AK39" s="4">
        <v>1</v>
      </c>
      <c r="AL39" s="4">
        <v>1</v>
      </c>
      <c r="AM39" s="4">
        <v>0</v>
      </c>
      <c r="AN39" s="4">
        <v>0</v>
      </c>
      <c r="AO39" s="4" t="s">
        <v>64</v>
      </c>
      <c r="AP39" s="4">
        <f>-100--75</f>
        <v>-25</v>
      </c>
      <c r="AQ39" s="6">
        <v>6005359.1399999997</v>
      </c>
      <c r="AR39" s="4">
        <v>147</v>
      </c>
      <c r="AS39" s="15">
        <v>0</v>
      </c>
      <c r="AT39" s="15">
        <v>31.335528086335199</v>
      </c>
      <c r="AU39" s="15">
        <v>31.335528086335199</v>
      </c>
      <c r="AV39" s="15">
        <v>68.664471913664698</v>
      </c>
      <c r="AW39" s="15">
        <v>68.664471913664698</v>
      </c>
      <c r="AX39" s="15">
        <v>0</v>
      </c>
    </row>
    <row r="40" spans="1:50" x14ac:dyDescent="0.25">
      <c r="A40">
        <v>96</v>
      </c>
      <c r="B40" s="4">
        <v>0.99029962011811401</v>
      </c>
      <c r="C40" s="4">
        <v>38.817419629464197</v>
      </c>
      <c r="D40" s="4">
        <v>11.039062819933299</v>
      </c>
      <c r="E40" s="4">
        <v>4.0115492029250598E-2</v>
      </c>
      <c r="F40" s="5">
        <v>9.7003798818854001E-3</v>
      </c>
      <c r="G40" s="5">
        <v>0</v>
      </c>
      <c r="H40" s="4">
        <v>3.4962707191612101</v>
      </c>
      <c r="I40" s="4">
        <v>3.8952663717381002</v>
      </c>
      <c r="J40" s="4">
        <v>-53.707825071717302</v>
      </c>
      <c r="K40" s="4">
        <v>-57.582086422781103</v>
      </c>
      <c r="L40" s="4">
        <v>45.4142541041237</v>
      </c>
      <c r="M40" s="4">
        <v>15.142775015815699</v>
      </c>
      <c r="N40" s="4">
        <v>73.296275862445697</v>
      </c>
      <c r="O40" s="4">
        <v>43.303250407380702</v>
      </c>
      <c r="P40" s="4">
        <v>173908.23575928801</v>
      </c>
      <c r="Q40" s="4">
        <v>63191.424262773697</v>
      </c>
      <c r="R40" s="4">
        <v>782.07674140783899</v>
      </c>
      <c r="S40" s="4">
        <v>0</v>
      </c>
      <c r="T40" s="4">
        <v>0</v>
      </c>
      <c r="U40" s="4">
        <v>5.4816653512266902E-2</v>
      </c>
      <c r="V40" s="4">
        <v>0.72447447238175799</v>
      </c>
      <c r="W40" s="4">
        <v>0</v>
      </c>
      <c r="X40" s="4">
        <v>0.21958318038074301</v>
      </c>
      <c r="Y40" s="4">
        <v>0</v>
      </c>
      <c r="Z40" s="5">
        <v>2.37775269006528E-3</v>
      </c>
      <c r="AA40" s="5">
        <v>3.8438749550962903E-5</v>
      </c>
      <c r="AB40" s="10">
        <v>6.1975187592755304E-3</v>
      </c>
      <c r="AC40" s="10">
        <v>2.5173010347235501E-6</v>
      </c>
      <c r="AD40" s="10">
        <v>1.08414122188347E-3</v>
      </c>
      <c r="AE40" s="4">
        <v>8.7867306003377596E-2</v>
      </c>
      <c r="AF40" s="4">
        <v>0.19207693806993101</v>
      </c>
      <c r="AG40" s="4">
        <v>0.95406742249342402</v>
      </c>
      <c r="AH40" s="4">
        <v>0.99472364373737099</v>
      </c>
      <c r="AI40" s="4">
        <v>1</v>
      </c>
      <c r="AJ40" s="4">
        <v>1</v>
      </c>
      <c r="AK40" s="4">
        <v>1</v>
      </c>
      <c r="AL40" s="4">
        <v>1</v>
      </c>
      <c r="AM40" s="4">
        <v>0</v>
      </c>
      <c r="AN40" s="4">
        <v>0</v>
      </c>
      <c r="AO40" s="4" t="s">
        <v>65</v>
      </c>
      <c r="AP40" s="4">
        <f>-75--50</f>
        <v>-25</v>
      </c>
      <c r="AQ40" s="6">
        <v>43286125.619999997</v>
      </c>
      <c r="AR40" s="4">
        <v>685</v>
      </c>
      <c r="AS40" s="15">
        <v>0</v>
      </c>
      <c r="AT40" s="15">
        <v>27.552552761824099</v>
      </c>
      <c r="AU40" s="15">
        <v>27.552552761824099</v>
      </c>
      <c r="AV40" s="15">
        <v>72.447447238175798</v>
      </c>
      <c r="AW40" s="15">
        <v>72.447447238175798</v>
      </c>
      <c r="AX40" s="15">
        <v>0</v>
      </c>
    </row>
    <row r="41" spans="1:50" x14ac:dyDescent="0.25">
      <c r="A41">
        <v>96</v>
      </c>
      <c r="B41" s="4">
        <v>0.99020776715129299</v>
      </c>
      <c r="C41" s="4">
        <v>9.3616256297720604</v>
      </c>
      <c r="D41" s="4">
        <v>11.138028732244299</v>
      </c>
      <c r="E41" s="4">
        <v>8.1575868587733403E-3</v>
      </c>
      <c r="F41" s="5">
        <v>9.7922328487062595E-3</v>
      </c>
      <c r="G41" s="5">
        <v>0</v>
      </c>
      <c r="H41" s="4">
        <v>3.4645783128407999</v>
      </c>
      <c r="I41" s="4">
        <v>3.9281772325332298</v>
      </c>
      <c r="J41" s="4">
        <v>-54.768892318669401</v>
      </c>
      <c r="K41" s="4">
        <v>-31.153905229681801</v>
      </c>
      <c r="L41" s="4">
        <v>18.9854380076249</v>
      </c>
      <c r="M41" s="4">
        <v>14.446285067014999</v>
      </c>
      <c r="N41" s="4">
        <v>73.016693343652506</v>
      </c>
      <c r="O41" s="4">
        <v>63.087717188671697</v>
      </c>
      <c r="P41" s="4">
        <v>251793.26011386499</v>
      </c>
      <c r="Q41" s="4">
        <v>201489.600417654</v>
      </c>
      <c r="R41" s="4">
        <v>781.12104959006103</v>
      </c>
      <c r="S41" s="4">
        <v>0</v>
      </c>
      <c r="T41" s="4">
        <v>0</v>
      </c>
      <c r="U41" s="4">
        <v>5.3843460155916199E-2</v>
      </c>
      <c r="V41" s="4">
        <v>0.61549502924427302</v>
      </c>
      <c r="W41" s="4">
        <v>0</v>
      </c>
      <c r="X41" s="4">
        <v>0.51591271497440805</v>
      </c>
      <c r="Y41" s="4">
        <v>0</v>
      </c>
      <c r="Z41" s="5">
        <v>5.3383380906762902E-4</v>
      </c>
      <c r="AA41" s="5">
        <v>3.2372878298387803E-5</v>
      </c>
      <c r="AB41" s="10">
        <v>5.0501465403966E-3</v>
      </c>
      <c r="AC41" s="10">
        <v>9.7848669986580294E-7</v>
      </c>
      <c r="AD41" s="10">
        <v>4.1748865319998297E-3</v>
      </c>
      <c r="AE41" s="4">
        <v>8.0951619879287104E-2</v>
      </c>
      <c r="AF41" s="4">
        <v>0.19860855213662701</v>
      </c>
      <c r="AG41" s="4">
        <v>0.95610793181590803</v>
      </c>
      <c r="AH41" s="4">
        <v>0.99846456830369301</v>
      </c>
      <c r="AI41" s="4">
        <v>1</v>
      </c>
      <c r="AJ41" s="4">
        <v>1</v>
      </c>
      <c r="AK41" s="4">
        <v>1</v>
      </c>
      <c r="AL41" s="4">
        <v>1</v>
      </c>
      <c r="AM41" s="4">
        <v>0</v>
      </c>
      <c r="AN41" s="4">
        <v>0</v>
      </c>
      <c r="AO41" s="4" t="s">
        <v>66</v>
      </c>
      <c r="AP41" s="4">
        <f>-50--25</f>
        <v>-25</v>
      </c>
      <c r="AQ41" s="6">
        <v>1360457782.02</v>
      </c>
      <c r="AR41" s="4">
        <v>6752</v>
      </c>
      <c r="AS41" s="15">
        <v>0</v>
      </c>
      <c r="AT41" s="15">
        <v>38.450497075572599</v>
      </c>
      <c r="AU41" s="15">
        <v>38.450497075572599</v>
      </c>
      <c r="AV41" s="15">
        <v>61.549502924427301</v>
      </c>
      <c r="AW41" s="15">
        <v>61.549502924427301</v>
      </c>
      <c r="AX41" s="15">
        <v>0</v>
      </c>
    </row>
    <row r="42" spans="1:50" x14ac:dyDescent="0.25">
      <c r="A42">
        <v>96</v>
      </c>
      <c r="B42" s="4">
        <v>0.98750825565729405</v>
      </c>
      <c r="C42" s="4">
        <v>7.4169520185996403</v>
      </c>
      <c r="D42" s="4">
        <v>14.001907050841799</v>
      </c>
      <c r="E42" s="4">
        <v>6.40143364910652E-3</v>
      </c>
      <c r="F42" s="5">
        <v>1.2491744342705099E-2</v>
      </c>
      <c r="G42" s="5">
        <v>0</v>
      </c>
      <c r="H42" s="4">
        <v>3.5241189786675098</v>
      </c>
      <c r="I42" s="4">
        <v>3.9299140834033301</v>
      </c>
      <c r="J42" s="4">
        <v>-48.414066096287002</v>
      </c>
      <c r="K42" s="4">
        <v>-22.221984905528</v>
      </c>
      <c r="L42" s="4">
        <v>16.498898875196101</v>
      </c>
      <c r="M42" s="4">
        <v>14.363460023279</v>
      </c>
      <c r="N42" s="4">
        <v>73.186500140265295</v>
      </c>
      <c r="O42" s="4">
        <v>65.100598315088007</v>
      </c>
      <c r="P42" s="4">
        <v>268436.493084563</v>
      </c>
      <c r="Q42" s="4">
        <v>239394.873623299</v>
      </c>
      <c r="R42" s="4">
        <v>780.93529317341995</v>
      </c>
      <c r="S42" s="4">
        <v>0</v>
      </c>
      <c r="T42" s="4">
        <v>0</v>
      </c>
      <c r="U42" s="4">
        <v>6.8865837090412996E-2</v>
      </c>
      <c r="V42" s="4">
        <v>0.61045470146802305</v>
      </c>
      <c r="W42" s="4">
        <v>0</v>
      </c>
      <c r="X42" s="4">
        <v>0.56189339707719199</v>
      </c>
      <c r="Y42" s="4">
        <v>0</v>
      </c>
      <c r="Z42" s="5">
        <v>4.0143177276656699E-4</v>
      </c>
      <c r="AA42" s="5">
        <v>3.2732742537330699E-5</v>
      </c>
      <c r="AB42" s="10">
        <v>4.9308651556381096E-3</v>
      </c>
      <c r="AC42" s="10">
        <v>7.3330337917188099E-7</v>
      </c>
      <c r="AD42" s="10">
        <v>7.1259670211423903E-3</v>
      </c>
      <c r="AE42" s="4">
        <v>8.0623269547647897E-2</v>
      </c>
      <c r="AF42" s="4">
        <v>0.166818829176376</v>
      </c>
      <c r="AG42" s="4">
        <v>0.96699981521991096</v>
      </c>
      <c r="AH42" s="4">
        <v>0.99933096588499903</v>
      </c>
      <c r="AI42" s="4">
        <v>1</v>
      </c>
      <c r="AJ42" s="4">
        <v>1</v>
      </c>
      <c r="AK42" s="4">
        <v>1</v>
      </c>
      <c r="AL42" s="4">
        <v>1</v>
      </c>
      <c r="AM42" s="4">
        <v>0</v>
      </c>
      <c r="AN42" s="4">
        <v>0</v>
      </c>
      <c r="AO42" s="4" t="s">
        <v>137</v>
      </c>
      <c r="AP42" s="4">
        <f>-25--20</f>
        <v>-5</v>
      </c>
      <c r="AQ42" s="6">
        <v>1565881868.3699999</v>
      </c>
      <c r="AR42" s="4">
        <v>6541</v>
      </c>
      <c r="AS42" s="15">
        <v>0</v>
      </c>
      <c r="AT42" s="15">
        <v>38.954529853197599</v>
      </c>
      <c r="AU42" s="15">
        <v>38.954529853197599</v>
      </c>
      <c r="AV42" s="15">
        <v>61.045470146802302</v>
      </c>
      <c r="AW42" s="15">
        <v>61.045470146802302</v>
      </c>
      <c r="AX42" s="15">
        <v>0</v>
      </c>
    </row>
    <row r="43" spans="1:50" x14ac:dyDescent="0.25">
      <c r="A43">
        <v>96</v>
      </c>
      <c r="B43" s="4">
        <v>0.98587440692266703</v>
      </c>
      <c r="C43" s="4">
        <v>4.8879394238986897</v>
      </c>
      <c r="D43" s="4">
        <v>15.693878340368601</v>
      </c>
      <c r="E43" s="4">
        <v>4.1674921801230901E-3</v>
      </c>
      <c r="F43" s="5">
        <v>1.41255930773324E-2</v>
      </c>
      <c r="G43" s="5">
        <v>0</v>
      </c>
      <c r="H43" s="4">
        <v>3.55578831828034</v>
      </c>
      <c r="I43" s="4">
        <v>3.9208747434133402</v>
      </c>
      <c r="J43" s="4">
        <v>-45.581680974170197</v>
      </c>
      <c r="K43" s="4">
        <v>-17.210662166123701</v>
      </c>
      <c r="L43" s="4">
        <v>15.9615822829376</v>
      </c>
      <c r="M43" s="4">
        <v>14.4834893493198</v>
      </c>
      <c r="N43" s="4">
        <v>71.604870364836302</v>
      </c>
      <c r="O43" s="4">
        <v>63.812829794852199</v>
      </c>
      <c r="P43" s="4">
        <v>272723.21225718397</v>
      </c>
      <c r="Q43" s="4">
        <v>249028.123531241</v>
      </c>
      <c r="R43" s="4">
        <v>781.78180833694103</v>
      </c>
      <c r="S43" s="4">
        <v>0</v>
      </c>
      <c r="T43" s="4">
        <v>0</v>
      </c>
      <c r="U43" s="4">
        <v>7.8276982963012096E-2</v>
      </c>
      <c r="V43" s="4">
        <v>0.60553233955875296</v>
      </c>
      <c r="W43" s="4">
        <v>0</v>
      </c>
      <c r="X43" s="4">
        <v>0.54899390787379698</v>
      </c>
      <c r="Y43" s="4">
        <v>0</v>
      </c>
      <c r="Z43" s="5">
        <v>3.8737512573907602E-4</v>
      </c>
      <c r="AA43" s="5">
        <v>3.3488464569822501E-5</v>
      </c>
      <c r="AB43" s="10">
        <v>5.0609118427279304E-3</v>
      </c>
      <c r="AC43" s="10">
        <v>9.2107341840493997E-7</v>
      </c>
      <c r="AD43" s="10">
        <v>8.6428822356738096E-3</v>
      </c>
      <c r="AE43" s="4">
        <v>8.2238648625693495E-2</v>
      </c>
      <c r="AF43" s="4">
        <v>0.16530941385805201</v>
      </c>
      <c r="AG43" s="4">
        <v>0.96394511473476197</v>
      </c>
      <c r="AH43" s="4">
        <v>0.99885027070053101</v>
      </c>
      <c r="AI43" s="4">
        <v>1</v>
      </c>
      <c r="AJ43" s="4">
        <v>1</v>
      </c>
      <c r="AK43" s="4">
        <v>1</v>
      </c>
      <c r="AL43" s="4">
        <v>1</v>
      </c>
      <c r="AM43" s="4">
        <v>0</v>
      </c>
      <c r="AN43" s="4">
        <v>0</v>
      </c>
      <c r="AO43" s="4" t="s">
        <v>138</v>
      </c>
      <c r="AP43" s="4">
        <f>-20--15</f>
        <v>-5</v>
      </c>
      <c r="AQ43" s="6">
        <v>2722126418.3200002</v>
      </c>
      <c r="AR43" s="4">
        <v>10931</v>
      </c>
      <c r="AS43" s="15">
        <v>0</v>
      </c>
      <c r="AT43" s="15">
        <v>39.446766044124601</v>
      </c>
      <c r="AU43" s="15">
        <v>39.446766044124601</v>
      </c>
      <c r="AV43" s="15">
        <v>60.553233955875299</v>
      </c>
      <c r="AW43" s="15">
        <v>60.553233955875299</v>
      </c>
      <c r="AX43" s="15">
        <v>0</v>
      </c>
    </row>
    <row r="44" spans="1:50" x14ac:dyDescent="0.25">
      <c r="A44">
        <v>96</v>
      </c>
      <c r="B44" s="4">
        <v>0.98462512543580705</v>
      </c>
      <c r="C44" s="4">
        <v>8.2597330356965806</v>
      </c>
      <c r="D44" s="4">
        <v>16.9669548235386</v>
      </c>
      <c r="E44" s="4">
        <v>7.1583218538122297E-3</v>
      </c>
      <c r="F44" s="5">
        <v>1.5374874564192301E-2</v>
      </c>
      <c r="G44" s="5">
        <v>0</v>
      </c>
      <c r="H44" s="4">
        <v>3.5954185022115501</v>
      </c>
      <c r="I44" s="4">
        <v>3.9147199363700498</v>
      </c>
      <c r="J44" s="4">
        <v>-41.886542976424003</v>
      </c>
      <c r="K44" s="4">
        <v>-12.281777926707001</v>
      </c>
      <c r="L44" s="4">
        <v>15.428090705280599</v>
      </c>
      <c r="M44" s="4">
        <v>14.5508417179772</v>
      </c>
      <c r="N44" s="4">
        <v>72.176440032546594</v>
      </c>
      <c r="O44" s="4">
        <v>64.441152578267804</v>
      </c>
      <c r="P44" s="4">
        <v>279936.80242920801</v>
      </c>
      <c r="Q44" s="4">
        <v>258280.896372908</v>
      </c>
      <c r="R44" s="4">
        <v>781.46675990429799</v>
      </c>
      <c r="S44" s="4">
        <v>0</v>
      </c>
      <c r="T44" s="4">
        <v>0</v>
      </c>
      <c r="U44" s="4">
        <v>8.7735292163956494E-2</v>
      </c>
      <c r="V44" s="4">
        <v>0.60964009151038201</v>
      </c>
      <c r="W44" s="4">
        <v>0</v>
      </c>
      <c r="X44" s="4">
        <v>0.54254679102473802</v>
      </c>
      <c r="Y44" s="4">
        <v>0</v>
      </c>
      <c r="Z44" s="5">
        <v>3.7560676927914398E-4</v>
      </c>
      <c r="AA44" s="5">
        <v>3.3985792382957697E-5</v>
      </c>
      <c r="AB44" s="10">
        <v>5.0442271707637999E-3</v>
      </c>
      <c r="AC44" s="10">
        <v>1.08446901149523E-6</v>
      </c>
      <c r="AD44" s="10">
        <v>9.9199560297574107E-3</v>
      </c>
      <c r="AE44" s="4">
        <v>8.3439746706334694E-2</v>
      </c>
      <c r="AF44" s="4">
        <v>0.148596806610586</v>
      </c>
      <c r="AG44" s="4">
        <v>0.96165329273047295</v>
      </c>
      <c r="AH44" s="4">
        <v>0.99909454892149696</v>
      </c>
      <c r="AI44" s="4">
        <v>1</v>
      </c>
      <c r="AJ44" s="4">
        <v>1</v>
      </c>
      <c r="AK44" s="4">
        <v>1</v>
      </c>
      <c r="AL44" s="4">
        <v>1</v>
      </c>
      <c r="AM44" s="4">
        <v>0</v>
      </c>
      <c r="AN44" s="4">
        <v>0</v>
      </c>
      <c r="AO44" s="4" t="s">
        <v>139</v>
      </c>
      <c r="AP44" s="4">
        <f>-15--10</f>
        <v>-5</v>
      </c>
      <c r="AQ44" s="6">
        <v>4583711067.9300003</v>
      </c>
      <c r="AR44" s="4">
        <v>17747</v>
      </c>
      <c r="AS44" s="15">
        <v>0</v>
      </c>
      <c r="AT44" s="15">
        <v>39.035990848961703</v>
      </c>
      <c r="AU44" s="15">
        <v>39.035990848961703</v>
      </c>
      <c r="AV44" s="15">
        <v>60.964009151038198</v>
      </c>
      <c r="AW44" s="15">
        <v>60.964009151038198</v>
      </c>
      <c r="AX44" s="15">
        <v>0</v>
      </c>
    </row>
    <row r="45" spans="1:50" x14ac:dyDescent="0.25">
      <c r="A45">
        <v>96</v>
      </c>
      <c r="B45" s="4">
        <v>0.98330491506159701</v>
      </c>
      <c r="C45" s="4">
        <v>7.9191915722246096</v>
      </c>
      <c r="D45" s="4">
        <v>18.293140174642598</v>
      </c>
      <c r="E45" s="4">
        <v>6.8517226727116904E-3</v>
      </c>
      <c r="F45" s="5">
        <v>1.6695084938402601E-2</v>
      </c>
      <c r="G45" s="5">
        <v>0</v>
      </c>
      <c r="H45" s="4">
        <v>3.6231364137351401</v>
      </c>
      <c r="I45" s="4">
        <v>3.8984103854215499</v>
      </c>
      <c r="J45" s="4">
        <v>-39.585383301116401</v>
      </c>
      <c r="K45" s="4">
        <v>-7.4062627631793401</v>
      </c>
      <c r="L45" s="4">
        <v>15.2963411402886</v>
      </c>
      <c r="M45" s="4">
        <v>14.9118761066684</v>
      </c>
      <c r="N45" s="4">
        <v>71.1097769119269</v>
      </c>
      <c r="O45" s="4">
        <v>63.291882778441</v>
      </c>
      <c r="P45" s="4">
        <v>281675.23525969998</v>
      </c>
      <c r="Q45" s="4">
        <v>260533.881113991</v>
      </c>
      <c r="R45" s="4">
        <v>781.48996365660105</v>
      </c>
      <c r="S45" s="4">
        <v>0</v>
      </c>
      <c r="T45" s="4">
        <v>0</v>
      </c>
      <c r="U45" s="4">
        <v>9.1236558026107598E-2</v>
      </c>
      <c r="V45" s="4">
        <v>0.60130513904551797</v>
      </c>
      <c r="W45" s="4">
        <v>0</v>
      </c>
      <c r="X45" s="4">
        <v>0.55636661918217301</v>
      </c>
      <c r="Y45" s="4">
        <v>0</v>
      </c>
      <c r="Z45" s="5">
        <v>3.7442917624000199E-4</v>
      </c>
      <c r="AA45" s="5">
        <v>3.4860008195260898E-5</v>
      </c>
      <c r="AB45" s="10">
        <v>5.1831358788390399E-3</v>
      </c>
      <c r="AC45" s="10">
        <v>1.50322990840331E-6</v>
      </c>
      <c r="AD45" s="10">
        <v>1.11011422254819E-2</v>
      </c>
      <c r="AE45" s="4">
        <v>8.6115168655646404E-2</v>
      </c>
      <c r="AF45" s="4">
        <v>0.14110782297354901</v>
      </c>
      <c r="AG45" s="4">
        <v>0.95021425026857897</v>
      </c>
      <c r="AH45" s="4">
        <v>0.99893122593038397</v>
      </c>
      <c r="AI45" s="4">
        <v>1</v>
      </c>
      <c r="AJ45" s="4">
        <v>1</v>
      </c>
      <c r="AK45" s="4">
        <v>1</v>
      </c>
      <c r="AL45" s="4">
        <v>1</v>
      </c>
      <c r="AM45" s="4">
        <v>0</v>
      </c>
      <c r="AN45" s="4">
        <v>0</v>
      </c>
      <c r="AO45" s="4" t="s">
        <v>140</v>
      </c>
      <c r="AP45" s="4">
        <f>-10--5</f>
        <v>-5</v>
      </c>
      <c r="AQ45" s="6">
        <v>6632671545.3999996</v>
      </c>
      <c r="AR45" s="4">
        <v>25458</v>
      </c>
      <c r="AS45" s="15">
        <v>0</v>
      </c>
      <c r="AT45" s="15">
        <v>39.869486095448103</v>
      </c>
      <c r="AU45" s="15">
        <v>39.869486095448103</v>
      </c>
      <c r="AV45" s="15">
        <v>60.130513904551798</v>
      </c>
      <c r="AW45" s="15">
        <v>60.130513904551798</v>
      </c>
      <c r="AX45" s="15">
        <v>0</v>
      </c>
    </row>
    <row r="46" spans="1:50" x14ac:dyDescent="0.25">
      <c r="A46">
        <v>96</v>
      </c>
      <c r="B46" s="4">
        <v>0.98219017810701204</v>
      </c>
      <c r="C46" s="4">
        <v>8.6514849093234094</v>
      </c>
      <c r="D46" s="4">
        <v>19.397772776910401</v>
      </c>
      <c r="E46" s="4">
        <v>7.5123202736240898E-3</v>
      </c>
      <c r="F46" s="5">
        <v>1.7809821892987299E-2</v>
      </c>
      <c r="G46" s="5">
        <v>0</v>
      </c>
      <c r="H46" s="4">
        <v>3.65517218297403</v>
      </c>
      <c r="I46" s="4">
        <v>3.8826853845174898</v>
      </c>
      <c r="J46" s="4">
        <v>-36.811227690370899</v>
      </c>
      <c r="K46" s="4">
        <v>-2.3916673630081098</v>
      </c>
      <c r="L46" s="4">
        <v>15.0508309607172</v>
      </c>
      <c r="M46" s="4">
        <v>15.2103017537755</v>
      </c>
      <c r="N46" s="4">
        <v>71.233242743099098</v>
      </c>
      <c r="O46" s="4">
        <v>63.416484751897499</v>
      </c>
      <c r="P46" s="4">
        <v>286027.38109064603</v>
      </c>
      <c r="Q46" s="4">
        <v>264953.55378140102</v>
      </c>
      <c r="R46" s="4">
        <v>781.41774258180601</v>
      </c>
      <c r="S46" s="4">
        <v>0</v>
      </c>
      <c r="T46" s="4">
        <v>0</v>
      </c>
      <c r="U46" s="4">
        <v>9.2835680846677995E-2</v>
      </c>
      <c r="V46" s="4">
        <v>0.595368171227041</v>
      </c>
      <c r="W46" s="4">
        <v>0</v>
      </c>
      <c r="X46" s="4">
        <v>0.56119431821802801</v>
      </c>
      <c r="Y46" s="4">
        <v>0</v>
      </c>
      <c r="Z46" s="5">
        <v>3.7069366550900002E-4</v>
      </c>
      <c r="AA46" s="5">
        <v>3.5818180440031503E-5</v>
      </c>
      <c r="AB46" s="10">
        <v>5.1417376729479903E-3</v>
      </c>
      <c r="AC46" s="10">
        <v>1.8486999128251201E-6</v>
      </c>
      <c r="AD46" s="10">
        <v>1.22597092993191E-2</v>
      </c>
      <c r="AE46" s="4">
        <v>8.7190227785364102E-2</v>
      </c>
      <c r="AF46" s="4">
        <v>0.136754792534203</v>
      </c>
      <c r="AG46" s="4">
        <v>0.95105333389301605</v>
      </c>
      <c r="AH46" s="4">
        <v>0.998881084146651</v>
      </c>
      <c r="AI46" s="4">
        <v>1</v>
      </c>
      <c r="AJ46" s="4">
        <v>1</v>
      </c>
      <c r="AK46" s="4">
        <v>1</v>
      </c>
      <c r="AL46" s="4">
        <v>1</v>
      </c>
      <c r="AM46" s="4">
        <v>0</v>
      </c>
      <c r="AN46" s="4">
        <v>0</v>
      </c>
      <c r="AO46" s="4" t="s">
        <v>67</v>
      </c>
      <c r="AP46" s="4">
        <f>-25-0</f>
        <v>-25</v>
      </c>
      <c r="AQ46" s="6">
        <v>9798247372.3899994</v>
      </c>
      <c r="AR46" s="4">
        <v>36981</v>
      </c>
      <c r="AS46" s="15">
        <v>0</v>
      </c>
      <c r="AT46" s="15">
        <v>40.4631828772958</v>
      </c>
      <c r="AU46" s="15">
        <v>40.4631828772958</v>
      </c>
      <c r="AV46" s="15">
        <v>59.5368171227041</v>
      </c>
      <c r="AW46" s="15">
        <v>59.5368171227041</v>
      </c>
      <c r="AX46" s="15">
        <v>0</v>
      </c>
    </row>
    <row r="47" spans="1:50" x14ac:dyDescent="0.25">
      <c r="A47">
        <v>96</v>
      </c>
      <c r="B47" s="4">
        <v>0.98105310981006399</v>
      </c>
      <c r="C47" s="4">
        <v>9.6587779073636497</v>
      </c>
      <c r="D47" s="4">
        <v>20.510415803011401</v>
      </c>
      <c r="E47" s="4">
        <v>8.4289693606750104E-3</v>
      </c>
      <c r="F47" s="5">
        <v>1.8946890189935402E-2</v>
      </c>
      <c r="G47" s="5">
        <v>0</v>
      </c>
      <c r="H47" s="4">
        <v>3.6936875758959302</v>
      </c>
      <c r="I47" s="4">
        <v>3.8737928243406499</v>
      </c>
      <c r="J47" s="4">
        <v>-33.806204807925504</v>
      </c>
      <c r="K47" s="4">
        <v>2.6121767058530199</v>
      </c>
      <c r="L47" s="4">
        <v>15.0594160753288</v>
      </c>
      <c r="M47" s="4">
        <v>15.3983674525161</v>
      </c>
      <c r="N47" s="4">
        <v>71.201969540982901</v>
      </c>
      <c r="O47" s="4">
        <v>63.304989935090603</v>
      </c>
      <c r="P47" s="4">
        <v>284835.157170747</v>
      </c>
      <c r="Q47" s="4">
        <v>264994.10161202902</v>
      </c>
      <c r="R47" s="4">
        <v>781.444752447268</v>
      </c>
      <c r="S47" s="4">
        <v>0</v>
      </c>
      <c r="T47" s="4">
        <v>0</v>
      </c>
      <c r="U47" s="4">
        <v>9.9676388145856998E-2</v>
      </c>
      <c r="V47" s="4">
        <v>0.60069539772743896</v>
      </c>
      <c r="W47" s="4">
        <v>0</v>
      </c>
      <c r="X47" s="4">
        <v>0.56479508819872604</v>
      </c>
      <c r="Y47" s="4">
        <v>0</v>
      </c>
      <c r="Z47" s="5">
        <v>3.7035539637007099E-4</v>
      </c>
      <c r="AA47" s="5">
        <v>3.6686619327300098E-5</v>
      </c>
      <c r="AB47" s="10">
        <v>5.20907674887576E-3</v>
      </c>
      <c r="AC47" s="10">
        <v>3.0870020772277998E-6</v>
      </c>
      <c r="AD47" s="10">
        <v>1.3327669991242699E-2</v>
      </c>
      <c r="AE47" s="4">
        <v>8.9425467665792402E-2</v>
      </c>
      <c r="AF47" s="4">
        <v>0.124634899280138</v>
      </c>
      <c r="AG47" s="4">
        <v>0.94265683424121804</v>
      </c>
      <c r="AH47" s="4">
        <v>0.997428336344926</v>
      </c>
      <c r="AI47" s="4">
        <v>1</v>
      </c>
      <c r="AJ47" s="4">
        <v>1</v>
      </c>
      <c r="AK47" s="4">
        <v>1</v>
      </c>
      <c r="AL47" s="4">
        <v>1</v>
      </c>
      <c r="AM47" s="4">
        <v>0</v>
      </c>
      <c r="AN47" s="4">
        <v>0</v>
      </c>
      <c r="AO47" s="4" t="s">
        <v>141</v>
      </c>
      <c r="AP47" s="4" t="s">
        <v>127</v>
      </c>
      <c r="AQ47" s="6">
        <v>12626438953.610001</v>
      </c>
      <c r="AR47" s="4">
        <v>47648</v>
      </c>
      <c r="AS47" s="15">
        <v>0</v>
      </c>
      <c r="AT47" s="15">
        <v>39.930460227255999</v>
      </c>
      <c r="AU47" s="15">
        <v>39.930460227255999</v>
      </c>
      <c r="AV47" s="15">
        <v>60.069539772743902</v>
      </c>
      <c r="AW47" s="15">
        <v>60.069539772743902</v>
      </c>
      <c r="AX47" s="15">
        <v>0</v>
      </c>
    </row>
    <row r="48" spans="1:50" x14ac:dyDescent="0.25">
      <c r="A48">
        <v>96</v>
      </c>
      <c r="B48" s="4">
        <v>0.97970182250511095</v>
      </c>
      <c r="C48" s="4">
        <v>11.895024020955599</v>
      </c>
      <c r="D48" s="4">
        <v>21.814360732109702</v>
      </c>
      <c r="E48" s="4">
        <v>1.04979390617564E-2</v>
      </c>
      <c r="F48" s="5">
        <v>2.02981774948882E-2</v>
      </c>
      <c r="G48" s="5">
        <v>0</v>
      </c>
      <c r="H48" s="4">
        <v>3.7178014123093499</v>
      </c>
      <c r="I48" s="4">
        <v>3.8530513745856401</v>
      </c>
      <c r="J48" s="4">
        <v>-32.195354237485198</v>
      </c>
      <c r="K48" s="4">
        <v>7.6142858592155003</v>
      </c>
      <c r="L48" s="4">
        <v>14.5585826793544</v>
      </c>
      <c r="M48" s="4">
        <v>15.8217450560948</v>
      </c>
      <c r="N48" s="4">
        <v>70.946759198271707</v>
      </c>
      <c r="O48" s="4">
        <v>62.934601191293901</v>
      </c>
      <c r="P48" s="4">
        <v>293115.39463996299</v>
      </c>
      <c r="Q48" s="4">
        <v>274145.146926291</v>
      </c>
      <c r="R48" s="4">
        <v>781.38452580405306</v>
      </c>
      <c r="S48" s="4">
        <v>0</v>
      </c>
      <c r="T48" s="4">
        <v>0</v>
      </c>
      <c r="U48" s="4">
        <v>0.10103850324253601</v>
      </c>
      <c r="V48" s="4">
        <v>0.60196444439579699</v>
      </c>
      <c r="W48" s="4">
        <v>0</v>
      </c>
      <c r="X48" s="4">
        <v>0.558140452973378</v>
      </c>
      <c r="Y48" s="4">
        <v>0</v>
      </c>
      <c r="Z48" s="5">
        <v>3.7043940627890101E-4</v>
      </c>
      <c r="AA48" s="5">
        <v>3.8612944120510601E-5</v>
      </c>
      <c r="AB48" s="10">
        <v>5.2327257250319604E-3</v>
      </c>
      <c r="AC48" s="10">
        <v>4.0688357912032996E-6</v>
      </c>
      <c r="AD48" s="10">
        <v>1.46523161562987E-2</v>
      </c>
      <c r="AE48" s="4">
        <v>9.1144609181119704E-2</v>
      </c>
      <c r="AF48" s="4">
        <v>0.12017603446151399</v>
      </c>
      <c r="AG48" s="4">
        <v>0.93715127572321499</v>
      </c>
      <c r="AH48" s="4">
        <v>0.99640247978094798</v>
      </c>
      <c r="AI48" s="4">
        <v>1</v>
      </c>
      <c r="AJ48" s="4">
        <v>1</v>
      </c>
      <c r="AK48" s="4">
        <v>1</v>
      </c>
      <c r="AL48" s="4">
        <v>1</v>
      </c>
      <c r="AM48" s="4">
        <v>0</v>
      </c>
      <c r="AN48" s="4">
        <v>0</v>
      </c>
      <c r="AO48" s="4" t="s">
        <v>142</v>
      </c>
      <c r="AP48" s="4">
        <v>43230</v>
      </c>
      <c r="AQ48" s="6">
        <v>16004319532.41</v>
      </c>
      <c r="AR48" s="4">
        <v>58379</v>
      </c>
      <c r="AS48" s="15">
        <v>0</v>
      </c>
      <c r="AT48" s="15">
        <v>39.8035555604202</v>
      </c>
      <c r="AU48" s="15">
        <v>39.8035555604202</v>
      </c>
      <c r="AV48" s="15">
        <v>60.1964444395797</v>
      </c>
      <c r="AW48" s="15">
        <v>60.1964444395797</v>
      </c>
      <c r="AX48" s="15">
        <v>0</v>
      </c>
    </row>
    <row r="49" spans="1:50" x14ac:dyDescent="0.25">
      <c r="A49">
        <v>96</v>
      </c>
      <c r="B49" s="4">
        <v>0.97859540676262302</v>
      </c>
      <c r="C49" s="4">
        <v>13.6192264367755</v>
      </c>
      <c r="D49" s="4">
        <v>22.867381376735601</v>
      </c>
      <c r="E49" s="4">
        <v>1.2126298532894E-2</v>
      </c>
      <c r="F49" s="5">
        <v>2.1404593237376101E-2</v>
      </c>
      <c r="G49" s="5">
        <v>0</v>
      </c>
      <c r="H49" s="4">
        <v>3.7551712164154898</v>
      </c>
      <c r="I49" s="4">
        <v>3.8414164322624602</v>
      </c>
      <c r="J49" s="4">
        <v>-29.577044388697502</v>
      </c>
      <c r="K49" s="4">
        <v>12.5558164019022</v>
      </c>
      <c r="L49" s="4">
        <v>14.663930208648701</v>
      </c>
      <c r="M49" s="4">
        <v>16.078430018217698</v>
      </c>
      <c r="N49" s="4">
        <v>70.781193462219704</v>
      </c>
      <c r="O49" s="4">
        <v>62.654425857410203</v>
      </c>
      <c r="P49" s="4">
        <v>292854.45057630399</v>
      </c>
      <c r="Q49" s="4">
        <v>272182.21040313703</v>
      </c>
      <c r="R49" s="4">
        <v>781.20433269940304</v>
      </c>
      <c r="S49" s="4">
        <v>0</v>
      </c>
      <c r="T49" s="4">
        <v>0</v>
      </c>
      <c r="U49" s="4">
        <v>0.1106144416273</v>
      </c>
      <c r="V49" s="4">
        <v>0.59893119776263004</v>
      </c>
      <c r="W49" s="4">
        <v>0</v>
      </c>
      <c r="X49" s="4">
        <v>0.57020663904295299</v>
      </c>
      <c r="Y49" s="4">
        <v>0</v>
      </c>
      <c r="Z49" s="5">
        <v>3.7059973091381699E-4</v>
      </c>
      <c r="AA49" s="5">
        <v>4.1935797136370899E-5</v>
      </c>
      <c r="AB49" s="10">
        <v>5.2190159512459401E-3</v>
      </c>
      <c r="AC49" s="10">
        <v>5.8672202445040402E-6</v>
      </c>
      <c r="AD49" s="10">
        <v>1.5767160049481602E-2</v>
      </c>
      <c r="AE49" s="4">
        <v>9.3267642824272995E-2</v>
      </c>
      <c r="AF49" s="4">
        <v>0.11238081883869799</v>
      </c>
      <c r="AG49" s="4">
        <v>0.92893430848063296</v>
      </c>
      <c r="AH49" s="4">
        <v>0.99520281799537302</v>
      </c>
      <c r="AI49" s="4">
        <v>1</v>
      </c>
      <c r="AJ49" s="4">
        <v>1</v>
      </c>
      <c r="AK49" s="4">
        <v>1</v>
      </c>
      <c r="AL49" s="4">
        <v>1</v>
      </c>
      <c r="AM49" s="4">
        <v>0</v>
      </c>
      <c r="AN49" s="4">
        <v>0</v>
      </c>
      <c r="AO49" s="4" t="s">
        <v>143</v>
      </c>
      <c r="AP49" s="4">
        <v>43388</v>
      </c>
      <c r="AQ49" s="6">
        <v>17351615913.200001</v>
      </c>
      <c r="AR49" s="4">
        <v>63750</v>
      </c>
      <c r="AS49" s="15">
        <v>0</v>
      </c>
      <c r="AT49" s="15">
        <v>40.106880223736901</v>
      </c>
      <c r="AU49" s="15">
        <v>40.106880223736901</v>
      </c>
      <c r="AV49" s="15">
        <v>59.893119776262999</v>
      </c>
      <c r="AW49" s="15">
        <v>59.893119776262999</v>
      </c>
      <c r="AX49" s="15">
        <v>0</v>
      </c>
    </row>
    <row r="50" spans="1:50" x14ac:dyDescent="0.25">
      <c r="A50">
        <v>96</v>
      </c>
      <c r="B50" s="4">
        <v>0.977482814885687</v>
      </c>
      <c r="C50" s="4">
        <v>12.9615601485088</v>
      </c>
      <c r="D50" s="4">
        <v>23.913156123505601</v>
      </c>
      <c r="E50" s="4">
        <v>1.15017044265628E-2</v>
      </c>
      <c r="F50" s="5">
        <v>2.25171851143121E-2</v>
      </c>
      <c r="G50" s="5">
        <v>0</v>
      </c>
      <c r="H50" s="4">
        <v>3.79317704280583</v>
      </c>
      <c r="I50" s="4">
        <v>3.8307620654365699</v>
      </c>
      <c r="J50" s="4">
        <v>-27.475239300882599</v>
      </c>
      <c r="K50" s="4">
        <v>17.5590794388905</v>
      </c>
      <c r="L50" s="4">
        <v>14.8638939340474</v>
      </c>
      <c r="M50" s="4">
        <v>16.339959109868101</v>
      </c>
      <c r="N50" s="4">
        <v>70.435491375875799</v>
      </c>
      <c r="O50" s="4">
        <v>62.357252076067603</v>
      </c>
      <c r="P50" s="4">
        <v>287175.276405218</v>
      </c>
      <c r="Q50" s="4">
        <v>268515.13530426298</v>
      </c>
      <c r="R50" s="4">
        <v>781.17368652557798</v>
      </c>
      <c r="S50" s="4">
        <v>0</v>
      </c>
      <c r="T50" s="4">
        <v>0</v>
      </c>
      <c r="U50" s="4">
        <v>0.11020424431039801</v>
      </c>
      <c r="V50" s="4">
        <v>0.59692517423743696</v>
      </c>
      <c r="W50" s="4">
        <v>0</v>
      </c>
      <c r="X50" s="4">
        <v>0.55869534513488806</v>
      </c>
      <c r="Y50" s="4">
        <v>0</v>
      </c>
      <c r="Z50" s="5">
        <v>3.7026405557666797E-4</v>
      </c>
      <c r="AA50" s="5">
        <v>4.4001409128777102E-5</v>
      </c>
      <c r="AB50" s="10">
        <v>5.2680608909025598E-3</v>
      </c>
      <c r="AC50" s="10">
        <v>7.3344627727731097E-6</v>
      </c>
      <c r="AD50" s="10">
        <v>1.6827509914480801E-2</v>
      </c>
      <c r="AE50" s="4">
        <v>9.36737860467457E-2</v>
      </c>
      <c r="AF50" s="4">
        <v>0.121674599455421</v>
      </c>
      <c r="AG50" s="4">
        <v>0.92555840990926697</v>
      </c>
      <c r="AH50" s="4">
        <v>0.99393651129467397</v>
      </c>
      <c r="AI50" s="4">
        <v>1</v>
      </c>
      <c r="AJ50" s="4">
        <v>1</v>
      </c>
      <c r="AK50" s="4">
        <v>1</v>
      </c>
      <c r="AL50" s="4">
        <v>1</v>
      </c>
      <c r="AM50" s="4">
        <v>0</v>
      </c>
      <c r="AN50" s="4">
        <v>0</v>
      </c>
      <c r="AO50" s="4" t="s">
        <v>144</v>
      </c>
      <c r="AP50" s="4" t="s">
        <v>128</v>
      </c>
      <c r="AQ50" s="6">
        <v>19009260488.73</v>
      </c>
      <c r="AR50" s="4">
        <v>70794</v>
      </c>
      <c r="AS50" s="15">
        <v>0</v>
      </c>
      <c r="AT50" s="15">
        <v>40.307482576256199</v>
      </c>
      <c r="AU50" s="15">
        <v>40.307482576256199</v>
      </c>
      <c r="AV50" s="15">
        <v>59.692517423743702</v>
      </c>
      <c r="AW50" s="15">
        <v>59.692517423743702</v>
      </c>
      <c r="AX50" s="15">
        <v>0</v>
      </c>
    </row>
    <row r="51" spans="1:50" x14ac:dyDescent="0.25">
      <c r="A51">
        <v>96</v>
      </c>
      <c r="B51" s="4">
        <v>0.97607820895226205</v>
      </c>
      <c r="C51" s="4">
        <v>14.637116188280199</v>
      </c>
      <c r="D51" s="4">
        <v>25.214843549465701</v>
      </c>
      <c r="E51" s="4">
        <v>1.31016492568942E-2</v>
      </c>
      <c r="F51" s="5">
        <v>2.3921791047737902E-2</v>
      </c>
      <c r="G51" s="5">
        <v>0</v>
      </c>
      <c r="H51" s="4">
        <v>3.8324935491416499</v>
      </c>
      <c r="I51" s="4">
        <v>3.8215181607251898</v>
      </c>
      <c r="J51" s="4">
        <v>-25.058838398208799</v>
      </c>
      <c r="K51" s="4">
        <v>22.4927153045133</v>
      </c>
      <c r="L51" s="4">
        <v>14.6190272038041</v>
      </c>
      <c r="M51" s="4">
        <v>16.595066055777298</v>
      </c>
      <c r="N51" s="4">
        <v>72.560470832801599</v>
      </c>
      <c r="O51" s="4">
        <v>64.111066403677995</v>
      </c>
      <c r="P51" s="4">
        <v>291993.21601963002</v>
      </c>
      <c r="Q51" s="4">
        <v>273045.96557043202</v>
      </c>
      <c r="R51" s="4">
        <v>780.70104700847196</v>
      </c>
      <c r="S51" s="4">
        <v>0</v>
      </c>
      <c r="T51" s="4">
        <v>0</v>
      </c>
      <c r="U51" s="4">
        <v>0.117393661507167</v>
      </c>
      <c r="V51" s="4">
        <v>0.59923875413218697</v>
      </c>
      <c r="W51" s="4">
        <v>0</v>
      </c>
      <c r="X51" s="4">
        <v>0.53772357996811604</v>
      </c>
      <c r="Y51" s="4">
        <v>0</v>
      </c>
      <c r="Z51" s="5">
        <v>3.7045613497825797E-4</v>
      </c>
      <c r="AA51" s="5">
        <v>4.78417288071386E-5</v>
      </c>
      <c r="AB51" s="10">
        <v>5.2312754286190401E-3</v>
      </c>
      <c r="AC51" s="10">
        <v>9.0230904490075992E-6</v>
      </c>
      <c r="AD51" s="10">
        <v>1.8263180175888599E-2</v>
      </c>
      <c r="AE51" s="4">
        <v>9.5232532823371394E-2</v>
      </c>
      <c r="AF51" s="4">
        <v>0.10930375282561</v>
      </c>
      <c r="AG51" s="4">
        <v>0.92375779394623503</v>
      </c>
      <c r="AH51" s="4">
        <v>0.99317012941264804</v>
      </c>
      <c r="AI51" s="4">
        <v>1</v>
      </c>
      <c r="AJ51" s="4">
        <v>1</v>
      </c>
      <c r="AK51" s="4">
        <v>1</v>
      </c>
      <c r="AL51" s="4">
        <v>1</v>
      </c>
      <c r="AM51" s="4">
        <v>0</v>
      </c>
      <c r="AN51" s="4">
        <v>0</v>
      </c>
      <c r="AO51" s="4" t="s">
        <v>68</v>
      </c>
      <c r="AP51" s="4" t="s">
        <v>69</v>
      </c>
      <c r="AQ51" s="6">
        <v>21372399909.060001</v>
      </c>
      <c r="AR51" s="4">
        <v>78274</v>
      </c>
      <c r="AS51" s="15">
        <v>0</v>
      </c>
      <c r="AT51" s="15">
        <v>40.076124586781198</v>
      </c>
      <c r="AU51" s="15">
        <v>40.076124586781198</v>
      </c>
      <c r="AV51" s="15">
        <v>59.923875413218703</v>
      </c>
      <c r="AW51" s="15">
        <v>59.923875413218703</v>
      </c>
      <c r="AX51" s="15">
        <v>0</v>
      </c>
    </row>
    <row r="52" spans="1:50" x14ac:dyDescent="0.25">
      <c r="A52">
        <v>96</v>
      </c>
      <c r="B52" s="4">
        <v>0.97456951722524898</v>
      </c>
      <c r="C52" s="4">
        <v>14.604826379650699</v>
      </c>
      <c r="D52" s="4">
        <v>26.590227238067101</v>
      </c>
      <c r="E52" s="4">
        <v>1.30705455402231E-2</v>
      </c>
      <c r="F52" s="5">
        <v>2.5430482774750799E-2</v>
      </c>
      <c r="G52" s="5">
        <v>0</v>
      </c>
      <c r="H52" s="4">
        <v>3.880251283727</v>
      </c>
      <c r="I52" s="4">
        <v>3.8260683077784701</v>
      </c>
      <c r="J52" s="4">
        <v>-23.149488027191001</v>
      </c>
      <c r="K52" s="4">
        <v>27.497283324516701</v>
      </c>
      <c r="L52" s="4">
        <v>14.7831739066753</v>
      </c>
      <c r="M52" s="4">
        <v>16.760812662185501</v>
      </c>
      <c r="N52" s="4">
        <v>71.002036804671505</v>
      </c>
      <c r="O52" s="4">
        <v>62.660570436552902</v>
      </c>
      <c r="P52" s="4">
        <v>290042.04885639402</v>
      </c>
      <c r="Q52" s="4">
        <v>270022.59578906198</v>
      </c>
      <c r="R52" s="4">
        <v>780.65054561934505</v>
      </c>
      <c r="S52" s="4">
        <v>0</v>
      </c>
      <c r="T52" s="4">
        <v>0</v>
      </c>
      <c r="U52" s="4">
        <v>0.12762313742518799</v>
      </c>
      <c r="V52" s="4">
        <v>0.60434037568856702</v>
      </c>
      <c r="W52" s="4">
        <v>0</v>
      </c>
      <c r="X52" s="4">
        <v>0.54144112627993402</v>
      </c>
      <c r="Y52" s="4">
        <v>0</v>
      </c>
      <c r="Z52" s="5">
        <v>3.7040791613356702E-4</v>
      </c>
      <c r="AA52" s="5">
        <v>5.2756991300097802E-5</v>
      </c>
      <c r="AB52" s="10">
        <v>5.2657744183218702E-3</v>
      </c>
      <c r="AC52" s="10">
        <v>1.1995207252168401E-5</v>
      </c>
      <c r="AD52" s="10">
        <v>1.97295337879002E-2</v>
      </c>
      <c r="AE52" s="4">
        <v>9.6874646798579905E-2</v>
      </c>
      <c r="AF52" s="4">
        <v>0.107693566142781</v>
      </c>
      <c r="AG52" s="4">
        <v>0.91569525090828896</v>
      </c>
      <c r="AH52" s="4">
        <v>0.99057481877871101</v>
      </c>
      <c r="AI52" s="4">
        <v>1</v>
      </c>
      <c r="AJ52" s="4">
        <v>1</v>
      </c>
      <c r="AK52" s="4">
        <v>1</v>
      </c>
      <c r="AL52" s="4">
        <v>1</v>
      </c>
      <c r="AM52" s="4">
        <v>0</v>
      </c>
      <c r="AN52" s="4">
        <v>0</v>
      </c>
      <c r="AO52" s="4" t="s">
        <v>145</v>
      </c>
      <c r="AP52" s="4" t="s">
        <v>129</v>
      </c>
      <c r="AQ52" s="6">
        <v>21784882983.07</v>
      </c>
      <c r="AR52" s="4">
        <v>80678</v>
      </c>
      <c r="AS52" s="15">
        <v>0</v>
      </c>
      <c r="AT52" s="15">
        <v>39.565962431143198</v>
      </c>
      <c r="AU52" s="15">
        <v>39.565962431143198</v>
      </c>
      <c r="AV52" s="15">
        <v>60.434037568856702</v>
      </c>
      <c r="AW52" s="15">
        <v>60.434037568856702</v>
      </c>
      <c r="AX52" s="15">
        <v>0</v>
      </c>
    </row>
    <row r="53" spans="1:50" x14ac:dyDescent="0.25">
      <c r="A53">
        <v>96</v>
      </c>
      <c r="B53" s="4">
        <v>0.97308134042009697</v>
      </c>
      <c r="C53" s="4">
        <v>17.0549651807919</v>
      </c>
      <c r="D53" s="4">
        <v>27.924156023494</v>
      </c>
      <c r="E53" s="4">
        <v>1.5461887447761001E-2</v>
      </c>
      <c r="F53" s="5">
        <v>2.6918659579902599E-2</v>
      </c>
      <c r="G53" s="5">
        <v>0</v>
      </c>
      <c r="H53" s="4">
        <v>3.93336623518233</v>
      </c>
      <c r="I53" s="4">
        <v>3.8273206621379701</v>
      </c>
      <c r="J53" s="4">
        <v>-21.054766036242299</v>
      </c>
      <c r="K53" s="4">
        <v>32.544833811052797</v>
      </c>
      <c r="L53" s="4">
        <v>14.7194921336313</v>
      </c>
      <c r="M53" s="4">
        <v>16.9450806751775</v>
      </c>
      <c r="N53" s="4">
        <v>72.455905704519196</v>
      </c>
      <c r="O53" s="4">
        <v>63.979811826779702</v>
      </c>
      <c r="P53" s="4">
        <v>289962.48893096298</v>
      </c>
      <c r="Q53" s="4">
        <v>271195.833957878</v>
      </c>
      <c r="R53" s="4">
        <v>780.30112530101201</v>
      </c>
      <c r="S53" s="4">
        <v>0</v>
      </c>
      <c r="T53" s="4">
        <v>0</v>
      </c>
      <c r="U53" s="4">
        <v>0.13215230875867301</v>
      </c>
      <c r="V53" s="4">
        <v>0.60288164965152202</v>
      </c>
      <c r="W53" s="4">
        <v>0</v>
      </c>
      <c r="X53" s="4">
        <v>0.50110059309053401</v>
      </c>
      <c r="Y53" s="4">
        <v>0</v>
      </c>
      <c r="Z53" s="5">
        <v>3.6949257815700802E-4</v>
      </c>
      <c r="AA53" s="5">
        <v>5.8408594009183103E-5</v>
      </c>
      <c r="AB53" s="10">
        <v>5.2867021653446398E-3</v>
      </c>
      <c r="AC53" s="10">
        <v>1.4083395215594901E-5</v>
      </c>
      <c r="AD53" s="10">
        <v>2.1189958336134702E-2</v>
      </c>
      <c r="AE53" s="4">
        <v>9.6559649227686103E-2</v>
      </c>
      <c r="AF53" s="4">
        <v>0.109694425844587</v>
      </c>
      <c r="AG53" s="4">
        <v>0.91444606591980904</v>
      </c>
      <c r="AH53" s="4">
        <v>0.98982816569134802</v>
      </c>
      <c r="AI53" s="4">
        <v>1</v>
      </c>
      <c r="AJ53" s="4">
        <v>1</v>
      </c>
      <c r="AK53" s="4">
        <v>1</v>
      </c>
      <c r="AL53" s="4">
        <v>1</v>
      </c>
      <c r="AM53" s="4">
        <v>0</v>
      </c>
      <c r="AN53" s="4">
        <v>0</v>
      </c>
      <c r="AO53" s="4" t="s">
        <v>146</v>
      </c>
      <c r="AP53" s="4" t="s">
        <v>130</v>
      </c>
      <c r="AQ53" s="6">
        <v>23345622170.43</v>
      </c>
      <c r="AR53" s="4">
        <v>86084</v>
      </c>
      <c r="AS53" s="15">
        <v>0</v>
      </c>
      <c r="AT53" s="15">
        <v>39.711835034847702</v>
      </c>
      <c r="AU53" s="15">
        <v>39.711835034847702</v>
      </c>
      <c r="AV53" s="15">
        <v>60.288164965152198</v>
      </c>
      <c r="AW53" s="15">
        <v>60.288164965152198</v>
      </c>
      <c r="AX53" s="15">
        <v>0</v>
      </c>
    </row>
    <row r="54" spans="1:50" x14ac:dyDescent="0.25">
      <c r="A54">
        <v>96</v>
      </c>
      <c r="B54" s="4">
        <v>0.97160053812688696</v>
      </c>
      <c r="C54" s="4">
        <v>17.472775127191898</v>
      </c>
      <c r="D54" s="4">
        <v>29.229386568215901</v>
      </c>
      <c r="E54" s="4">
        <v>1.58761201711657E-2</v>
      </c>
      <c r="F54" s="5">
        <v>2.8399461873112701E-2</v>
      </c>
      <c r="G54" s="5">
        <v>0</v>
      </c>
      <c r="H54" s="4">
        <v>3.9887988488161099</v>
      </c>
      <c r="I54" s="4">
        <v>3.8342698597759801</v>
      </c>
      <c r="J54" s="4">
        <v>-18.859195605011301</v>
      </c>
      <c r="K54" s="4">
        <v>37.532819362479898</v>
      </c>
      <c r="L54" s="4">
        <v>14.890848859558099</v>
      </c>
      <c r="M54" s="4">
        <v>17.238108865447298</v>
      </c>
      <c r="N54" s="4">
        <v>73.129166767380994</v>
      </c>
      <c r="O54" s="4">
        <v>64.3786779181643</v>
      </c>
      <c r="P54" s="4">
        <v>287507.91579316597</v>
      </c>
      <c r="Q54" s="4">
        <v>268087.65446086501</v>
      </c>
      <c r="R54" s="4">
        <v>780.22665707104795</v>
      </c>
      <c r="S54" s="4">
        <v>0</v>
      </c>
      <c r="T54" s="4">
        <v>0</v>
      </c>
      <c r="U54" s="4">
        <v>0.14165558177235099</v>
      </c>
      <c r="V54" s="4">
        <v>0.59860946783241997</v>
      </c>
      <c r="W54" s="4">
        <v>0</v>
      </c>
      <c r="X54" s="4">
        <v>0.480354180948739</v>
      </c>
      <c r="Y54" s="4">
        <v>0</v>
      </c>
      <c r="Z54" s="5">
        <v>3.7065482748436802E-4</v>
      </c>
      <c r="AA54" s="5">
        <v>6.2690999947724894E-5</v>
      </c>
      <c r="AB54" s="10">
        <v>5.35811557883672E-3</v>
      </c>
      <c r="AC54" s="10">
        <v>1.8733744337394999E-5</v>
      </c>
      <c r="AD54" s="10">
        <v>2.2589252102001599E-2</v>
      </c>
      <c r="AE54" s="4">
        <v>9.9074578893689202E-2</v>
      </c>
      <c r="AF54" s="4">
        <v>9.8689397587508998E-2</v>
      </c>
      <c r="AG54" s="4">
        <v>0.90334814921412998</v>
      </c>
      <c r="AH54" s="4">
        <v>0.98636648612465405</v>
      </c>
      <c r="AI54" s="4">
        <v>1</v>
      </c>
      <c r="AJ54" s="4">
        <v>1</v>
      </c>
      <c r="AK54" s="4">
        <v>1</v>
      </c>
      <c r="AL54" s="4">
        <v>1</v>
      </c>
      <c r="AM54" s="4">
        <v>0</v>
      </c>
      <c r="AN54" s="4">
        <v>0</v>
      </c>
      <c r="AO54" s="4" t="s">
        <v>147</v>
      </c>
      <c r="AP54" s="4" t="s">
        <v>131</v>
      </c>
      <c r="AQ54" s="6">
        <v>23599756222.189999</v>
      </c>
      <c r="AR54" s="4">
        <v>88030</v>
      </c>
      <c r="AS54" s="15">
        <v>0</v>
      </c>
      <c r="AT54" s="15">
        <v>40.139053216757901</v>
      </c>
      <c r="AU54" s="15">
        <v>40.139053216757901</v>
      </c>
      <c r="AV54" s="15">
        <v>59.860946783241999</v>
      </c>
      <c r="AW54" s="15">
        <v>59.860946783241999</v>
      </c>
      <c r="AX54" s="15">
        <v>0</v>
      </c>
    </row>
    <row r="55" spans="1:50" x14ac:dyDescent="0.25">
      <c r="A55">
        <v>96</v>
      </c>
      <c r="B55" s="4">
        <v>0.97008146115433302</v>
      </c>
      <c r="C55" s="4">
        <v>19.2568037919098</v>
      </c>
      <c r="D55" s="4">
        <v>30.545808460807301</v>
      </c>
      <c r="E55" s="4">
        <v>1.7666786672552601E-2</v>
      </c>
      <c r="F55" s="5">
        <v>2.9918538845666798E-2</v>
      </c>
      <c r="G55" s="5">
        <v>0</v>
      </c>
      <c r="H55" s="4">
        <v>4.0333097004014604</v>
      </c>
      <c r="I55" s="4">
        <v>3.83298796095607</v>
      </c>
      <c r="J55" s="4">
        <v>-16.933643258354699</v>
      </c>
      <c r="K55" s="4">
        <v>42.527555224659899</v>
      </c>
      <c r="L55" s="4">
        <v>15.0304777294507</v>
      </c>
      <c r="M55" s="4">
        <v>17.4244122823719</v>
      </c>
      <c r="N55" s="4">
        <v>72.829279323424004</v>
      </c>
      <c r="O55" s="4">
        <v>64.077189087949407</v>
      </c>
      <c r="P55" s="4">
        <v>283449.61040101701</v>
      </c>
      <c r="Q55" s="4">
        <v>265599.93795253203</v>
      </c>
      <c r="R55" s="4">
        <v>779.89641691846703</v>
      </c>
      <c r="S55" s="4">
        <v>0</v>
      </c>
      <c r="T55" s="4">
        <v>0</v>
      </c>
      <c r="U55" s="4">
        <v>0.144293942280737</v>
      </c>
      <c r="V55" s="4">
        <v>0.59294042579279305</v>
      </c>
      <c r="W55" s="4">
        <v>0</v>
      </c>
      <c r="X55" s="4">
        <v>0.46244590067629798</v>
      </c>
      <c r="Y55" s="4">
        <v>0</v>
      </c>
      <c r="Z55" s="5">
        <v>3.6993666193940901E-4</v>
      </c>
      <c r="AA55" s="5">
        <v>6.5548211264281896E-5</v>
      </c>
      <c r="AB55" s="10">
        <v>5.4431870065713003E-3</v>
      </c>
      <c r="AC55" s="10">
        <v>2.5274335178821502E-5</v>
      </c>
      <c r="AD55" s="10">
        <v>2.4014578016174799E-2</v>
      </c>
      <c r="AE55" s="4">
        <v>0.100184949552674</v>
      </c>
      <c r="AF55" s="4">
        <v>0.104386700095582</v>
      </c>
      <c r="AG55" s="4">
        <v>0.89247885690653195</v>
      </c>
      <c r="AH55" s="4">
        <v>0.98180659953468297</v>
      </c>
      <c r="AI55" s="4">
        <v>1</v>
      </c>
      <c r="AJ55" s="4">
        <v>1</v>
      </c>
      <c r="AK55" s="4">
        <v>1</v>
      </c>
      <c r="AL55" s="4">
        <v>1</v>
      </c>
      <c r="AM55" s="4">
        <v>0</v>
      </c>
      <c r="AN55" s="4">
        <v>0</v>
      </c>
      <c r="AO55" s="4" t="s">
        <v>148</v>
      </c>
      <c r="AP55" s="4" t="s">
        <v>132</v>
      </c>
      <c r="AQ55" s="6">
        <v>23903728815.790001</v>
      </c>
      <c r="AR55" s="4">
        <v>89999</v>
      </c>
      <c r="AS55" s="15">
        <v>0</v>
      </c>
      <c r="AT55" s="15">
        <v>40.704450969267803</v>
      </c>
      <c r="AU55" s="15">
        <v>40.704450969267803</v>
      </c>
      <c r="AV55" s="15">
        <v>59.295549030732097</v>
      </c>
      <c r="AW55" s="15">
        <v>59.295549030732097</v>
      </c>
      <c r="AX55" s="15">
        <v>0</v>
      </c>
    </row>
    <row r="56" spans="1:50" x14ac:dyDescent="0.25">
      <c r="A56">
        <v>96</v>
      </c>
      <c r="B56" s="4">
        <v>0.96827651520681002</v>
      </c>
      <c r="C56" s="4">
        <v>21.387619930494498</v>
      </c>
      <c r="D56" s="4">
        <v>32.080765557372203</v>
      </c>
      <c r="E56" s="4">
        <v>1.98536835635536E-2</v>
      </c>
      <c r="F56" s="5">
        <v>3.1723484793188997E-2</v>
      </c>
      <c r="G56" s="5">
        <v>0</v>
      </c>
      <c r="H56" s="4">
        <v>4.0756896600704202</v>
      </c>
      <c r="I56" s="4">
        <v>3.8275303216299199</v>
      </c>
      <c r="J56" s="4">
        <v>-14.6803688301557</v>
      </c>
      <c r="K56" s="4">
        <v>47.487927604961698</v>
      </c>
      <c r="L56" s="4">
        <v>14.7842847556441</v>
      </c>
      <c r="M56" s="4">
        <v>17.6493514528227</v>
      </c>
      <c r="N56" s="4">
        <v>74.412995566273594</v>
      </c>
      <c r="O56" s="4">
        <v>65.367046414823406</v>
      </c>
      <c r="P56" s="4">
        <v>289059.93189911998</v>
      </c>
      <c r="Q56" s="4">
        <v>270029.11437394703</v>
      </c>
      <c r="R56" s="4">
        <v>779.61413902625998</v>
      </c>
      <c r="S56" s="4">
        <v>0</v>
      </c>
      <c r="T56" s="4">
        <v>0</v>
      </c>
      <c r="U56" s="4">
        <v>0.14711552122451699</v>
      </c>
      <c r="V56" s="4">
        <v>0.58810780573371002</v>
      </c>
      <c r="W56" s="4">
        <v>0</v>
      </c>
      <c r="X56" s="4">
        <v>0.44142327528957398</v>
      </c>
      <c r="Y56" s="4">
        <v>0</v>
      </c>
      <c r="Z56" s="5">
        <v>3.6961207326738902E-4</v>
      </c>
      <c r="AA56" s="5">
        <v>6.8708407239914595E-5</v>
      </c>
      <c r="AB56" s="10">
        <v>5.4225892838054204E-3</v>
      </c>
      <c r="AC56" s="10">
        <v>3.2519154495574901E-5</v>
      </c>
      <c r="AD56" s="10">
        <v>2.58300411191375E-2</v>
      </c>
      <c r="AE56" s="4">
        <v>0.102029948163524</v>
      </c>
      <c r="AF56" s="4">
        <v>9.7177045957907604E-2</v>
      </c>
      <c r="AG56" s="4">
        <v>0.88462841702987605</v>
      </c>
      <c r="AH56" s="4">
        <v>0.97743110624950102</v>
      </c>
      <c r="AI56" s="4">
        <v>1</v>
      </c>
      <c r="AJ56" s="4">
        <v>1</v>
      </c>
      <c r="AK56" s="4">
        <v>1</v>
      </c>
      <c r="AL56" s="4">
        <v>1</v>
      </c>
      <c r="AM56" s="4">
        <v>0</v>
      </c>
      <c r="AN56" s="4">
        <v>0</v>
      </c>
      <c r="AO56" s="4" t="s">
        <v>70</v>
      </c>
      <c r="AP56" s="4" t="s">
        <v>71</v>
      </c>
      <c r="AQ56" s="6">
        <v>25012256806.23</v>
      </c>
      <c r="AR56" s="4">
        <v>92628</v>
      </c>
      <c r="AS56" s="15">
        <v>0</v>
      </c>
      <c r="AT56" s="15">
        <v>41.188502124782097</v>
      </c>
      <c r="AU56" s="15">
        <v>41.188502124782097</v>
      </c>
      <c r="AV56" s="15">
        <v>58.811497875217803</v>
      </c>
      <c r="AW56" s="15">
        <v>58.811497875217803</v>
      </c>
      <c r="AX56" s="15">
        <v>0</v>
      </c>
    </row>
    <row r="57" spans="1:50" x14ac:dyDescent="0.25">
      <c r="A57">
        <v>96</v>
      </c>
      <c r="B57" s="4">
        <v>0.96659665006378803</v>
      </c>
      <c r="C57" s="4">
        <v>21.844647516727701</v>
      </c>
      <c r="D57" s="4">
        <v>33.481349779928102</v>
      </c>
      <c r="E57" s="4">
        <v>2.0329808716617399E-2</v>
      </c>
      <c r="F57" s="5">
        <v>3.3403349936211697E-2</v>
      </c>
      <c r="G57" s="5">
        <v>0</v>
      </c>
      <c r="H57" s="4">
        <v>4.11629041110697</v>
      </c>
      <c r="I57" s="4">
        <v>3.82500336316969</v>
      </c>
      <c r="J57" s="4">
        <v>-12.697177484089501</v>
      </c>
      <c r="K57" s="4">
        <v>52.465593574257802</v>
      </c>
      <c r="L57" s="4">
        <v>15.0171600766088</v>
      </c>
      <c r="M57" s="4">
        <v>17.858717612135202</v>
      </c>
      <c r="N57" s="4">
        <v>73.733427172565499</v>
      </c>
      <c r="O57" s="4">
        <v>64.600006333456903</v>
      </c>
      <c r="P57" s="4">
        <v>283932.105963287</v>
      </c>
      <c r="Q57" s="4">
        <v>265847.60937360802</v>
      </c>
      <c r="R57" s="4">
        <v>779.41809534705499</v>
      </c>
      <c r="S57" s="4">
        <v>0</v>
      </c>
      <c r="T57" s="4">
        <v>0</v>
      </c>
      <c r="U57" s="4">
        <v>0.14961167921667501</v>
      </c>
      <c r="V57" s="4">
        <v>0.57712389816656195</v>
      </c>
      <c r="W57" s="4">
        <v>0</v>
      </c>
      <c r="X57" s="4">
        <v>0.45869187322754501</v>
      </c>
      <c r="Y57" s="4">
        <v>0</v>
      </c>
      <c r="Z57" s="5">
        <v>3.70278659239052E-4</v>
      </c>
      <c r="AA57" s="5">
        <v>6.9688068533303802E-5</v>
      </c>
      <c r="AB57" s="10">
        <v>5.4943337924747001E-3</v>
      </c>
      <c r="AC57" s="10">
        <v>4.4868515702732503E-5</v>
      </c>
      <c r="AD57" s="10">
        <v>2.7424165990713401E-2</v>
      </c>
      <c r="AE57" s="4">
        <v>0.10498918946764201</v>
      </c>
      <c r="AF57" s="4">
        <v>9.3444581954140099E-2</v>
      </c>
      <c r="AG57" s="4">
        <v>0.86841661100206802</v>
      </c>
      <c r="AH57" s="4">
        <v>0.968677382036506</v>
      </c>
      <c r="AI57" s="4">
        <v>1</v>
      </c>
      <c r="AJ57" s="4">
        <v>1</v>
      </c>
      <c r="AK57" s="4">
        <v>1</v>
      </c>
      <c r="AL57" s="4">
        <v>1</v>
      </c>
      <c r="AM57" s="4">
        <v>0</v>
      </c>
      <c r="AN57" s="4">
        <v>0</v>
      </c>
      <c r="AO57" s="4" t="s">
        <v>149</v>
      </c>
      <c r="AP57" s="4" t="s">
        <v>133</v>
      </c>
      <c r="AQ57" s="6">
        <v>23397779796.189999</v>
      </c>
      <c r="AR57" s="4">
        <v>88012</v>
      </c>
      <c r="AS57" s="15">
        <v>0</v>
      </c>
      <c r="AT57" s="15">
        <v>42.286845198368397</v>
      </c>
      <c r="AU57" s="15">
        <v>42.286845198368397</v>
      </c>
      <c r="AV57" s="15">
        <v>57.713154801631497</v>
      </c>
      <c r="AW57" s="15">
        <v>57.713154801631497</v>
      </c>
      <c r="AX57" s="15">
        <v>0</v>
      </c>
    </row>
    <row r="58" spans="1:50" x14ac:dyDescent="0.25">
      <c r="A58">
        <v>96</v>
      </c>
      <c r="B58" s="4">
        <v>0.96432906200260005</v>
      </c>
      <c r="C58" s="4">
        <v>25.082143319889902</v>
      </c>
      <c r="D58" s="4">
        <v>35.329969824369002</v>
      </c>
      <c r="E58" s="4">
        <v>2.37775772896733E-2</v>
      </c>
      <c r="F58" s="5">
        <v>3.5670937997399302E-2</v>
      </c>
      <c r="G58" s="5">
        <v>0</v>
      </c>
      <c r="H58" s="4">
        <v>4.1452801613689303</v>
      </c>
      <c r="I58" s="4">
        <v>3.8119389716708199</v>
      </c>
      <c r="J58" s="4">
        <v>-10.2840601298303</v>
      </c>
      <c r="K58" s="4">
        <v>57.4808256739745</v>
      </c>
      <c r="L58" s="4">
        <v>14.4386636746541</v>
      </c>
      <c r="M58" s="4">
        <v>17.856393356413601</v>
      </c>
      <c r="N58" s="4">
        <v>74.381849186189896</v>
      </c>
      <c r="O58" s="4">
        <v>65.119849701106403</v>
      </c>
      <c r="P58" s="4">
        <v>293108.97791370202</v>
      </c>
      <c r="Q58" s="4">
        <v>276498.79991770902</v>
      </c>
      <c r="R58" s="4">
        <v>778.95853631872706</v>
      </c>
      <c r="S58" s="4">
        <v>0</v>
      </c>
      <c r="T58" s="4">
        <v>0</v>
      </c>
      <c r="U58" s="4">
        <v>0.15108264611716099</v>
      </c>
      <c r="V58" s="4">
        <v>0.57695187975829798</v>
      </c>
      <c r="W58" s="4">
        <v>0</v>
      </c>
      <c r="X58" s="4">
        <v>0.46632901970031299</v>
      </c>
      <c r="Y58" s="4">
        <v>0</v>
      </c>
      <c r="Z58" s="5">
        <v>3.6919672678277699E-4</v>
      </c>
      <c r="AA58" s="5">
        <v>7.2425856018509303E-5</v>
      </c>
      <c r="AB58" s="10">
        <v>5.46495082668641E-3</v>
      </c>
      <c r="AC58" s="10">
        <v>5.55203558300315E-5</v>
      </c>
      <c r="AD58" s="10">
        <v>2.9708829282971499E-2</v>
      </c>
      <c r="AE58" s="4">
        <v>0.106569109632086</v>
      </c>
      <c r="AF58" s="4">
        <v>8.3564263868225297E-2</v>
      </c>
      <c r="AG58" s="4">
        <v>0.86605026757687298</v>
      </c>
      <c r="AH58" s="4">
        <v>0.96247260441173599</v>
      </c>
      <c r="AI58" s="4">
        <v>1</v>
      </c>
      <c r="AJ58" s="4">
        <v>1</v>
      </c>
      <c r="AK58" s="4">
        <v>1</v>
      </c>
      <c r="AL58" s="4">
        <v>1</v>
      </c>
      <c r="AM58" s="4">
        <v>0</v>
      </c>
      <c r="AN58" s="4">
        <v>0</v>
      </c>
      <c r="AO58" s="4" t="s">
        <v>150</v>
      </c>
      <c r="AP58" s="4" t="s">
        <v>134</v>
      </c>
      <c r="AQ58" s="6">
        <v>22377877373.740002</v>
      </c>
      <c r="AR58" s="4">
        <v>80933</v>
      </c>
      <c r="AS58" s="15">
        <v>0</v>
      </c>
      <c r="AT58" s="15">
        <v>42.304014087676698</v>
      </c>
      <c r="AU58" s="15">
        <v>42.304014087676698</v>
      </c>
      <c r="AV58" s="15">
        <v>57.695985912323202</v>
      </c>
      <c r="AW58" s="15">
        <v>57.695985912323202</v>
      </c>
      <c r="AX58" s="15">
        <v>0</v>
      </c>
    </row>
    <row r="59" spans="1:50" x14ac:dyDescent="0.25">
      <c r="A59">
        <v>96</v>
      </c>
      <c r="B59" s="4">
        <v>0.96240407058301403</v>
      </c>
      <c r="C59" s="4">
        <v>25.678760829067599</v>
      </c>
      <c r="D59" s="4">
        <v>36.862204413161997</v>
      </c>
      <c r="E59" s="4">
        <v>2.4427809608890599E-2</v>
      </c>
      <c r="F59" s="5">
        <v>3.7595929416985099E-2</v>
      </c>
      <c r="G59" s="5">
        <v>0</v>
      </c>
      <c r="H59" s="4">
        <v>4.1715759439031803</v>
      </c>
      <c r="I59" s="4">
        <v>3.8064634881135802</v>
      </c>
      <c r="J59" s="4">
        <v>-7.9445009185613698</v>
      </c>
      <c r="K59" s="4">
        <v>62.390236810112597</v>
      </c>
      <c r="L59" s="4">
        <v>14.296381921543301</v>
      </c>
      <c r="M59" s="4">
        <v>18.0254387569092</v>
      </c>
      <c r="N59" s="4">
        <v>74.543544334805304</v>
      </c>
      <c r="O59" s="4">
        <v>65.017458900285604</v>
      </c>
      <c r="P59" s="4">
        <v>297842.77237579803</v>
      </c>
      <c r="Q59" s="4">
        <v>279246.358698303</v>
      </c>
      <c r="R59" s="4">
        <v>778.62580237578004</v>
      </c>
      <c r="S59" s="4">
        <v>0</v>
      </c>
      <c r="T59" s="4">
        <v>0</v>
      </c>
      <c r="U59" s="4">
        <v>0.16554870412829401</v>
      </c>
      <c r="V59" s="4">
        <v>0.58941463358870105</v>
      </c>
      <c r="W59" s="4">
        <v>0</v>
      </c>
      <c r="X59" s="4">
        <v>0.49759965054213601</v>
      </c>
      <c r="Y59" s="4">
        <v>0</v>
      </c>
      <c r="Z59" s="5">
        <v>3.69187472315579E-4</v>
      </c>
      <c r="AA59" s="5">
        <v>7.6977537436514703E-5</v>
      </c>
      <c r="AB59" s="10">
        <v>5.4438374478526404E-3</v>
      </c>
      <c r="AC59" s="10">
        <v>6.7859738543217998E-5</v>
      </c>
      <c r="AD59" s="10">
        <v>3.1638052196303001E-2</v>
      </c>
      <c r="AE59" s="4">
        <v>0.11036000377449599</v>
      </c>
      <c r="AF59" s="4">
        <v>6.8871881364802504E-2</v>
      </c>
      <c r="AG59" s="4">
        <v>0.85240549088414796</v>
      </c>
      <c r="AH59" s="4">
        <v>0.954619990302781</v>
      </c>
      <c r="AI59" s="4">
        <v>1</v>
      </c>
      <c r="AJ59" s="4">
        <v>1</v>
      </c>
      <c r="AK59" s="4">
        <v>1</v>
      </c>
      <c r="AL59" s="4">
        <v>1</v>
      </c>
      <c r="AM59" s="4">
        <v>0</v>
      </c>
      <c r="AN59" s="4">
        <v>0</v>
      </c>
      <c r="AO59" s="4" t="s">
        <v>151</v>
      </c>
      <c r="AP59" s="4" t="s">
        <v>135</v>
      </c>
      <c r="AQ59" s="6">
        <v>17494505126.09</v>
      </c>
      <c r="AR59" s="4">
        <v>62649</v>
      </c>
      <c r="AS59" s="15">
        <v>0</v>
      </c>
      <c r="AT59" s="15">
        <v>41.055488997048599</v>
      </c>
      <c r="AU59" s="15">
        <v>41.055488997048599</v>
      </c>
      <c r="AV59" s="15">
        <v>58.944511002951302</v>
      </c>
      <c r="AW59" s="15">
        <v>58.944511002951302</v>
      </c>
      <c r="AX59" s="15">
        <v>0</v>
      </c>
    </row>
    <row r="60" spans="1:50" x14ac:dyDescent="0.25">
      <c r="A60">
        <v>96</v>
      </c>
      <c r="B60" s="4">
        <v>0.96112263305447798</v>
      </c>
      <c r="C60" s="4">
        <v>25.732333959417598</v>
      </c>
      <c r="D60" s="4">
        <v>37.863662284373198</v>
      </c>
      <c r="E60" s="4">
        <v>2.4486430953052401E-2</v>
      </c>
      <c r="F60" s="5">
        <v>3.88773669455212E-2</v>
      </c>
      <c r="G60" s="5">
        <v>0</v>
      </c>
      <c r="H60" s="4">
        <v>4.2076933283961999</v>
      </c>
      <c r="I60" s="4">
        <v>3.8090936637889601</v>
      </c>
      <c r="J60" s="4">
        <v>-5.0515423145023997</v>
      </c>
      <c r="K60" s="4">
        <v>67.437797596586805</v>
      </c>
      <c r="L60" s="4">
        <v>14.773111411760899</v>
      </c>
      <c r="M60" s="4">
        <v>18.140469605461298</v>
      </c>
      <c r="N60" s="4">
        <v>75.050091386554698</v>
      </c>
      <c r="O60" s="4">
        <v>65.386412069240606</v>
      </c>
      <c r="P60" s="4">
        <v>287814.41069052502</v>
      </c>
      <c r="Q60" s="4">
        <v>270237.23343210499</v>
      </c>
      <c r="R60" s="4">
        <v>777.84025560510804</v>
      </c>
      <c r="S60" s="4">
        <v>0</v>
      </c>
      <c r="T60" s="4">
        <v>0</v>
      </c>
      <c r="U60" s="4">
        <v>0.178763545384547</v>
      </c>
      <c r="V60" s="4">
        <v>0.59239970968339895</v>
      </c>
      <c r="W60" s="4">
        <v>0</v>
      </c>
      <c r="X60" s="4">
        <v>0.51347695632368795</v>
      </c>
      <c r="Y60" s="4">
        <v>0</v>
      </c>
      <c r="Z60" s="5">
        <v>3.6854460425407598E-4</v>
      </c>
      <c r="AA60" s="5">
        <v>8.2212532984434695E-5</v>
      </c>
      <c r="AB60" s="10">
        <v>5.5341895234564597E-3</v>
      </c>
      <c r="AC60" s="10">
        <v>7.9172420071424795E-5</v>
      </c>
      <c r="AD60" s="10">
        <v>3.2813232709813803E-2</v>
      </c>
      <c r="AE60" s="4">
        <v>0.11240211493677101</v>
      </c>
      <c r="AF60" s="4">
        <v>7.1716434273322194E-2</v>
      </c>
      <c r="AG60" s="4">
        <v>0.83279077794950995</v>
      </c>
      <c r="AH60" s="4">
        <v>0.94929455569405996</v>
      </c>
      <c r="AI60" s="4">
        <v>1</v>
      </c>
      <c r="AJ60" s="4">
        <v>1</v>
      </c>
      <c r="AK60" s="4">
        <v>1</v>
      </c>
      <c r="AL60" s="4">
        <v>1</v>
      </c>
      <c r="AM60" s="4">
        <v>0</v>
      </c>
      <c r="AN60" s="4">
        <v>0</v>
      </c>
      <c r="AO60" s="4" t="s">
        <v>152</v>
      </c>
      <c r="AP60" s="4" t="s">
        <v>136</v>
      </c>
      <c r="AQ60" s="6">
        <v>13415386979.27</v>
      </c>
      <c r="AR60" s="4">
        <v>49643</v>
      </c>
      <c r="AS60" s="15">
        <v>0</v>
      </c>
      <c r="AT60" s="15">
        <v>40.760029031659997</v>
      </c>
      <c r="AU60" s="15">
        <v>40.760029031659997</v>
      </c>
      <c r="AV60" s="15">
        <v>59.239970968339897</v>
      </c>
      <c r="AW60" s="15">
        <v>59.239970968339897</v>
      </c>
      <c r="AX60" s="15">
        <v>0</v>
      </c>
    </row>
    <row r="61" spans="1:50" x14ac:dyDescent="0.25">
      <c r="A61">
        <v>96</v>
      </c>
      <c r="B61" s="4">
        <v>0.95927330510411601</v>
      </c>
      <c r="C61" s="4">
        <v>28.9134252848052</v>
      </c>
      <c r="D61" s="4">
        <v>39.283279236728298</v>
      </c>
      <c r="E61" s="4">
        <v>2.8038716849718402E-2</v>
      </c>
      <c r="F61" s="5">
        <v>4.07266948958835E-2</v>
      </c>
      <c r="G61" s="5">
        <v>0</v>
      </c>
      <c r="H61" s="4">
        <v>4.2395863954168096</v>
      </c>
      <c r="I61" s="4">
        <v>3.8105994375721299</v>
      </c>
      <c r="J61" s="4">
        <v>-2.3814144607151801</v>
      </c>
      <c r="K61" s="4">
        <v>72.406061128575502</v>
      </c>
      <c r="L61" s="4">
        <v>14.5705433105617</v>
      </c>
      <c r="M61" s="4">
        <v>18.278508882332599</v>
      </c>
      <c r="N61" s="4">
        <v>77.9713790193249</v>
      </c>
      <c r="O61" s="4">
        <v>67.791665513611903</v>
      </c>
      <c r="P61" s="4">
        <v>291264.85533165699</v>
      </c>
      <c r="Q61" s="4">
        <v>274004.11717062799</v>
      </c>
      <c r="R61" s="4">
        <v>777.26792642735302</v>
      </c>
      <c r="S61" s="4">
        <v>0</v>
      </c>
      <c r="T61" s="4">
        <v>0</v>
      </c>
      <c r="U61" s="4">
        <v>0.17551210881710599</v>
      </c>
      <c r="V61" s="4">
        <v>0.57909796853027395</v>
      </c>
      <c r="W61" s="4">
        <v>0</v>
      </c>
      <c r="X61" s="4">
        <v>0.49760422880354999</v>
      </c>
      <c r="Y61" s="4">
        <v>0</v>
      </c>
      <c r="Z61" s="5">
        <v>3.6876269009948501E-4</v>
      </c>
      <c r="AA61" s="5">
        <v>8.8753629758086901E-5</v>
      </c>
      <c r="AB61" s="10">
        <v>5.5168836935828398E-3</v>
      </c>
      <c r="AC61" s="10">
        <v>8.5784378179381898E-5</v>
      </c>
      <c r="AD61" s="10">
        <v>3.4666495206004601E-2</v>
      </c>
      <c r="AE61" s="4">
        <v>0.11453738134305499</v>
      </c>
      <c r="AF61" s="4">
        <v>5.94467173127727E-2</v>
      </c>
      <c r="AG61" s="4">
        <v>0.82399413143491396</v>
      </c>
      <c r="AH61" s="4">
        <v>0.94859901399437696</v>
      </c>
      <c r="AI61" s="4">
        <v>1</v>
      </c>
      <c r="AJ61" s="4">
        <v>1</v>
      </c>
      <c r="AK61" s="4">
        <v>1</v>
      </c>
      <c r="AL61" s="4">
        <v>1</v>
      </c>
      <c r="AM61" s="4">
        <v>0</v>
      </c>
      <c r="AN61" s="4">
        <v>0</v>
      </c>
      <c r="AO61" s="4" t="s">
        <v>72</v>
      </c>
      <c r="AP61" s="4" t="s">
        <v>73</v>
      </c>
      <c r="AQ61" s="6">
        <v>11261843219.83</v>
      </c>
      <c r="AR61" s="4">
        <v>41101</v>
      </c>
      <c r="AS61" s="15">
        <v>0</v>
      </c>
      <c r="AT61" s="15">
        <v>42.090203146972499</v>
      </c>
      <c r="AU61" s="15">
        <v>42.090203146972499</v>
      </c>
      <c r="AV61" s="15">
        <v>57.909796853027402</v>
      </c>
      <c r="AW61" s="15">
        <v>57.909796853027402</v>
      </c>
      <c r="AX61" s="15">
        <v>0</v>
      </c>
    </row>
    <row r="62" spans="1:50" x14ac:dyDescent="0.25">
      <c r="A62">
        <v>96</v>
      </c>
      <c r="B62" s="4">
        <v>0.95531661029877002</v>
      </c>
      <c r="C62" s="4">
        <v>30.129908018969701</v>
      </c>
      <c r="D62" s="4">
        <v>42.221275831093998</v>
      </c>
      <c r="E62" s="4">
        <v>2.9435781547390901E-2</v>
      </c>
      <c r="F62" s="5">
        <v>4.4683389701229301E-2</v>
      </c>
      <c r="G62" s="5">
        <v>0</v>
      </c>
      <c r="H62" s="4">
        <v>4.2889922499330497</v>
      </c>
      <c r="I62" s="4">
        <v>3.8187371924988098</v>
      </c>
      <c r="J62" s="4">
        <v>1.8159532919146699</v>
      </c>
      <c r="K62" s="4">
        <v>85.145305523583403</v>
      </c>
      <c r="L62" s="4">
        <v>14.6309052822791</v>
      </c>
      <c r="M62" s="4">
        <v>18.8134249323574</v>
      </c>
      <c r="N62" s="4">
        <v>81.896648066689195</v>
      </c>
      <c r="O62" s="4">
        <v>70.394387509519206</v>
      </c>
      <c r="P62" s="4">
        <v>290484.93635324202</v>
      </c>
      <c r="Q62" s="4">
        <v>272878.48099124897</v>
      </c>
      <c r="R62" s="4">
        <v>775.63585790525997</v>
      </c>
      <c r="S62" s="4">
        <v>0</v>
      </c>
      <c r="T62" s="4">
        <v>0</v>
      </c>
      <c r="U62" s="4">
        <v>0.18201142668098899</v>
      </c>
      <c r="V62" s="4">
        <v>0.562379271607369</v>
      </c>
      <c r="W62" s="4">
        <v>0</v>
      </c>
      <c r="X62" s="4">
        <v>0.46728360763726301</v>
      </c>
      <c r="Y62" s="4">
        <v>0</v>
      </c>
      <c r="Z62" s="5">
        <v>3.69054266182065E-4</v>
      </c>
      <c r="AA62" s="5">
        <v>1.03163065970649E-4</v>
      </c>
      <c r="AB62" s="10">
        <v>5.6618053923404403E-3</v>
      </c>
      <c r="AC62" s="10">
        <v>1.3190846078126801E-4</v>
      </c>
      <c r="AD62" s="10">
        <v>3.8417442755576299E-2</v>
      </c>
      <c r="AE62" s="4">
        <v>0.12572808722824799</v>
      </c>
      <c r="AF62" s="4">
        <v>3.7692975747617097E-2</v>
      </c>
      <c r="AG62" s="4">
        <v>0.74245925379474198</v>
      </c>
      <c r="AH62" s="4">
        <v>0.92878983734843201</v>
      </c>
      <c r="AI62" s="4">
        <v>1</v>
      </c>
      <c r="AJ62" s="4">
        <v>1</v>
      </c>
      <c r="AK62" s="4">
        <v>1</v>
      </c>
      <c r="AL62" s="4">
        <v>1</v>
      </c>
      <c r="AM62" s="4">
        <v>0</v>
      </c>
      <c r="AN62" s="4">
        <v>0</v>
      </c>
      <c r="AO62" s="4" t="s">
        <v>74</v>
      </c>
      <c r="AP62" s="4" t="s">
        <v>75</v>
      </c>
      <c r="AQ62" s="6">
        <v>29031814471.139999</v>
      </c>
      <c r="AR62" s="4">
        <v>106391</v>
      </c>
      <c r="AS62" s="15">
        <v>0</v>
      </c>
      <c r="AT62" s="15">
        <v>43.753836499841697</v>
      </c>
      <c r="AU62" s="15">
        <v>43.753836499841697</v>
      </c>
      <c r="AV62" s="15">
        <v>56.246163500158197</v>
      </c>
      <c r="AW62" s="15">
        <v>56.246163500158197</v>
      </c>
      <c r="AX62" s="15">
        <v>0</v>
      </c>
    </row>
    <row r="63" spans="1:50" x14ac:dyDescent="0.25">
      <c r="A63">
        <v>96</v>
      </c>
      <c r="B63" s="4">
        <v>0.94921893080124398</v>
      </c>
      <c r="C63" s="4">
        <v>38.954905037364099</v>
      </c>
      <c r="D63" s="4">
        <v>46.494713719361499</v>
      </c>
      <c r="E63" s="4">
        <v>4.0295426454689302E-2</v>
      </c>
      <c r="F63" s="5">
        <v>5.0781069198755698E-2</v>
      </c>
      <c r="G63" s="5">
        <v>0</v>
      </c>
      <c r="H63" s="4">
        <v>4.4064788975177498</v>
      </c>
      <c r="I63" s="4">
        <v>3.81978702797324</v>
      </c>
      <c r="J63" s="4">
        <v>11.685613103404</v>
      </c>
      <c r="K63" s="4">
        <v>109.875312895671</v>
      </c>
      <c r="L63" s="4">
        <v>14.5827710078149</v>
      </c>
      <c r="M63" s="4">
        <v>19.788489882049699</v>
      </c>
      <c r="N63" s="4">
        <v>88.307442920789001</v>
      </c>
      <c r="O63" s="4">
        <v>74.524014177613907</v>
      </c>
      <c r="P63" s="4">
        <v>291187.88506296597</v>
      </c>
      <c r="Q63" s="4">
        <v>273786.26916339702</v>
      </c>
      <c r="R63" s="4">
        <v>772.54287191486299</v>
      </c>
      <c r="S63" s="4">
        <v>0</v>
      </c>
      <c r="T63" s="4">
        <v>0</v>
      </c>
      <c r="U63" s="4">
        <v>0.21963580049481399</v>
      </c>
      <c r="V63" s="4">
        <v>0.54337624307410404</v>
      </c>
      <c r="W63" s="4">
        <v>0</v>
      </c>
      <c r="X63" s="4">
        <v>0.40993076694981401</v>
      </c>
      <c r="Y63" s="4">
        <v>0</v>
      </c>
      <c r="Z63" s="5">
        <v>3.6970634306807999E-4</v>
      </c>
      <c r="AA63" s="5">
        <v>1.3515585370994299E-4</v>
      </c>
      <c r="AB63" s="10">
        <v>5.86861406602413E-3</v>
      </c>
      <c r="AC63" s="10">
        <v>2.8653340161510402E-4</v>
      </c>
      <c r="AD63" s="10">
        <v>4.4121042769966701E-2</v>
      </c>
      <c r="AE63" s="4">
        <v>0.145368555207119</v>
      </c>
      <c r="AF63" s="4">
        <v>1.5944920214287499E-2</v>
      </c>
      <c r="AG63" s="4">
        <v>0.573098646185208</v>
      </c>
      <c r="AH63" s="4">
        <v>0.85190380458669401</v>
      </c>
      <c r="AI63" s="4">
        <v>1</v>
      </c>
      <c r="AJ63" s="4">
        <v>1</v>
      </c>
      <c r="AK63" s="4">
        <v>1</v>
      </c>
      <c r="AL63" s="4">
        <v>1</v>
      </c>
      <c r="AM63" s="4">
        <v>0</v>
      </c>
      <c r="AN63" s="4">
        <v>0</v>
      </c>
      <c r="AO63" s="4" t="s">
        <v>76</v>
      </c>
      <c r="AP63" s="4" t="s">
        <v>77</v>
      </c>
      <c r="AQ63" s="6">
        <v>8934193535.3400002</v>
      </c>
      <c r="AR63" s="4">
        <v>32632</v>
      </c>
      <c r="AS63" s="15">
        <v>0</v>
      </c>
      <c r="AT63" s="15">
        <v>45.662375692589499</v>
      </c>
      <c r="AU63" s="15">
        <v>45.662375692589499</v>
      </c>
      <c r="AV63" s="15">
        <v>54.337624307410401</v>
      </c>
      <c r="AW63" s="15">
        <v>54.337624307410401</v>
      </c>
      <c r="AX63" s="15">
        <v>0</v>
      </c>
    </row>
    <row r="64" spans="1:50" x14ac:dyDescent="0.25">
      <c r="A64">
        <v>96</v>
      </c>
      <c r="B64" s="4">
        <v>0.94509476808064996</v>
      </c>
      <c r="C64" s="4">
        <v>43.363346347877602</v>
      </c>
      <c r="D64" s="4">
        <v>49.218642342359999</v>
      </c>
      <c r="E64" s="4">
        <v>4.62714164341229E-2</v>
      </c>
      <c r="F64" s="5">
        <v>5.4905231919348998E-2</v>
      </c>
      <c r="G64" s="5">
        <v>0</v>
      </c>
      <c r="H64" s="4">
        <v>4.5835683627371999</v>
      </c>
      <c r="I64" s="4">
        <v>3.8260864161775698</v>
      </c>
      <c r="J64" s="4">
        <v>26.131892370604302</v>
      </c>
      <c r="K64" s="4">
        <v>134.559834669472</v>
      </c>
      <c r="L64" s="4">
        <v>14.6751817604835</v>
      </c>
      <c r="M64" s="4">
        <v>20.601579572041899</v>
      </c>
      <c r="N64" s="4">
        <v>91.100848750010897</v>
      </c>
      <c r="O64" s="4">
        <v>75.831773187491095</v>
      </c>
      <c r="P64" s="4">
        <v>289796.679498101</v>
      </c>
      <c r="Q64" s="4">
        <v>272074.44989901298</v>
      </c>
      <c r="R64" s="4">
        <v>770.15433473836299</v>
      </c>
      <c r="S64" s="4">
        <v>0</v>
      </c>
      <c r="T64" s="4">
        <v>0</v>
      </c>
      <c r="U64" s="4">
        <v>0.26872841891639498</v>
      </c>
      <c r="V64" s="4">
        <v>0.54554839900705898</v>
      </c>
      <c r="W64" s="4">
        <v>0</v>
      </c>
      <c r="X64" s="4">
        <v>0.383930756535655</v>
      </c>
      <c r="Y64" s="4">
        <v>0</v>
      </c>
      <c r="Z64" s="5">
        <v>3.6875835587902499E-4</v>
      </c>
      <c r="AA64" s="5">
        <v>1.9580211837811899E-4</v>
      </c>
      <c r="AB64" s="10">
        <v>6.1148212265898904E-3</v>
      </c>
      <c r="AC64" s="10">
        <v>5.1210778851051603E-4</v>
      </c>
      <c r="AD64" s="10">
        <v>4.7713724622697601E-2</v>
      </c>
      <c r="AE64" s="4">
        <v>0.163056246929458</v>
      </c>
      <c r="AF64" s="4">
        <v>4.7654075428243698E-3</v>
      </c>
      <c r="AG64" s="4">
        <v>0.41030895752171198</v>
      </c>
      <c r="AH64" s="4">
        <v>0.75017076826084195</v>
      </c>
      <c r="AI64" s="4">
        <v>1</v>
      </c>
      <c r="AJ64" s="4">
        <v>1</v>
      </c>
      <c r="AK64" s="4">
        <v>1</v>
      </c>
      <c r="AL64" s="4">
        <v>1</v>
      </c>
      <c r="AM64" s="4">
        <v>0</v>
      </c>
      <c r="AN64" s="4">
        <v>0</v>
      </c>
      <c r="AO64" s="4" t="s">
        <v>78</v>
      </c>
      <c r="AP64" s="4" t="s">
        <v>79</v>
      </c>
      <c r="AQ64" s="6">
        <v>2370856756.4200001</v>
      </c>
      <c r="AR64" s="4">
        <v>8714</v>
      </c>
      <c r="AS64" s="15">
        <v>0</v>
      </c>
      <c r="AT64" s="15">
        <v>45.445160099294</v>
      </c>
      <c r="AU64" s="15">
        <v>45.445160099294</v>
      </c>
      <c r="AV64" s="15">
        <v>54.5548399007059</v>
      </c>
      <c r="AW64" s="15">
        <v>54.5548399007059</v>
      </c>
      <c r="AX64" s="15">
        <v>0</v>
      </c>
    </row>
    <row r="65" spans="1:50" x14ac:dyDescent="0.25">
      <c r="A65">
        <v>96</v>
      </c>
      <c r="B65" s="4">
        <v>0.94230259787425596</v>
      </c>
      <c r="C65" s="4">
        <v>52.058629558868901</v>
      </c>
      <c r="D65" s="4">
        <v>50.990004646570704</v>
      </c>
      <c r="E65" s="4">
        <v>5.9426936606921499E-2</v>
      </c>
      <c r="F65" s="5">
        <v>5.7697402125743598E-2</v>
      </c>
      <c r="G65" s="5">
        <v>0</v>
      </c>
      <c r="H65" s="4">
        <v>4.7418270322815399</v>
      </c>
      <c r="I65" s="4">
        <v>3.8104598633482301</v>
      </c>
      <c r="J65" s="4">
        <v>40.912482365175599</v>
      </c>
      <c r="K65" s="4">
        <v>158.33424860714999</v>
      </c>
      <c r="L65" s="4">
        <v>14.8446090847335</v>
      </c>
      <c r="M65" s="4">
        <v>21.100922571018401</v>
      </c>
      <c r="N65" s="4">
        <v>92.4796392022416</v>
      </c>
      <c r="O65" s="4">
        <v>76.033695919522302</v>
      </c>
      <c r="P65" s="4">
        <v>286767.62361687497</v>
      </c>
      <c r="Q65" s="4">
        <v>268976.59007259499</v>
      </c>
      <c r="R65" s="4">
        <v>767.81964997664602</v>
      </c>
      <c r="S65" s="4">
        <v>0</v>
      </c>
      <c r="T65" s="4">
        <v>0</v>
      </c>
      <c r="U65" s="4">
        <v>0.32796195111224302</v>
      </c>
      <c r="V65" s="4">
        <v>0.52006175060043702</v>
      </c>
      <c r="W65" s="4">
        <v>0</v>
      </c>
      <c r="X65" s="4">
        <v>0.42606259586177098</v>
      </c>
      <c r="Y65" s="4">
        <v>0</v>
      </c>
      <c r="Z65" s="5">
        <v>3.7397315233248202E-4</v>
      </c>
      <c r="AA65" s="5">
        <v>2.4616361132548999E-4</v>
      </c>
      <c r="AB65" s="10">
        <v>6.26741606669732E-3</v>
      </c>
      <c r="AC65" s="10">
        <v>7.53078208862845E-4</v>
      </c>
      <c r="AD65" s="10">
        <v>5.0056752426994797E-2</v>
      </c>
      <c r="AE65" s="4">
        <v>0.17650627513199801</v>
      </c>
      <c r="AF65" s="4">
        <v>4.5310305145780201E-3</v>
      </c>
      <c r="AG65" s="4">
        <v>0.31790552485648899</v>
      </c>
      <c r="AH65" s="4">
        <v>0.62361421470044698</v>
      </c>
      <c r="AI65" s="4">
        <v>1</v>
      </c>
      <c r="AJ65" s="4">
        <v>1</v>
      </c>
      <c r="AK65" s="4">
        <v>1</v>
      </c>
      <c r="AL65" s="4">
        <v>1</v>
      </c>
      <c r="AM65" s="4">
        <v>0</v>
      </c>
      <c r="AN65" s="4">
        <v>0</v>
      </c>
      <c r="AO65" s="4" t="s">
        <v>80</v>
      </c>
      <c r="AP65" s="4" t="s">
        <v>81</v>
      </c>
      <c r="AQ65" s="6">
        <v>444618303.38999999</v>
      </c>
      <c r="AR65" s="4">
        <v>1653</v>
      </c>
      <c r="AS65" s="15">
        <v>0</v>
      </c>
      <c r="AT65" s="15">
        <v>47.993824939956198</v>
      </c>
      <c r="AU65" s="15">
        <v>47.993824939956198</v>
      </c>
      <c r="AV65" s="15">
        <v>52.006175060043702</v>
      </c>
      <c r="AW65" s="15">
        <v>52.006175060043702</v>
      </c>
      <c r="AX65" s="15">
        <v>0</v>
      </c>
    </row>
    <row r="66" spans="1:50" x14ac:dyDescent="0.25">
      <c r="A66">
        <v>96</v>
      </c>
      <c r="B66" s="4">
        <v>0.94210244308855695</v>
      </c>
      <c r="C66" s="4">
        <v>65.682372053316996</v>
      </c>
      <c r="D66" s="4">
        <v>51.114781546933003</v>
      </c>
      <c r="E66" s="4">
        <v>8.5269615729516898E-2</v>
      </c>
      <c r="F66" s="5">
        <v>5.7897556911442501E-2</v>
      </c>
      <c r="G66" s="5">
        <v>0</v>
      </c>
      <c r="H66" s="4">
        <v>4.9545763241443597</v>
      </c>
      <c r="I66" s="4">
        <v>3.8193359061202101</v>
      </c>
      <c r="J66" s="4">
        <v>58.162217111726498</v>
      </c>
      <c r="K66" s="4">
        <v>183.00733235348699</v>
      </c>
      <c r="L66" s="4">
        <v>15.2904620245511</v>
      </c>
      <c r="M66" s="4">
        <v>21.702590313250401</v>
      </c>
      <c r="N66" s="4">
        <v>93.247837052129796</v>
      </c>
      <c r="O66" s="4">
        <v>75.856795860170195</v>
      </c>
      <c r="P66" s="4">
        <v>279876.48866802402</v>
      </c>
      <c r="Q66" s="4">
        <v>261147.61481481401</v>
      </c>
      <c r="R66" s="4">
        <v>766.37348773360497</v>
      </c>
      <c r="S66" s="4">
        <v>0</v>
      </c>
      <c r="T66" s="4">
        <v>0</v>
      </c>
      <c r="U66" s="4">
        <v>0.23961260718744601</v>
      </c>
      <c r="V66" s="4">
        <v>0.48839494155256802</v>
      </c>
      <c r="W66" s="4">
        <v>0</v>
      </c>
      <c r="X66" s="4">
        <v>0.37735595999515298</v>
      </c>
      <c r="Y66" s="4">
        <v>0</v>
      </c>
      <c r="Z66" s="5">
        <v>3.7615325087663501E-4</v>
      </c>
      <c r="AA66" s="5">
        <v>3.6027907756168702E-4</v>
      </c>
      <c r="AB66" s="10">
        <v>6.4935923375948404E-3</v>
      </c>
      <c r="AC66" s="10">
        <v>9.3139481214151495E-4</v>
      </c>
      <c r="AD66" s="10">
        <v>4.9736117792680702E-2</v>
      </c>
      <c r="AE66" s="4">
        <v>0.18752714633803599</v>
      </c>
      <c r="AF66" s="4">
        <v>0</v>
      </c>
      <c r="AG66" s="4">
        <v>0.200858109214445</v>
      </c>
      <c r="AH66" s="4">
        <v>0.48049075619401899</v>
      </c>
      <c r="AI66" s="4">
        <v>1</v>
      </c>
      <c r="AJ66" s="4">
        <v>1</v>
      </c>
      <c r="AK66" s="4">
        <v>1</v>
      </c>
      <c r="AL66" s="4">
        <v>1</v>
      </c>
      <c r="AM66" s="4">
        <v>0</v>
      </c>
      <c r="AN66" s="4">
        <v>0</v>
      </c>
      <c r="AO66" s="4" t="s">
        <v>82</v>
      </c>
      <c r="AP66" s="4" t="s">
        <v>83</v>
      </c>
      <c r="AQ66" s="6">
        <v>49356899.200000003</v>
      </c>
      <c r="AR66" s="4">
        <v>189</v>
      </c>
      <c r="AS66" s="15">
        <v>0</v>
      </c>
      <c r="AT66" s="15">
        <v>51.160505844743099</v>
      </c>
      <c r="AU66" s="15">
        <v>51.160505844743099</v>
      </c>
      <c r="AV66" s="15">
        <v>48.839494155256801</v>
      </c>
      <c r="AW66" s="15">
        <v>48.839494155256801</v>
      </c>
      <c r="AX66" s="15">
        <v>0</v>
      </c>
    </row>
    <row r="67" spans="1:50" x14ac:dyDescent="0.25">
      <c r="A67">
        <v>96</v>
      </c>
      <c r="B67" s="4">
        <v>0.945461258144072</v>
      </c>
      <c r="C67" s="4">
        <v>94.0512035512523</v>
      </c>
      <c r="D67" s="4">
        <v>48.981832978920103</v>
      </c>
      <c r="E67" s="4">
        <v>0.20955966708731</v>
      </c>
      <c r="F67" s="5">
        <v>5.4538741855926998E-2</v>
      </c>
      <c r="G67" s="5">
        <v>0</v>
      </c>
      <c r="H67" s="4">
        <v>5.1176122626481204</v>
      </c>
      <c r="I67" s="4">
        <v>3.8034604979234001</v>
      </c>
      <c r="J67" s="4">
        <v>72.032955173815196</v>
      </c>
      <c r="K67" s="4">
        <v>203.70253597806999</v>
      </c>
      <c r="L67" s="4">
        <v>15.29574970314</v>
      </c>
      <c r="M67" s="4">
        <v>22.005306146162901</v>
      </c>
      <c r="N67" s="4">
        <v>91.060496408354794</v>
      </c>
      <c r="O67" s="4">
        <v>74.911131239741295</v>
      </c>
      <c r="P67" s="4">
        <v>287554.10702240001</v>
      </c>
      <c r="Q67" s="4">
        <v>261070.33066666601</v>
      </c>
      <c r="R67" s="4">
        <v>771.00948061770805</v>
      </c>
      <c r="S67" s="4">
        <v>0</v>
      </c>
      <c r="T67" s="4">
        <v>0</v>
      </c>
      <c r="U67" s="4">
        <v>6.3892119123884802E-2</v>
      </c>
      <c r="V67" s="4">
        <v>0.68314680139218398</v>
      </c>
      <c r="W67" s="4">
        <v>0</v>
      </c>
      <c r="X67" s="4">
        <v>0.35103800483944098</v>
      </c>
      <c r="Y67" s="4">
        <v>0</v>
      </c>
      <c r="Z67" s="5">
        <v>3.6019193153754902E-4</v>
      </c>
      <c r="AA67" s="5">
        <v>5.7121595781390601E-4</v>
      </c>
      <c r="AB67" s="10">
        <v>6.26109612940605E-3</v>
      </c>
      <c r="AC67" s="10">
        <v>1.25600329691427E-3</v>
      </c>
      <c r="AD67" s="10">
        <v>4.60902154457613E-2</v>
      </c>
      <c r="AE67" s="4">
        <v>0.182454479685348</v>
      </c>
      <c r="AF67" s="4">
        <v>0</v>
      </c>
      <c r="AG67" s="4">
        <v>0.186779561949763</v>
      </c>
      <c r="AH67" s="4">
        <v>0.55165765599980199</v>
      </c>
      <c r="AI67" s="4">
        <v>1</v>
      </c>
      <c r="AJ67" s="4">
        <v>1</v>
      </c>
      <c r="AK67" s="4">
        <v>1</v>
      </c>
      <c r="AL67" s="4">
        <v>1</v>
      </c>
      <c r="AM67" s="4">
        <v>0</v>
      </c>
      <c r="AN67" s="4">
        <v>0</v>
      </c>
      <c r="AO67" s="4" t="s">
        <v>84</v>
      </c>
      <c r="AP67" s="4" t="s">
        <v>85</v>
      </c>
      <c r="AQ67" s="6">
        <v>3916054.96</v>
      </c>
      <c r="AR67" s="4">
        <v>15</v>
      </c>
      <c r="AS67" s="15">
        <v>0</v>
      </c>
      <c r="AT67" s="15">
        <v>31.685319860781501</v>
      </c>
      <c r="AU67" s="15">
        <v>31.685319860781501</v>
      </c>
      <c r="AV67" s="15">
        <v>68.314680139218396</v>
      </c>
      <c r="AW67" s="15">
        <v>68.314680139218396</v>
      </c>
      <c r="AX67" s="15">
        <v>0</v>
      </c>
    </row>
    <row r="68" spans="1:50" s="35" customFormat="1" x14ac:dyDescent="0.25"/>
    <row r="69" spans="1:50" s="35" customFormat="1" x14ac:dyDescent="0.25">
      <c r="O69" s="35" t="s">
        <v>169</v>
      </c>
      <c r="P69" s="35" t="s">
        <v>170</v>
      </c>
    </row>
    <row r="70" spans="1:50" x14ac:dyDescent="0.25">
      <c r="K70" t="s">
        <v>98</v>
      </c>
      <c r="L70" t="s">
        <v>89</v>
      </c>
      <c r="M70" t="s">
        <v>90</v>
      </c>
      <c r="O70" s="39">
        <v>0.4</v>
      </c>
      <c r="P70" s="39">
        <f>1-O70</f>
        <v>0.6</v>
      </c>
    </row>
    <row r="71" spans="1:50" x14ac:dyDescent="0.25">
      <c r="A71" s="4" t="s">
        <v>93</v>
      </c>
      <c r="B71" t="str">
        <f>AQ2</f>
        <v>Balance</v>
      </c>
      <c r="C71" s="2" t="str">
        <f t="shared" ref="C71:C85" si="0">AO2</f>
        <v>groupByColumn</v>
      </c>
      <c r="D71" t="str">
        <f>E2</f>
        <v>PREPAY_SMM1</v>
      </c>
      <c r="E71" t="str">
        <f>F2</f>
        <v>PREPAY_TRACKING_SMM1</v>
      </c>
      <c r="F71" t="s">
        <v>91</v>
      </c>
      <c r="G71" t="str">
        <f>C2</f>
        <v>PREPAY_CPR1</v>
      </c>
      <c r="H71" t="str">
        <f>D2</f>
        <v>PREPAY_TRACKING_CPR1</v>
      </c>
      <c r="I71" t="s">
        <v>168</v>
      </c>
      <c r="K71" t="s">
        <v>92</v>
      </c>
      <c r="L71" t="s">
        <v>92</v>
      </c>
      <c r="M71" t="s">
        <v>92</v>
      </c>
      <c r="O71" t="s">
        <v>163</v>
      </c>
      <c r="P71" t="s">
        <v>164</v>
      </c>
      <c r="Q71" t="s">
        <v>165</v>
      </c>
      <c r="S71" t="s">
        <v>96</v>
      </c>
      <c r="T71" t="s">
        <v>97</v>
      </c>
      <c r="U71" t="s">
        <v>91</v>
      </c>
    </row>
    <row r="72" spans="1:50" s="35" customFormat="1" x14ac:dyDescent="0.25">
      <c r="A72" s="14">
        <f t="shared" ref="A72:A85" si="1">K3</f>
        <v>-108.578018402354</v>
      </c>
      <c r="B72" s="32">
        <f t="shared" ref="B72:B99" si="2">AQ3/1000000000</f>
        <v>1.8888779000000001E-4</v>
      </c>
      <c r="C72" s="33" t="str">
        <f t="shared" si="0"/>
        <v>04:-125--100</v>
      </c>
      <c r="D72" s="34">
        <f t="shared" ref="D72:D85" si="3">E3</f>
        <v>0.246214167387873</v>
      </c>
      <c r="E72" s="34">
        <f t="shared" ref="E72:E99" si="4">Z3+AA3+AB3+AC3+AD3</f>
        <v>1.1603077048375638E-2</v>
      </c>
      <c r="F72" s="32">
        <f t="shared" ref="F72:F85" si="5">D72/E72</f>
        <v>21.219730452651049</v>
      </c>
      <c r="G72" s="33">
        <f t="shared" ref="G72:G85" si="6">(1-(1-D72)^12)*100</f>
        <v>96.635072994504711</v>
      </c>
      <c r="H72" s="33">
        <f t="shared" ref="H72:H85" si="7">(1-(1-E72)^12)*100</f>
        <v>13.068611499985217</v>
      </c>
      <c r="I72" s="33">
        <f>(1-(1-SUM(Z38,AA38,AB38,AC38,AD38*M72))^12)*100</f>
        <v>13.068611499985217</v>
      </c>
      <c r="K72" s="14">
        <f>VLOOKUP($C72,'Refi Adj'!$B$2:$E$32,2,0)</f>
        <v>1</v>
      </c>
      <c r="L72" s="14">
        <f>VLOOKUP($C72,'Refi Adj'!$B$2:$E$32,3,0)</f>
        <v>1</v>
      </c>
      <c r="M72" s="14">
        <f>VLOOKUP($C72,'Refi Adj'!$B$2:$E$32,4,0)</f>
        <v>1</v>
      </c>
      <c r="O72" s="40">
        <f>AD38*M72</f>
        <v>0</v>
      </c>
      <c r="P72" s="40">
        <f>AD3</f>
        <v>0</v>
      </c>
      <c r="Q72" s="40">
        <f>(O72*$O$70+P72*$P$70)</f>
        <v>0</v>
      </c>
      <c r="R72" s="14"/>
      <c r="S72" s="34">
        <f t="shared" ref="S72:S84" si="8">Z3+AA3+AB3*K72+AC3*L72+Q72</f>
        <v>1.1603077048375638E-2</v>
      </c>
      <c r="T72" s="33">
        <f t="shared" ref="T72:T85" si="9">100*(1-(1-S72)^12)</f>
        <v>13.068611499985217</v>
      </c>
      <c r="U72" s="36">
        <f t="shared" ref="U72:U99" si="10">D72/S72</f>
        <v>21.219730452651049</v>
      </c>
      <c r="X72" s="37"/>
      <c r="Y72" s="34"/>
      <c r="Z72" s="34"/>
      <c r="AD72" s="34"/>
      <c r="AE72" s="34"/>
      <c r="AJ72" s="34"/>
    </row>
    <row r="73" spans="1:50" s="35" customFormat="1" x14ac:dyDescent="0.25">
      <c r="A73" s="14">
        <f t="shared" si="1"/>
        <v>-81.597641416613001</v>
      </c>
      <c r="B73" s="32">
        <f t="shared" si="2"/>
        <v>6.0053591399999995E-3</v>
      </c>
      <c r="C73" s="33" t="str">
        <f t="shared" si="0"/>
        <v>05:-100--75</v>
      </c>
      <c r="D73" s="34">
        <f t="shared" si="3"/>
        <v>5.5879708576945603E-2</v>
      </c>
      <c r="E73" s="34">
        <f t="shared" si="4"/>
        <v>1.1558145647404084E-2</v>
      </c>
      <c r="F73" s="32">
        <f t="shared" si="5"/>
        <v>4.8346603582985628</v>
      </c>
      <c r="G73" s="33">
        <f t="shared" si="6"/>
        <v>49.84341244604159</v>
      </c>
      <c r="H73" s="33">
        <f t="shared" si="7"/>
        <v>13.021178015994971</v>
      </c>
      <c r="I73" s="33">
        <f t="shared" ref="I73:I99" si="11">(1-(1-SUM(Z39,AA39,AB39,AC39,AD39*M73))^12)*100</f>
        <v>13.204873806270879</v>
      </c>
      <c r="K73" s="14">
        <f>VLOOKUP($C73,'Refi Adj'!$B$2:$E$32,2,0)</f>
        <v>1</v>
      </c>
      <c r="L73" s="14">
        <f>VLOOKUP($C73,'Refi Adj'!$B$2:$E$32,3,0)</f>
        <v>1</v>
      </c>
      <c r="M73" s="14">
        <f>VLOOKUP($C73,'Refi Adj'!$B$2:$E$32,4,0)</f>
        <v>1</v>
      </c>
      <c r="O73" s="40">
        <f>AD39*M73</f>
        <v>1.9607821022762299E-4</v>
      </c>
      <c r="P73" s="40">
        <f>AD4</f>
        <v>2.1947121089164302E-5</v>
      </c>
      <c r="Q73" s="40">
        <f>(O73*$O$70+P73*$P$70)</f>
        <v>9.1599556744547777E-5</v>
      </c>
      <c r="R73" s="14"/>
      <c r="S73" s="34">
        <f t="shared" si="8"/>
        <v>1.1627798083059467E-2</v>
      </c>
      <c r="T73" s="33">
        <f t="shared" si="9"/>
        <v>13.094699055135662</v>
      </c>
      <c r="U73" s="36">
        <f t="shared" si="10"/>
        <v>4.8056999423095181</v>
      </c>
      <c r="X73" s="37"/>
      <c r="Y73" s="34"/>
      <c r="Z73" s="34"/>
      <c r="AC73" s="37"/>
      <c r="AD73" s="34"/>
      <c r="AE73" s="34"/>
      <c r="AJ73" s="34"/>
    </row>
    <row r="74" spans="1:50" s="35" customFormat="1" x14ac:dyDescent="0.25">
      <c r="A74" s="14">
        <f t="shared" si="1"/>
        <v>-57.582086422781103</v>
      </c>
      <c r="B74" s="32">
        <f t="shared" si="2"/>
        <v>4.3286125619999997E-2</v>
      </c>
      <c r="C74" s="33" t="str">
        <f t="shared" si="0"/>
        <v>06:-75--50</v>
      </c>
      <c r="D74" s="34">
        <f t="shared" si="3"/>
        <v>4.0115492029250598E-2</v>
      </c>
      <c r="E74" s="34">
        <f t="shared" si="4"/>
        <v>8.7527770049463747E-3</v>
      </c>
      <c r="F74" s="32">
        <f t="shared" si="5"/>
        <v>4.5831730897040455</v>
      </c>
      <c r="G74" s="33">
        <f t="shared" si="6"/>
        <v>38.817419629464155</v>
      </c>
      <c r="H74" s="33">
        <f t="shared" si="7"/>
        <v>10.012164928233203</v>
      </c>
      <c r="I74" s="33">
        <f t="shared" si="11"/>
        <v>10.452942586437796</v>
      </c>
      <c r="K74" s="14">
        <f>VLOOKUP($C74,'Refi Adj'!$B$2:$E$32,2,0)</f>
        <v>1</v>
      </c>
      <c r="L74" s="14">
        <f>VLOOKUP($C74,'Refi Adj'!$B$2:$E$32,3,0)</f>
        <v>1</v>
      </c>
      <c r="M74" s="14">
        <f>VLOOKUP($C74,'Refi Adj'!$B$2:$E$32,4,0)</f>
        <v>0.5</v>
      </c>
      <c r="O74" s="40">
        <f t="shared" ref="O74:O99" si="12">AD40*M74</f>
        <v>5.4207061094173499E-4</v>
      </c>
      <c r="P74" s="40">
        <f t="shared" ref="P74:P99" si="13">AD5</f>
        <v>1.3654950501987799E-4</v>
      </c>
      <c r="Q74" s="40">
        <f t="shared" ref="Q74:Q99" si="14">(O74*$O$70+P74*$P$70)</f>
        <v>2.9875794738862081E-4</v>
      </c>
      <c r="R74" s="14"/>
      <c r="S74" s="34">
        <f t="shared" si="8"/>
        <v>8.9149854473151175E-3</v>
      </c>
      <c r="T74" s="33">
        <f t="shared" si="9"/>
        <v>10.18871409890153</v>
      </c>
      <c r="U74" s="36">
        <f t="shared" si="10"/>
        <v>4.4997821102817372</v>
      </c>
      <c r="X74" s="37"/>
      <c r="Y74" s="34"/>
      <c r="Z74" s="34"/>
      <c r="AC74" s="37"/>
      <c r="AD74" s="34"/>
      <c r="AE74" s="34"/>
      <c r="AJ74" s="34"/>
    </row>
    <row r="75" spans="1:50" s="35" customFormat="1" x14ac:dyDescent="0.25">
      <c r="A75" s="14">
        <f t="shared" si="1"/>
        <v>-31.153905229681801</v>
      </c>
      <c r="B75" s="32">
        <f t="shared" si="2"/>
        <v>1.3604577820199999</v>
      </c>
      <c r="C75" s="33" t="str">
        <f t="shared" si="0"/>
        <v>07:-50--25</v>
      </c>
      <c r="D75" s="34">
        <f t="shared" si="3"/>
        <v>8.1575868587733403E-3</v>
      </c>
      <c r="E75" s="34">
        <f t="shared" si="4"/>
        <v>6.0972412294571076E-3</v>
      </c>
      <c r="F75" s="32">
        <f t="shared" si="5"/>
        <v>1.3379144028880228</v>
      </c>
      <c r="G75" s="33">
        <f t="shared" si="6"/>
        <v>9.3616256297720746</v>
      </c>
      <c r="H75" s="33">
        <f t="shared" si="7"/>
        <v>7.0762446209051255</v>
      </c>
      <c r="I75" s="33">
        <f t="shared" si="11"/>
        <v>8.8638206114578395</v>
      </c>
      <c r="K75" s="14">
        <f>VLOOKUP($C75,'Refi Adj'!$B$2:$E$32,2,0)</f>
        <v>1</v>
      </c>
      <c r="L75" s="14">
        <f>VLOOKUP($C75,'Refi Adj'!$B$2:$E$32,3,0)</f>
        <v>1</v>
      </c>
      <c r="M75" s="14">
        <f>VLOOKUP($C75,'Refi Adj'!$B$2:$E$32,4,0)</f>
        <v>0.5</v>
      </c>
      <c r="O75" s="40">
        <f>AD41*M75</f>
        <v>2.0874432659999148E-3</v>
      </c>
      <c r="P75" s="40">
        <f t="shared" si="13"/>
        <v>4.79909514994625E-4</v>
      </c>
      <c r="Q75" s="40">
        <f t="shared" si="14"/>
        <v>1.1229230153967408E-3</v>
      </c>
      <c r="R75" s="14"/>
      <c r="S75" s="34">
        <f t="shared" si="8"/>
        <v>6.7402547298592236E-3</v>
      </c>
      <c r="T75" s="33">
        <f t="shared" si="9"/>
        <v>7.7950965471334506</v>
      </c>
      <c r="U75" s="36">
        <f t="shared" si="10"/>
        <v>1.2102787187901605</v>
      </c>
      <c r="X75" s="37"/>
      <c r="Y75" s="34"/>
      <c r="Z75" s="34"/>
      <c r="AC75" s="37"/>
      <c r="AD75" s="34"/>
      <c r="AE75" s="34"/>
      <c r="AH75" s="37"/>
      <c r="AI75" s="34"/>
      <c r="AJ75" s="34"/>
    </row>
    <row r="76" spans="1:50" x14ac:dyDescent="0.25">
      <c r="A76" s="4">
        <f t="shared" si="1"/>
        <v>-22.221984905528</v>
      </c>
      <c r="B76" s="3">
        <f t="shared" si="2"/>
        <v>1.56588186837</v>
      </c>
      <c r="C76" s="2" t="str">
        <f t="shared" si="0"/>
        <v>08-1:-25--20</v>
      </c>
      <c r="D76" s="8">
        <f t="shared" si="3"/>
        <v>6.40143364910652E-3</v>
      </c>
      <c r="E76" s="8">
        <f t="shared" si="4"/>
        <v>6.2167335357420162E-3</v>
      </c>
      <c r="F76" s="3">
        <f t="shared" si="5"/>
        <v>1.029710154424764</v>
      </c>
      <c r="G76" s="2">
        <f t="shared" si="6"/>
        <v>7.4169520185997317</v>
      </c>
      <c r="H76" s="2">
        <f t="shared" si="7"/>
        <v>7.2102175009969738</v>
      </c>
      <c r="I76" s="33">
        <f t="shared" si="11"/>
        <v>10.281124545382847</v>
      </c>
      <c r="K76" s="14">
        <f>VLOOKUP($C76,'Refi Adj'!$B$2:$E$32,2,0)</f>
        <v>1</v>
      </c>
      <c r="L76" s="14">
        <f>VLOOKUP($C76,'Refi Adj'!$B$2:$E$32,3,0)</f>
        <v>1</v>
      </c>
      <c r="M76" s="14">
        <f>VLOOKUP($C76,'Refi Adj'!$B$2:$E$32,4,0)</f>
        <v>0.51</v>
      </c>
      <c r="O76" s="40">
        <f t="shared" si="12"/>
        <v>3.634243180782619E-3</v>
      </c>
      <c r="P76" s="40">
        <f t="shared" si="13"/>
        <v>8.5097056142083695E-4</v>
      </c>
      <c r="Q76" s="40">
        <f t="shared" si="14"/>
        <v>1.9642796091655498E-3</v>
      </c>
      <c r="R76" s="14"/>
      <c r="S76" s="34">
        <f t="shared" si="8"/>
        <v>7.3300425834867287E-3</v>
      </c>
      <c r="T76" s="2">
        <f t="shared" si="9"/>
        <v>8.4499594754210765</v>
      </c>
      <c r="U76" s="7">
        <f t="shared" si="10"/>
        <v>0.87331466034423888</v>
      </c>
      <c r="X76" s="9"/>
      <c r="Y76" s="8"/>
      <c r="Z76" s="8"/>
      <c r="AC76" s="9"/>
      <c r="AD76" s="8"/>
      <c r="AE76" s="8"/>
      <c r="AH76" s="9"/>
      <c r="AI76" s="8"/>
      <c r="AJ76" s="8"/>
    </row>
    <row r="77" spans="1:50" x14ac:dyDescent="0.25">
      <c r="A77" s="4">
        <f t="shared" si="1"/>
        <v>-17.210662166123701</v>
      </c>
      <c r="B77" s="3">
        <f t="shared" si="2"/>
        <v>2.7221264183200002</v>
      </c>
      <c r="C77" s="2" t="str">
        <f t="shared" si="0"/>
        <v>08-2:-20--15</v>
      </c>
      <c r="D77" s="8">
        <f t="shared" si="3"/>
        <v>4.1674921801230901E-3</v>
      </c>
      <c r="E77" s="8">
        <f t="shared" si="4"/>
        <v>6.5464319579378342E-3</v>
      </c>
      <c r="F77" s="3">
        <f t="shared" si="5"/>
        <v>0.63660513191003598</v>
      </c>
      <c r="G77" s="2">
        <f t="shared" si="6"/>
        <v>4.8879394238987794</v>
      </c>
      <c r="H77" s="2">
        <f t="shared" si="7"/>
        <v>7.578952443491449</v>
      </c>
      <c r="I77" s="33">
        <f t="shared" si="11"/>
        <v>11.336793250457845</v>
      </c>
      <c r="K77" s="14">
        <f>VLOOKUP($C77,'Refi Adj'!$B$2:$E$32,2,0)</f>
        <v>1</v>
      </c>
      <c r="L77" s="14">
        <f>VLOOKUP($C77,'Refi Adj'!$B$2:$E$32,3,0)</f>
        <v>1</v>
      </c>
      <c r="M77" s="14">
        <f>VLOOKUP($C77,'Refi Adj'!$B$2:$E$32,4,0)</f>
        <v>0.52</v>
      </c>
      <c r="O77" s="40">
        <f t="shared" si="12"/>
        <v>4.4942987625503812E-3</v>
      </c>
      <c r="P77" s="40">
        <f t="shared" si="13"/>
        <v>1.0637354514825999E-3</v>
      </c>
      <c r="Q77" s="40">
        <f t="shared" si="14"/>
        <v>2.4359607759097124E-3</v>
      </c>
      <c r="R77" s="14"/>
      <c r="S77" s="34">
        <f t="shared" si="8"/>
        <v>7.9186572823649465E-3</v>
      </c>
      <c r="T77" s="2">
        <f t="shared" si="9"/>
        <v>9.0992665627114278</v>
      </c>
      <c r="U77" s="7">
        <f t="shared" si="10"/>
        <v>0.52628773181082134</v>
      </c>
      <c r="X77" s="9"/>
      <c r="Y77" s="8"/>
      <c r="Z77" s="8"/>
      <c r="AC77" s="9"/>
      <c r="AD77" s="8"/>
      <c r="AE77" s="8"/>
      <c r="AH77" s="9"/>
      <c r="AI77" s="8"/>
      <c r="AJ77" s="8"/>
    </row>
    <row r="78" spans="1:50" x14ac:dyDescent="0.25">
      <c r="A78" s="4">
        <f t="shared" si="1"/>
        <v>-12.281777926707001</v>
      </c>
      <c r="B78" s="3">
        <f t="shared" si="2"/>
        <v>4.5837110679300004</v>
      </c>
      <c r="C78" s="2" t="str">
        <f t="shared" si="0"/>
        <v>08-3:-15--10</v>
      </c>
      <c r="D78" s="8">
        <f t="shared" si="3"/>
        <v>7.1583218538122297E-3</v>
      </c>
      <c r="E78" s="8">
        <f t="shared" si="4"/>
        <v>6.7100943755542975E-3</v>
      </c>
      <c r="F78" s="3">
        <f t="shared" si="5"/>
        <v>1.0667989827223414</v>
      </c>
      <c r="G78" s="2">
        <f t="shared" si="6"/>
        <v>8.2597330356966143</v>
      </c>
      <c r="H78" s="2">
        <f t="shared" si="7"/>
        <v>7.7614932881190928</v>
      </c>
      <c r="I78" s="33">
        <f t="shared" si="11"/>
        <v>12.123983770685998</v>
      </c>
      <c r="K78" s="14">
        <f>VLOOKUP($C78,'Refi Adj'!$B$2:$E$32,2,0)</f>
        <v>1</v>
      </c>
      <c r="L78" s="14">
        <f>VLOOKUP($C78,'Refi Adj'!$B$2:$E$32,3,0)</f>
        <v>1</v>
      </c>
      <c r="M78" s="14">
        <f>VLOOKUP($C78,'Refi Adj'!$B$2:$E$32,4,0)</f>
        <v>0.53</v>
      </c>
      <c r="O78" s="40">
        <f t="shared" si="12"/>
        <v>5.2575766957714282E-3</v>
      </c>
      <c r="P78" s="40">
        <f t="shared" si="13"/>
        <v>1.2551901741168999E-3</v>
      </c>
      <c r="Q78" s="40">
        <f t="shared" si="14"/>
        <v>2.8561447827787113E-3</v>
      </c>
      <c r="R78" s="14"/>
      <c r="S78" s="34">
        <f t="shared" si="8"/>
        <v>8.3110489842161094E-3</v>
      </c>
      <c r="T78" s="2">
        <f t="shared" si="9"/>
        <v>9.5297700046020122</v>
      </c>
      <c r="U78" s="7">
        <f t="shared" si="10"/>
        <v>0.86130184858817749</v>
      </c>
      <c r="X78" s="9"/>
      <c r="Y78" s="8"/>
      <c r="Z78" s="8"/>
      <c r="AC78" s="9"/>
      <c r="AD78" s="8"/>
      <c r="AE78" s="8"/>
      <c r="AH78" s="9"/>
      <c r="AI78" s="8"/>
      <c r="AJ78" s="8"/>
    </row>
    <row r="79" spans="1:50" x14ac:dyDescent="0.25">
      <c r="A79" s="4">
        <f t="shared" si="1"/>
        <v>-7.4062627631793401</v>
      </c>
      <c r="B79" s="3">
        <f t="shared" si="2"/>
        <v>6.6326715454</v>
      </c>
      <c r="C79" s="2" t="str">
        <f t="shared" si="0"/>
        <v>08-4:-10--5</v>
      </c>
      <c r="D79" s="8">
        <f t="shared" si="3"/>
        <v>6.8517226727116904E-3</v>
      </c>
      <c r="E79" s="8">
        <f t="shared" si="4"/>
        <v>7.0311975075232963E-3</v>
      </c>
      <c r="F79" s="3">
        <f t="shared" si="5"/>
        <v>0.97447449959703591</v>
      </c>
      <c r="G79" s="2">
        <f t="shared" si="6"/>
        <v>7.919191572224582</v>
      </c>
      <c r="H79" s="2">
        <f t="shared" si="7"/>
        <v>8.1186756462109262</v>
      </c>
      <c r="I79" s="33">
        <f t="shared" si="11"/>
        <v>13.053272904496072</v>
      </c>
      <c r="K79" s="14">
        <f>VLOOKUP($C79,'Refi Adj'!$B$2:$E$32,2,0)</f>
        <v>1</v>
      </c>
      <c r="L79" s="14">
        <f>VLOOKUP($C79,'Refi Adj'!$B$2:$E$32,3,0)</f>
        <v>1</v>
      </c>
      <c r="M79" s="14">
        <f>VLOOKUP($C79,'Refi Adj'!$B$2:$E$32,4,0)</f>
        <v>0.54</v>
      </c>
      <c r="O79" s="40">
        <f t="shared" si="12"/>
        <v>5.9946168017602263E-3</v>
      </c>
      <c r="P79" s="40">
        <f t="shared" si="13"/>
        <v>1.4372692143405899E-3</v>
      </c>
      <c r="Q79" s="40">
        <f t="shared" si="14"/>
        <v>3.2602082493084442E-3</v>
      </c>
      <c r="R79" s="14"/>
      <c r="S79" s="34">
        <f t="shared" si="8"/>
        <v>8.8541365424911513E-3</v>
      </c>
      <c r="T79" s="2">
        <f t="shared" si="9"/>
        <v>10.122522834874992</v>
      </c>
      <c r="U79" s="7">
        <f t="shared" si="10"/>
        <v>0.77384425232547038</v>
      </c>
      <c r="X79" s="9"/>
      <c r="Y79" s="8"/>
      <c r="Z79" s="8"/>
      <c r="AC79" s="9"/>
      <c r="AD79" s="8"/>
      <c r="AE79" s="8"/>
      <c r="AH79" s="9"/>
      <c r="AI79" s="8"/>
      <c r="AJ79" s="8"/>
    </row>
    <row r="80" spans="1:50" x14ac:dyDescent="0.25">
      <c r="A80" s="4">
        <f t="shared" si="1"/>
        <v>-2.3916673630081098</v>
      </c>
      <c r="B80" s="3">
        <f t="shared" si="2"/>
        <v>9.7982473723899997</v>
      </c>
      <c r="C80" s="2" t="str">
        <f t="shared" si="0"/>
        <v>08:-25-0</v>
      </c>
      <c r="D80" s="8">
        <f t="shared" si="3"/>
        <v>7.5123202736240898E-3</v>
      </c>
      <c r="E80" s="8">
        <f t="shared" si="4"/>
        <v>7.1853918058165369E-3</v>
      </c>
      <c r="F80" s="3">
        <f t="shared" si="5"/>
        <v>1.0454990453746595</v>
      </c>
      <c r="G80" s="2">
        <f t="shared" si="6"/>
        <v>8.6514849093235373</v>
      </c>
      <c r="H80" s="2">
        <f t="shared" si="7"/>
        <v>8.2897442526537528</v>
      </c>
      <c r="I80" s="33">
        <f t="shared" si="11"/>
        <v>13.793918334455679</v>
      </c>
      <c r="K80" s="14">
        <f>VLOOKUP($C80,'Refi Adj'!$B$2:$E$32,2,0)</f>
        <v>1</v>
      </c>
      <c r="L80" s="14">
        <f>VLOOKUP($C80,'Refi Adj'!$B$2:$E$32,3,0)</f>
        <v>1</v>
      </c>
      <c r="M80" s="14">
        <f>VLOOKUP($C80,'Refi Adj'!$B$2:$E$32,4,0)</f>
        <v>0.55000000000000004</v>
      </c>
      <c r="O80" s="40">
        <f t="shared" si="12"/>
        <v>6.7428401146255052E-3</v>
      </c>
      <c r="P80" s="40">
        <f t="shared" si="13"/>
        <v>1.6352935870066899E-3</v>
      </c>
      <c r="Q80" s="40">
        <f t="shared" si="14"/>
        <v>3.6783121980542162E-3</v>
      </c>
      <c r="R80" s="14"/>
      <c r="S80" s="34">
        <f t="shared" si="8"/>
        <v>9.2284104168640635E-3</v>
      </c>
      <c r="T80" s="2">
        <f t="shared" si="9"/>
        <v>10.528949575252078</v>
      </c>
      <c r="U80" s="7">
        <f t="shared" si="10"/>
        <v>0.81404271529753613</v>
      </c>
      <c r="X80" s="9"/>
      <c r="Y80" s="8"/>
      <c r="Z80" s="8"/>
      <c r="AC80" s="9"/>
      <c r="AD80" s="8"/>
      <c r="AE80" s="8"/>
      <c r="AH80" s="9"/>
      <c r="AI80" s="8"/>
      <c r="AJ80" s="8"/>
    </row>
    <row r="81" spans="1:50" x14ac:dyDescent="0.25">
      <c r="A81" s="4">
        <f t="shared" si="1"/>
        <v>2.6121767058530199</v>
      </c>
      <c r="B81" s="3">
        <f t="shared" si="2"/>
        <v>12.62643895361</v>
      </c>
      <c r="C81" s="2" t="str">
        <f t="shared" si="0"/>
        <v>09-1:0-5</v>
      </c>
      <c r="D81" s="8">
        <f t="shared" si="3"/>
        <v>8.4289693606750104E-3</v>
      </c>
      <c r="E81" s="8">
        <f t="shared" si="4"/>
        <v>7.4734441509740493E-3</v>
      </c>
      <c r="F81" s="3">
        <f t="shared" si="5"/>
        <v>1.127856071497694</v>
      </c>
      <c r="G81" s="2">
        <f t="shared" si="6"/>
        <v>9.6587779073637812</v>
      </c>
      <c r="H81" s="2">
        <f t="shared" si="7"/>
        <v>8.6085377817086801</v>
      </c>
      <c r="I81" s="33">
        <f t="shared" si="11"/>
        <v>15.169262271792583</v>
      </c>
      <c r="K81" s="14">
        <f>VLOOKUP($C81,'Refi Adj'!$B$2:$E$32,2,0)</f>
        <v>1</v>
      </c>
      <c r="L81" s="14">
        <f>VLOOKUP($C81,'Refi Adj'!$B$2:$E$32,3,0)</f>
        <v>1</v>
      </c>
      <c r="M81" s="14">
        <f>VLOOKUP($C81,'Refi Adj'!$B$2:$E$32,4,0)</f>
        <v>0.60000000000000009</v>
      </c>
      <c r="O81" s="40">
        <f t="shared" si="12"/>
        <v>7.99660199474562E-3</v>
      </c>
      <c r="P81" s="40">
        <f t="shared" si="13"/>
        <v>1.8542383843236901E-3</v>
      </c>
      <c r="Q81" s="40">
        <f t="shared" si="14"/>
        <v>4.3111838284924618E-3</v>
      </c>
      <c r="R81" s="14"/>
      <c r="S81" s="34">
        <f t="shared" si="8"/>
        <v>9.9303895951428217E-3</v>
      </c>
      <c r="T81" s="2">
        <f t="shared" si="9"/>
        <v>11.286694068513869</v>
      </c>
      <c r="U81" s="7">
        <f t="shared" si="10"/>
        <v>0.84880550555617773</v>
      </c>
      <c r="X81" s="9"/>
      <c r="Y81" s="8"/>
      <c r="Z81" s="8"/>
      <c r="AC81" s="9"/>
      <c r="AD81" s="8"/>
      <c r="AE81" s="8"/>
      <c r="AH81" s="9"/>
      <c r="AI81" s="8"/>
      <c r="AJ81" s="8"/>
    </row>
    <row r="82" spans="1:50" x14ac:dyDescent="0.25">
      <c r="A82" s="4">
        <f t="shared" si="1"/>
        <v>7.6142858592155003</v>
      </c>
      <c r="B82" s="3">
        <f t="shared" si="2"/>
        <v>16.004319532410001</v>
      </c>
      <c r="C82" s="2" t="str">
        <f t="shared" si="0"/>
        <v>09-2:5-10</v>
      </c>
      <c r="D82" s="8">
        <f t="shared" si="3"/>
        <v>1.04979390617564E-2</v>
      </c>
      <c r="E82" s="8">
        <f t="shared" si="4"/>
        <v>7.8051284933958048E-3</v>
      </c>
      <c r="F82" s="3">
        <f t="shared" si="5"/>
        <v>1.3450052834670279</v>
      </c>
      <c r="G82" s="2">
        <f t="shared" si="6"/>
        <v>11.895024020955825</v>
      </c>
      <c r="H82" s="2">
        <f t="shared" si="7"/>
        <v>8.9743613060410343</v>
      </c>
      <c r="I82" s="33">
        <f t="shared" si="11"/>
        <v>16.759243816360293</v>
      </c>
      <c r="K82" s="14">
        <f>VLOOKUP($C82,'Refi Adj'!$B$2:$E$32,2,0)</f>
        <v>1</v>
      </c>
      <c r="L82" s="14">
        <f>VLOOKUP($C82,'Refi Adj'!$B$2:$E$32,3,0)</f>
        <v>1</v>
      </c>
      <c r="M82" s="14">
        <f>VLOOKUP($C82,'Refi Adj'!$B$2:$E$32,4,0)</f>
        <v>0.65</v>
      </c>
      <c r="O82" s="40">
        <f t="shared" si="12"/>
        <v>9.5240055015941554E-3</v>
      </c>
      <c r="P82" s="40">
        <f t="shared" si="13"/>
        <v>2.1592815821732301E-3</v>
      </c>
      <c r="Q82" s="40">
        <f t="shared" si="14"/>
        <v>5.1051711499416003E-3</v>
      </c>
      <c r="R82" s="14"/>
      <c r="S82" s="34">
        <f t="shared" si="8"/>
        <v>1.0751018061164175E-2</v>
      </c>
      <c r="T82" s="2">
        <f t="shared" si="9"/>
        <v>12.165052927058074</v>
      </c>
      <c r="U82" s="7">
        <f t="shared" si="10"/>
        <v>0.97645999681444395</v>
      </c>
      <c r="X82" s="9"/>
      <c r="Y82" s="8"/>
      <c r="Z82" s="8"/>
      <c r="AC82" s="9"/>
      <c r="AD82" s="8"/>
      <c r="AE82" s="8"/>
      <c r="AH82" s="9"/>
      <c r="AI82" s="8"/>
      <c r="AJ82" s="8"/>
    </row>
    <row r="83" spans="1:50" x14ac:dyDescent="0.25">
      <c r="A83" s="4">
        <f t="shared" si="1"/>
        <v>12.5558164019022</v>
      </c>
      <c r="B83" s="3">
        <f t="shared" si="2"/>
        <v>17.3516159132</v>
      </c>
      <c r="C83" s="2" t="str">
        <f t="shared" si="0"/>
        <v>09-3:10-15</v>
      </c>
      <c r="D83" s="8">
        <f t="shared" si="3"/>
        <v>1.2126298532894E-2</v>
      </c>
      <c r="E83" s="8">
        <f t="shared" si="4"/>
        <v>8.128265310962432E-3</v>
      </c>
      <c r="F83" s="3">
        <f t="shared" si="5"/>
        <v>1.4918679532445256</v>
      </c>
      <c r="G83" s="2">
        <f t="shared" si="6"/>
        <v>13.619226436775534</v>
      </c>
      <c r="H83" s="2">
        <f t="shared" si="7"/>
        <v>9.3294662114230533</v>
      </c>
      <c r="I83" s="33">
        <f t="shared" si="11"/>
        <v>18.27254287930694</v>
      </c>
      <c r="K83" s="14">
        <f>VLOOKUP($C83,'Refi Adj'!$B$2:$E$32,2,0)</f>
        <v>1</v>
      </c>
      <c r="L83" s="14">
        <f>VLOOKUP($C83,'Refi Adj'!$B$2:$E$32,3,0)</f>
        <v>1</v>
      </c>
      <c r="M83" s="14">
        <f>VLOOKUP($C83,'Refi Adj'!$B$2:$E$32,4,0)</f>
        <v>0.70000000000000007</v>
      </c>
      <c r="O83" s="40">
        <f t="shared" si="12"/>
        <v>1.1037012034637122E-2</v>
      </c>
      <c r="P83" s="40">
        <f t="shared" si="13"/>
        <v>2.4908466114218E-3</v>
      </c>
      <c r="Q83" s="40">
        <f t="shared" si="14"/>
        <v>5.9093127807079288E-3</v>
      </c>
      <c r="R83" s="14"/>
      <c r="S83" s="34">
        <f t="shared" si="8"/>
        <v>1.1546731480248561E-2</v>
      </c>
      <c r="T83" s="2">
        <f t="shared" si="9"/>
        <v>13.009124452718979</v>
      </c>
      <c r="U83" s="7">
        <f t="shared" si="10"/>
        <v>1.0501931696980074</v>
      </c>
      <c r="X83" s="9"/>
      <c r="Y83" s="8"/>
      <c r="Z83" s="8"/>
      <c r="AC83" s="9"/>
      <c r="AD83" s="8"/>
      <c r="AE83" s="8"/>
      <c r="AH83" s="9"/>
      <c r="AI83" s="8"/>
      <c r="AJ83" s="8"/>
    </row>
    <row r="84" spans="1:50" x14ac:dyDescent="0.25">
      <c r="A84" s="4">
        <f t="shared" si="1"/>
        <v>17.5590794388905</v>
      </c>
      <c r="B84" s="3">
        <f t="shared" si="2"/>
        <v>19.00926048873</v>
      </c>
      <c r="C84" s="2" t="str">
        <f t="shared" si="0"/>
        <v>09-4:15-20</v>
      </c>
      <c r="D84" s="8">
        <f t="shared" si="3"/>
        <v>1.15017044265628E-2</v>
      </c>
      <c r="E84" s="8">
        <f t="shared" si="4"/>
        <v>8.5445325622903173E-3</v>
      </c>
      <c r="F84" s="3">
        <f t="shared" si="5"/>
        <v>1.3460893668219376</v>
      </c>
      <c r="G84" s="2">
        <f t="shared" si="6"/>
        <v>12.961560148508966</v>
      </c>
      <c r="H84" s="2">
        <f t="shared" si="7"/>
        <v>9.7850433711501932</v>
      </c>
      <c r="I84" s="33">
        <f t="shared" si="11"/>
        <v>19.889240704883161</v>
      </c>
      <c r="K84" s="14">
        <f>VLOOKUP($C84,'Refi Adj'!$B$2:$E$32,2,0)</f>
        <v>1</v>
      </c>
      <c r="L84" s="14">
        <f>VLOOKUP($C84,'Refi Adj'!$B$2:$E$32,3,0)</f>
        <v>1</v>
      </c>
      <c r="M84" s="14">
        <f>VLOOKUP($C84,'Refi Adj'!$B$2:$E$32,4,0)</f>
        <v>0.75</v>
      </c>
      <c r="O84" s="40">
        <f t="shared" si="12"/>
        <v>1.2620632435860601E-2</v>
      </c>
      <c r="P84" s="40">
        <f t="shared" si="13"/>
        <v>2.85487174390954E-3</v>
      </c>
      <c r="Q84" s="40">
        <f t="shared" si="14"/>
        <v>6.7611760206899643E-3</v>
      </c>
      <c r="R84" s="14"/>
      <c r="S84" s="34">
        <f t="shared" si="8"/>
        <v>1.2450836839070742E-2</v>
      </c>
      <c r="T84" s="2">
        <f t="shared" si="9"/>
        <v>13.959147684550832</v>
      </c>
      <c r="U84" s="7">
        <f t="shared" si="10"/>
        <v>0.92376958876133031</v>
      </c>
      <c r="X84" s="9"/>
      <c r="Y84" s="8"/>
      <c r="Z84" s="8"/>
      <c r="AC84" s="9"/>
      <c r="AD84" s="8"/>
      <c r="AE84" s="8"/>
      <c r="AH84" s="9"/>
      <c r="AI84" s="8"/>
      <c r="AJ84" s="8"/>
    </row>
    <row r="85" spans="1:50" x14ac:dyDescent="0.25">
      <c r="A85" s="4">
        <f t="shared" si="1"/>
        <v>22.4927153045133</v>
      </c>
      <c r="B85" s="3">
        <f t="shared" si="2"/>
        <v>21.37239990906</v>
      </c>
      <c r="C85" s="2" t="str">
        <f t="shared" si="0"/>
        <v>09:0-25</v>
      </c>
      <c r="D85" s="8">
        <f t="shared" si="3"/>
        <v>1.31016492568942E-2</v>
      </c>
      <c r="E85" s="8">
        <f t="shared" si="4"/>
        <v>8.9573586686355743E-3</v>
      </c>
      <c r="F85" s="3">
        <f t="shared" si="5"/>
        <v>1.4626688225369346</v>
      </c>
      <c r="G85" s="2">
        <f t="shared" si="6"/>
        <v>14.637116188280253</v>
      </c>
      <c r="H85" s="2">
        <f t="shared" si="7"/>
        <v>10.234781171063201</v>
      </c>
      <c r="I85" s="33">
        <f t="shared" si="11"/>
        <v>21.786548462309273</v>
      </c>
      <c r="K85" s="14">
        <f>VLOOKUP($C85,'Refi Adj'!$B$2:$E$32,2,0)</f>
        <v>1</v>
      </c>
      <c r="L85" s="14">
        <f>VLOOKUP($C85,'Refi Adj'!$B$2:$E$32,3,0)</f>
        <v>1</v>
      </c>
      <c r="M85" s="14">
        <f>VLOOKUP($C85,'Refi Adj'!$B$2:$E$32,4,0)</f>
        <v>0.8</v>
      </c>
      <c r="O85" s="40">
        <f t="shared" si="12"/>
        <v>1.461054414071088E-2</v>
      </c>
      <c r="P85" s="40">
        <f t="shared" si="13"/>
        <v>3.29876228578213E-3</v>
      </c>
      <c r="Q85" s="40">
        <f t="shared" si="14"/>
        <v>7.8234750277536291E-3</v>
      </c>
      <c r="R85" s="14"/>
      <c r="S85" s="34">
        <f>Z16+AA16+AB16*K85+AC16*L85+Q85</f>
        <v>1.3482071410607074E-2</v>
      </c>
      <c r="T85" s="2">
        <f t="shared" si="9"/>
        <v>15.031140628952199</v>
      </c>
      <c r="U85" s="7">
        <f t="shared" si="10"/>
        <v>0.97178310794188683</v>
      </c>
      <c r="X85" s="9"/>
      <c r="Y85" s="8"/>
      <c r="Z85" s="8"/>
      <c r="AC85" s="9"/>
      <c r="AD85" s="8"/>
      <c r="AE85" s="8"/>
      <c r="AH85" s="9"/>
      <c r="AI85" s="8"/>
      <c r="AJ85" s="8"/>
    </row>
    <row r="86" spans="1:50" s="24" customFormat="1" x14ac:dyDescent="0.25">
      <c r="A86" s="4">
        <f t="shared" ref="A86:A99" si="15">K17</f>
        <v>27.497283324516701</v>
      </c>
      <c r="B86" s="3">
        <f t="shared" si="2"/>
        <v>21.784882983069998</v>
      </c>
      <c r="C86" s="2" t="str">
        <f t="shared" ref="C86:C99" si="16">AO17</f>
        <v>10-1:25-30</v>
      </c>
      <c r="D86" s="8">
        <f t="shared" ref="D86:D99" si="17">E17</f>
        <v>1.30705455402231E-2</v>
      </c>
      <c r="E86" s="8">
        <f t="shared" si="4"/>
        <v>9.4583465540271829E-3</v>
      </c>
      <c r="F86" s="3">
        <f t="shared" ref="F86:F99" si="18">D86/E86</f>
        <v>1.3819059669216616</v>
      </c>
      <c r="G86" s="2">
        <f t="shared" ref="G86:G99" si="19">(1-(1-D86)^12)*100</f>
        <v>14.60482637965076</v>
      </c>
      <c r="H86" s="2">
        <f t="shared" ref="H86:H99" si="20">(1-(1-E86)^12)*100</f>
        <v>10.777802757085697</v>
      </c>
      <c r="I86" s="33">
        <f t="shared" si="11"/>
        <v>23.870040306015472</v>
      </c>
      <c r="J86"/>
      <c r="K86" s="14">
        <f>VLOOKUP($C86,'Refi Adj'!$B$2:$E$32,2,0)</f>
        <v>1</v>
      </c>
      <c r="L86" s="14">
        <f>VLOOKUP($C86,'Refi Adj'!$B$2:$E$32,3,0)</f>
        <v>1</v>
      </c>
      <c r="M86" s="14">
        <f>VLOOKUP($C86,'Refi Adj'!$B$2:$E$32,4,0)</f>
        <v>0.85000000000000009</v>
      </c>
      <c r="O86" s="40">
        <f t="shared" si="12"/>
        <v>1.6770103719715171E-2</v>
      </c>
      <c r="P86" s="40">
        <f t="shared" si="13"/>
        <v>3.7574120210194799E-3</v>
      </c>
      <c r="Q86" s="40">
        <f t="shared" si="14"/>
        <v>8.9624887004977564E-3</v>
      </c>
      <c r="R86" s="14"/>
      <c r="S86" s="34">
        <f t="shared" ref="S86:S99" si="21">Z17+AA17+AB17*K86+AC17*L86+Q86</f>
        <v>1.466342323350546E-2</v>
      </c>
      <c r="T86" s="2">
        <f t="shared" ref="T86:T99" si="22">100*(1-(1-S86)^12)</f>
        <v>16.244129859696677</v>
      </c>
      <c r="U86" s="7">
        <f t="shared" si="10"/>
        <v>0.89137068009858134</v>
      </c>
      <c r="V86"/>
      <c r="W86"/>
      <c r="X86" s="9"/>
      <c r="Y86" s="8"/>
      <c r="Z86" s="8"/>
      <c r="AA86"/>
      <c r="AB86"/>
      <c r="AC86" s="9"/>
      <c r="AD86" s="8"/>
      <c r="AE86" s="8"/>
      <c r="AF86"/>
      <c r="AG86"/>
      <c r="AH86" s="9"/>
      <c r="AI86" s="8"/>
      <c r="AJ86" s="8"/>
    </row>
    <row r="87" spans="1:50" s="24" customFormat="1" x14ac:dyDescent="0.25">
      <c r="A87" s="4">
        <f t="shared" si="15"/>
        <v>32.544833811052797</v>
      </c>
      <c r="B87" s="3">
        <f t="shared" si="2"/>
        <v>23.345622170430001</v>
      </c>
      <c r="C87" s="2" t="str">
        <f t="shared" si="16"/>
        <v>10-2:30-35</v>
      </c>
      <c r="D87" s="8">
        <f t="shared" si="17"/>
        <v>1.5461887447761001E-2</v>
      </c>
      <c r="E87" s="8">
        <f t="shared" si="4"/>
        <v>9.9365904464588477E-3</v>
      </c>
      <c r="F87" s="3">
        <f t="shared" si="18"/>
        <v>1.5560556240165087</v>
      </c>
      <c r="G87" s="2">
        <f t="shared" si="19"/>
        <v>17.054965180791893</v>
      </c>
      <c r="H87" s="2">
        <f t="shared" si="20"/>
        <v>11.293361224827281</v>
      </c>
      <c r="I87" s="33">
        <f t="shared" si="11"/>
        <v>26.017979872958385</v>
      </c>
      <c r="J87"/>
      <c r="K87" s="14">
        <f>VLOOKUP($C87,'Refi Adj'!$B$2:$E$32,2,0)</f>
        <v>1</v>
      </c>
      <c r="L87" s="14">
        <f>VLOOKUP($C87,'Refi Adj'!$B$2:$E$32,3,0)</f>
        <v>1</v>
      </c>
      <c r="M87" s="14">
        <f>VLOOKUP($C87,'Refi Adj'!$B$2:$E$32,4,0)</f>
        <v>0.9</v>
      </c>
      <c r="O87" s="40">
        <f t="shared" si="12"/>
        <v>1.9070962502521233E-2</v>
      </c>
      <c r="P87" s="40">
        <f t="shared" si="13"/>
        <v>4.2079037137324202E-3</v>
      </c>
      <c r="Q87" s="40">
        <f t="shared" si="14"/>
        <v>1.0153127229247945E-2</v>
      </c>
      <c r="R87" s="14"/>
      <c r="S87" s="34">
        <f t="shared" si="21"/>
        <v>1.588181396197437E-2</v>
      </c>
      <c r="T87" s="2">
        <f t="shared" si="22"/>
        <v>17.478504622982726</v>
      </c>
      <c r="U87" s="7">
        <f t="shared" si="10"/>
        <v>0.97355928515352252</v>
      </c>
      <c r="V87"/>
      <c r="W87"/>
      <c r="X87" s="9"/>
      <c r="Y87" s="8"/>
      <c r="Z87" s="8"/>
      <c r="AA87"/>
      <c r="AB87"/>
      <c r="AC87" s="9"/>
      <c r="AD87" s="8"/>
      <c r="AE87" s="8"/>
      <c r="AF87"/>
      <c r="AG87"/>
      <c r="AH87" s="9"/>
      <c r="AI87" s="8"/>
      <c r="AJ87" s="8"/>
    </row>
    <row r="88" spans="1:50" s="24" customFormat="1" x14ac:dyDescent="0.25">
      <c r="A88" s="4">
        <f t="shared" si="15"/>
        <v>37.532819362479898</v>
      </c>
      <c r="B88" s="3">
        <f t="shared" si="2"/>
        <v>23.599756222189999</v>
      </c>
      <c r="C88" s="2" t="str">
        <f t="shared" si="16"/>
        <v>10-3:35-40</v>
      </c>
      <c r="D88" s="8">
        <f t="shared" si="17"/>
        <v>1.58761201711657E-2</v>
      </c>
      <c r="E88" s="8">
        <f t="shared" si="4"/>
        <v>1.0438394144354518E-2</v>
      </c>
      <c r="F88" s="3">
        <f t="shared" si="18"/>
        <v>1.5209351123948611</v>
      </c>
      <c r="G88" s="2">
        <f t="shared" si="19"/>
        <v>17.472775127191941</v>
      </c>
      <c r="H88" s="2">
        <f t="shared" si="20"/>
        <v>11.831380613827347</v>
      </c>
      <c r="I88" s="33">
        <f t="shared" si="11"/>
        <v>28.235807193398699</v>
      </c>
      <c r="J88"/>
      <c r="K88" s="14">
        <f>VLOOKUP($C88,'Refi Adj'!$B$2:$E$32,2,0)</f>
        <v>1</v>
      </c>
      <c r="L88" s="14">
        <f>VLOOKUP($C88,'Refi Adj'!$B$2:$E$32,3,0)</f>
        <v>1</v>
      </c>
      <c r="M88" s="14">
        <f>VLOOKUP($C88,'Refi Adj'!$B$2:$E$32,4,0)</f>
        <v>0.95000000000000007</v>
      </c>
      <c r="O88" s="40">
        <f t="shared" si="12"/>
        <v>2.145978949690152E-2</v>
      </c>
      <c r="P88" s="40">
        <f t="shared" si="13"/>
        <v>4.6281989937483102E-3</v>
      </c>
      <c r="Q88" s="40">
        <f t="shared" si="14"/>
        <v>1.1360835195009595E-2</v>
      </c>
      <c r="R88" s="14"/>
      <c r="S88" s="34">
        <f t="shared" si="21"/>
        <v>1.7171030345615804E-2</v>
      </c>
      <c r="T88" s="2">
        <f t="shared" si="22"/>
        <v>18.766458008484786</v>
      </c>
      <c r="U88" s="7">
        <f t="shared" si="10"/>
        <v>0.92458750882233887</v>
      </c>
      <c r="V88"/>
      <c r="W88"/>
      <c r="X88" s="9"/>
      <c r="Y88" s="8"/>
      <c r="Z88" s="8"/>
      <c r="AA88"/>
      <c r="AB88"/>
      <c r="AC88" s="9"/>
      <c r="AD88" s="8"/>
      <c r="AE88" s="8"/>
      <c r="AF88"/>
      <c r="AG88"/>
      <c r="AH88" s="9"/>
      <c r="AI88" s="8"/>
      <c r="AJ88" s="8"/>
    </row>
    <row r="89" spans="1:50" s="24" customFormat="1" x14ac:dyDescent="0.25">
      <c r="A89" s="4">
        <f t="shared" si="15"/>
        <v>42.527555224659899</v>
      </c>
      <c r="B89" s="3">
        <f t="shared" si="2"/>
        <v>23.90372881579</v>
      </c>
      <c r="C89" s="2" t="str">
        <f t="shared" si="16"/>
        <v>10-4:40-45</v>
      </c>
      <c r="D89" s="8">
        <f t="shared" si="17"/>
        <v>1.7666786672552601E-2</v>
      </c>
      <c r="E89" s="8">
        <f t="shared" si="4"/>
        <v>1.0953896276961802E-2</v>
      </c>
      <c r="F89" s="3">
        <f t="shared" si="18"/>
        <v>1.6128312908813394</v>
      </c>
      <c r="G89" s="2">
        <f t="shared" si="19"/>
        <v>19.256803791909849</v>
      </c>
      <c r="H89" s="2">
        <f t="shared" si="20"/>
        <v>12.380970797399826</v>
      </c>
      <c r="I89" s="33">
        <f t="shared" si="11"/>
        <v>30.545795904653449</v>
      </c>
      <c r="J89"/>
      <c r="K89" s="14">
        <f>VLOOKUP($C89,'Refi Adj'!$B$2:$E$32,2,0)</f>
        <v>1</v>
      </c>
      <c r="L89" s="14">
        <f>VLOOKUP($C89,'Refi Adj'!$B$2:$E$32,3,0)</f>
        <v>1</v>
      </c>
      <c r="M89" s="14">
        <f>VLOOKUP($C89,'Refi Adj'!$B$2:$E$32,4,0)</f>
        <v>1</v>
      </c>
      <c r="O89" s="40">
        <f t="shared" si="12"/>
        <v>2.4014578016174799E-2</v>
      </c>
      <c r="P89" s="40">
        <f t="shared" si="13"/>
        <v>5.04995006200799E-3</v>
      </c>
      <c r="Q89" s="40">
        <f t="shared" si="14"/>
        <v>1.2635801243674714E-2</v>
      </c>
      <c r="R89" s="14"/>
      <c r="S89" s="34">
        <f t="shared" si="21"/>
        <v>1.8539747458628526E-2</v>
      </c>
      <c r="T89" s="2">
        <f t="shared" si="22"/>
        <v>20.113647318060412</v>
      </c>
      <c r="U89" s="7">
        <f t="shared" si="10"/>
        <v>0.95291409508010083</v>
      </c>
      <c r="V89"/>
      <c r="W89"/>
      <c r="X89" s="9"/>
      <c r="Y89" s="8"/>
      <c r="Z89" s="8"/>
      <c r="AA89"/>
      <c r="AB89"/>
      <c r="AC89" s="9"/>
      <c r="AD89" s="8"/>
      <c r="AE89" s="8"/>
      <c r="AF89"/>
      <c r="AG89"/>
      <c r="AH89" s="9"/>
      <c r="AI89" s="8"/>
      <c r="AJ89" s="8"/>
    </row>
    <row r="90" spans="1:50" x14ac:dyDescent="0.25">
      <c r="A90" s="4">
        <f t="shared" si="15"/>
        <v>47.487927604961698</v>
      </c>
      <c r="B90" s="3">
        <f t="shared" si="2"/>
        <v>25.012256806229999</v>
      </c>
      <c r="C90" s="2" t="str">
        <f t="shared" si="16"/>
        <v>10:25-50</v>
      </c>
      <c r="D90" s="8">
        <f t="shared" si="17"/>
        <v>1.98536835635536E-2</v>
      </c>
      <c r="E90" s="8">
        <f t="shared" si="4"/>
        <v>1.145473058131136E-2</v>
      </c>
      <c r="F90" s="3">
        <f t="shared" si="18"/>
        <v>1.7332300766589233</v>
      </c>
      <c r="G90" s="2">
        <f t="shared" si="19"/>
        <v>21.387619930494584</v>
      </c>
      <c r="H90" s="2">
        <f t="shared" si="20"/>
        <v>12.911913945014996</v>
      </c>
      <c r="I90" s="33">
        <f t="shared" si="11"/>
        <v>33.159914306512029</v>
      </c>
      <c r="K90" s="14">
        <f>VLOOKUP($C90,'Refi Adj'!$B$2:$E$32,2,0)</f>
        <v>1</v>
      </c>
      <c r="L90" s="14">
        <f>VLOOKUP($C90,'Refi Adj'!$B$2:$E$32,3,0)</f>
        <v>1</v>
      </c>
      <c r="M90" s="14">
        <f>VLOOKUP($C90,'Refi Adj'!$B$2:$E$32,4,0)</f>
        <v>1.05</v>
      </c>
      <c r="O90" s="40">
        <f t="shared" si="12"/>
        <v>2.7121543175094374E-2</v>
      </c>
      <c r="P90" s="40">
        <f t="shared" si="13"/>
        <v>5.5613016625030596E-3</v>
      </c>
      <c r="Q90" s="40">
        <f t="shared" si="14"/>
        <v>1.4185398267539586E-2</v>
      </c>
      <c r="R90" s="14"/>
      <c r="S90" s="34">
        <f t="shared" si="21"/>
        <v>2.0078827186347886E-2</v>
      </c>
      <c r="T90" s="2">
        <f t="shared" si="22"/>
        <v>21.604037406147469</v>
      </c>
      <c r="U90" s="7">
        <f t="shared" si="10"/>
        <v>0.98878701327000984</v>
      </c>
      <c r="X90" s="9"/>
      <c r="Y90" s="8"/>
      <c r="Z90" s="8"/>
      <c r="AC90" s="9"/>
      <c r="AD90" s="8"/>
      <c r="AE90" s="8"/>
      <c r="AH90" s="9"/>
      <c r="AI90" s="8"/>
      <c r="AJ90" s="8"/>
    </row>
    <row r="91" spans="1:50" x14ac:dyDescent="0.25">
      <c r="A91" s="4">
        <f t="shared" si="15"/>
        <v>52.465593574257802</v>
      </c>
      <c r="B91" s="3">
        <f t="shared" si="2"/>
        <v>23.397779796189997</v>
      </c>
      <c r="C91" s="2" t="str">
        <f t="shared" si="16"/>
        <v>11-1:50-55</v>
      </c>
      <c r="D91" s="8">
        <f t="shared" si="17"/>
        <v>2.0329808716617399E-2</v>
      </c>
      <c r="E91" s="8">
        <f t="shared" si="4"/>
        <v>1.2021549984908599E-2</v>
      </c>
      <c r="F91" s="3">
        <f t="shared" si="18"/>
        <v>1.6911137700328722</v>
      </c>
      <c r="G91" s="2">
        <f t="shared" si="19"/>
        <v>21.844647516727711</v>
      </c>
      <c r="H91" s="2">
        <f t="shared" si="20"/>
        <v>13.509250362277159</v>
      </c>
      <c r="I91" s="33">
        <f t="shared" si="11"/>
        <v>35.711041321601634</v>
      </c>
      <c r="K91" s="14">
        <f>VLOOKUP($C91,'Refi Adj'!$B$2:$E$32,2,0)</f>
        <v>1</v>
      </c>
      <c r="L91" s="14">
        <f>VLOOKUP($C91,'Refi Adj'!$B$2:$E$32,3,0)</f>
        <v>1</v>
      </c>
      <c r="M91" s="14">
        <f>VLOOKUP($C91,'Refi Adj'!$B$2:$E$32,4,0)</f>
        <v>1.1000000000000001</v>
      </c>
      <c r="O91" s="40">
        <f t="shared" si="12"/>
        <v>3.0166582589784743E-2</v>
      </c>
      <c r="P91" s="40">
        <f t="shared" si="13"/>
        <v>6.0423809489588099E-3</v>
      </c>
      <c r="Q91" s="40">
        <f t="shared" si="14"/>
        <v>1.5692061605289184E-2</v>
      </c>
      <c r="R91" s="14"/>
      <c r="S91" s="34">
        <f t="shared" si="21"/>
        <v>2.1671230641238971E-2</v>
      </c>
      <c r="T91" s="2">
        <f t="shared" si="22"/>
        <v>23.119199219066864</v>
      </c>
      <c r="U91" s="7">
        <f t="shared" si="10"/>
        <v>0.93810125752300688</v>
      </c>
      <c r="X91" s="9"/>
      <c r="Y91" s="8"/>
      <c r="Z91" s="8"/>
      <c r="AC91" s="9"/>
      <c r="AD91" s="8"/>
      <c r="AE91" s="8"/>
      <c r="AH91" s="9"/>
      <c r="AI91" s="8"/>
      <c r="AJ91" s="8"/>
    </row>
    <row r="92" spans="1:50" x14ac:dyDescent="0.25">
      <c r="A92" s="4">
        <f t="shared" si="15"/>
        <v>57.4808256739745</v>
      </c>
      <c r="B92" s="3">
        <f t="shared" si="2"/>
        <v>22.377877373740002</v>
      </c>
      <c r="C92" s="2" t="str">
        <f t="shared" si="16"/>
        <v>11-2:55-60</v>
      </c>
      <c r="D92" s="8">
        <f t="shared" si="17"/>
        <v>2.37775772896733E-2</v>
      </c>
      <c r="E92" s="8">
        <f t="shared" si="4"/>
        <v>1.2667679292240138E-2</v>
      </c>
      <c r="F92" s="3">
        <f t="shared" si="18"/>
        <v>1.8770270971604699</v>
      </c>
      <c r="G92" s="2">
        <f t="shared" si="19"/>
        <v>25.082143319889973</v>
      </c>
      <c r="H92" s="2">
        <f t="shared" si="20"/>
        <v>14.185584542111751</v>
      </c>
      <c r="I92" s="33">
        <f t="shared" si="11"/>
        <v>37.680668248568836</v>
      </c>
      <c r="K92" s="14">
        <f>VLOOKUP($C92,'Refi Adj'!$B$2:$E$32,2,0)</f>
        <v>1</v>
      </c>
      <c r="L92" s="14">
        <f>VLOOKUP($C92,'Refi Adj'!$B$2:$E$32,3,0)</f>
        <v>1</v>
      </c>
      <c r="M92" s="14">
        <f>VLOOKUP($C92,'Refi Adj'!$B$2:$E$32,4,0)</f>
        <v>1.1000000000000001</v>
      </c>
      <c r="O92" s="40">
        <f t="shared" si="12"/>
        <v>3.2679712211268655E-2</v>
      </c>
      <c r="P92" s="40">
        <f t="shared" si="13"/>
        <v>6.7055855269224102E-3</v>
      </c>
      <c r="Q92" s="40">
        <f t="shared" si="14"/>
        <v>1.7095236200660908E-2</v>
      </c>
      <c r="R92" s="14"/>
      <c r="S92" s="34">
        <f t="shared" si="21"/>
        <v>2.3057329965978635E-2</v>
      </c>
      <c r="T92" s="2">
        <f t="shared" si="22"/>
        <v>24.416161271902361</v>
      </c>
      <c r="U92" s="7">
        <f t="shared" si="10"/>
        <v>1.0312372388631901</v>
      </c>
      <c r="X92" s="9"/>
      <c r="Y92" s="8"/>
      <c r="Z92" s="8"/>
      <c r="AC92" s="9"/>
      <c r="AD92" s="8"/>
      <c r="AE92" s="8"/>
      <c r="AH92" s="9"/>
      <c r="AI92" s="8"/>
      <c r="AJ92" s="8"/>
    </row>
    <row r="93" spans="1:50" x14ac:dyDescent="0.25">
      <c r="A93" s="4">
        <f t="shared" si="15"/>
        <v>62.390236810112597</v>
      </c>
      <c r="B93" s="3">
        <f t="shared" si="2"/>
        <v>17.494505126090001</v>
      </c>
      <c r="C93" s="2" t="str">
        <f t="shared" si="16"/>
        <v>11-3:60-65</v>
      </c>
      <c r="D93" s="8">
        <f t="shared" si="17"/>
        <v>2.4427809608890599E-2</v>
      </c>
      <c r="E93" s="8">
        <f t="shared" si="4"/>
        <v>1.3277622445978621E-2</v>
      </c>
      <c r="F93" s="3">
        <f t="shared" si="18"/>
        <v>1.8397728741179127</v>
      </c>
      <c r="G93" s="2">
        <f t="shared" si="19"/>
        <v>25.678760829067581</v>
      </c>
      <c r="H93" s="2">
        <f t="shared" si="20"/>
        <v>14.819589156674763</v>
      </c>
      <c r="I93" s="33">
        <f t="shared" si="11"/>
        <v>39.308357881165868</v>
      </c>
      <c r="K93" s="14">
        <f>VLOOKUP($C93,'Refi Adj'!$B$2:$E$32,2,0)</f>
        <v>1</v>
      </c>
      <c r="L93" s="14">
        <f>VLOOKUP($C93,'Refi Adj'!$B$2:$E$32,3,0)</f>
        <v>1</v>
      </c>
      <c r="M93" s="14">
        <f>VLOOKUP($C93,'Refi Adj'!$B$2:$E$32,4,0)</f>
        <v>1.1000000000000001</v>
      </c>
      <c r="O93" s="40">
        <f t="shared" si="12"/>
        <v>3.4801857415933307E-2</v>
      </c>
      <c r="P93" s="40">
        <f t="shared" si="13"/>
        <v>7.3197602498306698E-3</v>
      </c>
      <c r="Q93" s="40">
        <f t="shared" si="14"/>
        <v>1.8312599116271724E-2</v>
      </c>
      <c r="R93" s="14"/>
      <c r="S93" s="34">
        <f t="shared" si="21"/>
        <v>2.4270461312419674E-2</v>
      </c>
      <c r="T93" s="2">
        <f t="shared" si="22"/>
        <v>25.534787477698938</v>
      </c>
      <c r="U93" s="7">
        <f t="shared" si="10"/>
        <v>1.0064831193130395</v>
      </c>
      <c r="X93" s="9"/>
      <c r="Y93" s="8"/>
      <c r="Z93" s="8"/>
      <c r="AC93" s="9"/>
      <c r="AD93" s="8"/>
      <c r="AE93" s="8"/>
      <c r="AH93" s="9"/>
      <c r="AI93" s="8"/>
      <c r="AJ93" s="8"/>
      <c r="AK93" s="4"/>
      <c r="AL93" s="4"/>
      <c r="AM93" s="4"/>
      <c r="AN93" s="4"/>
      <c r="AO93" s="4"/>
      <c r="AP93" s="4"/>
      <c r="AQ93" s="6"/>
      <c r="AR93" s="4"/>
      <c r="AS93" s="15"/>
      <c r="AT93" s="15"/>
      <c r="AU93" s="15"/>
      <c r="AV93" s="15"/>
      <c r="AW93" s="15"/>
      <c r="AX93" s="15"/>
    </row>
    <row r="94" spans="1:50" x14ac:dyDescent="0.25">
      <c r="A94" s="4">
        <f t="shared" si="15"/>
        <v>67.437797596586805</v>
      </c>
      <c r="B94" s="3">
        <f t="shared" si="2"/>
        <v>13.41538697927</v>
      </c>
      <c r="C94" s="2" t="str">
        <f t="shared" si="16"/>
        <v>11-4:65-70</v>
      </c>
      <c r="D94" s="8">
        <f t="shared" si="17"/>
        <v>2.4486430953052401E-2</v>
      </c>
      <c r="E94" s="8">
        <f t="shared" si="4"/>
        <v>1.3858499964249505E-2</v>
      </c>
      <c r="F94" s="3">
        <f t="shared" si="18"/>
        <v>1.7668889862697663</v>
      </c>
      <c r="G94" s="2">
        <f t="shared" si="19"/>
        <v>25.732333959417652</v>
      </c>
      <c r="H94" s="2">
        <f t="shared" si="20"/>
        <v>15.419386978783811</v>
      </c>
      <c r="I94" s="33">
        <f t="shared" si="11"/>
        <v>40.362031287353005</v>
      </c>
      <c r="K94" s="14">
        <f>VLOOKUP($C94,'Refi Adj'!$B$2:$E$32,2,0)</f>
        <v>1</v>
      </c>
      <c r="L94" s="14">
        <f>VLOOKUP($C94,'Refi Adj'!$B$2:$E$32,3,0)</f>
        <v>1</v>
      </c>
      <c r="M94" s="14">
        <f>VLOOKUP($C94,'Refi Adj'!$B$2:$E$32,4,0)</f>
        <v>1.1000000000000001</v>
      </c>
      <c r="O94" s="40">
        <f t="shared" si="12"/>
        <v>3.6094555980795189E-2</v>
      </c>
      <c r="P94" s="40">
        <f t="shared" si="13"/>
        <v>7.7943808834831096E-3</v>
      </c>
      <c r="Q94" s="40">
        <f t="shared" si="14"/>
        <v>1.9114450922407943E-2</v>
      </c>
      <c r="R94" s="14"/>
      <c r="S94" s="34">
        <f t="shared" si="21"/>
        <v>2.517857000317434E-2</v>
      </c>
      <c r="T94" s="2">
        <f t="shared" si="22"/>
        <v>26.362198277895576</v>
      </c>
      <c r="U94" s="7">
        <f t="shared" si="10"/>
        <v>0.97251078794249712</v>
      </c>
      <c r="X94" s="9"/>
      <c r="Y94" s="8"/>
      <c r="Z94" s="8"/>
      <c r="AC94" s="9"/>
      <c r="AD94" s="8"/>
      <c r="AE94" s="8"/>
      <c r="AH94" s="9"/>
      <c r="AI94" s="8"/>
      <c r="AJ94" s="8"/>
    </row>
    <row r="95" spans="1:50" x14ac:dyDescent="0.25">
      <c r="A95" s="4">
        <f t="shared" si="15"/>
        <v>72.406061128575502</v>
      </c>
      <c r="B95" s="3">
        <f t="shared" si="2"/>
        <v>11.26184321983</v>
      </c>
      <c r="C95" s="2" t="str">
        <f t="shared" si="16"/>
        <v>11:50-75</v>
      </c>
      <c r="D95" s="8">
        <f t="shared" si="17"/>
        <v>2.8038716849718402E-2</v>
      </c>
      <c r="E95" s="8">
        <f t="shared" si="4"/>
        <v>1.4519794030100034E-2</v>
      </c>
      <c r="F95" s="3">
        <f t="shared" si="18"/>
        <v>1.931068498051224</v>
      </c>
      <c r="G95" s="2">
        <f t="shared" si="19"/>
        <v>28.913425284805161</v>
      </c>
      <c r="H95" s="2">
        <f t="shared" si="20"/>
        <v>16.097506603916724</v>
      </c>
      <c r="I95" s="33">
        <f t="shared" si="11"/>
        <v>41.8645970092591</v>
      </c>
      <c r="K95" s="14">
        <f>VLOOKUP($C95,'Refi Adj'!$B$2:$E$32,2,0)</f>
        <v>1</v>
      </c>
      <c r="L95" s="14">
        <f>VLOOKUP($C95,'Refi Adj'!$B$2:$E$32,3,0)</f>
        <v>1</v>
      </c>
      <c r="M95" s="14">
        <f>VLOOKUP($C95,'Refi Adj'!$B$2:$E$32,4,0)</f>
        <v>1.1000000000000001</v>
      </c>
      <c r="O95" s="40">
        <f t="shared" si="12"/>
        <v>3.8133144726605062E-2</v>
      </c>
      <c r="P95" s="40">
        <f t="shared" si="13"/>
        <v>8.4596096384802408E-3</v>
      </c>
      <c r="Q95" s="40">
        <f t="shared" si="14"/>
        <v>2.032902367373017E-2</v>
      </c>
      <c r="R95" s="14"/>
      <c r="S95" s="34">
        <f t="shared" si="21"/>
        <v>2.6389208065349966E-2</v>
      </c>
      <c r="T95" s="2">
        <f t="shared" si="22"/>
        <v>27.452149405445738</v>
      </c>
      <c r="U95" s="7">
        <f t="shared" si="10"/>
        <v>1.0625069452741291</v>
      </c>
      <c r="X95" s="9"/>
      <c r="Y95" s="8"/>
      <c r="Z95" s="8"/>
      <c r="AC95" s="9"/>
      <c r="AD95" s="8"/>
      <c r="AE95" s="8"/>
      <c r="AH95" s="9"/>
      <c r="AI95" s="8"/>
      <c r="AJ95" s="8"/>
    </row>
    <row r="96" spans="1:50" x14ac:dyDescent="0.25">
      <c r="A96" s="4">
        <f t="shared" si="15"/>
        <v>85.145305523583403</v>
      </c>
      <c r="B96" s="3">
        <f t="shared" si="2"/>
        <v>29.031814471139999</v>
      </c>
      <c r="C96" s="2" t="str">
        <f t="shared" si="16"/>
        <v>12:75-100</v>
      </c>
      <c r="D96" s="8">
        <f t="shared" si="17"/>
        <v>2.9435781547390901E-2</v>
      </c>
      <c r="E96" s="8">
        <f t="shared" si="4"/>
        <v>1.6449846650432521E-2</v>
      </c>
      <c r="F96" s="3">
        <f t="shared" si="18"/>
        <v>1.7894258939257004</v>
      </c>
      <c r="G96" s="2">
        <f t="shared" si="19"/>
        <v>30.129908018969775</v>
      </c>
      <c r="H96" s="2">
        <f t="shared" si="20"/>
        <v>18.048270138723367</v>
      </c>
      <c r="I96" s="33">
        <f t="shared" si="11"/>
        <v>42.776452504911248</v>
      </c>
      <c r="K96" s="14">
        <f>VLOOKUP($C96,'Refi Adj'!$B$2:$E$32,2,0)</f>
        <v>1</v>
      </c>
      <c r="L96" s="14">
        <f>VLOOKUP($C96,'Refi Adj'!$B$2:$E$32,3,0)</f>
        <v>1</v>
      </c>
      <c r="M96" s="14">
        <f>VLOOKUP($C96,'Refi Adj'!$B$2:$E$32,4,0)</f>
        <v>1.02</v>
      </c>
      <c r="O96" s="40">
        <f t="shared" si="12"/>
        <v>3.9185791610687824E-2</v>
      </c>
      <c r="P96" s="40">
        <f t="shared" si="13"/>
        <v>1.01839154651581E-2</v>
      </c>
      <c r="Q96" s="40">
        <f t="shared" si="14"/>
        <v>2.178466592336999E-2</v>
      </c>
      <c r="R96" s="14"/>
      <c r="S96" s="34">
        <f t="shared" si="21"/>
        <v>2.8050597108644413E-2</v>
      </c>
      <c r="T96" s="2">
        <f t="shared" si="22"/>
        <v>28.923851257398027</v>
      </c>
      <c r="U96" s="7">
        <f t="shared" si="10"/>
        <v>1.0493816382368422</v>
      </c>
      <c r="X96" s="9"/>
      <c r="Y96" s="8"/>
      <c r="Z96" s="8"/>
      <c r="AC96" s="9"/>
      <c r="AD96" s="8"/>
      <c r="AE96" s="8"/>
      <c r="AH96" s="9"/>
      <c r="AI96" s="8"/>
      <c r="AJ96" s="8"/>
    </row>
    <row r="97" spans="1:50" x14ac:dyDescent="0.25">
      <c r="A97" s="4">
        <f t="shared" si="15"/>
        <v>109.875312895671</v>
      </c>
      <c r="B97" s="3">
        <f t="shared" si="2"/>
        <v>8.9341935353400004</v>
      </c>
      <c r="C97" s="2" t="str">
        <f t="shared" si="16"/>
        <v>13:100-125</v>
      </c>
      <c r="D97" s="8">
        <f t="shared" si="17"/>
        <v>4.0295426454689302E-2</v>
      </c>
      <c r="E97" s="8">
        <f t="shared" si="4"/>
        <v>2.0546119427713658E-2</v>
      </c>
      <c r="F97" s="3">
        <f t="shared" si="18"/>
        <v>1.9612183505726521</v>
      </c>
      <c r="G97" s="2">
        <f t="shared" si="19"/>
        <v>38.954905037364107</v>
      </c>
      <c r="H97" s="2">
        <f t="shared" si="20"/>
        <v>22.051476199079612</v>
      </c>
      <c r="I97" s="33">
        <f t="shared" si="11"/>
        <v>44.983278676485973</v>
      </c>
      <c r="K97" s="14">
        <f>VLOOKUP($C97,'Refi Adj'!$B$2:$E$32,2,0)</f>
        <v>1</v>
      </c>
      <c r="L97" s="14">
        <f>VLOOKUP($C97,'Refi Adj'!$B$2:$E$32,3,0)</f>
        <v>1</v>
      </c>
      <c r="M97" s="14">
        <f>VLOOKUP($C97,'Refi Adj'!$B$2:$E$32,4,0)</f>
        <v>0.95</v>
      </c>
      <c r="O97" s="40">
        <f t="shared" si="12"/>
        <v>4.1914990631468363E-2</v>
      </c>
      <c r="P97" s="40">
        <f t="shared" si="13"/>
        <v>1.3886109763296401E-2</v>
      </c>
      <c r="Q97" s="40">
        <f t="shared" si="14"/>
        <v>2.5097662110565185E-2</v>
      </c>
      <c r="R97" s="14"/>
      <c r="S97" s="34">
        <f t="shared" si="21"/>
        <v>3.1757671774982441E-2</v>
      </c>
      <c r="T97" s="2">
        <f t="shared" si="22"/>
        <v>32.109536299002158</v>
      </c>
      <c r="U97" s="7">
        <f t="shared" si="10"/>
        <v>1.2688406990348895</v>
      </c>
      <c r="X97" s="9"/>
      <c r="Y97" s="8"/>
      <c r="Z97" s="8"/>
      <c r="AC97" s="9"/>
      <c r="AD97" s="8"/>
      <c r="AE97" s="8"/>
      <c r="AH97" s="9"/>
      <c r="AI97" s="8"/>
      <c r="AJ97" s="8"/>
    </row>
    <row r="98" spans="1:50" x14ac:dyDescent="0.25">
      <c r="A98" s="4">
        <f t="shared" si="15"/>
        <v>134.559834669472</v>
      </c>
      <c r="B98" s="3">
        <f t="shared" si="2"/>
        <v>2.3708567564200003</v>
      </c>
      <c r="C98" s="2" t="str">
        <f t="shared" si="16"/>
        <v>14:125-150</v>
      </c>
      <c r="D98" s="8">
        <f t="shared" si="17"/>
        <v>4.62714164341229E-2</v>
      </c>
      <c r="E98" s="8">
        <f t="shared" si="4"/>
        <v>2.523259651965255E-2</v>
      </c>
      <c r="F98" s="3">
        <f t="shared" si="18"/>
        <v>1.83379528135696</v>
      </c>
      <c r="G98" s="2">
        <f t="shared" si="19"/>
        <v>43.363346347877709</v>
      </c>
      <c r="H98" s="2">
        <f t="shared" si="20"/>
        <v>26.411157170007694</v>
      </c>
      <c r="I98" s="33">
        <f t="shared" si="11"/>
        <v>46.702034968535969</v>
      </c>
      <c r="K98" s="14">
        <f>VLOOKUP($C98,'Refi Adj'!$B$2:$E$32,2,0)</f>
        <v>1</v>
      </c>
      <c r="L98" s="14">
        <f>VLOOKUP($C98,'Refi Adj'!$B$2:$E$32,3,0)</f>
        <v>1</v>
      </c>
      <c r="M98" s="14">
        <f>VLOOKUP($C98,'Refi Adj'!$B$2:$E$32,4,0)</f>
        <v>0.92</v>
      </c>
      <c r="O98" s="40">
        <f t="shared" si="12"/>
        <v>4.3896626652881791E-2</v>
      </c>
      <c r="P98" s="40">
        <f t="shared" si="13"/>
        <v>1.8041107030295E-2</v>
      </c>
      <c r="Q98" s="40">
        <f t="shared" si="14"/>
        <v>2.838331487932972E-2</v>
      </c>
      <c r="R98" s="14"/>
      <c r="S98" s="34">
        <f t="shared" si="21"/>
        <v>3.557480436868727E-2</v>
      </c>
      <c r="T98" s="2">
        <f t="shared" si="22"/>
        <v>35.252564198843331</v>
      </c>
      <c r="U98" s="7">
        <f t="shared" si="10"/>
        <v>1.3006794346520911</v>
      </c>
      <c r="X98" s="9"/>
      <c r="Y98" s="8"/>
      <c r="Z98" s="8"/>
      <c r="AC98" s="9"/>
      <c r="AD98" s="8"/>
      <c r="AE98" s="8"/>
      <c r="AH98" s="9"/>
      <c r="AI98" s="8"/>
      <c r="AJ98" s="8"/>
    </row>
    <row r="99" spans="1:50" x14ac:dyDescent="0.25">
      <c r="A99" s="4">
        <f t="shared" si="15"/>
        <v>158.33424860714999</v>
      </c>
      <c r="B99" s="3">
        <f t="shared" si="2"/>
        <v>0.44461830338999997</v>
      </c>
      <c r="C99" s="2" t="str">
        <f t="shared" si="16"/>
        <v>15:150-175</v>
      </c>
      <c r="D99" s="8">
        <f t="shared" si="17"/>
        <v>5.9426936606921499E-2</v>
      </c>
      <c r="E99" s="8">
        <f t="shared" si="4"/>
        <v>3.0452091088910036E-2</v>
      </c>
      <c r="F99" s="3">
        <f t="shared" si="18"/>
        <v>1.9514895195017805</v>
      </c>
      <c r="G99" s="2">
        <f t="shared" si="19"/>
        <v>52.058629558868951</v>
      </c>
      <c r="H99" s="2">
        <f t="shared" si="20"/>
        <v>31.002828364297862</v>
      </c>
      <c r="I99" s="33">
        <f t="shared" si="11"/>
        <v>47.772881625764626</v>
      </c>
      <c r="K99" s="14">
        <f>VLOOKUP($C99,'Refi Adj'!$B$2:$E$32,2,0)</f>
        <v>1</v>
      </c>
      <c r="L99" s="14">
        <f>VLOOKUP($C99,'Refi Adj'!$B$2:$E$32,3,0)</f>
        <v>1</v>
      </c>
      <c r="M99" s="14">
        <f>VLOOKUP($C99,'Refi Adj'!$B$2:$E$32,4,0)</f>
        <v>0.9</v>
      </c>
      <c r="O99" s="40">
        <f t="shared" si="12"/>
        <v>4.5051077184295317E-2</v>
      </c>
      <c r="P99" s="40">
        <f t="shared" si="13"/>
        <v>2.2811460049691899E-2</v>
      </c>
      <c r="Q99" s="40">
        <f t="shared" si="14"/>
        <v>3.1707306903533267E-2</v>
      </c>
      <c r="R99" s="14"/>
      <c r="S99" s="34">
        <f t="shared" si="21"/>
        <v>3.9347937942751404E-2</v>
      </c>
      <c r="T99" s="2">
        <f t="shared" si="22"/>
        <v>38.227748388437931</v>
      </c>
      <c r="U99" s="7">
        <f t="shared" si="10"/>
        <v>1.5102935430411546</v>
      </c>
      <c r="X99" s="9"/>
      <c r="Y99" s="8"/>
      <c r="Z99" s="8"/>
      <c r="AC99" s="9"/>
      <c r="AD99" s="8"/>
      <c r="AE99" s="8"/>
      <c r="AH99" s="9"/>
      <c r="AI99" s="8"/>
      <c r="AJ99" s="8"/>
    </row>
    <row r="100" spans="1:50" x14ac:dyDescent="0.25">
      <c r="A100" s="4"/>
      <c r="B100" s="3"/>
      <c r="C100" s="2"/>
      <c r="D100" s="8"/>
      <c r="E100" s="8"/>
      <c r="F100" s="3"/>
      <c r="G100" s="2"/>
      <c r="H100" s="2"/>
      <c r="K100" s="14"/>
      <c r="L100" s="14"/>
      <c r="M100" s="14"/>
      <c r="O100" s="35"/>
      <c r="P100" s="38"/>
      <c r="Q100" s="35"/>
      <c r="S100" s="34"/>
      <c r="T100" s="2"/>
      <c r="U100" s="7"/>
      <c r="AC100" s="9"/>
      <c r="AD100" s="8"/>
      <c r="AE100" s="8"/>
      <c r="AH100" s="9"/>
      <c r="AI100" s="8"/>
      <c r="AJ100" s="8"/>
    </row>
    <row r="102" spans="1:50" s="25" customFormat="1" x14ac:dyDescent="0.25"/>
    <row r="103" spans="1:50" x14ac:dyDescent="0.25">
      <c r="A103" s="27" t="s">
        <v>115</v>
      </c>
      <c r="C103" t="s">
        <v>126</v>
      </c>
      <c r="F103" t="s">
        <v>166</v>
      </c>
      <c r="AS103" s="17" t="s">
        <v>88</v>
      </c>
      <c r="AT103" s="17" t="s">
        <v>89</v>
      </c>
      <c r="AU103" s="17"/>
      <c r="AV103" s="17"/>
      <c r="AW103" s="17" t="s">
        <v>90</v>
      </c>
      <c r="AX103" s="17"/>
    </row>
    <row r="104" spans="1:50" x14ac:dyDescent="0.25">
      <c r="A104" t="s">
        <v>20</v>
      </c>
      <c r="B104" t="s">
        <v>21</v>
      </c>
      <c r="C104" t="s">
        <v>22</v>
      </c>
      <c r="D104" t="s">
        <v>23</v>
      </c>
      <c r="E104" t="s">
        <v>94</v>
      </c>
      <c r="F104" t="s">
        <v>95</v>
      </c>
      <c r="G104" t="s">
        <v>24</v>
      </c>
      <c r="H104" t="s">
        <v>25</v>
      </c>
      <c r="I104" t="s">
        <v>26</v>
      </c>
      <c r="J104" t="s">
        <v>27</v>
      </c>
      <c r="K104" t="s">
        <v>28</v>
      </c>
      <c r="L104" t="s">
        <v>29</v>
      </c>
      <c r="M104" t="s">
        <v>30</v>
      </c>
      <c r="N104" t="s">
        <v>31</v>
      </c>
      <c r="O104" t="s">
        <v>32</v>
      </c>
      <c r="P104" t="s">
        <v>33</v>
      </c>
      <c r="Q104" t="s">
        <v>34</v>
      </c>
      <c r="R104" t="s">
        <v>35</v>
      </c>
      <c r="S104" t="s">
        <v>36</v>
      </c>
      <c r="T104" t="s">
        <v>37</v>
      </c>
      <c r="U104" t="s">
        <v>38</v>
      </c>
      <c r="V104" t="s">
        <v>39</v>
      </c>
      <c r="W104" t="s">
        <v>40</v>
      </c>
      <c r="X104" t="s">
        <v>41</v>
      </c>
      <c r="Y104" t="s">
        <v>42</v>
      </c>
      <c r="Z104" t="s">
        <v>43</v>
      </c>
      <c r="AA104" t="s">
        <v>44</v>
      </c>
      <c r="AB104" s="1" t="s">
        <v>45</v>
      </c>
      <c r="AC104" s="1" t="s">
        <v>46</v>
      </c>
      <c r="AD104" s="1" t="s">
        <v>47</v>
      </c>
      <c r="AE104" t="s">
        <v>48</v>
      </c>
      <c r="AF104" t="s">
        <v>49</v>
      </c>
      <c r="AG104" t="s">
        <v>50</v>
      </c>
      <c r="AH104" t="s">
        <v>51</v>
      </c>
      <c r="AI104" t="s">
        <v>52</v>
      </c>
      <c r="AJ104" t="s">
        <v>53</v>
      </c>
      <c r="AK104" t="s">
        <v>54</v>
      </c>
      <c r="AL104" t="s">
        <v>55</v>
      </c>
      <c r="AM104" t="s">
        <v>56</v>
      </c>
      <c r="AN104" t="s">
        <v>57</v>
      </c>
      <c r="AO104" t="s">
        <v>58</v>
      </c>
      <c r="AP104" t="s">
        <v>59</v>
      </c>
      <c r="AQ104" t="s">
        <v>60</v>
      </c>
      <c r="AR104" t="s">
        <v>61</v>
      </c>
      <c r="AS104" s="28" t="s">
        <v>116</v>
      </c>
      <c r="AT104" s="28" t="s">
        <v>117</v>
      </c>
      <c r="AU104" s="28" t="s">
        <v>118</v>
      </c>
      <c r="AV104" s="28" t="s">
        <v>119</v>
      </c>
      <c r="AW104" s="28" t="s">
        <v>120</v>
      </c>
      <c r="AX104" s="28" t="s">
        <v>121</v>
      </c>
    </row>
    <row r="105" spans="1:50" x14ac:dyDescent="0.25">
      <c r="A105">
        <v>97</v>
      </c>
      <c r="B105" s="4">
        <v>0.98717804500378603</v>
      </c>
      <c r="C105" s="4">
        <v>51.093738393217798</v>
      </c>
      <c r="D105" s="4">
        <v>14.3463536039286</v>
      </c>
      <c r="E105" s="4">
        <v>5.7863768756070598E-2</v>
      </c>
      <c r="F105" s="5">
        <v>1.2821954996213501E-2</v>
      </c>
      <c r="G105" s="5">
        <v>0</v>
      </c>
      <c r="H105" s="4">
        <v>3.5</v>
      </c>
      <c r="I105" s="4">
        <v>3.96411771441293</v>
      </c>
      <c r="J105" s="4">
        <v>-46.820879646941499</v>
      </c>
      <c r="K105" s="4">
        <v>-104.381927300386</v>
      </c>
      <c r="L105" s="4">
        <v>100</v>
      </c>
      <c r="M105" s="4">
        <v>14.4796469415598</v>
      </c>
      <c r="N105" s="4">
        <v>70</v>
      </c>
      <c r="O105" s="4">
        <v>9.1018930385053007</v>
      </c>
      <c r="P105" s="4">
        <v>31499.593103748899</v>
      </c>
      <c r="Q105" s="4">
        <v>31447.485000000001</v>
      </c>
      <c r="R105" s="4">
        <v>813</v>
      </c>
      <c r="S105" s="4">
        <v>0</v>
      </c>
      <c r="T105" s="4">
        <v>0</v>
      </c>
      <c r="U105" s="4">
        <v>0</v>
      </c>
      <c r="V105" s="4">
        <v>0</v>
      </c>
      <c r="W105" s="4">
        <v>0</v>
      </c>
      <c r="X105" s="4">
        <v>0</v>
      </c>
      <c r="Y105" s="4">
        <v>0</v>
      </c>
      <c r="Z105" s="5">
        <v>7.3728503057764296E-3</v>
      </c>
      <c r="AA105" s="5">
        <v>4.3457552413173799E-5</v>
      </c>
      <c r="AB105" s="10">
        <v>5.4056319344933301E-3</v>
      </c>
      <c r="AC105" s="10">
        <v>0</v>
      </c>
      <c r="AD105" s="10">
        <v>0</v>
      </c>
      <c r="AE105" s="4">
        <v>6.5095111151803803E-2</v>
      </c>
      <c r="AF105" s="4">
        <v>0</v>
      </c>
      <c r="AG105" s="4">
        <v>1</v>
      </c>
      <c r="AH105" s="4">
        <v>1</v>
      </c>
      <c r="AI105" s="4">
        <v>1</v>
      </c>
      <c r="AJ105" s="4">
        <v>1</v>
      </c>
      <c r="AK105" s="4">
        <v>1</v>
      </c>
      <c r="AL105" s="4">
        <v>1</v>
      </c>
      <c r="AM105" s="4">
        <v>0</v>
      </c>
      <c r="AN105" s="4">
        <v>0</v>
      </c>
      <c r="AO105" s="4" t="s">
        <v>63</v>
      </c>
      <c r="AP105" s="4">
        <f>-125--100</f>
        <v>-25</v>
      </c>
      <c r="AQ105" s="6">
        <v>62894.97</v>
      </c>
      <c r="AR105" s="4">
        <v>2</v>
      </c>
      <c r="AS105" s="29">
        <v>100</v>
      </c>
      <c r="AT105" s="29">
        <v>0</v>
      </c>
      <c r="AU105" s="29">
        <v>100</v>
      </c>
      <c r="AV105" s="29">
        <v>0</v>
      </c>
      <c r="AW105" s="29">
        <v>0</v>
      </c>
      <c r="AX105" s="29">
        <v>0</v>
      </c>
    </row>
    <row r="106" spans="1:50" x14ac:dyDescent="0.25">
      <c r="A106">
        <v>97</v>
      </c>
      <c r="B106" s="4">
        <v>0.98521580628210104</v>
      </c>
      <c r="C106" s="4">
        <v>14.9463859735129</v>
      </c>
      <c r="D106" s="4">
        <v>16.3672360687357</v>
      </c>
      <c r="E106" s="4">
        <v>1.34001062976118E-2</v>
      </c>
      <c r="F106" s="5">
        <v>1.47841937178982E-2</v>
      </c>
      <c r="G106" s="5">
        <v>0</v>
      </c>
      <c r="H106" s="4">
        <v>3.6082279749412001</v>
      </c>
      <c r="I106" s="4">
        <v>3.88454447858481</v>
      </c>
      <c r="J106" s="4">
        <v>-39.2783720551191</v>
      </c>
      <c r="K106" s="4">
        <v>-84.523744470233098</v>
      </c>
      <c r="L106" s="4">
        <v>97.152157701241507</v>
      </c>
      <c r="M106" s="4">
        <v>15.1477053696849</v>
      </c>
      <c r="N106" s="4">
        <v>80.018451957770495</v>
      </c>
      <c r="O106" s="4">
        <v>8.1523317249261993</v>
      </c>
      <c r="P106" s="4">
        <v>30663.841658868001</v>
      </c>
      <c r="Q106" s="4">
        <v>26200.371481481401</v>
      </c>
      <c r="R106" s="4">
        <v>804.43111787657199</v>
      </c>
      <c r="S106" s="4">
        <v>0</v>
      </c>
      <c r="T106" s="4">
        <v>0</v>
      </c>
      <c r="U106" s="4">
        <v>0</v>
      </c>
      <c r="V106" s="4">
        <v>0</v>
      </c>
      <c r="W106" s="4">
        <v>0</v>
      </c>
      <c r="X106" s="4">
        <v>0</v>
      </c>
      <c r="Y106" s="4">
        <v>0</v>
      </c>
      <c r="Z106" s="5">
        <v>6.7212369573498897E-3</v>
      </c>
      <c r="AA106" s="5">
        <v>2.8119532491785501E-5</v>
      </c>
      <c r="AB106" s="10">
        <v>8.0348285196838298E-3</v>
      </c>
      <c r="AC106" s="10">
        <v>0</v>
      </c>
      <c r="AD106" s="10">
        <v>0</v>
      </c>
      <c r="AE106" s="4">
        <v>9.6546189918763306E-2</v>
      </c>
      <c r="AF106" s="4">
        <v>0</v>
      </c>
      <c r="AG106" s="4">
        <v>1</v>
      </c>
      <c r="AH106" s="4">
        <v>1</v>
      </c>
      <c r="AI106" s="4">
        <v>1</v>
      </c>
      <c r="AJ106" s="4">
        <v>1</v>
      </c>
      <c r="AK106" s="4">
        <v>1</v>
      </c>
      <c r="AL106" s="4">
        <v>1</v>
      </c>
      <c r="AM106" s="4">
        <v>0</v>
      </c>
      <c r="AN106" s="4">
        <v>0</v>
      </c>
      <c r="AO106" s="4" t="s">
        <v>64</v>
      </c>
      <c r="AP106" s="4">
        <f>-100--75</f>
        <v>-25</v>
      </c>
      <c r="AQ106" s="6">
        <v>707410.03</v>
      </c>
      <c r="AR106" s="4">
        <v>27</v>
      </c>
      <c r="AS106" s="29">
        <v>100</v>
      </c>
      <c r="AT106" s="29">
        <v>0</v>
      </c>
      <c r="AU106" s="29">
        <v>100</v>
      </c>
      <c r="AV106" s="29">
        <v>0</v>
      </c>
      <c r="AW106" s="29">
        <v>0</v>
      </c>
      <c r="AX106" s="29">
        <v>0</v>
      </c>
    </row>
    <row r="107" spans="1:50" x14ac:dyDescent="0.25">
      <c r="A107">
        <v>97</v>
      </c>
      <c r="B107" s="4">
        <v>0.99081350844148697</v>
      </c>
      <c r="C107" s="4">
        <v>18.096061958631601</v>
      </c>
      <c r="D107" s="4">
        <v>10.4835135065962</v>
      </c>
      <c r="E107" s="4">
        <v>1.6497657539165898E-2</v>
      </c>
      <c r="F107" s="5">
        <v>9.1864915585121998E-3</v>
      </c>
      <c r="G107" s="5">
        <v>0</v>
      </c>
      <c r="H107" s="4">
        <v>3.4613011198961101</v>
      </c>
      <c r="I107" s="4">
        <v>3.90596067343846</v>
      </c>
      <c r="J107" s="4">
        <v>-55.632560599367103</v>
      </c>
      <c r="K107" s="4">
        <v>-57.377777162715397</v>
      </c>
      <c r="L107" s="4">
        <v>48.596687335697702</v>
      </c>
      <c r="M107" s="4">
        <v>14.375748756243199</v>
      </c>
      <c r="N107" s="4">
        <v>70.0455440834222</v>
      </c>
      <c r="O107" s="4">
        <v>39.201412006610099</v>
      </c>
      <c r="P107" s="4">
        <v>171695.99467653499</v>
      </c>
      <c r="Q107" s="4">
        <v>59778.379589040997</v>
      </c>
      <c r="R107" s="4">
        <v>781.89643531747299</v>
      </c>
      <c r="S107" s="4">
        <v>0</v>
      </c>
      <c r="T107" s="4">
        <v>0</v>
      </c>
      <c r="U107" s="4">
        <v>0.182471985089418</v>
      </c>
      <c r="V107" s="4">
        <v>0</v>
      </c>
      <c r="W107" s="4">
        <v>0</v>
      </c>
      <c r="X107" s="4">
        <v>0.57703132880742702</v>
      </c>
      <c r="Y107" s="4">
        <v>0</v>
      </c>
      <c r="Z107" s="5">
        <v>2.6065178533445101E-3</v>
      </c>
      <c r="AA107" s="5">
        <v>3.04739380340999E-5</v>
      </c>
      <c r="AB107" s="10">
        <v>6.5425673048854398E-3</v>
      </c>
      <c r="AC107" s="10">
        <v>6.9220063799994196E-6</v>
      </c>
      <c r="AD107" s="10">
        <v>0</v>
      </c>
      <c r="AE107" s="4">
        <v>9.8877050501754798E-2</v>
      </c>
      <c r="AF107" s="4">
        <v>0.184850737176427</v>
      </c>
      <c r="AG107" s="4">
        <v>0.87192064957209203</v>
      </c>
      <c r="AH107" s="4">
        <v>1</v>
      </c>
      <c r="AI107" s="4">
        <v>1</v>
      </c>
      <c r="AJ107" s="4">
        <v>1</v>
      </c>
      <c r="AK107" s="4">
        <v>1</v>
      </c>
      <c r="AL107" s="4">
        <v>1</v>
      </c>
      <c r="AM107" s="4">
        <v>0</v>
      </c>
      <c r="AN107" s="4">
        <v>0</v>
      </c>
      <c r="AO107" s="4" t="s">
        <v>65</v>
      </c>
      <c r="AP107" s="4">
        <f>-75--50</f>
        <v>-25</v>
      </c>
      <c r="AQ107" s="6">
        <v>4363821.71</v>
      </c>
      <c r="AR107" s="4">
        <v>73</v>
      </c>
      <c r="AS107" s="29">
        <v>100</v>
      </c>
      <c r="AT107" s="29">
        <v>0</v>
      </c>
      <c r="AU107" s="29">
        <v>100</v>
      </c>
      <c r="AV107" s="29">
        <v>0</v>
      </c>
      <c r="AW107" s="29">
        <v>0</v>
      </c>
      <c r="AX107" s="29">
        <v>0</v>
      </c>
    </row>
    <row r="108" spans="1:50" x14ac:dyDescent="0.25">
      <c r="A108">
        <v>97</v>
      </c>
      <c r="B108" s="4">
        <v>0.99371971980781404</v>
      </c>
      <c r="C108" s="4">
        <v>4.3036058051398296</v>
      </c>
      <c r="D108" s="4">
        <v>7.2813928647199297</v>
      </c>
      <c r="E108" s="4">
        <v>3.6590863725861401E-3</v>
      </c>
      <c r="F108" s="5">
        <v>6.2802801921856503E-3</v>
      </c>
      <c r="G108" s="5">
        <v>0</v>
      </c>
      <c r="H108" s="4">
        <v>3.4453894261002702</v>
      </c>
      <c r="I108" s="4">
        <v>3.9257790177865601</v>
      </c>
      <c r="J108" s="4">
        <v>-56.578360084162298</v>
      </c>
      <c r="K108" s="4">
        <v>-31.114896038936202</v>
      </c>
      <c r="L108" s="4">
        <v>17.359003266414899</v>
      </c>
      <c r="M108" s="4">
        <v>14.460238058420201</v>
      </c>
      <c r="N108" s="4">
        <v>69.8174928198478</v>
      </c>
      <c r="O108" s="4">
        <v>60.987955469063301</v>
      </c>
      <c r="P108" s="4">
        <v>265956.17573180399</v>
      </c>
      <c r="Q108" s="4">
        <v>221964.68431372501</v>
      </c>
      <c r="R108" s="4">
        <v>780.78901794072397</v>
      </c>
      <c r="S108" s="4">
        <v>0</v>
      </c>
      <c r="T108" s="4">
        <v>0</v>
      </c>
      <c r="U108" s="4">
        <v>0.26399511861344799</v>
      </c>
      <c r="V108" s="4">
        <v>0</v>
      </c>
      <c r="W108" s="4">
        <v>0</v>
      </c>
      <c r="X108" s="4">
        <v>0.63616983561422502</v>
      </c>
      <c r="Y108" s="4">
        <v>0</v>
      </c>
      <c r="Z108" s="5">
        <v>4.5874414839759198E-4</v>
      </c>
      <c r="AA108" s="5">
        <v>3.3580202334424199E-5</v>
      </c>
      <c r="AB108" s="10">
        <v>5.2362434862087796E-3</v>
      </c>
      <c r="AC108" s="10">
        <v>2.0813513735245999E-6</v>
      </c>
      <c r="AD108" s="10">
        <v>5.4961611570779898E-4</v>
      </c>
      <c r="AE108" s="4">
        <v>8.8177656858444697E-2</v>
      </c>
      <c r="AF108" s="4">
        <v>0.12789084403808401</v>
      </c>
      <c r="AG108" s="4">
        <v>0.93950860480610998</v>
      </c>
      <c r="AH108" s="4">
        <v>0.99912392116478899</v>
      </c>
      <c r="AI108" s="4">
        <v>1</v>
      </c>
      <c r="AJ108" s="4">
        <v>1</v>
      </c>
      <c r="AK108" s="4">
        <v>1</v>
      </c>
      <c r="AL108" s="4">
        <v>1</v>
      </c>
      <c r="AM108" s="4">
        <v>0</v>
      </c>
      <c r="AN108" s="4">
        <v>0</v>
      </c>
      <c r="AO108" s="4" t="s">
        <v>66</v>
      </c>
      <c r="AP108" s="4">
        <f>-50--25</f>
        <v>-25</v>
      </c>
      <c r="AQ108" s="6">
        <v>169802983.5</v>
      </c>
      <c r="AR108" s="4">
        <v>765</v>
      </c>
      <c r="AS108" s="29">
        <v>100</v>
      </c>
      <c r="AT108" s="29">
        <v>0</v>
      </c>
      <c r="AU108" s="29">
        <v>100</v>
      </c>
      <c r="AV108" s="29">
        <v>0</v>
      </c>
      <c r="AW108" s="29">
        <v>0</v>
      </c>
      <c r="AX108" s="29">
        <v>0</v>
      </c>
    </row>
    <row r="109" spans="1:50" x14ac:dyDescent="0.25">
      <c r="A109">
        <v>97</v>
      </c>
      <c r="B109" s="4">
        <v>0.99340684636174403</v>
      </c>
      <c r="C109" s="4">
        <v>9.35464732984547</v>
      </c>
      <c r="D109" s="4">
        <v>7.6310972043182099</v>
      </c>
      <c r="E109" s="4">
        <v>8.1512235407507801E-3</v>
      </c>
      <c r="F109" s="5">
        <v>6.5931536382557903E-3</v>
      </c>
      <c r="G109" s="5">
        <v>0</v>
      </c>
      <c r="H109" s="4">
        <v>3.5138820361428502</v>
      </c>
      <c r="I109" s="4">
        <v>3.94214928867249</v>
      </c>
      <c r="J109" s="4">
        <v>-48.996049463074399</v>
      </c>
      <c r="K109" s="4">
        <v>-22.229761036076098</v>
      </c>
      <c r="L109" s="4">
        <v>14.7883588659138</v>
      </c>
      <c r="M109" s="4">
        <v>14.3566132124866</v>
      </c>
      <c r="N109" s="4">
        <v>71.651333958558297</v>
      </c>
      <c r="O109" s="4">
        <v>63.350333676551998</v>
      </c>
      <c r="P109" s="4">
        <v>294036.63858037803</v>
      </c>
      <c r="Q109" s="4">
        <v>268956.38971153798</v>
      </c>
      <c r="R109" s="4">
        <v>780.794422326838</v>
      </c>
      <c r="S109" s="4">
        <v>0</v>
      </c>
      <c r="T109" s="4">
        <v>0</v>
      </c>
      <c r="U109" s="4">
        <v>0.38598226354649801</v>
      </c>
      <c r="V109" s="4">
        <v>0</v>
      </c>
      <c r="W109" s="4">
        <v>0</v>
      </c>
      <c r="X109" s="4">
        <v>0.700460369316243</v>
      </c>
      <c r="Y109" s="4">
        <v>0</v>
      </c>
      <c r="Z109" s="5">
        <v>3.7936105245507602E-4</v>
      </c>
      <c r="AA109" s="5">
        <v>3.9222507221363501E-5</v>
      </c>
      <c r="AB109" s="10">
        <v>5.1312787421112496E-3</v>
      </c>
      <c r="AC109" s="10">
        <v>9.4363456881354697E-7</v>
      </c>
      <c r="AD109" s="10">
        <v>1.0423330357023199E-3</v>
      </c>
      <c r="AE109" s="4">
        <v>9.1495906708384894E-2</v>
      </c>
      <c r="AF109" s="4">
        <v>0.118192083058584</v>
      </c>
      <c r="AG109" s="4">
        <v>0.94190371343419899</v>
      </c>
      <c r="AH109" s="4">
        <v>0.99858000134539204</v>
      </c>
      <c r="AI109" s="4">
        <v>1</v>
      </c>
      <c r="AJ109" s="4">
        <v>1</v>
      </c>
      <c r="AK109" s="4">
        <v>1</v>
      </c>
      <c r="AL109" s="4">
        <v>1</v>
      </c>
      <c r="AM109" s="4">
        <v>0</v>
      </c>
      <c r="AN109" s="4">
        <v>0</v>
      </c>
      <c r="AO109" s="4" t="s">
        <v>137</v>
      </c>
      <c r="AP109" s="4">
        <f>-25--20</f>
        <v>-5</v>
      </c>
      <c r="AQ109" s="6">
        <v>279714645.30000001</v>
      </c>
      <c r="AR109" s="4">
        <v>1040</v>
      </c>
      <c r="AS109" s="29">
        <v>100</v>
      </c>
      <c r="AT109" s="29">
        <v>0</v>
      </c>
      <c r="AU109" s="29">
        <v>100</v>
      </c>
      <c r="AV109" s="29">
        <v>0</v>
      </c>
      <c r="AW109" s="29">
        <v>0</v>
      </c>
      <c r="AX109" s="29">
        <v>0</v>
      </c>
    </row>
    <row r="110" spans="1:50" x14ac:dyDescent="0.25">
      <c r="A110">
        <v>97</v>
      </c>
      <c r="B110" s="4">
        <v>0.993109342892603</v>
      </c>
      <c r="C110" s="4">
        <v>6.3762957514387297</v>
      </c>
      <c r="D110" s="4">
        <v>7.9625004080994302</v>
      </c>
      <c r="E110" s="4">
        <v>5.4755031569692402E-3</v>
      </c>
      <c r="F110" s="5">
        <v>6.8906571073967197E-3</v>
      </c>
      <c r="G110" s="5">
        <v>0</v>
      </c>
      <c r="H110" s="4">
        <v>3.5419733401890898</v>
      </c>
      <c r="I110" s="4">
        <v>3.9369233551362002</v>
      </c>
      <c r="J110" s="4">
        <v>-46.111294757852797</v>
      </c>
      <c r="K110" s="4">
        <v>-17.0962901576066</v>
      </c>
      <c r="L110" s="4">
        <v>14.336891685468199</v>
      </c>
      <c r="M110" s="4">
        <v>14.480166678604901</v>
      </c>
      <c r="N110" s="4">
        <v>67.370984888328707</v>
      </c>
      <c r="O110" s="4">
        <v>59.748077224388901</v>
      </c>
      <c r="P110" s="4">
        <v>300547.542182712</v>
      </c>
      <c r="Q110" s="4">
        <v>277965.94418422302</v>
      </c>
      <c r="R110" s="4">
        <v>781.833218683582</v>
      </c>
      <c r="S110" s="4">
        <v>0</v>
      </c>
      <c r="T110" s="4">
        <v>0</v>
      </c>
      <c r="U110" s="4">
        <v>0.36754756493103502</v>
      </c>
      <c r="V110" s="4">
        <v>0</v>
      </c>
      <c r="W110" s="4">
        <v>0</v>
      </c>
      <c r="X110" s="4">
        <v>0.73746028696017396</v>
      </c>
      <c r="Y110" s="4">
        <v>0</v>
      </c>
      <c r="Z110" s="5">
        <v>3.7098605932877102E-4</v>
      </c>
      <c r="AA110" s="5">
        <v>3.7428241830707499E-5</v>
      </c>
      <c r="AB110" s="10">
        <v>5.1694195563811102E-3</v>
      </c>
      <c r="AC110" s="10">
        <v>1.2743154306298301E-6</v>
      </c>
      <c r="AD110" s="10">
        <v>1.3115340055439399E-3</v>
      </c>
      <c r="AE110" s="4">
        <v>9.2634213615473304E-2</v>
      </c>
      <c r="AF110" s="4">
        <v>0.109423488325783</v>
      </c>
      <c r="AG110" s="4">
        <v>0.92712820719011102</v>
      </c>
      <c r="AH110" s="4">
        <v>0.99703860528167598</v>
      </c>
      <c r="AI110" s="4">
        <v>1</v>
      </c>
      <c r="AJ110" s="4">
        <v>1</v>
      </c>
      <c r="AK110" s="4">
        <v>1</v>
      </c>
      <c r="AL110" s="4">
        <v>1</v>
      </c>
      <c r="AM110" s="4">
        <v>0</v>
      </c>
      <c r="AN110" s="4">
        <v>0</v>
      </c>
      <c r="AO110" s="4" t="s">
        <v>138</v>
      </c>
      <c r="AP110" s="4">
        <f>-20--15</f>
        <v>-5</v>
      </c>
      <c r="AQ110" s="6">
        <v>567328492.08000004</v>
      </c>
      <c r="AR110" s="4">
        <v>2041</v>
      </c>
      <c r="AS110" s="29">
        <v>100</v>
      </c>
      <c r="AT110" s="29">
        <v>0</v>
      </c>
      <c r="AU110" s="29">
        <v>100</v>
      </c>
      <c r="AV110" s="29">
        <v>0</v>
      </c>
      <c r="AW110" s="29">
        <v>0</v>
      </c>
      <c r="AX110" s="29">
        <v>0</v>
      </c>
    </row>
    <row r="111" spans="1:50" x14ac:dyDescent="0.25">
      <c r="A111">
        <v>97</v>
      </c>
      <c r="B111" s="4">
        <v>0.99286803688249003</v>
      </c>
      <c r="C111" s="4">
        <v>10.5821110024436</v>
      </c>
      <c r="D111" s="4">
        <v>8.2305016605244408</v>
      </c>
      <c r="E111" s="4">
        <v>9.2774813926804495E-3</v>
      </c>
      <c r="F111" s="5">
        <v>7.1319631175099703E-3</v>
      </c>
      <c r="G111" s="5">
        <v>0</v>
      </c>
      <c r="H111" s="4">
        <v>3.5865161842212299</v>
      </c>
      <c r="I111" s="4">
        <v>3.92753573793994</v>
      </c>
      <c r="J111" s="4">
        <v>-42.2716187267959</v>
      </c>
      <c r="K111" s="4">
        <v>-12.256696498839601</v>
      </c>
      <c r="L111" s="4">
        <v>13.9937272360684</v>
      </c>
      <c r="M111" s="4">
        <v>14.577939514488801</v>
      </c>
      <c r="N111" s="4">
        <v>69.5223428850218</v>
      </c>
      <c r="O111" s="4">
        <v>61.743512524171003</v>
      </c>
      <c r="P111" s="4">
        <v>304068.02259481</v>
      </c>
      <c r="Q111" s="4">
        <v>284638.85198339698</v>
      </c>
      <c r="R111" s="4">
        <v>781.408490500982</v>
      </c>
      <c r="S111" s="4">
        <v>0</v>
      </c>
      <c r="T111" s="4">
        <v>0</v>
      </c>
      <c r="U111" s="4">
        <v>0.32304256752404797</v>
      </c>
      <c r="V111" s="4">
        <v>0</v>
      </c>
      <c r="W111" s="4">
        <v>0</v>
      </c>
      <c r="X111" s="4">
        <v>0.72316378990541297</v>
      </c>
      <c r="Y111" s="4">
        <v>0</v>
      </c>
      <c r="Z111" s="5">
        <v>3.6858220806847098E-4</v>
      </c>
      <c r="AA111" s="5">
        <v>3.7570907417967299E-5</v>
      </c>
      <c r="AB111" s="10">
        <v>5.1978836872456696E-3</v>
      </c>
      <c r="AC111" s="10">
        <v>1.80387829903978E-6</v>
      </c>
      <c r="AD111" s="10">
        <v>1.52610787115483E-3</v>
      </c>
      <c r="AE111" s="4">
        <v>9.3150694916675894E-2</v>
      </c>
      <c r="AF111" s="4">
        <v>9.3081841887913505E-2</v>
      </c>
      <c r="AG111" s="4">
        <v>0.93741737477037901</v>
      </c>
      <c r="AH111" s="4">
        <v>0.99868890069376204</v>
      </c>
      <c r="AI111" s="4">
        <v>1</v>
      </c>
      <c r="AJ111" s="4">
        <v>1</v>
      </c>
      <c r="AK111" s="4">
        <v>1</v>
      </c>
      <c r="AL111" s="4">
        <v>1</v>
      </c>
      <c r="AM111" s="4">
        <v>0</v>
      </c>
      <c r="AN111" s="4">
        <v>0</v>
      </c>
      <c r="AO111" s="4" t="s">
        <v>139</v>
      </c>
      <c r="AP111" s="4">
        <f>-15--10</f>
        <v>-5</v>
      </c>
      <c r="AQ111" s="6">
        <v>960086847.74000001</v>
      </c>
      <c r="AR111" s="4">
        <v>3373</v>
      </c>
      <c r="AS111" s="29">
        <v>100</v>
      </c>
      <c r="AT111" s="29">
        <v>0</v>
      </c>
      <c r="AU111" s="29">
        <v>100</v>
      </c>
      <c r="AV111" s="29">
        <v>0</v>
      </c>
      <c r="AW111" s="29">
        <v>0</v>
      </c>
      <c r="AX111" s="29">
        <v>0</v>
      </c>
    </row>
    <row r="112" spans="1:50" x14ac:dyDescent="0.25">
      <c r="A112">
        <v>97</v>
      </c>
      <c r="B112" s="4">
        <v>0.99248716235937695</v>
      </c>
      <c r="C112" s="4">
        <v>9.2241763055223096</v>
      </c>
      <c r="D112" s="4">
        <v>8.6520563288686105</v>
      </c>
      <c r="E112" s="4">
        <v>8.0323332450160101E-3</v>
      </c>
      <c r="F112" s="5">
        <v>7.5128376406222597E-3</v>
      </c>
      <c r="G112" s="5">
        <v>0</v>
      </c>
      <c r="H112" s="4">
        <v>3.61055685342368</v>
      </c>
      <c r="I112" s="4">
        <v>3.90980776310988</v>
      </c>
      <c r="J112" s="4">
        <v>-40.343517054827501</v>
      </c>
      <c r="K112" s="4">
        <v>-7.4527447893761396</v>
      </c>
      <c r="L112" s="4">
        <v>13.8530940292409</v>
      </c>
      <c r="M112" s="4">
        <v>14.999494653552</v>
      </c>
      <c r="N112" s="4">
        <v>67.471237760278896</v>
      </c>
      <c r="O112" s="4">
        <v>59.733140799727202</v>
      </c>
      <c r="P112" s="4">
        <v>307262.74521672999</v>
      </c>
      <c r="Q112" s="4">
        <v>287755.53053564602</v>
      </c>
      <c r="R112" s="4">
        <v>781.79493510899295</v>
      </c>
      <c r="S112" s="4">
        <v>0</v>
      </c>
      <c r="T112" s="4">
        <v>0</v>
      </c>
      <c r="U112" s="4">
        <v>0.28637137975315502</v>
      </c>
      <c r="V112" s="4">
        <v>0</v>
      </c>
      <c r="W112" s="4">
        <v>0</v>
      </c>
      <c r="X112" s="4">
        <v>0.72878788004050599</v>
      </c>
      <c r="Y112" s="4">
        <v>0</v>
      </c>
      <c r="Z112" s="5">
        <v>3.6754879293203702E-4</v>
      </c>
      <c r="AA112" s="5">
        <v>3.83193793558467E-5</v>
      </c>
      <c r="AB112" s="10">
        <v>5.3630768976484803E-3</v>
      </c>
      <c r="AC112" s="10">
        <v>2.5850054748448899E-6</v>
      </c>
      <c r="AD112" s="10">
        <v>1.74129284952605E-3</v>
      </c>
      <c r="AE112" s="4">
        <v>9.5958295145734604E-2</v>
      </c>
      <c r="AF112" s="4">
        <v>8.4816308249806197E-2</v>
      </c>
      <c r="AG112" s="4">
        <v>0.932696640210531</v>
      </c>
      <c r="AH112" s="4">
        <v>0.99827065865827602</v>
      </c>
      <c r="AI112" s="4">
        <v>1</v>
      </c>
      <c r="AJ112" s="4">
        <v>1</v>
      </c>
      <c r="AK112" s="4">
        <v>1</v>
      </c>
      <c r="AL112" s="4">
        <v>1</v>
      </c>
      <c r="AM112" s="4">
        <v>0</v>
      </c>
      <c r="AN112" s="4">
        <v>0</v>
      </c>
      <c r="AO112" s="4" t="s">
        <v>140</v>
      </c>
      <c r="AP112" s="4">
        <f>-10--5</f>
        <v>-5</v>
      </c>
      <c r="AQ112" s="6">
        <v>1509565513.1900001</v>
      </c>
      <c r="AR112" s="4">
        <v>5246</v>
      </c>
      <c r="AS112" s="29">
        <v>100</v>
      </c>
      <c r="AT112" s="29">
        <v>0</v>
      </c>
      <c r="AU112" s="29">
        <v>100</v>
      </c>
      <c r="AV112" s="29">
        <v>0</v>
      </c>
      <c r="AW112" s="29">
        <v>0</v>
      </c>
      <c r="AX112" s="29">
        <v>0</v>
      </c>
    </row>
    <row r="113" spans="1:50" x14ac:dyDescent="0.25">
      <c r="A113">
        <v>97</v>
      </c>
      <c r="B113" s="4">
        <v>0.99229330243119296</v>
      </c>
      <c r="C113" s="4">
        <v>9.4723739778586395</v>
      </c>
      <c r="D113" s="4">
        <v>8.8659395230636093</v>
      </c>
      <c r="E113" s="4">
        <v>8.2586353692454696E-3</v>
      </c>
      <c r="F113" s="5">
        <v>7.7066975688064501E-3</v>
      </c>
      <c r="G113" s="5">
        <v>0</v>
      </c>
      <c r="H113" s="4">
        <v>3.6389091972279601</v>
      </c>
      <c r="I113" s="4">
        <v>3.8902957024247198</v>
      </c>
      <c r="J113" s="4">
        <v>-38.093673556291897</v>
      </c>
      <c r="K113" s="4">
        <v>-2.4416225084396102</v>
      </c>
      <c r="L113" s="4">
        <v>13.613077587684799</v>
      </c>
      <c r="M113" s="4">
        <v>15.348969380580799</v>
      </c>
      <c r="N113" s="4">
        <v>67.730736943717503</v>
      </c>
      <c r="O113" s="4">
        <v>59.905590789519401</v>
      </c>
      <c r="P113" s="4">
        <v>312221.39169962902</v>
      </c>
      <c r="Q113" s="4">
        <v>292946.10689809901</v>
      </c>
      <c r="R113" s="4">
        <v>781.20772334746005</v>
      </c>
      <c r="S113" s="4">
        <v>0</v>
      </c>
      <c r="T113" s="4">
        <v>0</v>
      </c>
      <c r="U113" s="4">
        <v>0.26810644127623601</v>
      </c>
      <c r="V113" s="4">
        <v>0</v>
      </c>
      <c r="W113" s="4">
        <v>0</v>
      </c>
      <c r="X113" s="4">
        <v>0.72810249111638703</v>
      </c>
      <c r="Y113" s="4">
        <v>0</v>
      </c>
      <c r="Z113" s="5">
        <v>3.6582088713110799E-4</v>
      </c>
      <c r="AA113" s="5">
        <v>3.8897980995926003E-5</v>
      </c>
      <c r="AB113" s="10">
        <v>5.3178106248198999E-3</v>
      </c>
      <c r="AC113" s="10">
        <v>2.8809183275511901E-6</v>
      </c>
      <c r="AD113" s="10">
        <v>1.9812726021335098E-3</v>
      </c>
      <c r="AE113" s="4">
        <v>9.6502524613227197E-2</v>
      </c>
      <c r="AF113" s="4">
        <v>7.7194886875542504E-2</v>
      </c>
      <c r="AG113" s="4">
        <v>0.93772655514332404</v>
      </c>
      <c r="AH113" s="4">
        <v>0.99772432808585898</v>
      </c>
      <c r="AI113" s="4">
        <v>1</v>
      </c>
      <c r="AJ113" s="4">
        <v>1</v>
      </c>
      <c r="AK113" s="4">
        <v>1</v>
      </c>
      <c r="AL113" s="4">
        <v>1</v>
      </c>
      <c r="AM113" s="4">
        <v>0</v>
      </c>
      <c r="AN113" s="4">
        <v>0</v>
      </c>
      <c r="AO113" s="4" t="s">
        <v>67</v>
      </c>
      <c r="AP113" s="4">
        <f>-25-0</f>
        <v>-25</v>
      </c>
      <c r="AQ113" s="6">
        <v>2219359705.8600001</v>
      </c>
      <c r="AR113" s="4">
        <v>7576</v>
      </c>
      <c r="AS113" s="29">
        <v>100</v>
      </c>
      <c r="AT113" s="29">
        <v>0</v>
      </c>
      <c r="AU113" s="29">
        <v>100</v>
      </c>
      <c r="AV113" s="29">
        <v>0</v>
      </c>
      <c r="AW113" s="29">
        <v>0</v>
      </c>
      <c r="AX113" s="29">
        <v>0</v>
      </c>
    </row>
    <row r="114" spans="1:50" x14ac:dyDescent="0.25">
      <c r="A114">
        <v>97</v>
      </c>
      <c r="B114" s="4">
        <v>0.99197633986862099</v>
      </c>
      <c r="C114" s="4">
        <v>15.393160676049799</v>
      </c>
      <c r="D114" s="4">
        <v>9.2146516374633194</v>
      </c>
      <c r="E114" s="4">
        <v>1.38330221293978E-2</v>
      </c>
      <c r="F114" s="5">
        <v>8.0236601313788992E-3</v>
      </c>
      <c r="G114" s="5">
        <v>0</v>
      </c>
      <c r="H114" s="4">
        <v>3.6729898283352602</v>
      </c>
      <c r="I114" s="4">
        <v>3.8752550296350901</v>
      </c>
      <c r="J114" s="4">
        <v>-35.426086323802203</v>
      </c>
      <c r="K114" s="4">
        <v>2.5942210785805702</v>
      </c>
      <c r="L114" s="4">
        <v>13.7203675816928</v>
      </c>
      <c r="M114" s="4">
        <v>15.735453510808799</v>
      </c>
      <c r="N114" s="4">
        <v>67.889185586530104</v>
      </c>
      <c r="O114" s="4">
        <v>59.896447204506501</v>
      </c>
      <c r="P114" s="4">
        <v>309762.466843476</v>
      </c>
      <c r="Q114" s="4">
        <v>290905.55742664298</v>
      </c>
      <c r="R114" s="4">
        <v>781.35175508720602</v>
      </c>
      <c r="S114" s="4">
        <v>0</v>
      </c>
      <c r="T114" s="4">
        <v>0</v>
      </c>
      <c r="U114" s="4">
        <v>0.274401320749115</v>
      </c>
      <c r="V114" s="4">
        <v>0</v>
      </c>
      <c r="W114" s="4">
        <v>0</v>
      </c>
      <c r="X114" s="4">
        <v>0.73132600585876595</v>
      </c>
      <c r="Y114" s="4">
        <v>0</v>
      </c>
      <c r="Z114" s="5">
        <v>3.6572817036884003E-4</v>
      </c>
      <c r="AA114" s="5">
        <v>4.0387583316218602E-5</v>
      </c>
      <c r="AB114" s="10">
        <v>5.3689263424699001E-3</v>
      </c>
      <c r="AC114" s="10">
        <v>5.5813746856888301E-6</v>
      </c>
      <c r="AD114" s="10">
        <v>2.2430222183007702E-3</v>
      </c>
      <c r="AE114" s="4">
        <v>9.9839640494548201E-2</v>
      </c>
      <c r="AF114" s="4">
        <v>7.3680052255928205E-2</v>
      </c>
      <c r="AG114" s="4">
        <v>0.92019324964461002</v>
      </c>
      <c r="AH114" s="4">
        <v>0.99207841453947299</v>
      </c>
      <c r="AI114" s="4">
        <v>1</v>
      </c>
      <c r="AJ114" s="4">
        <v>1</v>
      </c>
      <c r="AK114" s="4">
        <v>1</v>
      </c>
      <c r="AL114" s="4">
        <v>1</v>
      </c>
      <c r="AM114" s="4">
        <v>0</v>
      </c>
      <c r="AN114" s="4">
        <v>0</v>
      </c>
      <c r="AO114" s="4" t="s">
        <v>141</v>
      </c>
      <c r="AP114" s="4" t="s">
        <v>127</v>
      </c>
      <c r="AQ114" s="6">
        <v>2716476095.25</v>
      </c>
      <c r="AR114" s="4">
        <v>9338</v>
      </c>
      <c r="AS114" s="29">
        <v>100</v>
      </c>
      <c r="AT114" s="29">
        <v>0</v>
      </c>
      <c r="AU114" s="29">
        <v>100</v>
      </c>
      <c r="AV114" s="29">
        <v>0</v>
      </c>
      <c r="AW114" s="29">
        <v>0</v>
      </c>
      <c r="AX114" s="29">
        <v>0</v>
      </c>
    </row>
    <row r="115" spans="1:50" x14ac:dyDescent="0.25">
      <c r="A115">
        <v>97</v>
      </c>
      <c r="B115" s="4">
        <v>0.99159781996252905</v>
      </c>
      <c r="C115" s="4">
        <v>19.374143441593699</v>
      </c>
      <c r="D115" s="4">
        <v>9.6294845160247693</v>
      </c>
      <c r="E115" s="4">
        <v>1.7785830224231001E-2</v>
      </c>
      <c r="F115" s="5">
        <v>8.4021800374707301E-3</v>
      </c>
      <c r="G115" s="5">
        <v>0</v>
      </c>
      <c r="H115" s="4">
        <v>3.70180309666413</v>
      </c>
      <c r="I115" s="4">
        <v>3.8523686795718102</v>
      </c>
      <c r="J115" s="4">
        <v>-33.608499050214903</v>
      </c>
      <c r="K115" s="4">
        <v>7.5978709381280796</v>
      </c>
      <c r="L115" s="4">
        <v>13.555931150603501</v>
      </c>
      <c r="M115" s="4">
        <v>16.153041261630101</v>
      </c>
      <c r="N115" s="4">
        <v>68.349284014779499</v>
      </c>
      <c r="O115" s="4">
        <v>60.209077629773802</v>
      </c>
      <c r="P115" s="4">
        <v>312318.424610221</v>
      </c>
      <c r="Q115" s="4">
        <v>294443.203850216</v>
      </c>
      <c r="R115" s="4">
        <v>780.75007877716996</v>
      </c>
      <c r="S115" s="4">
        <v>0</v>
      </c>
      <c r="T115" s="4">
        <v>0</v>
      </c>
      <c r="U115" s="4">
        <v>0.25445128867858002</v>
      </c>
      <c r="V115" s="4">
        <v>0</v>
      </c>
      <c r="W115" s="4">
        <v>0</v>
      </c>
      <c r="X115" s="4">
        <v>0.71538393741984896</v>
      </c>
      <c r="Y115" s="4">
        <v>0</v>
      </c>
      <c r="Z115" s="5">
        <v>3.6549653611087199E-4</v>
      </c>
      <c r="AA115" s="5">
        <v>4.1631700595597E-5</v>
      </c>
      <c r="AB115" s="10">
        <v>5.4127243527492801E-3</v>
      </c>
      <c r="AC115" s="10">
        <v>5.8972403240684396E-6</v>
      </c>
      <c r="AD115" s="10">
        <v>2.57641568236649E-3</v>
      </c>
      <c r="AE115" s="4">
        <v>0.100790020166552</v>
      </c>
      <c r="AF115" s="4">
        <v>7.2350374335298007E-2</v>
      </c>
      <c r="AG115" s="4">
        <v>0.92325489862090504</v>
      </c>
      <c r="AH115" s="4">
        <v>0.99228220669329903</v>
      </c>
      <c r="AI115" s="4">
        <v>1</v>
      </c>
      <c r="AJ115" s="4">
        <v>1</v>
      </c>
      <c r="AK115" s="4">
        <v>1</v>
      </c>
      <c r="AL115" s="4">
        <v>1</v>
      </c>
      <c r="AM115" s="4">
        <v>0</v>
      </c>
      <c r="AN115" s="4">
        <v>0</v>
      </c>
      <c r="AO115" s="4" t="s">
        <v>142</v>
      </c>
      <c r="AP115" s="4">
        <v>43230</v>
      </c>
      <c r="AQ115" s="6">
        <v>3400819004.4699998</v>
      </c>
      <c r="AR115" s="4">
        <v>11550</v>
      </c>
      <c r="AS115" s="29">
        <v>100</v>
      </c>
      <c r="AT115" s="29">
        <v>0</v>
      </c>
      <c r="AU115" s="29">
        <v>100</v>
      </c>
      <c r="AV115" s="29">
        <v>0</v>
      </c>
      <c r="AW115" s="29">
        <v>0</v>
      </c>
      <c r="AX115" s="29">
        <v>0</v>
      </c>
    </row>
    <row r="116" spans="1:50" x14ac:dyDescent="0.25">
      <c r="A116">
        <v>97</v>
      </c>
      <c r="B116" s="4">
        <v>0.991211615421702</v>
      </c>
      <c r="C116" s="4">
        <v>21.536671117698202</v>
      </c>
      <c r="D116" s="4">
        <v>10.050947771177899</v>
      </c>
      <c r="E116" s="4">
        <v>2.00086836217447E-2</v>
      </c>
      <c r="F116" s="5">
        <v>8.7883845782970992E-3</v>
      </c>
      <c r="G116" s="5">
        <v>0</v>
      </c>
      <c r="H116" s="4">
        <v>3.7336879397118201</v>
      </c>
      <c r="I116" s="4">
        <v>3.8353193726366901</v>
      </c>
      <c r="J116" s="4">
        <v>-31.218814312789601</v>
      </c>
      <c r="K116" s="4">
        <v>12.5847834434162</v>
      </c>
      <c r="L116" s="4">
        <v>13.542285813512899</v>
      </c>
      <c r="M116" s="4">
        <v>16.4284539164168</v>
      </c>
      <c r="N116" s="4">
        <v>68.213844626702596</v>
      </c>
      <c r="O116" s="4">
        <v>59.996082186435203</v>
      </c>
      <c r="P116" s="4">
        <v>312667.75253463798</v>
      </c>
      <c r="Q116" s="4">
        <v>294763.932901263</v>
      </c>
      <c r="R116" s="4">
        <v>780.56210406977596</v>
      </c>
      <c r="S116" s="4">
        <v>0</v>
      </c>
      <c r="T116" s="4">
        <v>0</v>
      </c>
      <c r="U116" s="4">
        <v>0.22768862636757201</v>
      </c>
      <c r="V116" s="4">
        <v>0</v>
      </c>
      <c r="W116" s="4">
        <v>0</v>
      </c>
      <c r="X116" s="4">
        <v>0.71399456924282201</v>
      </c>
      <c r="Y116" s="4">
        <v>0</v>
      </c>
      <c r="Z116" s="5">
        <v>3.6600119737039398E-4</v>
      </c>
      <c r="AA116" s="5">
        <v>4.4028749622839902E-5</v>
      </c>
      <c r="AB116" s="10">
        <v>5.3939822504160103E-3</v>
      </c>
      <c r="AC116" s="10">
        <v>7.3101586767819702E-6</v>
      </c>
      <c r="AD116" s="10">
        <v>2.9770477092795301E-3</v>
      </c>
      <c r="AE116" s="4">
        <v>0.102055257988584</v>
      </c>
      <c r="AF116" s="4">
        <v>6.7915560888004406E-2</v>
      </c>
      <c r="AG116" s="4">
        <v>0.92503791027090299</v>
      </c>
      <c r="AH116" s="4">
        <v>0.99162115851473698</v>
      </c>
      <c r="AI116" s="4">
        <v>1</v>
      </c>
      <c r="AJ116" s="4">
        <v>1</v>
      </c>
      <c r="AK116" s="4">
        <v>1</v>
      </c>
      <c r="AL116" s="4">
        <v>1</v>
      </c>
      <c r="AM116" s="4">
        <v>0</v>
      </c>
      <c r="AN116" s="4">
        <v>0</v>
      </c>
      <c r="AO116" s="4" t="s">
        <v>143</v>
      </c>
      <c r="AP116" s="4">
        <v>43388</v>
      </c>
      <c r="AQ116" s="6">
        <v>3731711390.5300002</v>
      </c>
      <c r="AR116" s="4">
        <v>12660</v>
      </c>
      <c r="AS116" s="29">
        <v>100</v>
      </c>
      <c r="AT116" s="29">
        <v>0</v>
      </c>
      <c r="AU116" s="29">
        <v>100</v>
      </c>
      <c r="AV116" s="29">
        <v>0</v>
      </c>
      <c r="AW116" s="29">
        <v>0</v>
      </c>
      <c r="AX116" s="29">
        <v>0</v>
      </c>
    </row>
    <row r="117" spans="1:50" x14ac:dyDescent="0.25">
      <c r="A117">
        <v>97</v>
      </c>
      <c r="B117" s="4">
        <v>0.99076023614823605</v>
      </c>
      <c r="C117" s="4">
        <v>22.1020741273033</v>
      </c>
      <c r="D117" s="4">
        <v>10.541251983653501</v>
      </c>
      <c r="E117" s="4">
        <v>2.05991171039458E-2</v>
      </c>
      <c r="F117" s="5">
        <v>9.2397638517638294E-3</v>
      </c>
      <c r="G117" s="5">
        <v>0</v>
      </c>
      <c r="H117" s="4">
        <v>3.7702087844635699</v>
      </c>
      <c r="I117" s="4">
        <v>3.82632711869369</v>
      </c>
      <c r="J117" s="4">
        <v>-28.959175416186699</v>
      </c>
      <c r="K117" s="4">
        <v>17.5001164285508</v>
      </c>
      <c r="L117" s="4">
        <v>13.734289300708999</v>
      </c>
      <c r="M117" s="4">
        <v>16.664462522079901</v>
      </c>
      <c r="N117" s="4">
        <v>67.006821897450095</v>
      </c>
      <c r="O117" s="4">
        <v>58.877310887666702</v>
      </c>
      <c r="P117" s="4">
        <v>309456.94920062402</v>
      </c>
      <c r="Q117" s="4">
        <v>290646.95349901897</v>
      </c>
      <c r="R117" s="4">
        <v>780.42452214288699</v>
      </c>
      <c r="S117" s="4">
        <v>0</v>
      </c>
      <c r="T117" s="4">
        <v>0</v>
      </c>
      <c r="U117" s="4">
        <v>0.22507980515894099</v>
      </c>
      <c r="V117" s="4">
        <v>0</v>
      </c>
      <c r="W117" s="4">
        <v>0</v>
      </c>
      <c r="X117" s="4">
        <v>0.709411738345195</v>
      </c>
      <c r="Y117" s="4">
        <v>0</v>
      </c>
      <c r="Z117" s="5">
        <v>3.6583591543634197E-4</v>
      </c>
      <c r="AA117" s="5">
        <v>4.5257751268169897E-5</v>
      </c>
      <c r="AB117" s="10">
        <v>5.4132136837259101E-3</v>
      </c>
      <c r="AC117" s="10">
        <v>9.1615112908753395E-6</v>
      </c>
      <c r="AD117" s="10">
        <v>3.4062804583516498E-3</v>
      </c>
      <c r="AE117" s="4">
        <v>0.103384816850663</v>
      </c>
      <c r="AF117" s="4">
        <v>7.10253760820274E-2</v>
      </c>
      <c r="AG117" s="4">
        <v>0.92095468735345298</v>
      </c>
      <c r="AH117" s="4">
        <v>0.990222545905865</v>
      </c>
      <c r="AI117" s="4">
        <v>1</v>
      </c>
      <c r="AJ117" s="4">
        <v>1</v>
      </c>
      <c r="AK117" s="4">
        <v>1</v>
      </c>
      <c r="AL117" s="4">
        <v>1</v>
      </c>
      <c r="AM117" s="4">
        <v>0</v>
      </c>
      <c r="AN117" s="4">
        <v>0</v>
      </c>
      <c r="AO117" s="4" t="s">
        <v>144</v>
      </c>
      <c r="AP117" s="4" t="s">
        <v>128</v>
      </c>
      <c r="AQ117" s="6">
        <v>3853397309.4899998</v>
      </c>
      <c r="AR117" s="4">
        <v>13258</v>
      </c>
      <c r="AS117" s="29">
        <v>100</v>
      </c>
      <c r="AT117" s="29">
        <v>0</v>
      </c>
      <c r="AU117" s="29">
        <v>100</v>
      </c>
      <c r="AV117" s="29">
        <v>0</v>
      </c>
      <c r="AW117" s="29">
        <v>0</v>
      </c>
      <c r="AX117" s="29">
        <v>0</v>
      </c>
    </row>
    <row r="118" spans="1:50" x14ac:dyDescent="0.25">
      <c r="A118">
        <v>97</v>
      </c>
      <c r="B118" s="4">
        <v>0.990296709474077</v>
      </c>
      <c r="C118" s="4">
        <v>22.682516231668401</v>
      </c>
      <c r="D118" s="4">
        <v>11.042200408966201</v>
      </c>
      <c r="E118" s="4">
        <v>2.1209356166096999E-2</v>
      </c>
      <c r="F118" s="5">
        <v>9.7032905259223905E-3</v>
      </c>
      <c r="G118" s="5">
        <v>0</v>
      </c>
      <c r="H118" s="4">
        <v>3.8240921079235002</v>
      </c>
      <c r="I118" s="4">
        <v>3.82037383217033</v>
      </c>
      <c r="J118" s="4">
        <v>-25.925003572563799</v>
      </c>
      <c r="K118" s="4">
        <v>22.488530607683099</v>
      </c>
      <c r="L118" s="4">
        <v>13.878578451025501</v>
      </c>
      <c r="M118" s="4">
        <v>16.730958632466201</v>
      </c>
      <c r="N118" s="4">
        <v>71.299151621491404</v>
      </c>
      <c r="O118" s="4">
        <v>62.7005039989618</v>
      </c>
      <c r="P118" s="4">
        <v>305355.70843983401</v>
      </c>
      <c r="Q118" s="4">
        <v>287632.387117429</v>
      </c>
      <c r="R118" s="4">
        <v>779.576525988772</v>
      </c>
      <c r="S118" s="4">
        <v>0</v>
      </c>
      <c r="T118" s="4">
        <v>0</v>
      </c>
      <c r="U118" s="4">
        <v>0.23416700757262501</v>
      </c>
      <c r="V118" s="4">
        <v>0</v>
      </c>
      <c r="W118" s="4">
        <v>0</v>
      </c>
      <c r="X118" s="4">
        <v>0.63976586352607401</v>
      </c>
      <c r="Y118" s="4">
        <v>0</v>
      </c>
      <c r="Z118" s="5">
        <v>3.6540967287679798E-4</v>
      </c>
      <c r="AA118" s="5">
        <v>4.9480736783165302E-5</v>
      </c>
      <c r="AB118" s="10">
        <v>5.4207146019774697E-3</v>
      </c>
      <c r="AC118" s="10">
        <v>1.2126789092075201E-5</v>
      </c>
      <c r="AD118" s="10">
        <v>3.8555443473728699E-3</v>
      </c>
      <c r="AE118" s="4">
        <v>0.10276232109988601</v>
      </c>
      <c r="AF118" s="4">
        <v>7.67158919748092E-2</v>
      </c>
      <c r="AG118" s="4">
        <v>0.92016769950817401</v>
      </c>
      <c r="AH118" s="4">
        <v>0.98817962387328195</v>
      </c>
      <c r="AI118" s="4">
        <v>1</v>
      </c>
      <c r="AJ118" s="4">
        <v>1</v>
      </c>
      <c r="AK118" s="4">
        <v>1</v>
      </c>
      <c r="AL118" s="4">
        <v>1</v>
      </c>
      <c r="AM118" s="4">
        <v>0</v>
      </c>
      <c r="AN118" s="4">
        <v>0</v>
      </c>
      <c r="AO118" s="4" t="s">
        <v>68</v>
      </c>
      <c r="AP118" s="4" t="s">
        <v>69</v>
      </c>
      <c r="AQ118" s="6">
        <v>3975367222.3499999</v>
      </c>
      <c r="AR118" s="4">
        <v>13821</v>
      </c>
      <c r="AS118" s="29">
        <v>100</v>
      </c>
      <c r="AT118" s="29">
        <v>0</v>
      </c>
      <c r="AU118" s="29">
        <v>100</v>
      </c>
      <c r="AV118" s="29">
        <v>0</v>
      </c>
      <c r="AW118" s="29">
        <v>0</v>
      </c>
      <c r="AX118" s="29">
        <v>0</v>
      </c>
    </row>
    <row r="119" spans="1:50" x14ac:dyDescent="0.25">
      <c r="A119">
        <v>97</v>
      </c>
      <c r="B119" s="4">
        <v>0.98973089706832296</v>
      </c>
      <c r="C119" s="4">
        <v>26.052643474255699</v>
      </c>
      <c r="D119" s="4">
        <v>11.6502067509214</v>
      </c>
      <c r="E119" s="4">
        <v>2.4837734184343499E-2</v>
      </c>
      <c r="F119" s="5">
        <v>1.0269102931676001E-2</v>
      </c>
      <c r="G119" s="5">
        <v>0</v>
      </c>
      <c r="H119" s="4">
        <v>3.8611126129651101</v>
      </c>
      <c r="I119" s="4">
        <v>3.8194514904279799</v>
      </c>
      <c r="J119" s="4">
        <v>-24.704014558083198</v>
      </c>
      <c r="K119" s="4">
        <v>27.484782323807899</v>
      </c>
      <c r="L119" s="4">
        <v>13.8672623445855</v>
      </c>
      <c r="M119" s="4">
        <v>16.937149611302701</v>
      </c>
      <c r="N119" s="4">
        <v>68.706808856207701</v>
      </c>
      <c r="O119" s="4">
        <v>60.315486856258303</v>
      </c>
      <c r="P119" s="4">
        <v>307000.71113092598</v>
      </c>
      <c r="Q119" s="4">
        <v>287869.18382892001</v>
      </c>
      <c r="R119" s="4">
        <v>779.88714701458503</v>
      </c>
      <c r="S119" s="4">
        <v>0</v>
      </c>
      <c r="T119" s="4">
        <v>0</v>
      </c>
      <c r="U119" s="4">
        <v>0.243128758662252</v>
      </c>
      <c r="V119" s="4">
        <v>0</v>
      </c>
      <c r="W119" s="4">
        <v>0</v>
      </c>
      <c r="X119" s="4">
        <v>0.64958666310638802</v>
      </c>
      <c r="Y119" s="4">
        <v>0</v>
      </c>
      <c r="Z119" s="5">
        <v>3.6641857159212398E-4</v>
      </c>
      <c r="AA119" s="5">
        <v>5.1789911127898099E-5</v>
      </c>
      <c r="AB119" s="10">
        <v>5.4098707892477997E-3</v>
      </c>
      <c r="AC119" s="10">
        <v>1.5751935176496499E-5</v>
      </c>
      <c r="AD119" s="10">
        <v>4.4252573358486303E-3</v>
      </c>
      <c r="AE119" s="4">
        <v>0.10434004029819199</v>
      </c>
      <c r="AF119" s="4">
        <v>7.4891196272299204E-2</v>
      </c>
      <c r="AG119" s="4">
        <v>0.913721971466537</v>
      </c>
      <c r="AH119" s="4">
        <v>0.98287058768317304</v>
      </c>
      <c r="AI119" s="4">
        <v>1</v>
      </c>
      <c r="AJ119" s="4">
        <v>1</v>
      </c>
      <c r="AK119" s="4">
        <v>1</v>
      </c>
      <c r="AL119" s="4">
        <v>1</v>
      </c>
      <c r="AM119" s="4">
        <v>0</v>
      </c>
      <c r="AN119" s="4">
        <v>0</v>
      </c>
      <c r="AO119" s="4" t="s">
        <v>145</v>
      </c>
      <c r="AP119" s="4" t="s">
        <v>129</v>
      </c>
      <c r="AQ119" s="6">
        <v>4098969308.54</v>
      </c>
      <c r="AR119" s="4">
        <v>14239</v>
      </c>
      <c r="AS119" s="29">
        <v>100</v>
      </c>
      <c r="AT119" s="29">
        <v>0</v>
      </c>
      <c r="AU119" s="29">
        <v>100</v>
      </c>
      <c r="AV119" s="29">
        <v>0</v>
      </c>
      <c r="AW119" s="29">
        <v>0</v>
      </c>
      <c r="AX119" s="29">
        <v>0</v>
      </c>
    </row>
    <row r="120" spans="1:50" x14ac:dyDescent="0.25">
      <c r="A120">
        <v>97</v>
      </c>
      <c r="B120" s="4">
        <v>0.98919367185127505</v>
      </c>
      <c r="C120" s="4">
        <v>22.490237139460199</v>
      </c>
      <c r="D120" s="4">
        <v>12.223966285057701</v>
      </c>
      <c r="E120" s="4">
        <v>2.1006742655641598E-2</v>
      </c>
      <c r="F120" s="5">
        <v>1.08063281487244E-2</v>
      </c>
      <c r="G120" s="5">
        <v>0</v>
      </c>
      <c r="H120" s="4">
        <v>3.91736798966644</v>
      </c>
      <c r="I120" s="4">
        <v>3.8193358112858999</v>
      </c>
      <c r="J120" s="4">
        <v>-21.934467391382</v>
      </c>
      <c r="K120" s="4">
        <v>32.5186468839754</v>
      </c>
      <c r="L120" s="4">
        <v>13.9561752187898</v>
      </c>
      <c r="M120" s="4">
        <v>16.961321709034799</v>
      </c>
      <c r="N120" s="4">
        <v>70.695176096170101</v>
      </c>
      <c r="O120" s="4">
        <v>62.147244938279698</v>
      </c>
      <c r="P120" s="4">
        <v>304453.943074312</v>
      </c>
      <c r="Q120" s="4">
        <v>286030.88975569</v>
      </c>
      <c r="R120" s="4">
        <v>778.75186159307998</v>
      </c>
      <c r="S120" s="4">
        <v>0</v>
      </c>
      <c r="T120" s="4">
        <v>0</v>
      </c>
      <c r="U120" s="4">
        <v>0.24836268815037299</v>
      </c>
      <c r="V120" s="4">
        <v>0</v>
      </c>
      <c r="W120" s="4">
        <v>0</v>
      </c>
      <c r="X120" s="4">
        <v>0.60559434904104303</v>
      </c>
      <c r="Y120" s="4">
        <v>0</v>
      </c>
      <c r="Z120" s="5">
        <v>3.6635310301787302E-4</v>
      </c>
      <c r="AA120" s="5">
        <v>5.7775306902587201E-5</v>
      </c>
      <c r="AB120" s="10">
        <v>5.4354146096802702E-3</v>
      </c>
      <c r="AC120" s="10">
        <v>1.71104145557818E-5</v>
      </c>
      <c r="AD120" s="10">
        <v>4.92966030459759E-3</v>
      </c>
      <c r="AE120" s="4">
        <v>0.103197377359521</v>
      </c>
      <c r="AF120" s="4">
        <v>8.5516318969606805E-2</v>
      </c>
      <c r="AG120" s="4">
        <v>0.91107804620274202</v>
      </c>
      <c r="AH120" s="4">
        <v>0.98361541189416501</v>
      </c>
      <c r="AI120" s="4">
        <v>1</v>
      </c>
      <c r="AJ120" s="4">
        <v>1</v>
      </c>
      <c r="AK120" s="4">
        <v>1</v>
      </c>
      <c r="AL120" s="4">
        <v>1</v>
      </c>
      <c r="AM120" s="4">
        <v>0</v>
      </c>
      <c r="AN120" s="4">
        <v>0</v>
      </c>
      <c r="AO120" s="4" t="s">
        <v>146</v>
      </c>
      <c r="AP120" s="4" t="s">
        <v>130</v>
      </c>
      <c r="AQ120" s="6">
        <v>4109405793.1199999</v>
      </c>
      <c r="AR120" s="4">
        <v>14367</v>
      </c>
      <c r="AS120" s="29">
        <v>100</v>
      </c>
      <c r="AT120" s="29">
        <v>0</v>
      </c>
      <c r="AU120" s="29">
        <v>100</v>
      </c>
      <c r="AV120" s="29">
        <v>0</v>
      </c>
      <c r="AW120" s="29">
        <v>0</v>
      </c>
      <c r="AX120" s="29">
        <v>0</v>
      </c>
    </row>
    <row r="121" spans="1:50" x14ac:dyDescent="0.25">
      <c r="A121">
        <v>97</v>
      </c>
      <c r="B121" s="4">
        <v>0.98867765735862001</v>
      </c>
      <c r="C121" s="4">
        <v>28.0736373503028</v>
      </c>
      <c r="D121" s="4">
        <v>12.7718547042221</v>
      </c>
      <c r="E121" s="4">
        <v>2.70869960746036E-2</v>
      </c>
      <c r="F121" s="5">
        <v>1.13223426413799E-2</v>
      </c>
      <c r="G121" s="5">
        <v>0</v>
      </c>
      <c r="H121" s="4">
        <v>3.9727195712768801</v>
      </c>
      <c r="I121" s="4">
        <v>3.8255134569547402</v>
      </c>
      <c r="J121" s="4">
        <v>-20.0348662669006</v>
      </c>
      <c r="K121" s="4">
        <v>37.512331583634101</v>
      </c>
      <c r="L121" s="4">
        <v>14.1363594889034</v>
      </c>
      <c r="M121" s="4">
        <v>17.193102355021299</v>
      </c>
      <c r="N121" s="4">
        <v>71.539238825730706</v>
      </c>
      <c r="O121" s="4">
        <v>62.764265919472898</v>
      </c>
      <c r="P121" s="4">
        <v>300857.71973774198</v>
      </c>
      <c r="Q121" s="4">
        <v>282400.23710708402</v>
      </c>
      <c r="R121" s="4">
        <v>778.62839728514098</v>
      </c>
      <c r="S121" s="4">
        <v>0</v>
      </c>
      <c r="T121" s="4">
        <v>0</v>
      </c>
      <c r="U121" s="4">
        <v>0.25340713691594202</v>
      </c>
      <c r="V121" s="4">
        <v>0</v>
      </c>
      <c r="W121" s="4">
        <v>0</v>
      </c>
      <c r="X121" s="4">
        <v>0.56893055477157095</v>
      </c>
      <c r="Y121" s="4">
        <v>0</v>
      </c>
      <c r="Z121" s="5">
        <v>3.6740262770408897E-4</v>
      </c>
      <c r="AA121" s="5">
        <v>6.2821339942183304E-5</v>
      </c>
      <c r="AB121" s="10">
        <v>5.4848605028229701E-3</v>
      </c>
      <c r="AC121" s="10">
        <v>2.0901031420757101E-5</v>
      </c>
      <c r="AD121" s="10">
        <v>5.3863425567124198E-3</v>
      </c>
      <c r="AE121" s="4">
        <v>0.10447481163816601</v>
      </c>
      <c r="AF121" s="4">
        <v>8.0848157793602396E-2</v>
      </c>
      <c r="AG121" s="4">
        <v>0.90455391494411697</v>
      </c>
      <c r="AH121" s="4">
        <v>0.98152930964643403</v>
      </c>
      <c r="AI121" s="4">
        <v>1</v>
      </c>
      <c r="AJ121" s="4">
        <v>1</v>
      </c>
      <c r="AK121" s="4">
        <v>1</v>
      </c>
      <c r="AL121" s="4">
        <v>1</v>
      </c>
      <c r="AM121" s="4">
        <v>0</v>
      </c>
      <c r="AN121" s="4">
        <v>0</v>
      </c>
      <c r="AO121" s="4" t="s">
        <v>147</v>
      </c>
      <c r="AP121" s="4" t="s">
        <v>131</v>
      </c>
      <c r="AQ121" s="6">
        <v>3958404123.5300002</v>
      </c>
      <c r="AR121" s="4">
        <v>14017</v>
      </c>
      <c r="AS121" s="29">
        <v>100</v>
      </c>
      <c r="AT121" s="29">
        <v>0</v>
      </c>
      <c r="AU121" s="29">
        <v>100</v>
      </c>
      <c r="AV121" s="29">
        <v>0</v>
      </c>
      <c r="AW121" s="29">
        <v>0</v>
      </c>
      <c r="AX121" s="29">
        <v>0</v>
      </c>
    </row>
    <row r="122" spans="1:50" x14ac:dyDescent="0.25">
      <c r="A122">
        <v>97</v>
      </c>
      <c r="B122" s="4">
        <v>0.988134028011591</v>
      </c>
      <c r="C122" s="4">
        <v>28.1884089294037</v>
      </c>
      <c r="D122" s="4">
        <v>13.3456712741248</v>
      </c>
      <c r="E122" s="4">
        <v>2.72164624089236E-2</v>
      </c>
      <c r="F122" s="5">
        <v>1.1865971988408899E-2</v>
      </c>
      <c r="G122" s="5">
        <v>0</v>
      </c>
      <c r="H122" s="4">
        <v>4.0172407653346198</v>
      </c>
      <c r="I122" s="4">
        <v>3.8247546284457101</v>
      </c>
      <c r="J122" s="4">
        <v>-18.5028911927072</v>
      </c>
      <c r="K122" s="4">
        <v>42.505751945459203</v>
      </c>
      <c r="L122" s="4">
        <v>14.3676603193828</v>
      </c>
      <c r="M122" s="4">
        <v>17.2985420231097</v>
      </c>
      <c r="N122" s="4">
        <v>70.978622454565794</v>
      </c>
      <c r="O122" s="4">
        <v>62.304936535538197</v>
      </c>
      <c r="P122" s="4">
        <v>295678.37019725598</v>
      </c>
      <c r="Q122" s="4">
        <v>277858.84915209003</v>
      </c>
      <c r="R122" s="4">
        <v>778.433851353671</v>
      </c>
      <c r="S122" s="4">
        <v>0</v>
      </c>
      <c r="T122" s="4">
        <v>0</v>
      </c>
      <c r="U122" s="4">
        <v>0.27104619679289399</v>
      </c>
      <c r="V122" s="4">
        <v>0</v>
      </c>
      <c r="W122" s="4">
        <v>0</v>
      </c>
      <c r="X122" s="4">
        <v>0.54695527010382805</v>
      </c>
      <c r="Y122" s="4">
        <v>0</v>
      </c>
      <c r="Z122" s="5">
        <v>3.66573360181903E-4</v>
      </c>
      <c r="AA122" s="5">
        <v>6.4844543864810397E-5</v>
      </c>
      <c r="AB122" s="10">
        <v>5.54902513201673E-3</v>
      </c>
      <c r="AC122" s="10">
        <v>2.7576740077698799E-5</v>
      </c>
      <c r="AD122" s="10">
        <v>5.8579376287233899E-3</v>
      </c>
      <c r="AE122" s="4">
        <v>0.104918071305224</v>
      </c>
      <c r="AF122" s="4">
        <v>9.06558499241963E-2</v>
      </c>
      <c r="AG122" s="4">
        <v>0.89679488273792096</v>
      </c>
      <c r="AH122" s="4">
        <v>0.97711291794954303</v>
      </c>
      <c r="AI122" s="4">
        <v>1</v>
      </c>
      <c r="AJ122" s="4">
        <v>1</v>
      </c>
      <c r="AK122" s="4">
        <v>1</v>
      </c>
      <c r="AL122" s="4">
        <v>1</v>
      </c>
      <c r="AM122" s="4">
        <v>0</v>
      </c>
      <c r="AN122" s="4">
        <v>0</v>
      </c>
      <c r="AO122" s="4" t="s">
        <v>148</v>
      </c>
      <c r="AP122" s="4" t="s">
        <v>132</v>
      </c>
      <c r="AQ122" s="6">
        <v>3860292991.27</v>
      </c>
      <c r="AR122" s="4">
        <v>13893</v>
      </c>
      <c r="AS122" s="29">
        <v>100</v>
      </c>
      <c r="AT122" s="29">
        <v>0</v>
      </c>
      <c r="AU122" s="29">
        <v>100</v>
      </c>
      <c r="AV122" s="29">
        <v>0</v>
      </c>
      <c r="AW122" s="29">
        <v>0</v>
      </c>
      <c r="AX122" s="29">
        <v>0</v>
      </c>
    </row>
    <row r="123" spans="1:50" x14ac:dyDescent="0.25">
      <c r="A123">
        <v>97</v>
      </c>
      <c r="B123" s="4">
        <v>0.98758905081382198</v>
      </c>
      <c r="C123" s="4">
        <v>27.031937639273099</v>
      </c>
      <c r="D123" s="4">
        <v>13.917435571930801</v>
      </c>
      <c r="E123" s="4">
        <v>2.5920505239930999E-2</v>
      </c>
      <c r="F123" s="5">
        <v>1.2410949186177101E-2</v>
      </c>
      <c r="G123" s="5">
        <v>0</v>
      </c>
      <c r="H123" s="4">
        <v>4.06128823727314</v>
      </c>
      <c r="I123" s="4">
        <v>3.8182087684673198</v>
      </c>
      <c r="J123" s="4">
        <v>-15.7713137408295</v>
      </c>
      <c r="K123" s="4">
        <v>47.461826944068903</v>
      </c>
      <c r="L123" s="4">
        <v>14.1796328036767</v>
      </c>
      <c r="M123" s="4">
        <v>17.4582326708803</v>
      </c>
      <c r="N123" s="4">
        <v>73.222493697471194</v>
      </c>
      <c r="O123" s="4">
        <v>64.178052022157701</v>
      </c>
      <c r="P123" s="4">
        <v>300122.87224109698</v>
      </c>
      <c r="Q123" s="4">
        <v>281545.65192713501</v>
      </c>
      <c r="R123" s="4">
        <v>778.26480529275102</v>
      </c>
      <c r="S123" s="4">
        <v>0</v>
      </c>
      <c r="T123" s="4">
        <v>0</v>
      </c>
      <c r="U123" s="4">
        <v>0.28966430658957998</v>
      </c>
      <c r="V123" s="4">
        <v>0</v>
      </c>
      <c r="W123" s="4">
        <v>0</v>
      </c>
      <c r="X123" s="4">
        <v>0.51534084637724697</v>
      </c>
      <c r="Y123" s="4">
        <v>0</v>
      </c>
      <c r="Z123" s="5">
        <v>3.66896993138142E-4</v>
      </c>
      <c r="AA123" s="5">
        <v>6.9321491340955399E-5</v>
      </c>
      <c r="AB123" s="10">
        <v>5.5216338077210799E-3</v>
      </c>
      <c r="AC123" s="10">
        <v>3.4076193760189998E-5</v>
      </c>
      <c r="AD123" s="10">
        <v>6.4190060322811496E-3</v>
      </c>
      <c r="AE123" s="4">
        <v>0.10653619269982</v>
      </c>
      <c r="AF123" s="4">
        <v>8.2188735068784005E-2</v>
      </c>
      <c r="AG123" s="4">
        <v>0.88760885142716095</v>
      </c>
      <c r="AH123" s="4">
        <v>0.97488923266182803</v>
      </c>
      <c r="AI123" s="4">
        <v>1</v>
      </c>
      <c r="AJ123" s="4">
        <v>1</v>
      </c>
      <c r="AK123" s="4">
        <v>1</v>
      </c>
      <c r="AL123" s="4">
        <v>1</v>
      </c>
      <c r="AM123" s="4">
        <v>0</v>
      </c>
      <c r="AN123" s="4">
        <v>0</v>
      </c>
      <c r="AO123" s="4" t="s">
        <v>70</v>
      </c>
      <c r="AP123" s="4" t="s">
        <v>71</v>
      </c>
      <c r="AQ123" s="6">
        <v>3948959313.9299998</v>
      </c>
      <c r="AR123" s="4">
        <v>14026</v>
      </c>
      <c r="AS123" s="29">
        <v>100</v>
      </c>
      <c r="AT123" s="29">
        <v>0</v>
      </c>
      <c r="AU123" s="29">
        <v>100</v>
      </c>
      <c r="AV123" s="29">
        <v>0</v>
      </c>
      <c r="AW123" s="29">
        <v>0</v>
      </c>
      <c r="AX123" s="29">
        <v>0</v>
      </c>
    </row>
    <row r="124" spans="1:50" x14ac:dyDescent="0.25">
      <c r="A124">
        <v>97</v>
      </c>
      <c r="B124" s="4">
        <v>0.98696551410868005</v>
      </c>
      <c r="C124" s="4">
        <v>29.6342330674496</v>
      </c>
      <c r="D124" s="4">
        <v>14.5673776378709</v>
      </c>
      <c r="E124" s="4">
        <v>2.88638544730737E-2</v>
      </c>
      <c r="F124" s="5">
        <v>1.30344858913191E-2</v>
      </c>
      <c r="G124" s="5">
        <v>0</v>
      </c>
      <c r="H124" s="4">
        <v>4.1003164083301504</v>
      </c>
      <c r="I124" s="4">
        <v>3.8168105935939201</v>
      </c>
      <c r="J124" s="4">
        <v>-14.200618173714</v>
      </c>
      <c r="K124" s="4">
        <v>52.451011568242599</v>
      </c>
      <c r="L124" s="4">
        <v>14.4226297374186</v>
      </c>
      <c r="M124" s="4">
        <v>17.6518738663428</v>
      </c>
      <c r="N124" s="4">
        <v>71.682711363442294</v>
      </c>
      <c r="O124" s="4">
        <v>62.656961920683798</v>
      </c>
      <c r="P124" s="4">
        <v>295482.630585576</v>
      </c>
      <c r="Q124" s="4">
        <v>276804.90373692103</v>
      </c>
      <c r="R124" s="4">
        <v>778.19195304328105</v>
      </c>
      <c r="S124" s="4">
        <v>0</v>
      </c>
      <c r="T124" s="4">
        <v>0</v>
      </c>
      <c r="U124" s="4">
        <v>0.29163470827083299</v>
      </c>
      <c r="V124" s="4">
        <v>0</v>
      </c>
      <c r="W124" s="4">
        <v>0</v>
      </c>
      <c r="X124" s="4">
        <v>0.53942584011191796</v>
      </c>
      <c r="Y124" s="4">
        <v>0</v>
      </c>
      <c r="Z124" s="5">
        <v>3.6722608037085999E-4</v>
      </c>
      <c r="AA124" s="5">
        <v>6.8901375280910497E-5</v>
      </c>
      <c r="AB124" s="10">
        <v>5.5799862449219901E-3</v>
      </c>
      <c r="AC124" s="10">
        <v>4.2674639734428902E-5</v>
      </c>
      <c r="AD124" s="10">
        <v>6.9756827550904298E-3</v>
      </c>
      <c r="AE124" s="4">
        <v>0.10880777914789901</v>
      </c>
      <c r="AF124" s="4">
        <v>7.2614864233246104E-2</v>
      </c>
      <c r="AG124" s="4">
        <v>0.87931908099335698</v>
      </c>
      <c r="AH124" s="4">
        <v>0.96952068078251397</v>
      </c>
      <c r="AI124" s="4">
        <v>1</v>
      </c>
      <c r="AJ124" s="4">
        <v>1</v>
      </c>
      <c r="AK124" s="4">
        <v>1</v>
      </c>
      <c r="AL124" s="4">
        <v>1</v>
      </c>
      <c r="AM124" s="4">
        <v>0</v>
      </c>
      <c r="AN124" s="4">
        <v>0</v>
      </c>
      <c r="AO124" s="4" t="s">
        <v>149</v>
      </c>
      <c r="AP124" s="4" t="s">
        <v>133</v>
      </c>
      <c r="AQ124" s="6">
        <v>3465874199.6900001</v>
      </c>
      <c r="AR124" s="4">
        <v>12521</v>
      </c>
      <c r="AS124" s="29">
        <v>100</v>
      </c>
      <c r="AT124" s="29">
        <v>0</v>
      </c>
      <c r="AU124" s="29">
        <v>100</v>
      </c>
      <c r="AV124" s="29">
        <v>0</v>
      </c>
      <c r="AW124" s="29">
        <v>0</v>
      </c>
      <c r="AX124" s="29">
        <v>0</v>
      </c>
    </row>
    <row r="125" spans="1:50" x14ac:dyDescent="0.25">
      <c r="A125">
        <v>97</v>
      </c>
      <c r="B125" s="4">
        <v>0.98629664286790597</v>
      </c>
      <c r="C125" s="4">
        <v>34.135848168081601</v>
      </c>
      <c r="D125" s="4">
        <v>15.259570935717299</v>
      </c>
      <c r="E125" s="4">
        <v>3.41995013451371E-2</v>
      </c>
      <c r="F125" s="5">
        <v>1.3703357132093899E-2</v>
      </c>
      <c r="G125" s="5">
        <v>0</v>
      </c>
      <c r="H125" s="4">
        <v>4.1346219759152101</v>
      </c>
      <c r="I125" s="4">
        <v>3.80696287878928</v>
      </c>
      <c r="J125" s="4">
        <v>-11.4144174243261</v>
      </c>
      <c r="K125" s="4">
        <v>57.465569603175403</v>
      </c>
      <c r="L125" s="4">
        <v>14.0244414869401</v>
      </c>
      <c r="M125" s="4">
        <v>17.6061363182964</v>
      </c>
      <c r="N125" s="4">
        <v>73.524392289876701</v>
      </c>
      <c r="O125" s="4">
        <v>64.241332809274994</v>
      </c>
      <c r="P125" s="4">
        <v>301926.45494258503</v>
      </c>
      <c r="Q125" s="4">
        <v>284664.88610976801</v>
      </c>
      <c r="R125" s="4">
        <v>777.68739726868603</v>
      </c>
      <c r="S125" s="4">
        <v>0</v>
      </c>
      <c r="T125" s="4">
        <v>0</v>
      </c>
      <c r="U125" s="4">
        <v>0.31006980816466401</v>
      </c>
      <c r="V125" s="4">
        <v>0</v>
      </c>
      <c r="W125" s="4">
        <v>0</v>
      </c>
      <c r="X125" s="4">
        <v>0.52602402303007401</v>
      </c>
      <c r="Y125" s="4">
        <v>0</v>
      </c>
      <c r="Z125" s="5">
        <v>3.6593883833652298E-4</v>
      </c>
      <c r="AA125" s="5">
        <v>7.1819514113375798E-5</v>
      </c>
      <c r="AB125" s="10">
        <v>5.5331354602380896E-3</v>
      </c>
      <c r="AC125" s="10">
        <v>5.4440637995294501E-5</v>
      </c>
      <c r="AD125" s="10">
        <v>7.6780078723136802E-3</v>
      </c>
      <c r="AE125" s="4">
        <v>0.109830046660727</v>
      </c>
      <c r="AF125" s="4">
        <v>6.9941608858275398E-2</v>
      </c>
      <c r="AG125" s="4">
        <v>0.86764494571366302</v>
      </c>
      <c r="AH125" s="4">
        <v>0.96112622199606701</v>
      </c>
      <c r="AI125" s="4">
        <v>1</v>
      </c>
      <c r="AJ125" s="4">
        <v>1</v>
      </c>
      <c r="AK125" s="4">
        <v>1</v>
      </c>
      <c r="AL125" s="4">
        <v>1</v>
      </c>
      <c r="AM125" s="4">
        <v>0</v>
      </c>
      <c r="AN125" s="4">
        <v>0</v>
      </c>
      <c r="AO125" s="4" t="s">
        <v>150</v>
      </c>
      <c r="AP125" s="4" t="s">
        <v>134</v>
      </c>
      <c r="AQ125" s="6">
        <v>3179422112.96</v>
      </c>
      <c r="AR125" s="4">
        <v>11169</v>
      </c>
      <c r="AS125" s="29">
        <v>100</v>
      </c>
      <c r="AT125" s="29">
        <v>0</v>
      </c>
      <c r="AU125" s="29">
        <v>100</v>
      </c>
      <c r="AV125" s="29">
        <v>0</v>
      </c>
      <c r="AW125" s="29">
        <v>0</v>
      </c>
      <c r="AX125" s="29">
        <v>0</v>
      </c>
    </row>
    <row r="126" spans="1:50" x14ac:dyDescent="0.25">
      <c r="A126">
        <v>97</v>
      </c>
      <c r="B126" s="4">
        <v>0.98565187504136698</v>
      </c>
      <c r="C126" s="4">
        <v>33.963542585960802</v>
      </c>
      <c r="D126" s="4">
        <v>15.9219503109145</v>
      </c>
      <c r="E126" s="4">
        <v>3.39892028106265E-2</v>
      </c>
      <c r="F126" s="5">
        <v>1.4348124958632601E-2</v>
      </c>
      <c r="G126" s="5">
        <v>0</v>
      </c>
      <c r="H126" s="4">
        <v>4.1641574392493501</v>
      </c>
      <c r="I126" s="4">
        <v>3.8010370982277002</v>
      </c>
      <c r="J126" s="4">
        <v>-8.83624612559057</v>
      </c>
      <c r="K126" s="4">
        <v>62.397341437223901</v>
      </c>
      <c r="L126" s="4">
        <v>13.9241568569749</v>
      </c>
      <c r="M126" s="4">
        <v>17.810219142718601</v>
      </c>
      <c r="N126" s="4">
        <v>74.4438212014187</v>
      </c>
      <c r="O126" s="4">
        <v>64.926923419564901</v>
      </c>
      <c r="P126" s="4">
        <v>305289.39992462401</v>
      </c>
      <c r="Q126" s="4">
        <v>286718.824101843</v>
      </c>
      <c r="R126" s="4">
        <v>777.459604018204</v>
      </c>
      <c r="S126" s="4">
        <v>0</v>
      </c>
      <c r="T126" s="4">
        <v>0</v>
      </c>
      <c r="U126" s="4">
        <v>0.31728514555209802</v>
      </c>
      <c r="V126" s="4">
        <v>0</v>
      </c>
      <c r="W126" s="4">
        <v>0</v>
      </c>
      <c r="X126" s="4">
        <v>0.53426942421902301</v>
      </c>
      <c r="Y126" s="4">
        <v>0</v>
      </c>
      <c r="Z126" s="5">
        <v>3.66708493724814E-4</v>
      </c>
      <c r="AA126" s="5">
        <v>7.8171417021401197E-5</v>
      </c>
      <c r="AB126" s="10">
        <v>5.4875738955837503E-3</v>
      </c>
      <c r="AC126" s="10">
        <v>6.5222706388294395E-5</v>
      </c>
      <c r="AD126" s="10">
        <v>8.3504333532064406E-3</v>
      </c>
      <c r="AE126" s="4">
        <v>0.112130207159454</v>
      </c>
      <c r="AF126" s="4">
        <v>6.3305209353918701E-2</v>
      </c>
      <c r="AG126" s="4">
        <v>0.86095459524439699</v>
      </c>
      <c r="AH126" s="4">
        <v>0.95390789146467703</v>
      </c>
      <c r="AI126" s="4">
        <v>1</v>
      </c>
      <c r="AJ126" s="4">
        <v>1</v>
      </c>
      <c r="AK126" s="4">
        <v>1</v>
      </c>
      <c r="AL126" s="4">
        <v>1</v>
      </c>
      <c r="AM126" s="4">
        <v>0</v>
      </c>
      <c r="AN126" s="4">
        <v>0</v>
      </c>
      <c r="AO126" s="4" t="s">
        <v>151</v>
      </c>
      <c r="AP126" s="4" t="s">
        <v>135</v>
      </c>
      <c r="AQ126" s="6">
        <v>2550650659.21</v>
      </c>
      <c r="AR126" s="4">
        <v>8896</v>
      </c>
      <c r="AS126" s="29">
        <v>100</v>
      </c>
      <c r="AT126" s="29">
        <v>0</v>
      </c>
      <c r="AU126" s="29">
        <v>100</v>
      </c>
      <c r="AV126" s="29">
        <v>0</v>
      </c>
      <c r="AW126" s="29">
        <v>0</v>
      </c>
      <c r="AX126" s="29">
        <v>0</v>
      </c>
    </row>
    <row r="127" spans="1:50" x14ac:dyDescent="0.25">
      <c r="A127">
        <v>97</v>
      </c>
      <c r="B127" s="4">
        <v>0.98504113626159295</v>
      </c>
      <c r="C127" s="4">
        <v>32.364873532834601</v>
      </c>
      <c r="D127" s="4">
        <v>16.544990836791399</v>
      </c>
      <c r="E127" s="4">
        <v>3.2061660856853101E-2</v>
      </c>
      <c r="F127" s="5">
        <v>1.49588637384062E-2</v>
      </c>
      <c r="G127" s="5">
        <v>0</v>
      </c>
      <c r="H127" s="4">
        <v>4.1962927299707298</v>
      </c>
      <c r="I127" s="4">
        <v>3.8040841779104899</v>
      </c>
      <c r="J127" s="4">
        <v>-6.2745946891092501</v>
      </c>
      <c r="K127" s="4">
        <v>67.458497390633497</v>
      </c>
      <c r="L127" s="4">
        <v>14.3866653056473</v>
      </c>
      <c r="M127" s="4">
        <v>17.8683951195407</v>
      </c>
      <c r="N127" s="4">
        <v>74.7694190333915</v>
      </c>
      <c r="O127" s="4">
        <v>65.162384419030801</v>
      </c>
      <c r="P127" s="4">
        <v>295170.682151068</v>
      </c>
      <c r="Q127" s="4">
        <v>277506.24238379899</v>
      </c>
      <c r="R127" s="4">
        <v>776.637572762942</v>
      </c>
      <c r="S127" s="4">
        <v>0</v>
      </c>
      <c r="T127" s="4">
        <v>0</v>
      </c>
      <c r="U127" s="4">
        <v>0.32492010926340897</v>
      </c>
      <c r="V127" s="4">
        <v>0</v>
      </c>
      <c r="W127" s="4">
        <v>0</v>
      </c>
      <c r="X127" s="4">
        <v>0.53117383669753204</v>
      </c>
      <c r="Y127" s="4">
        <v>0</v>
      </c>
      <c r="Z127" s="5">
        <v>3.6633725281962401E-4</v>
      </c>
      <c r="AA127" s="5">
        <v>8.1664754983017194E-5</v>
      </c>
      <c r="AB127" s="10">
        <v>5.5632693380106603E-3</v>
      </c>
      <c r="AC127" s="10">
        <v>7.1146965349476395E-5</v>
      </c>
      <c r="AD127" s="10">
        <v>8.87643034714828E-3</v>
      </c>
      <c r="AE127" s="4">
        <v>0.113001423948337</v>
      </c>
      <c r="AF127" s="4">
        <v>6.1907496820752E-2</v>
      </c>
      <c r="AG127" s="4">
        <v>0.84554838491539597</v>
      </c>
      <c r="AH127" s="4">
        <v>0.95520816560954203</v>
      </c>
      <c r="AI127" s="4">
        <v>1</v>
      </c>
      <c r="AJ127" s="4">
        <v>1</v>
      </c>
      <c r="AK127" s="4">
        <v>1</v>
      </c>
      <c r="AL127" s="4">
        <v>1</v>
      </c>
      <c r="AM127" s="4">
        <v>0</v>
      </c>
      <c r="AN127" s="4">
        <v>0</v>
      </c>
      <c r="AO127" s="4" t="s">
        <v>152</v>
      </c>
      <c r="AP127" s="4" t="s">
        <v>136</v>
      </c>
      <c r="AQ127" s="6">
        <v>1856794267.79</v>
      </c>
      <c r="AR127" s="4">
        <v>6691</v>
      </c>
      <c r="AS127" s="29">
        <v>100</v>
      </c>
      <c r="AT127" s="29">
        <v>0</v>
      </c>
      <c r="AU127" s="29">
        <v>100</v>
      </c>
      <c r="AV127" s="29">
        <v>0</v>
      </c>
      <c r="AW127" s="29">
        <v>0</v>
      </c>
      <c r="AX127" s="29">
        <v>0</v>
      </c>
    </row>
    <row r="128" spans="1:50" x14ac:dyDescent="0.25">
      <c r="A128">
        <v>97</v>
      </c>
      <c r="B128" s="4">
        <v>0.984306545163944</v>
      </c>
      <c r="C128" s="4">
        <v>32.755562905611399</v>
      </c>
      <c r="D128" s="4">
        <v>17.288770705206399</v>
      </c>
      <c r="E128" s="4">
        <v>3.2528834438444502E-2</v>
      </c>
      <c r="F128" s="5">
        <v>1.5693454836055401E-2</v>
      </c>
      <c r="G128" s="5">
        <v>0</v>
      </c>
      <c r="H128" s="4">
        <v>4.2253919903551704</v>
      </c>
      <c r="I128" s="4">
        <v>3.8067611825826102</v>
      </c>
      <c r="J128" s="4">
        <v>-3.3116473203466299</v>
      </c>
      <c r="K128" s="4">
        <v>72.403714965164497</v>
      </c>
      <c r="L128" s="4">
        <v>14.2366783579361</v>
      </c>
      <c r="M128" s="4">
        <v>17.908482129305</v>
      </c>
      <c r="N128" s="4">
        <v>78.994599503509406</v>
      </c>
      <c r="O128" s="4">
        <v>68.621471179548905</v>
      </c>
      <c r="P128" s="4">
        <v>297441.43215529999</v>
      </c>
      <c r="Q128" s="4">
        <v>280429.913308591</v>
      </c>
      <c r="R128" s="4">
        <v>775.71806098751995</v>
      </c>
      <c r="S128" s="4">
        <v>0</v>
      </c>
      <c r="T128" s="4">
        <v>0</v>
      </c>
      <c r="U128" s="4">
        <v>0.34152838947998698</v>
      </c>
      <c r="V128" s="4">
        <v>0</v>
      </c>
      <c r="W128" s="4">
        <v>0</v>
      </c>
      <c r="X128" s="4">
        <v>0.51176166490045205</v>
      </c>
      <c r="Y128" s="4">
        <v>0</v>
      </c>
      <c r="Z128" s="5">
        <v>3.6633965840128399E-4</v>
      </c>
      <c r="AA128" s="5">
        <v>8.8245576205854494E-5</v>
      </c>
      <c r="AB128" s="10">
        <v>5.5680156710083599E-3</v>
      </c>
      <c r="AC128" s="10">
        <v>8.1831751013953794E-5</v>
      </c>
      <c r="AD128" s="10">
        <v>9.5890066834325507E-3</v>
      </c>
      <c r="AE128" s="4">
        <v>0.11640521948987401</v>
      </c>
      <c r="AF128" s="4">
        <v>5.0382066746867502E-2</v>
      </c>
      <c r="AG128" s="4">
        <v>0.81694746068002499</v>
      </c>
      <c r="AH128" s="4">
        <v>0.953273656770248</v>
      </c>
      <c r="AI128" s="4">
        <v>1</v>
      </c>
      <c r="AJ128" s="4">
        <v>1</v>
      </c>
      <c r="AK128" s="4">
        <v>1</v>
      </c>
      <c r="AL128" s="4">
        <v>1</v>
      </c>
      <c r="AM128" s="4">
        <v>0</v>
      </c>
      <c r="AN128" s="4">
        <v>0</v>
      </c>
      <c r="AO128" s="4" t="s">
        <v>72</v>
      </c>
      <c r="AP128" s="4" t="s">
        <v>73</v>
      </c>
      <c r="AQ128" s="6">
        <v>1511236802.8199999</v>
      </c>
      <c r="AR128" s="4">
        <v>5389</v>
      </c>
      <c r="AS128" s="29">
        <v>100</v>
      </c>
      <c r="AT128" s="29">
        <v>0</v>
      </c>
      <c r="AU128" s="29">
        <v>100</v>
      </c>
      <c r="AV128" s="29">
        <v>0</v>
      </c>
      <c r="AW128" s="29">
        <v>0</v>
      </c>
      <c r="AX128" s="29">
        <v>0</v>
      </c>
    </row>
    <row r="129" spans="1:50" x14ac:dyDescent="0.25">
      <c r="A129">
        <v>97</v>
      </c>
      <c r="B129" s="4">
        <v>0.98216260286886004</v>
      </c>
      <c r="C129" s="4">
        <v>36.3786005819669</v>
      </c>
      <c r="D129" s="4">
        <v>19.4249237196337</v>
      </c>
      <c r="E129" s="4">
        <v>3.6983781112905303E-2</v>
      </c>
      <c r="F129" s="5">
        <v>1.7837397131139299E-2</v>
      </c>
      <c r="G129" s="5">
        <v>0</v>
      </c>
      <c r="H129" s="4">
        <v>4.2541474648340403</v>
      </c>
      <c r="I129" s="4">
        <v>3.8160431272462798</v>
      </c>
      <c r="J129" s="4">
        <v>0.241771483825859</v>
      </c>
      <c r="K129" s="4">
        <v>85.420459466450396</v>
      </c>
      <c r="L129" s="4">
        <v>14.2151090057922</v>
      </c>
      <c r="M129" s="4">
        <v>18.582247658545501</v>
      </c>
      <c r="N129" s="4">
        <v>84.061262764248895</v>
      </c>
      <c r="O129" s="4">
        <v>72.120410750881803</v>
      </c>
      <c r="P129" s="4">
        <v>298141.89025188598</v>
      </c>
      <c r="Q129" s="4">
        <v>280857.352426617</v>
      </c>
      <c r="R129" s="4">
        <v>774.71417526055302</v>
      </c>
      <c r="S129" s="4">
        <v>0</v>
      </c>
      <c r="T129" s="4">
        <v>0</v>
      </c>
      <c r="U129" s="4">
        <v>0.35431791337296897</v>
      </c>
      <c r="V129" s="4">
        <v>0</v>
      </c>
      <c r="W129" s="4">
        <v>0</v>
      </c>
      <c r="X129" s="4">
        <v>0.44128176219350002</v>
      </c>
      <c r="Y129" s="4">
        <v>0</v>
      </c>
      <c r="Z129" s="5">
        <v>3.6675844796979203E-4</v>
      </c>
      <c r="AA129" s="5">
        <v>1.0257651331336201E-4</v>
      </c>
      <c r="AB129" s="10">
        <v>5.6785282593942001E-3</v>
      </c>
      <c r="AC129" s="10">
        <v>1.3083989093487801E-4</v>
      </c>
      <c r="AD129" s="10">
        <v>1.15586781166258E-2</v>
      </c>
      <c r="AE129" s="4">
        <v>0.129126100224361</v>
      </c>
      <c r="AF129" s="4">
        <v>2.61785374067788E-2</v>
      </c>
      <c r="AG129" s="4">
        <v>0.71749744972898699</v>
      </c>
      <c r="AH129" s="4">
        <v>0.92953721536287903</v>
      </c>
      <c r="AI129" s="4">
        <v>1</v>
      </c>
      <c r="AJ129" s="4">
        <v>1</v>
      </c>
      <c r="AK129" s="4">
        <v>1</v>
      </c>
      <c r="AL129" s="4">
        <v>1</v>
      </c>
      <c r="AM129" s="4">
        <v>0</v>
      </c>
      <c r="AN129" s="4">
        <v>0</v>
      </c>
      <c r="AO129" s="4" t="s">
        <v>74</v>
      </c>
      <c r="AP129" s="4" t="s">
        <v>75</v>
      </c>
      <c r="AQ129" s="6">
        <v>3942113798.6599998</v>
      </c>
      <c r="AR129" s="4">
        <v>14036</v>
      </c>
      <c r="AS129" s="29">
        <v>100</v>
      </c>
      <c r="AT129" s="29">
        <v>0</v>
      </c>
      <c r="AU129" s="29">
        <v>100</v>
      </c>
      <c r="AV129" s="29">
        <v>0</v>
      </c>
      <c r="AW129" s="29">
        <v>0</v>
      </c>
      <c r="AX129" s="29">
        <v>0</v>
      </c>
    </row>
    <row r="130" spans="1:50" x14ac:dyDescent="0.25">
      <c r="A130">
        <v>97</v>
      </c>
      <c r="B130" s="4">
        <v>0.97774003432393097</v>
      </c>
      <c r="C130" s="4">
        <v>44.973922805988202</v>
      </c>
      <c r="D130" s="4">
        <v>23.672545876220301</v>
      </c>
      <c r="E130" s="4">
        <v>4.8561518462311201E-2</v>
      </c>
      <c r="F130" s="5">
        <v>2.2259965676068499E-2</v>
      </c>
      <c r="G130" s="5">
        <v>0</v>
      </c>
      <c r="H130" s="4">
        <v>4.3781318167505097</v>
      </c>
      <c r="I130" s="4">
        <v>3.8188425141842499</v>
      </c>
      <c r="J130" s="4">
        <v>9.7676034838956607</v>
      </c>
      <c r="K130" s="4">
        <v>110.133395013119</v>
      </c>
      <c r="L130" s="4">
        <v>14.2803825067554</v>
      </c>
      <c r="M130" s="4">
        <v>19.938341164211799</v>
      </c>
      <c r="N130" s="4">
        <v>89.547252494041103</v>
      </c>
      <c r="O130" s="4">
        <v>75.299280720216004</v>
      </c>
      <c r="P130" s="4">
        <v>296187.80040304398</v>
      </c>
      <c r="Q130" s="4">
        <v>279579.85377232102</v>
      </c>
      <c r="R130" s="4">
        <v>771.81653890908899</v>
      </c>
      <c r="S130" s="4">
        <v>0</v>
      </c>
      <c r="T130" s="4">
        <v>0</v>
      </c>
      <c r="U130" s="4">
        <v>0.39422563641157998</v>
      </c>
      <c r="V130" s="4">
        <v>0</v>
      </c>
      <c r="W130" s="4">
        <v>0</v>
      </c>
      <c r="X130" s="4">
        <v>0.36511067595160401</v>
      </c>
      <c r="Y130" s="4">
        <v>0</v>
      </c>
      <c r="Z130" s="5">
        <v>3.68089013288769E-4</v>
      </c>
      <c r="AA130" s="5">
        <v>1.3911526172589501E-4</v>
      </c>
      <c r="AB130" s="10">
        <v>5.9218845274364102E-3</v>
      </c>
      <c r="AC130" s="10">
        <v>2.8087823926602299E-4</v>
      </c>
      <c r="AD130" s="10">
        <v>1.55499817461982E-2</v>
      </c>
      <c r="AE130" s="4">
        <v>0.15035903266611</v>
      </c>
      <c r="AF130" s="4">
        <v>1.1848613247902E-2</v>
      </c>
      <c r="AG130" s="4">
        <v>0.52493314894947596</v>
      </c>
      <c r="AH130" s="4">
        <v>0.86057403017229595</v>
      </c>
      <c r="AI130" s="4">
        <v>1</v>
      </c>
      <c r="AJ130" s="4">
        <v>1</v>
      </c>
      <c r="AK130" s="4">
        <v>1</v>
      </c>
      <c r="AL130" s="4">
        <v>1</v>
      </c>
      <c r="AM130" s="4">
        <v>0</v>
      </c>
      <c r="AN130" s="4">
        <v>0</v>
      </c>
      <c r="AO130" s="4" t="s">
        <v>76</v>
      </c>
      <c r="AP130" s="4" t="s">
        <v>77</v>
      </c>
      <c r="AQ130" s="6">
        <v>1377769519.3900001</v>
      </c>
      <c r="AR130" s="4">
        <v>4928</v>
      </c>
      <c r="AS130" s="29">
        <v>100</v>
      </c>
      <c r="AT130" s="29">
        <v>0</v>
      </c>
      <c r="AU130" s="29">
        <v>100</v>
      </c>
      <c r="AV130" s="29">
        <v>0</v>
      </c>
      <c r="AW130" s="29">
        <v>0</v>
      </c>
      <c r="AX130" s="29">
        <v>0</v>
      </c>
    </row>
    <row r="131" spans="1:50" x14ac:dyDescent="0.25">
      <c r="A131">
        <v>97</v>
      </c>
      <c r="B131" s="4">
        <v>0.97245733496993603</v>
      </c>
      <c r="C131" s="4">
        <v>35.214528865599597</v>
      </c>
      <c r="D131" s="4">
        <v>28.476842769650499</v>
      </c>
      <c r="E131" s="4">
        <v>3.5527605123802097E-2</v>
      </c>
      <c r="F131" s="5">
        <v>2.75426650300638E-2</v>
      </c>
      <c r="G131" s="5">
        <v>0</v>
      </c>
      <c r="H131" s="4">
        <v>4.5825195695050303</v>
      </c>
      <c r="I131" s="4">
        <v>3.8378410767668001</v>
      </c>
      <c r="J131" s="4">
        <v>23.205797217486399</v>
      </c>
      <c r="K131" s="4">
        <v>134.97257913026701</v>
      </c>
      <c r="L131" s="4">
        <v>14.4952582073626</v>
      </c>
      <c r="M131" s="4">
        <v>20.966815365166202</v>
      </c>
      <c r="N131" s="4">
        <v>92.262398003855097</v>
      </c>
      <c r="O131" s="4">
        <v>76.256047125494504</v>
      </c>
      <c r="P131" s="4">
        <v>291499.65085388703</v>
      </c>
      <c r="Q131" s="4">
        <v>275450.25243572303</v>
      </c>
      <c r="R131" s="4">
        <v>768.30693736265596</v>
      </c>
      <c r="S131" s="4">
        <v>0</v>
      </c>
      <c r="T131" s="4">
        <v>0</v>
      </c>
      <c r="U131" s="4">
        <v>0.41019804683026601</v>
      </c>
      <c r="V131" s="4">
        <v>0</v>
      </c>
      <c r="W131" s="4">
        <v>0</v>
      </c>
      <c r="X131" s="4">
        <v>0.28323389887879902</v>
      </c>
      <c r="Y131" s="4">
        <v>0</v>
      </c>
      <c r="Z131" s="5">
        <v>3.67754413361892E-4</v>
      </c>
      <c r="AA131" s="5">
        <v>2.0960815745403E-4</v>
      </c>
      <c r="AB131" s="10">
        <v>6.3719926687221002E-3</v>
      </c>
      <c r="AC131" s="10">
        <v>5.3889674690665303E-4</v>
      </c>
      <c r="AD131" s="10">
        <v>2.0054394689236001E-2</v>
      </c>
      <c r="AE131" s="4">
        <v>0.170638985166531</v>
      </c>
      <c r="AF131" s="4">
        <v>2.5663592986144299E-3</v>
      </c>
      <c r="AG131" s="4">
        <v>0.34156213781597899</v>
      </c>
      <c r="AH131" s="4">
        <v>0.72720981635910198</v>
      </c>
      <c r="AI131" s="4">
        <v>1</v>
      </c>
      <c r="AJ131" s="4">
        <v>1</v>
      </c>
      <c r="AK131" s="4">
        <v>1</v>
      </c>
      <c r="AL131" s="4">
        <v>1</v>
      </c>
      <c r="AM131" s="4">
        <v>0</v>
      </c>
      <c r="AN131" s="4">
        <v>0</v>
      </c>
      <c r="AO131" s="4" t="s">
        <v>78</v>
      </c>
      <c r="AP131" s="4" t="s">
        <v>79</v>
      </c>
      <c r="AQ131" s="6">
        <v>407115473.10000002</v>
      </c>
      <c r="AR131" s="4">
        <v>1478</v>
      </c>
      <c r="AS131" s="29">
        <v>100</v>
      </c>
      <c r="AT131" s="29">
        <v>0</v>
      </c>
      <c r="AU131" s="29">
        <v>100</v>
      </c>
      <c r="AV131" s="29">
        <v>0</v>
      </c>
      <c r="AW131" s="29">
        <v>0</v>
      </c>
      <c r="AX131" s="29">
        <v>0</v>
      </c>
    </row>
    <row r="132" spans="1:50" x14ac:dyDescent="0.25">
      <c r="A132">
        <v>97</v>
      </c>
      <c r="B132" s="4">
        <v>0.96714625032576695</v>
      </c>
      <c r="C132" s="4">
        <v>48.305524356469803</v>
      </c>
      <c r="D132" s="4">
        <v>33.026063123179597</v>
      </c>
      <c r="E132" s="4">
        <v>5.3500596632414701E-2</v>
      </c>
      <c r="F132" s="5">
        <v>3.2853749674232297E-2</v>
      </c>
      <c r="G132" s="5">
        <v>0</v>
      </c>
      <c r="H132" s="4">
        <v>4.7387344934979199</v>
      </c>
      <c r="I132" s="4">
        <v>3.8090133524422001</v>
      </c>
      <c r="J132" s="4">
        <v>36.351427678525802</v>
      </c>
      <c r="K132" s="4">
        <v>158.04326529253601</v>
      </c>
      <c r="L132" s="4">
        <v>14.7887470110813</v>
      </c>
      <c r="M132" s="4">
        <v>21.723605109592398</v>
      </c>
      <c r="N132" s="4">
        <v>93.526998856412902</v>
      </c>
      <c r="O132" s="4">
        <v>76.332455296466506</v>
      </c>
      <c r="P132" s="4">
        <v>284456.04296251002</v>
      </c>
      <c r="Q132" s="4">
        <v>269990.24901694898</v>
      </c>
      <c r="R132" s="4">
        <v>764.54200317569098</v>
      </c>
      <c r="S132" s="4">
        <v>0</v>
      </c>
      <c r="T132" s="4">
        <v>0</v>
      </c>
      <c r="U132" s="4">
        <v>0.447240805976999</v>
      </c>
      <c r="V132" s="4">
        <v>0</v>
      </c>
      <c r="W132" s="4">
        <v>0</v>
      </c>
      <c r="X132" s="4">
        <v>0.20675656413718699</v>
      </c>
      <c r="Y132" s="4">
        <v>0</v>
      </c>
      <c r="Z132" s="5">
        <v>3.7300834954772099E-4</v>
      </c>
      <c r="AA132" s="5">
        <v>2.6788372190714199E-4</v>
      </c>
      <c r="AB132" s="10">
        <v>6.7066792306208003E-3</v>
      </c>
      <c r="AC132" s="10">
        <v>7.66863684943591E-4</v>
      </c>
      <c r="AD132" s="10">
        <v>2.4739295661368399E-2</v>
      </c>
      <c r="AE132" s="4">
        <v>0.18380824492012601</v>
      </c>
      <c r="AF132" s="4">
        <v>0</v>
      </c>
      <c r="AG132" s="4">
        <v>0.241014443411011</v>
      </c>
      <c r="AH132" s="4">
        <v>0.60775903469144499</v>
      </c>
      <c r="AI132" s="4">
        <v>1</v>
      </c>
      <c r="AJ132" s="4">
        <v>1</v>
      </c>
      <c r="AK132" s="4">
        <v>1</v>
      </c>
      <c r="AL132" s="4">
        <v>1</v>
      </c>
      <c r="AM132" s="4">
        <v>0</v>
      </c>
      <c r="AN132" s="4">
        <v>0</v>
      </c>
      <c r="AO132" s="4" t="s">
        <v>80</v>
      </c>
      <c r="AP132" s="4" t="s">
        <v>81</v>
      </c>
      <c r="AQ132" s="6">
        <v>79647123.459999993</v>
      </c>
      <c r="AR132" s="4">
        <v>295</v>
      </c>
      <c r="AS132" s="29">
        <v>100</v>
      </c>
      <c r="AT132" s="29">
        <v>0</v>
      </c>
      <c r="AU132" s="29">
        <v>100</v>
      </c>
      <c r="AV132" s="29">
        <v>0</v>
      </c>
      <c r="AW132" s="29">
        <v>0</v>
      </c>
      <c r="AX132" s="29">
        <v>0</v>
      </c>
    </row>
    <row r="133" spans="1:50" x14ac:dyDescent="0.25">
      <c r="B133" s="4"/>
      <c r="C133" s="4"/>
      <c r="D133" s="4"/>
      <c r="E133" s="4"/>
      <c r="F133" s="5"/>
      <c r="G133" s="5"/>
      <c r="H133" s="4"/>
      <c r="I133" s="4"/>
      <c r="J133" s="4"/>
      <c r="K133" s="4"/>
      <c r="L133" s="4"/>
      <c r="M133" s="4"/>
      <c r="N133" s="4"/>
      <c r="O133" s="4"/>
      <c r="P133" s="4"/>
      <c r="Q133" s="4"/>
      <c r="R133" s="4"/>
      <c r="S133" s="4"/>
      <c r="T133" s="4"/>
      <c r="U133" s="4"/>
      <c r="V133" s="4"/>
      <c r="W133" s="4"/>
      <c r="X133" s="4"/>
      <c r="Y133" s="4"/>
      <c r="Z133" s="5"/>
      <c r="AA133" s="5"/>
      <c r="AB133" s="10"/>
      <c r="AC133" s="10"/>
      <c r="AD133" s="10"/>
      <c r="AE133" s="4"/>
      <c r="AF133" s="4"/>
      <c r="AG133" s="4"/>
      <c r="AH133" s="4"/>
      <c r="AI133" s="4"/>
      <c r="AJ133" s="4"/>
      <c r="AK133" s="4"/>
      <c r="AL133" s="4"/>
      <c r="AM133" s="4"/>
      <c r="AN133" s="4"/>
      <c r="AO133" s="4"/>
      <c r="AP133" s="4"/>
      <c r="AQ133" s="6"/>
      <c r="AR133" s="4"/>
      <c r="AS133" s="29"/>
      <c r="AT133" s="29"/>
      <c r="AU133" s="29"/>
      <c r="AV133" s="29"/>
      <c r="AW133" s="29"/>
      <c r="AX133" s="29"/>
    </row>
    <row r="136" spans="1:50" x14ac:dyDescent="0.25">
      <c r="F136" t="s">
        <v>167</v>
      </c>
    </row>
    <row r="137" spans="1:50" x14ac:dyDescent="0.25">
      <c r="A137" t="s">
        <v>20</v>
      </c>
      <c r="B137" t="s">
        <v>21</v>
      </c>
      <c r="C137" t="s">
        <v>22</v>
      </c>
      <c r="D137" t="s">
        <v>23</v>
      </c>
      <c r="E137" t="s">
        <v>94</v>
      </c>
      <c r="F137" t="s">
        <v>95</v>
      </c>
      <c r="G137" t="s">
        <v>24</v>
      </c>
      <c r="H137" t="s">
        <v>25</v>
      </c>
      <c r="I137" t="s">
        <v>26</v>
      </c>
      <c r="J137" t="s">
        <v>27</v>
      </c>
      <c r="K137" t="s">
        <v>28</v>
      </c>
      <c r="L137" t="s">
        <v>29</v>
      </c>
      <c r="M137" t="s">
        <v>30</v>
      </c>
      <c r="N137" t="s">
        <v>31</v>
      </c>
      <c r="O137" t="s">
        <v>32</v>
      </c>
      <c r="P137" t="s">
        <v>33</v>
      </c>
      <c r="Q137" t="s">
        <v>34</v>
      </c>
      <c r="R137" t="s">
        <v>35</v>
      </c>
      <c r="S137" t="s">
        <v>36</v>
      </c>
      <c r="T137" t="s">
        <v>37</v>
      </c>
      <c r="U137" t="s">
        <v>38</v>
      </c>
      <c r="V137" t="s">
        <v>39</v>
      </c>
      <c r="W137" t="s">
        <v>40</v>
      </c>
      <c r="X137" t="s">
        <v>41</v>
      </c>
      <c r="Y137" t="s">
        <v>42</v>
      </c>
      <c r="Z137" t="s">
        <v>43</v>
      </c>
      <c r="AA137" t="s">
        <v>44</v>
      </c>
      <c r="AB137" t="s">
        <v>45</v>
      </c>
      <c r="AC137" t="s">
        <v>46</v>
      </c>
      <c r="AD137" t="s">
        <v>47</v>
      </c>
      <c r="AE137" t="s">
        <v>48</v>
      </c>
      <c r="AF137" t="s">
        <v>49</v>
      </c>
      <c r="AG137" t="s">
        <v>50</v>
      </c>
      <c r="AH137" t="s">
        <v>51</v>
      </c>
      <c r="AI137" t="s">
        <v>52</v>
      </c>
      <c r="AJ137" t="s">
        <v>53</v>
      </c>
      <c r="AK137" t="s">
        <v>54</v>
      </c>
      <c r="AL137" t="s">
        <v>55</v>
      </c>
      <c r="AM137" t="s">
        <v>56</v>
      </c>
      <c r="AN137" t="s">
        <v>57</v>
      </c>
      <c r="AO137" t="s">
        <v>58</v>
      </c>
      <c r="AP137" t="s">
        <v>59</v>
      </c>
      <c r="AQ137" t="s">
        <v>60</v>
      </c>
      <c r="AR137" t="s">
        <v>61</v>
      </c>
      <c r="AS137" t="s">
        <v>116</v>
      </c>
      <c r="AT137" t="s">
        <v>117</v>
      </c>
      <c r="AU137" t="s">
        <v>118</v>
      </c>
      <c r="AV137" t="s">
        <v>119</v>
      </c>
      <c r="AW137" t="s">
        <v>120</v>
      </c>
      <c r="AX137" t="s">
        <v>121</v>
      </c>
    </row>
    <row r="138" spans="1:50" x14ac:dyDescent="0.25">
      <c r="A138">
        <v>96</v>
      </c>
      <c r="B138" s="4">
        <v>0.98717804500378603</v>
      </c>
      <c r="C138" s="4">
        <v>51.093738393217798</v>
      </c>
      <c r="D138" s="4">
        <v>14.3463536039286</v>
      </c>
      <c r="E138" s="4">
        <v>5.7863768756070598E-2</v>
      </c>
      <c r="F138" s="5">
        <v>1.2821954996213501E-2</v>
      </c>
      <c r="G138" s="5">
        <v>0</v>
      </c>
      <c r="H138" s="4">
        <v>3.5</v>
      </c>
      <c r="I138" s="4">
        <v>3.96411771441293</v>
      </c>
      <c r="J138" s="4">
        <v>-46.820879646941499</v>
      </c>
      <c r="K138" s="4">
        <v>-104.381927300386</v>
      </c>
      <c r="L138" s="4">
        <v>100</v>
      </c>
      <c r="M138" s="4">
        <v>14.4796469415598</v>
      </c>
      <c r="N138" s="4">
        <v>70</v>
      </c>
      <c r="O138" s="4">
        <v>9.1018930385053007</v>
      </c>
      <c r="P138" s="4">
        <v>31499.593103748899</v>
      </c>
      <c r="Q138" s="4">
        <v>31447.485000000001</v>
      </c>
      <c r="R138" s="4">
        <v>813</v>
      </c>
      <c r="S138" s="4">
        <v>0</v>
      </c>
      <c r="T138" s="4">
        <v>0</v>
      </c>
      <c r="U138" s="4">
        <v>0</v>
      </c>
      <c r="V138" s="4">
        <v>0</v>
      </c>
      <c r="W138" s="4">
        <v>0</v>
      </c>
      <c r="X138" s="4">
        <v>0</v>
      </c>
      <c r="Y138" s="4">
        <v>0</v>
      </c>
      <c r="Z138" s="5">
        <v>7.3728503057764296E-3</v>
      </c>
      <c r="AA138" s="5">
        <v>4.3457552413173799E-5</v>
      </c>
      <c r="AB138" s="10">
        <v>5.4056319344933301E-3</v>
      </c>
      <c r="AC138" s="10">
        <v>0</v>
      </c>
      <c r="AD138" s="10">
        <v>0</v>
      </c>
      <c r="AE138" s="4">
        <v>6.5095111151803803E-2</v>
      </c>
      <c r="AF138" s="4">
        <v>0</v>
      </c>
      <c r="AG138" s="4">
        <v>1</v>
      </c>
      <c r="AH138" s="4">
        <v>1</v>
      </c>
      <c r="AI138" s="4">
        <v>1</v>
      </c>
      <c r="AJ138" s="4">
        <v>1</v>
      </c>
      <c r="AK138" s="4">
        <v>1</v>
      </c>
      <c r="AL138" s="4">
        <v>1</v>
      </c>
      <c r="AM138" s="4">
        <v>0</v>
      </c>
      <c r="AN138" s="4">
        <v>0</v>
      </c>
      <c r="AO138" s="4" t="s">
        <v>63</v>
      </c>
      <c r="AP138" s="4">
        <f>-125--100</f>
        <v>-25</v>
      </c>
      <c r="AQ138" s="6">
        <v>62894.97</v>
      </c>
      <c r="AR138" s="4">
        <v>2</v>
      </c>
      <c r="AS138" s="15">
        <v>100</v>
      </c>
      <c r="AT138" s="15">
        <v>0</v>
      </c>
      <c r="AU138" s="15">
        <v>100</v>
      </c>
      <c r="AV138" s="15">
        <v>0</v>
      </c>
      <c r="AW138" s="15">
        <v>0</v>
      </c>
      <c r="AX138" s="15">
        <v>0</v>
      </c>
    </row>
    <row r="139" spans="1:50" x14ac:dyDescent="0.25">
      <c r="A139">
        <v>96</v>
      </c>
      <c r="B139" s="4">
        <v>0.98521580628210104</v>
      </c>
      <c r="C139" s="4">
        <v>14.9463859735129</v>
      </c>
      <c r="D139" s="4">
        <v>16.3672360687357</v>
      </c>
      <c r="E139" s="4">
        <v>1.34001062976118E-2</v>
      </c>
      <c r="F139" s="5">
        <v>1.47841937178982E-2</v>
      </c>
      <c r="G139" s="5">
        <v>0</v>
      </c>
      <c r="H139" s="4">
        <v>3.6082279749412001</v>
      </c>
      <c r="I139" s="4">
        <v>3.88454447858481</v>
      </c>
      <c r="J139" s="4">
        <v>-39.2783720551191</v>
      </c>
      <c r="K139" s="4">
        <v>-84.523744470233098</v>
      </c>
      <c r="L139" s="4">
        <v>97.152157701241507</v>
      </c>
      <c r="M139" s="4">
        <v>15.1477053696849</v>
      </c>
      <c r="N139" s="4">
        <v>80.018451957770495</v>
      </c>
      <c r="O139" s="4">
        <v>8.1523317249261993</v>
      </c>
      <c r="P139" s="4">
        <v>30663.841658868001</v>
      </c>
      <c r="Q139" s="4">
        <v>26200.371481481401</v>
      </c>
      <c r="R139" s="4">
        <v>804.43111787657199</v>
      </c>
      <c r="S139" s="4">
        <v>0</v>
      </c>
      <c r="T139" s="4">
        <v>0</v>
      </c>
      <c r="U139" s="4">
        <v>0</v>
      </c>
      <c r="V139" s="4">
        <v>0</v>
      </c>
      <c r="W139" s="4">
        <v>0</v>
      </c>
      <c r="X139" s="4">
        <v>0</v>
      </c>
      <c r="Y139" s="4">
        <v>0</v>
      </c>
      <c r="Z139" s="5">
        <v>6.7212369573498897E-3</v>
      </c>
      <c r="AA139" s="5">
        <v>2.8119532491785501E-5</v>
      </c>
      <c r="AB139" s="10">
        <v>8.0348285196838298E-3</v>
      </c>
      <c r="AC139" s="10">
        <v>0</v>
      </c>
      <c r="AD139" s="10">
        <v>0</v>
      </c>
      <c r="AE139" s="4">
        <v>9.6546189918763306E-2</v>
      </c>
      <c r="AF139" s="4">
        <v>0</v>
      </c>
      <c r="AG139" s="4">
        <v>1</v>
      </c>
      <c r="AH139" s="4">
        <v>1</v>
      </c>
      <c r="AI139" s="4">
        <v>1</v>
      </c>
      <c r="AJ139" s="4">
        <v>1</v>
      </c>
      <c r="AK139" s="4">
        <v>1</v>
      </c>
      <c r="AL139" s="4">
        <v>1</v>
      </c>
      <c r="AM139" s="4">
        <v>0</v>
      </c>
      <c r="AN139" s="4">
        <v>0</v>
      </c>
      <c r="AO139" s="4" t="s">
        <v>64</v>
      </c>
      <c r="AP139" s="4">
        <f>-100--75</f>
        <v>-25</v>
      </c>
      <c r="AQ139" s="6">
        <v>707410.03</v>
      </c>
      <c r="AR139" s="4">
        <v>27</v>
      </c>
      <c r="AS139" s="15">
        <v>100</v>
      </c>
      <c r="AT139" s="15">
        <v>0</v>
      </c>
      <c r="AU139" s="15">
        <v>100</v>
      </c>
      <c r="AV139" s="15">
        <v>0</v>
      </c>
      <c r="AW139" s="15">
        <v>0</v>
      </c>
      <c r="AX139" s="15">
        <v>0</v>
      </c>
    </row>
    <row r="140" spans="1:50" x14ac:dyDescent="0.25">
      <c r="A140">
        <v>96</v>
      </c>
      <c r="B140" s="4">
        <v>0.99081349134564001</v>
      </c>
      <c r="C140" s="4">
        <v>18.096061958631601</v>
      </c>
      <c r="D140" s="4">
        <v>10.483532041184001</v>
      </c>
      <c r="E140" s="4">
        <v>1.6497657539165898E-2</v>
      </c>
      <c r="F140" s="5">
        <v>9.1865086543591792E-3</v>
      </c>
      <c r="G140" s="5">
        <v>0</v>
      </c>
      <c r="H140" s="4">
        <v>3.4613011198961101</v>
      </c>
      <c r="I140" s="4">
        <v>3.90596067343846</v>
      </c>
      <c r="J140" s="4">
        <v>-55.632560599367103</v>
      </c>
      <c r="K140" s="4">
        <v>-57.377777162715397</v>
      </c>
      <c r="L140" s="4">
        <v>48.596687335697702</v>
      </c>
      <c r="M140" s="4">
        <v>14.375748756243199</v>
      </c>
      <c r="N140" s="4">
        <v>70.0455440834222</v>
      </c>
      <c r="O140" s="4">
        <v>39.201412006610099</v>
      </c>
      <c r="P140" s="4">
        <v>171695.99467653499</v>
      </c>
      <c r="Q140" s="4">
        <v>59778.379589040997</v>
      </c>
      <c r="R140" s="4">
        <v>781.89643531747299</v>
      </c>
      <c r="S140" s="4">
        <v>0</v>
      </c>
      <c r="T140" s="4">
        <v>0</v>
      </c>
      <c r="U140" s="4">
        <v>0.182471985089418</v>
      </c>
      <c r="V140" s="4">
        <v>0</v>
      </c>
      <c r="W140" s="4">
        <v>0</v>
      </c>
      <c r="X140" s="4">
        <v>0.57703132880742702</v>
      </c>
      <c r="Y140" s="4">
        <v>0</v>
      </c>
      <c r="Z140" s="5">
        <v>2.6065178533445101E-3</v>
      </c>
      <c r="AA140" s="5">
        <v>3.04739380340999E-5</v>
      </c>
      <c r="AB140" s="10">
        <v>6.5425673048854398E-3</v>
      </c>
      <c r="AC140" s="10">
        <v>6.9220063799994196E-6</v>
      </c>
      <c r="AD140" s="10">
        <v>1.6997499858902301E-8</v>
      </c>
      <c r="AE140" s="4">
        <v>9.8877050501754798E-2</v>
      </c>
      <c r="AF140" s="4">
        <v>0.184850737176427</v>
      </c>
      <c r="AG140" s="4">
        <v>0.87192064957209203</v>
      </c>
      <c r="AH140" s="4">
        <v>1</v>
      </c>
      <c r="AI140" s="4">
        <v>1</v>
      </c>
      <c r="AJ140" s="4">
        <v>1</v>
      </c>
      <c r="AK140" s="4">
        <v>1</v>
      </c>
      <c r="AL140" s="4">
        <v>1</v>
      </c>
      <c r="AM140" s="4">
        <v>0</v>
      </c>
      <c r="AN140" s="4">
        <v>0</v>
      </c>
      <c r="AO140" s="4" t="s">
        <v>65</v>
      </c>
      <c r="AP140" s="4">
        <f>-75--50</f>
        <v>-25</v>
      </c>
      <c r="AQ140" s="6">
        <v>4363821.71</v>
      </c>
      <c r="AR140" s="4">
        <v>73</v>
      </c>
      <c r="AS140" s="15">
        <v>100</v>
      </c>
      <c r="AT140" s="15">
        <v>0</v>
      </c>
      <c r="AU140" s="15">
        <v>100</v>
      </c>
      <c r="AV140" s="15">
        <v>0</v>
      </c>
      <c r="AW140" s="15">
        <v>0</v>
      </c>
      <c r="AX140" s="15">
        <v>0</v>
      </c>
    </row>
    <row r="141" spans="1:50" x14ac:dyDescent="0.25">
      <c r="A141">
        <v>96</v>
      </c>
      <c r="B141" s="4">
        <v>0.98945411873299405</v>
      </c>
      <c r="C141" s="4">
        <v>4.3036058051398296</v>
      </c>
      <c r="D141" s="4">
        <v>11.9462354930034</v>
      </c>
      <c r="E141" s="4">
        <v>3.6590863725861401E-3</v>
      </c>
      <c r="F141" s="5">
        <v>1.0545881267005799E-2</v>
      </c>
      <c r="G141" s="5">
        <v>0</v>
      </c>
      <c r="H141" s="4">
        <v>3.4453894261002702</v>
      </c>
      <c r="I141" s="4">
        <v>3.9257790177865601</v>
      </c>
      <c r="J141" s="4">
        <v>-56.578360084162298</v>
      </c>
      <c r="K141" s="4">
        <v>-31.114896038936202</v>
      </c>
      <c r="L141" s="4">
        <v>17.359003266414899</v>
      </c>
      <c r="M141" s="4">
        <v>14.460238058420201</v>
      </c>
      <c r="N141" s="4">
        <v>69.8174928198478</v>
      </c>
      <c r="O141" s="4">
        <v>60.987955469063301</v>
      </c>
      <c r="P141" s="4">
        <v>265956.17573180399</v>
      </c>
      <c r="Q141" s="4">
        <v>221964.68431372501</v>
      </c>
      <c r="R141" s="4">
        <v>780.78901794072397</v>
      </c>
      <c r="S141" s="4">
        <v>0</v>
      </c>
      <c r="T141" s="4">
        <v>0</v>
      </c>
      <c r="U141" s="4">
        <v>0.26399511861344799</v>
      </c>
      <c r="V141" s="4">
        <v>0</v>
      </c>
      <c r="W141" s="4">
        <v>0</v>
      </c>
      <c r="X141" s="4">
        <v>0.63616983561422502</v>
      </c>
      <c r="Y141" s="4">
        <v>0</v>
      </c>
      <c r="Z141" s="5">
        <v>4.5874414839759198E-4</v>
      </c>
      <c r="AA141" s="5">
        <v>3.3580202334424199E-5</v>
      </c>
      <c r="AB141" s="10">
        <v>5.2362434862087796E-3</v>
      </c>
      <c r="AC141" s="10">
        <v>2.0813513735245999E-6</v>
      </c>
      <c r="AD141" s="10">
        <v>4.8152170285518398E-3</v>
      </c>
      <c r="AE141" s="4">
        <v>8.8177656858444697E-2</v>
      </c>
      <c r="AF141" s="4">
        <v>0.12789084403808401</v>
      </c>
      <c r="AG141" s="4">
        <v>0.93950860480610998</v>
      </c>
      <c r="AH141" s="4">
        <v>0.99912392116478899</v>
      </c>
      <c r="AI141" s="4">
        <v>1</v>
      </c>
      <c r="AJ141" s="4">
        <v>1</v>
      </c>
      <c r="AK141" s="4">
        <v>1</v>
      </c>
      <c r="AL141" s="4">
        <v>1</v>
      </c>
      <c r="AM141" s="4">
        <v>0</v>
      </c>
      <c r="AN141" s="4">
        <v>0</v>
      </c>
      <c r="AO141" s="4" t="s">
        <v>66</v>
      </c>
      <c r="AP141" s="4">
        <f>-50--25</f>
        <v>-25</v>
      </c>
      <c r="AQ141" s="6">
        <v>169802983.5</v>
      </c>
      <c r="AR141" s="4">
        <v>765</v>
      </c>
      <c r="AS141" s="15">
        <v>100</v>
      </c>
      <c r="AT141" s="15">
        <v>0</v>
      </c>
      <c r="AU141" s="15">
        <v>100</v>
      </c>
      <c r="AV141" s="15">
        <v>0</v>
      </c>
      <c r="AW141" s="15">
        <v>0</v>
      </c>
      <c r="AX141" s="15">
        <v>0</v>
      </c>
    </row>
    <row r="142" spans="1:50" x14ac:dyDescent="0.25">
      <c r="A142">
        <v>96</v>
      </c>
      <c r="B142" s="4">
        <v>0.98576006180884501</v>
      </c>
      <c r="C142" s="4">
        <v>9.35464732984547</v>
      </c>
      <c r="D142" s="4">
        <v>15.811140895698401</v>
      </c>
      <c r="E142" s="4">
        <v>8.1512235407507801E-3</v>
      </c>
      <c r="F142" s="5">
        <v>1.42399381911541E-2</v>
      </c>
      <c r="G142" s="5">
        <v>0</v>
      </c>
      <c r="H142" s="4">
        <v>3.5138820361428502</v>
      </c>
      <c r="I142" s="4">
        <v>3.94214928867249</v>
      </c>
      <c r="J142" s="4">
        <v>-48.996049463074399</v>
      </c>
      <c r="K142" s="4">
        <v>-22.229761036076098</v>
      </c>
      <c r="L142" s="4">
        <v>14.7883588659138</v>
      </c>
      <c r="M142" s="4">
        <v>14.3566132124866</v>
      </c>
      <c r="N142" s="4">
        <v>71.651333958558297</v>
      </c>
      <c r="O142" s="4">
        <v>63.350333676551998</v>
      </c>
      <c r="P142" s="4">
        <v>294036.63858037803</v>
      </c>
      <c r="Q142" s="4">
        <v>268956.38971153798</v>
      </c>
      <c r="R142" s="4">
        <v>780.794422326838</v>
      </c>
      <c r="S142" s="4">
        <v>0</v>
      </c>
      <c r="T142" s="4">
        <v>0</v>
      </c>
      <c r="U142" s="4">
        <v>0.38598226354649801</v>
      </c>
      <c r="V142" s="4">
        <v>0</v>
      </c>
      <c r="W142" s="4">
        <v>0</v>
      </c>
      <c r="X142" s="4">
        <v>0.700460369316243</v>
      </c>
      <c r="Y142" s="4">
        <v>0</v>
      </c>
      <c r="Z142" s="5">
        <v>3.7936105245507602E-4</v>
      </c>
      <c r="AA142" s="5">
        <v>3.9222507221363501E-5</v>
      </c>
      <c r="AB142" s="10">
        <v>5.1312787421112496E-3</v>
      </c>
      <c r="AC142" s="10">
        <v>9.4363456881354697E-7</v>
      </c>
      <c r="AD142" s="10">
        <v>8.6891173415518993E-3</v>
      </c>
      <c r="AE142" s="4">
        <v>9.1495906708384894E-2</v>
      </c>
      <c r="AF142" s="4">
        <v>0.118192083058584</v>
      </c>
      <c r="AG142" s="4">
        <v>0.94190371343419899</v>
      </c>
      <c r="AH142" s="4">
        <v>0.99858000134539204</v>
      </c>
      <c r="AI142" s="4">
        <v>1</v>
      </c>
      <c r="AJ142" s="4">
        <v>1</v>
      </c>
      <c r="AK142" s="4">
        <v>1</v>
      </c>
      <c r="AL142" s="4">
        <v>1</v>
      </c>
      <c r="AM142" s="4">
        <v>0</v>
      </c>
      <c r="AN142" s="4">
        <v>0</v>
      </c>
      <c r="AO142" s="4" t="s">
        <v>137</v>
      </c>
      <c r="AP142" s="4">
        <f>-25--20</f>
        <v>-5</v>
      </c>
      <c r="AQ142" s="6">
        <v>279714645.30000001</v>
      </c>
      <c r="AR142" s="4">
        <v>1040</v>
      </c>
      <c r="AS142" s="15">
        <v>100</v>
      </c>
      <c r="AT142" s="15">
        <v>0</v>
      </c>
      <c r="AU142" s="15">
        <v>100</v>
      </c>
      <c r="AV142" s="15">
        <v>0</v>
      </c>
      <c r="AW142" s="15">
        <v>0</v>
      </c>
      <c r="AX142" s="15">
        <v>0</v>
      </c>
    </row>
    <row r="143" spans="1:50" x14ac:dyDescent="0.25">
      <c r="A143">
        <v>96</v>
      </c>
      <c r="B143" s="4">
        <v>0.98376381363229204</v>
      </c>
      <c r="C143" s="4">
        <v>6.3762957514387297</v>
      </c>
      <c r="D143" s="4">
        <v>17.834382535402099</v>
      </c>
      <c r="E143" s="4">
        <v>5.4755031569692402E-3</v>
      </c>
      <c r="F143" s="5">
        <v>1.6236186367707801E-2</v>
      </c>
      <c r="G143" s="5">
        <v>0</v>
      </c>
      <c r="H143" s="4">
        <v>3.5419733401890898</v>
      </c>
      <c r="I143" s="4">
        <v>3.9369233551362002</v>
      </c>
      <c r="J143" s="4">
        <v>-46.111294757852797</v>
      </c>
      <c r="K143" s="4">
        <v>-17.0962901576066</v>
      </c>
      <c r="L143" s="4">
        <v>14.336891685468199</v>
      </c>
      <c r="M143" s="4">
        <v>14.480166678604901</v>
      </c>
      <c r="N143" s="4">
        <v>67.370984888328707</v>
      </c>
      <c r="O143" s="4">
        <v>59.748077224388901</v>
      </c>
      <c r="P143" s="4">
        <v>300547.542182712</v>
      </c>
      <c r="Q143" s="4">
        <v>277965.94418422302</v>
      </c>
      <c r="R143" s="4">
        <v>781.833218683582</v>
      </c>
      <c r="S143" s="4">
        <v>0</v>
      </c>
      <c r="T143" s="4">
        <v>0</v>
      </c>
      <c r="U143" s="4">
        <v>0.36754756493103502</v>
      </c>
      <c r="V143" s="4">
        <v>0</v>
      </c>
      <c r="W143" s="4">
        <v>0</v>
      </c>
      <c r="X143" s="4">
        <v>0.73746028696017396</v>
      </c>
      <c r="Y143" s="4">
        <v>0</v>
      </c>
      <c r="Z143" s="5">
        <v>3.7098605932877102E-4</v>
      </c>
      <c r="AA143" s="5">
        <v>3.7428241830707499E-5</v>
      </c>
      <c r="AB143" s="10">
        <v>5.1694195563811102E-3</v>
      </c>
      <c r="AC143" s="10">
        <v>1.2743154306298301E-6</v>
      </c>
      <c r="AD143" s="10">
        <v>1.06570634088503E-2</v>
      </c>
      <c r="AE143" s="4">
        <v>9.2634213615473304E-2</v>
      </c>
      <c r="AF143" s="4">
        <v>0.109423488325783</v>
      </c>
      <c r="AG143" s="4">
        <v>0.92712820719011102</v>
      </c>
      <c r="AH143" s="4">
        <v>0.99703860528167598</v>
      </c>
      <c r="AI143" s="4">
        <v>1</v>
      </c>
      <c r="AJ143" s="4">
        <v>1</v>
      </c>
      <c r="AK143" s="4">
        <v>1</v>
      </c>
      <c r="AL143" s="4">
        <v>1</v>
      </c>
      <c r="AM143" s="4">
        <v>0</v>
      </c>
      <c r="AN143" s="4">
        <v>0</v>
      </c>
      <c r="AO143" s="4" t="s">
        <v>138</v>
      </c>
      <c r="AP143" s="4">
        <f>-20--15</f>
        <v>-5</v>
      </c>
      <c r="AQ143" s="6">
        <v>567328492.08000004</v>
      </c>
      <c r="AR143" s="4">
        <v>2041</v>
      </c>
      <c r="AS143" s="15">
        <v>100</v>
      </c>
      <c r="AT143" s="15">
        <v>0</v>
      </c>
      <c r="AU143" s="15">
        <v>100</v>
      </c>
      <c r="AV143" s="15">
        <v>0</v>
      </c>
      <c r="AW143" s="15">
        <v>0</v>
      </c>
      <c r="AX143" s="15">
        <v>0</v>
      </c>
    </row>
    <row r="144" spans="1:50" x14ac:dyDescent="0.25">
      <c r="A144">
        <v>96</v>
      </c>
      <c r="B144" s="4">
        <v>0.98233578742843897</v>
      </c>
      <c r="C144" s="4">
        <v>10.5821110024436</v>
      </c>
      <c r="D144" s="4">
        <v>19.254264806553799</v>
      </c>
      <c r="E144" s="4">
        <v>9.2774813926804495E-3</v>
      </c>
      <c r="F144" s="5">
        <v>1.7664212571560301E-2</v>
      </c>
      <c r="G144" s="5">
        <v>0</v>
      </c>
      <c r="H144" s="4">
        <v>3.5865161842212299</v>
      </c>
      <c r="I144" s="4">
        <v>3.92753573793994</v>
      </c>
      <c r="J144" s="4">
        <v>-42.2716187267959</v>
      </c>
      <c r="K144" s="4">
        <v>-12.256696498839601</v>
      </c>
      <c r="L144" s="4">
        <v>13.9937272360684</v>
      </c>
      <c r="M144" s="4">
        <v>14.577939514488801</v>
      </c>
      <c r="N144" s="4">
        <v>69.5223428850218</v>
      </c>
      <c r="O144" s="4">
        <v>61.743512524171003</v>
      </c>
      <c r="P144" s="4">
        <v>304068.02259481</v>
      </c>
      <c r="Q144" s="4">
        <v>284638.85198339698</v>
      </c>
      <c r="R144" s="4">
        <v>781.408490500982</v>
      </c>
      <c r="S144" s="4">
        <v>0</v>
      </c>
      <c r="T144" s="4">
        <v>0</v>
      </c>
      <c r="U144" s="4">
        <v>0.32304256752404797</v>
      </c>
      <c r="V144" s="4">
        <v>0</v>
      </c>
      <c r="W144" s="4">
        <v>0</v>
      </c>
      <c r="X144" s="4">
        <v>0.72316378990541297</v>
      </c>
      <c r="Y144" s="4">
        <v>0</v>
      </c>
      <c r="Z144" s="5">
        <v>3.6858220806847098E-4</v>
      </c>
      <c r="AA144" s="5">
        <v>3.7570907417967299E-5</v>
      </c>
      <c r="AB144" s="10">
        <v>5.1978836872456696E-3</v>
      </c>
      <c r="AC144" s="10">
        <v>1.80387829903978E-6</v>
      </c>
      <c r="AD144" s="10">
        <v>1.2058357522188499E-2</v>
      </c>
      <c r="AE144" s="4">
        <v>9.3150694916675894E-2</v>
      </c>
      <c r="AF144" s="4">
        <v>9.3081841887913505E-2</v>
      </c>
      <c r="AG144" s="4">
        <v>0.93741737477037901</v>
      </c>
      <c r="AH144" s="4">
        <v>0.99868890069376204</v>
      </c>
      <c r="AI144" s="4">
        <v>1</v>
      </c>
      <c r="AJ144" s="4">
        <v>1</v>
      </c>
      <c r="AK144" s="4">
        <v>1</v>
      </c>
      <c r="AL144" s="4">
        <v>1</v>
      </c>
      <c r="AM144" s="4">
        <v>0</v>
      </c>
      <c r="AN144" s="4">
        <v>0</v>
      </c>
      <c r="AO144" s="4" t="s">
        <v>139</v>
      </c>
      <c r="AP144" s="4">
        <f>-15--10</f>
        <v>-5</v>
      </c>
      <c r="AQ144" s="6">
        <v>960086847.74000001</v>
      </c>
      <c r="AR144" s="4">
        <v>3373</v>
      </c>
      <c r="AS144" s="15">
        <v>100</v>
      </c>
      <c r="AT144" s="15">
        <v>0</v>
      </c>
      <c r="AU144" s="15">
        <v>100</v>
      </c>
      <c r="AV144" s="15">
        <v>0</v>
      </c>
      <c r="AW144" s="15">
        <v>0</v>
      </c>
      <c r="AX144" s="15">
        <v>0</v>
      </c>
    </row>
    <row r="145" spans="1:50" x14ac:dyDescent="0.25">
      <c r="A145">
        <v>96</v>
      </c>
      <c r="B145" s="4">
        <v>0.98077372474769298</v>
      </c>
      <c r="C145" s="4">
        <v>9.2241763055223096</v>
      </c>
      <c r="D145" s="4">
        <v>20.781635992451601</v>
      </c>
      <c r="E145" s="4">
        <v>8.0323332450160101E-3</v>
      </c>
      <c r="F145" s="5">
        <v>1.9226275252306801E-2</v>
      </c>
      <c r="G145" s="5">
        <v>0</v>
      </c>
      <c r="H145" s="4">
        <v>3.61055685342368</v>
      </c>
      <c r="I145" s="4">
        <v>3.90980776310988</v>
      </c>
      <c r="J145" s="4">
        <v>-40.343517054827501</v>
      </c>
      <c r="K145" s="4">
        <v>-7.4527447893761396</v>
      </c>
      <c r="L145" s="4">
        <v>13.8530940292409</v>
      </c>
      <c r="M145" s="4">
        <v>14.999494653552</v>
      </c>
      <c r="N145" s="4">
        <v>67.471237760278896</v>
      </c>
      <c r="O145" s="4">
        <v>59.733140799727202</v>
      </c>
      <c r="P145" s="4">
        <v>307262.74521672999</v>
      </c>
      <c r="Q145" s="4">
        <v>287755.53053564602</v>
      </c>
      <c r="R145" s="4">
        <v>781.79493510899295</v>
      </c>
      <c r="S145" s="4">
        <v>0</v>
      </c>
      <c r="T145" s="4">
        <v>0</v>
      </c>
      <c r="U145" s="4">
        <v>0.28637137975315502</v>
      </c>
      <c r="V145" s="4">
        <v>0</v>
      </c>
      <c r="W145" s="4">
        <v>0</v>
      </c>
      <c r="X145" s="4">
        <v>0.72878788004050599</v>
      </c>
      <c r="Y145" s="4">
        <v>0</v>
      </c>
      <c r="Z145" s="5">
        <v>3.6754879293203702E-4</v>
      </c>
      <c r="AA145" s="5">
        <v>3.83193793558467E-5</v>
      </c>
      <c r="AB145" s="10">
        <v>5.3630768976484803E-3</v>
      </c>
      <c r="AC145" s="10">
        <v>2.5850054748448899E-6</v>
      </c>
      <c r="AD145" s="10">
        <v>1.34547306394941E-2</v>
      </c>
      <c r="AE145" s="4">
        <v>9.5958295145734604E-2</v>
      </c>
      <c r="AF145" s="4">
        <v>8.4816308249806197E-2</v>
      </c>
      <c r="AG145" s="4">
        <v>0.932696640210531</v>
      </c>
      <c r="AH145" s="4">
        <v>0.99827065865827602</v>
      </c>
      <c r="AI145" s="4">
        <v>1</v>
      </c>
      <c r="AJ145" s="4">
        <v>1</v>
      </c>
      <c r="AK145" s="4">
        <v>1</v>
      </c>
      <c r="AL145" s="4">
        <v>1</v>
      </c>
      <c r="AM145" s="4">
        <v>0</v>
      </c>
      <c r="AN145" s="4">
        <v>0</v>
      </c>
      <c r="AO145" s="4" t="s">
        <v>140</v>
      </c>
      <c r="AP145" s="4">
        <f>-10--5</f>
        <v>-5</v>
      </c>
      <c r="AQ145" s="6">
        <v>1509565513.1900001</v>
      </c>
      <c r="AR145" s="4">
        <v>5246</v>
      </c>
      <c r="AS145" s="15">
        <v>100</v>
      </c>
      <c r="AT145" s="15">
        <v>0</v>
      </c>
      <c r="AU145" s="15">
        <v>100</v>
      </c>
      <c r="AV145" s="15">
        <v>0</v>
      </c>
      <c r="AW145" s="15">
        <v>0</v>
      </c>
      <c r="AX145" s="15">
        <v>0</v>
      </c>
    </row>
    <row r="146" spans="1:50" x14ac:dyDescent="0.25">
      <c r="A146">
        <v>96</v>
      </c>
      <c r="B146" s="4">
        <v>0.97940978621962804</v>
      </c>
      <c r="C146" s="4">
        <v>9.4723739778586395</v>
      </c>
      <c r="D146" s="4">
        <v>22.093576053071601</v>
      </c>
      <c r="E146" s="4">
        <v>8.2586353692454696E-3</v>
      </c>
      <c r="F146" s="5">
        <v>2.0590213780371801E-2</v>
      </c>
      <c r="G146" s="5">
        <v>0</v>
      </c>
      <c r="H146" s="4">
        <v>3.6389091972279601</v>
      </c>
      <c r="I146" s="4">
        <v>3.8902957024247198</v>
      </c>
      <c r="J146" s="4">
        <v>-38.093673556291897</v>
      </c>
      <c r="K146" s="4">
        <v>-2.4416225084396102</v>
      </c>
      <c r="L146" s="4">
        <v>13.613077587684799</v>
      </c>
      <c r="M146" s="4">
        <v>15.348969380580799</v>
      </c>
      <c r="N146" s="4">
        <v>67.730736943717503</v>
      </c>
      <c r="O146" s="4">
        <v>59.905590789519401</v>
      </c>
      <c r="P146" s="4">
        <v>312221.39169962902</v>
      </c>
      <c r="Q146" s="4">
        <v>292946.10689809901</v>
      </c>
      <c r="R146" s="4">
        <v>781.20772334746005</v>
      </c>
      <c r="S146" s="4">
        <v>0</v>
      </c>
      <c r="T146" s="4">
        <v>0</v>
      </c>
      <c r="U146" s="4">
        <v>0.26810644127623601</v>
      </c>
      <c r="V146" s="4">
        <v>0</v>
      </c>
      <c r="W146" s="4">
        <v>0</v>
      </c>
      <c r="X146" s="4">
        <v>0.72810249111638703</v>
      </c>
      <c r="Y146" s="4">
        <v>0</v>
      </c>
      <c r="Z146" s="5">
        <v>3.6582088713110799E-4</v>
      </c>
      <c r="AA146" s="5">
        <v>3.8897980995926003E-5</v>
      </c>
      <c r="AB146" s="10">
        <v>5.3178106248198999E-3</v>
      </c>
      <c r="AC146" s="10">
        <v>2.8809183275511901E-6</v>
      </c>
      <c r="AD146" s="10">
        <v>1.48647888307717E-2</v>
      </c>
      <c r="AE146" s="4">
        <v>9.6502524613227197E-2</v>
      </c>
      <c r="AF146" s="4">
        <v>7.7194886875542504E-2</v>
      </c>
      <c r="AG146" s="4">
        <v>0.93772655514332404</v>
      </c>
      <c r="AH146" s="4">
        <v>0.99772432808585898</v>
      </c>
      <c r="AI146" s="4">
        <v>1</v>
      </c>
      <c r="AJ146" s="4">
        <v>1</v>
      </c>
      <c r="AK146" s="4">
        <v>1</v>
      </c>
      <c r="AL146" s="4">
        <v>1</v>
      </c>
      <c r="AM146" s="4">
        <v>0</v>
      </c>
      <c r="AN146" s="4">
        <v>0</v>
      </c>
      <c r="AO146" s="4" t="s">
        <v>67</v>
      </c>
      <c r="AP146" s="4">
        <f>-25-0</f>
        <v>-25</v>
      </c>
      <c r="AQ146" s="6">
        <v>2219359705.8600001</v>
      </c>
      <c r="AR146" s="4">
        <v>7576</v>
      </c>
      <c r="AS146" s="15">
        <v>100</v>
      </c>
      <c r="AT146" s="15">
        <v>0</v>
      </c>
      <c r="AU146" s="15">
        <v>100</v>
      </c>
      <c r="AV146" s="15">
        <v>0</v>
      </c>
      <c r="AW146" s="15">
        <v>0</v>
      </c>
      <c r="AX146" s="15">
        <v>0</v>
      </c>
    </row>
    <row r="147" spans="1:50" x14ac:dyDescent="0.25">
      <c r="A147">
        <v>96</v>
      </c>
      <c r="B147" s="4">
        <v>0.97809257022846496</v>
      </c>
      <c r="C147" s="4">
        <v>15.393160676049799</v>
      </c>
      <c r="D147" s="4">
        <v>23.341640817626899</v>
      </c>
      <c r="E147" s="4">
        <v>1.38330221293978E-2</v>
      </c>
      <c r="F147" s="5">
        <v>2.19074297715342E-2</v>
      </c>
      <c r="G147" s="5">
        <v>0</v>
      </c>
      <c r="H147" s="4">
        <v>3.6729898283352602</v>
      </c>
      <c r="I147" s="4">
        <v>3.8752550296350901</v>
      </c>
      <c r="J147" s="4">
        <v>-35.426086323802203</v>
      </c>
      <c r="K147" s="4">
        <v>2.5942210785805702</v>
      </c>
      <c r="L147" s="4">
        <v>13.7203675816928</v>
      </c>
      <c r="M147" s="4">
        <v>15.735453510808799</v>
      </c>
      <c r="N147" s="4">
        <v>67.889185586530104</v>
      </c>
      <c r="O147" s="4">
        <v>59.896447204506501</v>
      </c>
      <c r="P147" s="4">
        <v>309762.466843476</v>
      </c>
      <c r="Q147" s="4">
        <v>290905.55742664298</v>
      </c>
      <c r="R147" s="4">
        <v>781.35175508720602</v>
      </c>
      <c r="S147" s="4">
        <v>0</v>
      </c>
      <c r="T147" s="4">
        <v>0</v>
      </c>
      <c r="U147" s="4">
        <v>0.274401320749115</v>
      </c>
      <c r="V147" s="4">
        <v>0</v>
      </c>
      <c r="W147" s="4">
        <v>0</v>
      </c>
      <c r="X147" s="4">
        <v>0.73132600585876595</v>
      </c>
      <c r="Y147" s="4">
        <v>0</v>
      </c>
      <c r="Z147" s="5">
        <v>3.6572817036884003E-4</v>
      </c>
      <c r="AA147" s="5">
        <v>4.0387583316218602E-5</v>
      </c>
      <c r="AB147" s="10">
        <v>5.3689263424699001E-3</v>
      </c>
      <c r="AC147" s="10">
        <v>5.5813746856888301E-6</v>
      </c>
      <c r="AD147" s="10">
        <v>1.61267918530861E-2</v>
      </c>
      <c r="AE147" s="4">
        <v>9.9839640494548201E-2</v>
      </c>
      <c r="AF147" s="4">
        <v>7.3680052255928205E-2</v>
      </c>
      <c r="AG147" s="4">
        <v>0.92019324964461002</v>
      </c>
      <c r="AH147" s="4">
        <v>0.99207841453947299</v>
      </c>
      <c r="AI147" s="4">
        <v>1</v>
      </c>
      <c r="AJ147" s="4">
        <v>1</v>
      </c>
      <c r="AK147" s="4">
        <v>1</v>
      </c>
      <c r="AL147" s="4">
        <v>1</v>
      </c>
      <c r="AM147" s="4">
        <v>0</v>
      </c>
      <c r="AN147" s="4">
        <v>0</v>
      </c>
      <c r="AO147" s="4" t="s">
        <v>141</v>
      </c>
      <c r="AP147" s="4" t="s">
        <v>127</v>
      </c>
      <c r="AQ147" s="6">
        <v>2716476095.25</v>
      </c>
      <c r="AR147" s="4">
        <v>9338</v>
      </c>
      <c r="AS147" s="15">
        <v>100</v>
      </c>
      <c r="AT147" s="15">
        <v>0</v>
      </c>
      <c r="AU147" s="15">
        <v>100</v>
      </c>
      <c r="AV147" s="15">
        <v>0</v>
      </c>
      <c r="AW147" s="15">
        <v>0</v>
      </c>
      <c r="AX147" s="15">
        <v>0</v>
      </c>
    </row>
    <row r="148" spans="1:50" x14ac:dyDescent="0.25">
      <c r="A148">
        <v>96</v>
      </c>
      <c r="B148" s="4">
        <v>0.97668405732039398</v>
      </c>
      <c r="C148" s="4">
        <v>19.374143441593699</v>
      </c>
      <c r="D148" s="4">
        <v>24.6559113595304</v>
      </c>
      <c r="E148" s="4">
        <v>1.7785830224231001E-2</v>
      </c>
      <c r="F148" s="5">
        <v>2.3315942679605E-2</v>
      </c>
      <c r="G148" s="5">
        <v>0</v>
      </c>
      <c r="H148" s="4">
        <v>3.70180309666413</v>
      </c>
      <c r="I148" s="4">
        <v>3.8523686795718102</v>
      </c>
      <c r="J148" s="4">
        <v>-33.608499050214903</v>
      </c>
      <c r="K148" s="4">
        <v>7.5978709381280796</v>
      </c>
      <c r="L148" s="4">
        <v>13.555931150603501</v>
      </c>
      <c r="M148" s="4">
        <v>16.153041261630101</v>
      </c>
      <c r="N148" s="4">
        <v>68.349284014779499</v>
      </c>
      <c r="O148" s="4">
        <v>60.209077629773802</v>
      </c>
      <c r="P148" s="4">
        <v>312318.424610221</v>
      </c>
      <c r="Q148" s="4">
        <v>294443.203850216</v>
      </c>
      <c r="R148" s="4">
        <v>780.75007877716996</v>
      </c>
      <c r="S148" s="4">
        <v>0</v>
      </c>
      <c r="T148" s="4">
        <v>0</v>
      </c>
      <c r="U148" s="4">
        <v>0.25445128867858002</v>
      </c>
      <c r="V148" s="4">
        <v>0</v>
      </c>
      <c r="W148" s="4">
        <v>0</v>
      </c>
      <c r="X148" s="4">
        <v>0.71538393741984896</v>
      </c>
      <c r="Y148" s="4">
        <v>0</v>
      </c>
      <c r="Z148" s="5">
        <v>3.6549653611087199E-4</v>
      </c>
      <c r="AA148" s="5">
        <v>4.1631700595597E-5</v>
      </c>
      <c r="AB148" s="10">
        <v>5.4127243527492801E-3</v>
      </c>
      <c r="AC148" s="10">
        <v>5.8972403240684396E-6</v>
      </c>
      <c r="AD148" s="10">
        <v>1.7490178226444001E-2</v>
      </c>
      <c r="AE148" s="4">
        <v>0.100790020166552</v>
      </c>
      <c r="AF148" s="4">
        <v>7.2350374335298007E-2</v>
      </c>
      <c r="AG148" s="4">
        <v>0.92325489862090504</v>
      </c>
      <c r="AH148" s="4">
        <v>0.99228220669329903</v>
      </c>
      <c r="AI148" s="4">
        <v>1</v>
      </c>
      <c r="AJ148" s="4">
        <v>1</v>
      </c>
      <c r="AK148" s="4">
        <v>1</v>
      </c>
      <c r="AL148" s="4">
        <v>1</v>
      </c>
      <c r="AM148" s="4">
        <v>0</v>
      </c>
      <c r="AN148" s="4">
        <v>0</v>
      </c>
      <c r="AO148" s="4" t="s">
        <v>142</v>
      </c>
      <c r="AP148" s="4">
        <v>43230</v>
      </c>
      <c r="AQ148" s="6">
        <v>3400819004.4699998</v>
      </c>
      <c r="AR148" s="4">
        <v>11550</v>
      </c>
      <c r="AS148" s="15">
        <v>100</v>
      </c>
      <c r="AT148" s="15">
        <v>0</v>
      </c>
      <c r="AU148" s="15">
        <v>100</v>
      </c>
      <c r="AV148" s="15">
        <v>0</v>
      </c>
      <c r="AW148" s="15">
        <v>0</v>
      </c>
      <c r="AX148" s="15">
        <v>0</v>
      </c>
    </row>
    <row r="149" spans="1:50" x14ac:dyDescent="0.25">
      <c r="A149">
        <v>96</v>
      </c>
      <c r="B149" s="4">
        <v>0.975357342832742</v>
      </c>
      <c r="C149" s="4">
        <v>21.536671117698202</v>
      </c>
      <c r="D149" s="4">
        <v>25.874933826226101</v>
      </c>
      <c r="E149" s="4">
        <v>2.00086836217447E-2</v>
      </c>
      <c r="F149" s="5">
        <v>2.46426571672573E-2</v>
      </c>
      <c r="G149" s="5">
        <v>0</v>
      </c>
      <c r="H149" s="4">
        <v>3.7336879397118201</v>
      </c>
      <c r="I149" s="4">
        <v>3.8353193726366901</v>
      </c>
      <c r="J149" s="4">
        <v>-31.218814312789601</v>
      </c>
      <c r="K149" s="4">
        <v>12.5847834434162</v>
      </c>
      <c r="L149" s="4">
        <v>13.542285813512899</v>
      </c>
      <c r="M149" s="4">
        <v>16.4284539164168</v>
      </c>
      <c r="N149" s="4">
        <v>68.213844626702596</v>
      </c>
      <c r="O149" s="4">
        <v>59.996082186435203</v>
      </c>
      <c r="P149" s="4">
        <v>312667.75253463798</v>
      </c>
      <c r="Q149" s="4">
        <v>294763.932901263</v>
      </c>
      <c r="R149" s="4">
        <v>780.56210406977596</v>
      </c>
      <c r="S149" s="4">
        <v>0</v>
      </c>
      <c r="T149" s="4">
        <v>0</v>
      </c>
      <c r="U149" s="4">
        <v>0.22768862636757201</v>
      </c>
      <c r="V149" s="4">
        <v>0</v>
      </c>
      <c r="W149" s="4">
        <v>0</v>
      </c>
      <c r="X149" s="4">
        <v>0.71399456924282201</v>
      </c>
      <c r="Y149" s="4">
        <v>0</v>
      </c>
      <c r="Z149" s="5">
        <v>3.6600119737039398E-4</v>
      </c>
      <c r="AA149" s="5">
        <v>4.4028749622839902E-5</v>
      </c>
      <c r="AB149" s="10">
        <v>5.3939822504160103E-3</v>
      </c>
      <c r="AC149" s="10">
        <v>7.3101586767819702E-6</v>
      </c>
      <c r="AD149" s="10">
        <v>1.8831320374113999E-2</v>
      </c>
      <c r="AE149" s="4">
        <v>0.102055257988584</v>
      </c>
      <c r="AF149" s="4">
        <v>6.7915560888004406E-2</v>
      </c>
      <c r="AG149" s="4">
        <v>0.92503791027090299</v>
      </c>
      <c r="AH149" s="4">
        <v>0.99162115851473698</v>
      </c>
      <c r="AI149" s="4">
        <v>1</v>
      </c>
      <c r="AJ149" s="4">
        <v>1</v>
      </c>
      <c r="AK149" s="4">
        <v>1</v>
      </c>
      <c r="AL149" s="4">
        <v>1</v>
      </c>
      <c r="AM149" s="4">
        <v>0</v>
      </c>
      <c r="AN149" s="4">
        <v>0</v>
      </c>
      <c r="AO149" s="4" t="s">
        <v>143</v>
      </c>
      <c r="AP149" s="4">
        <v>43388</v>
      </c>
      <c r="AQ149" s="6">
        <v>3731711390.5300002</v>
      </c>
      <c r="AR149" s="4">
        <v>12660</v>
      </c>
      <c r="AS149" s="15">
        <v>100</v>
      </c>
      <c r="AT149" s="15">
        <v>0</v>
      </c>
      <c r="AU149" s="15">
        <v>100</v>
      </c>
      <c r="AV149" s="15">
        <v>0</v>
      </c>
      <c r="AW149" s="15">
        <v>0</v>
      </c>
      <c r="AX149" s="15">
        <v>0</v>
      </c>
    </row>
    <row r="150" spans="1:50" x14ac:dyDescent="0.25">
      <c r="A150">
        <v>96</v>
      </c>
      <c r="B150" s="4">
        <v>0.97407111062206597</v>
      </c>
      <c r="C150" s="4">
        <v>22.1020741273033</v>
      </c>
      <c r="D150" s="4">
        <v>27.039473927808999</v>
      </c>
      <c r="E150" s="4">
        <v>2.05991171039458E-2</v>
      </c>
      <c r="F150" s="5">
        <v>2.5928889377933199E-2</v>
      </c>
      <c r="G150" s="5">
        <v>0</v>
      </c>
      <c r="H150" s="4">
        <v>3.7702087844635699</v>
      </c>
      <c r="I150" s="4">
        <v>3.82632711869369</v>
      </c>
      <c r="J150" s="4">
        <v>-28.959175416186699</v>
      </c>
      <c r="K150" s="4">
        <v>17.5001164285508</v>
      </c>
      <c r="L150" s="4">
        <v>13.734289300708999</v>
      </c>
      <c r="M150" s="4">
        <v>16.664462522079901</v>
      </c>
      <c r="N150" s="4">
        <v>67.006821897450095</v>
      </c>
      <c r="O150" s="4">
        <v>58.877310887666702</v>
      </c>
      <c r="P150" s="4">
        <v>309456.94920062402</v>
      </c>
      <c r="Q150" s="4">
        <v>290646.95349901897</v>
      </c>
      <c r="R150" s="4">
        <v>780.42452214288699</v>
      </c>
      <c r="S150" s="4">
        <v>0</v>
      </c>
      <c r="T150" s="4">
        <v>0</v>
      </c>
      <c r="U150" s="4">
        <v>0.22507980515894099</v>
      </c>
      <c r="V150" s="4">
        <v>0</v>
      </c>
      <c r="W150" s="4">
        <v>0</v>
      </c>
      <c r="X150" s="4">
        <v>0.709411738345195</v>
      </c>
      <c r="Y150" s="4">
        <v>0</v>
      </c>
      <c r="Z150" s="5">
        <v>3.6583591543634197E-4</v>
      </c>
      <c r="AA150" s="5">
        <v>4.5257751268169897E-5</v>
      </c>
      <c r="AB150" s="10">
        <v>5.4132136837259101E-3</v>
      </c>
      <c r="AC150" s="10">
        <v>9.1615112908753395E-6</v>
      </c>
      <c r="AD150" s="10">
        <v>2.0095406050080099E-2</v>
      </c>
      <c r="AE150" s="4">
        <v>0.103384816850663</v>
      </c>
      <c r="AF150" s="4">
        <v>7.10253760820274E-2</v>
      </c>
      <c r="AG150" s="4">
        <v>0.92095468735345298</v>
      </c>
      <c r="AH150" s="4">
        <v>0.990222545905865</v>
      </c>
      <c r="AI150" s="4">
        <v>1</v>
      </c>
      <c r="AJ150" s="4">
        <v>1</v>
      </c>
      <c r="AK150" s="4">
        <v>1</v>
      </c>
      <c r="AL150" s="4">
        <v>1</v>
      </c>
      <c r="AM150" s="4">
        <v>0</v>
      </c>
      <c r="AN150" s="4">
        <v>0</v>
      </c>
      <c r="AO150" s="4" t="s">
        <v>144</v>
      </c>
      <c r="AP150" s="4" t="s">
        <v>128</v>
      </c>
      <c r="AQ150" s="6">
        <v>3853397309.4899998</v>
      </c>
      <c r="AR150" s="4">
        <v>13258</v>
      </c>
      <c r="AS150" s="15">
        <v>100</v>
      </c>
      <c r="AT150" s="15">
        <v>0</v>
      </c>
      <c r="AU150" s="15">
        <v>100</v>
      </c>
      <c r="AV150" s="15">
        <v>0</v>
      </c>
      <c r="AW150" s="15">
        <v>0</v>
      </c>
      <c r="AX150" s="15">
        <v>0</v>
      </c>
    </row>
    <row r="151" spans="1:50" x14ac:dyDescent="0.25">
      <c r="A151">
        <v>96</v>
      </c>
      <c r="B151" s="4">
        <v>0.97280268837766803</v>
      </c>
      <c r="C151" s="4">
        <v>22.682516231668401</v>
      </c>
      <c r="D151" s="4">
        <v>28.171442391808199</v>
      </c>
      <c r="E151" s="4">
        <v>2.1209356166096999E-2</v>
      </c>
      <c r="F151" s="5">
        <v>2.7197311622331601E-2</v>
      </c>
      <c r="G151" s="5">
        <v>0</v>
      </c>
      <c r="H151" s="4">
        <v>3.8240921079235002</v>
      </c>
      <c r="I151" s="4">
        <v>3.82037383217033</v>
      </c>
      <c r="J151" s="4">
        <v>-25.925003572563799</v>
      </c>
      <c r="K151" s="4">
        <v>22.488530607683099</v>
      </c>
      <c r="L151" s="4">
        <v>13.878578451025501</v>
      </c>
      <c r="M151" s="4">
        <v>16.730958632466201</v>
      </c>
      <c r="N151" s="4">
        <v>71.299151621491404</v>
      </c>
      <c r="O151" s="4">
        <v>62.7005039989618</v>
      </c>
      <c r="P151" s="4">
        <v>305355.70843983401</v>
      </c>
      <c r="Q151" s="4">
        <v>287632.387117429</v>
      </c>
      <c r="R151" s="4">
        <v>779.576525988772</v>
      </c>
      <c r="S151" s="4">
        <v>0</v>
      </c>
      <c r="T151" s="4">
        <v>0</v>
      </c>
      <c r="U151" s="4">
        <v>0.23416700757262501</v>
      </c>
      <c r="V151" s="4">
        <v>0</v>
      </c>
      <c r="W151" s="4">
        <v>0</v>
      </c>
      <c r="X151" s="4">
        <v>0.63976586352607401</v>
      </c>
      <c r="Y151" s="4">
        <v>0</v>
      </c>
      <c r="Z151" s="5">
        <v>3.6540967287679798E-4</v>
      </c>
      <c r="AA151" s="5">
        <v>4.9480736783165302E-5</v>
      </c>
      <c r="AB151" s="10">
        <v>5.4207146019774697E-3</v>
      </c>
      <c r="AC151" s="10">
        <v>1.2126789092075201E-5</v>
      </c>
      <c r="AD151" s="10">
        <v>2.1349565409279399E-2</v>
      </c>
      <c r="AE151" s="4">
        <v>0.10276232109988601</v>
      </c>
      <c r="AF151" s="4">
        <v>7.67158919748092E-2</v>
      </c>
      <c r="AG151" s="4">
        <v>0.92016769950817401</v>
      </c>
      <c r="AH151" s="4">
        <v>0.98817962387328195</v>
      </c>
      <c r="AI151" s="4">
        <v>1</v>
      </c>
      <c r="AJ151" s="4">
        <v>1</v>
      </c>
      <c r="AK151" s="4">
        <v>1</v>
      </c>
      <c r="AL151" s="4">
        <v>1</v>
      </c>
      <c r="AM151" s="4">
        <v>0</v>
      </c>
      <c r="AN151" s="4">
        <v>0</v>
      </c>
      <c r="AO151" s="4" t="s">
        <v>68</v>
      </c>
      <c r="AP151" s="4" t="s">
        <v>69</v>
      </c>
      <c r="AQ151" s="6">
        <v>3975367222.3499999</v>
      </c>
      <c r="AR151" s="4">
        <v>13821</v>
      </c>
      <c r="AS151" s="15">
        <v>100</v>
      </c>
      <c r="AT151" s="15">
        <v>0</v>
      </c>
      <c r="AU151" s="15">
        <v>100</v>
      </c>
      <c r="AV151" s="15">
        <v>0</v>
      </c>
      <c r="AW151" s="15">
        <v>0</v>
      </c>
      <c r="AX151" s="15">
        <v>0</v>
      </c>
    </row>
    <row r="152" spans="1:50" x14ac:dyDescent="0.25">
      <c r="A152">
        <v>96</v>
      </c>
      <c r="B152" s="4">
        <v>0.97091588965605602</v>
      </c>
      <c r="C152" s="4">
        <v>26.052643474255699</v>
      </c>
      <c r="D152" s="4">
        <v>29.825503734905901</v>
      </c>
      <c r="E152" s="4">
        <v>2.4837734184343499E-2</v>
      </c>
      <c r="F152" s="5">
        <v>2.90841103439431E-2</v>
      </c>
      <c r="G152" s="5">
        <v>0</v>
      </c>
      <c r="H152" s="4">
        <v>3.8611126129651101</v>
      </c>
      <c r="I152" s="4">
        <v>3.8194514904279799</v>
      </c>
      <c r="J152" s="4">
        <v>-24.704014558083198</v>
      </c>
      <c r="K152" s="4">
        <v>27.484782323807899</v>
      </c>
      <c r="L152" s="4">
        <v>13.8672623445855</v>
      </c>
      <c r="M152" s="4">
        <v>16.937149611302701</v>
      </c>
      <c r="N152" s="4">
        <v>68.706808856207701</v>
      </c>
      <c r="O152" s="4">
        <v>60.315486856258303</v>
      </c>
      <c r="P152" s="4">
        <v>307000.71113092598</v>
      </c>
      <c r="Q152" s="4">
        <v>287869.18382892001</v>
      </c>
      <c r="R152" s="4">
        <v>779.88714701458503</v>
      </c>
      <c r="S152" s="4">
        <v>0</v>
      </c>
      <c r="T152" s="4">
        <v>0</v>
      </c>
      <c r="U152" s="4">
        <v>0.243128758662252</v>
      </c>
      <c r="V152" s="4">
        <v>0</v>
      </c>
      <c r="W152" s="4">
        <v>0</v>
      </c>
      <c r="X152" s="4">
        <v>0.64958666310638802</v>
      </c>
      <c r="Y152" s="4">
        <v>0</v>
      </c>
      <c r="Z152" s="5">
        <v>3.6641857159212398E-4</v>
      </c>
      <c r="AA152" s="5">
        <v>5.1789911127898099E-5</v>
      </c>
      <c r="AB152" s="10">
        <v>5.4098707892477997E-3</v>
      </c>
      <c r="AC152" s="10">
        <v>1.5751935176496499E-5</v>
      </c>
      <c r="AD152" s="10">
        <v>2.3240264674665601E-2</v>
      </c>
      <c r="AE152" s="4">
        <v>0.10434004029819199</v>
      </c>
      <c r="AF152" s="4">
        <v>7.4891196272299204E-2</v>
      </c>
      <c r="AG152" s="4">
        <v>0.913721971466537</v>
      </c>
      <c r="AH152" s="4">
        <v>0.98287058768317304</v>
      </c>
      <c r="AI152" s="4">
        <v>1</v>
      </c>
      <c r="AJ152" s="4">
        <v>1</v>
      </c>
      <c r="AK152" s="4">
        <v>1</v>
      </c>
      <c r="AL152" s="4">
        <v>1</v>
      </c>
      <c r="AM152" s="4">
        <v>0</v>
      </c>
      <c r="AN152" s="4">
        <v>0</v>
      </c>
      <c r="AO152" s="4" t="s">
        <v>145</v>
      </c>
      <c r="AP152" s="4" t="s">
        <v>129</v>
      </c>
      <c r="AQ152" s="6">
        <v>4098969308.54</v>
      </c>
      <c r="AR152" s="4">
        <v>14239</v>
      </c>
      <c r="AS152" s="15">
        <v>100</v>
      </c>
      <c r="AT152" s="15">
        <v>0</v>
      </c>
      <c r="AU152" s="15">
        <v>100</v>
      </c>
      <c r="AV152" s="15">
        <v>0</v>
      </c>
      <c r="AW152" s="15">
        <v>0</v>
      </c>
      <c r="AX152" s="15">
        <v>0</v>
      </c>
    </row>
    <row r="153" spans="1:50" x14ac:dyDescent="0.25">
      <c r="A153">
        <v>96</v>
      </c>
      <c r="B153" s="4">
        <v>0.96929772782950696</v>
      </c>
      <c r="C153" s="4">
        <v>22.490237139460199</v>
      </c>
      <c r="D153" s="4">
        <v>31.216172869596601</v>
      </c>
      <c r="E153" s="4">
        <v>2.1006742655641598E-2</v>
      </c>
      <c r="F153" s="5">
        <v>3.0702272170492598E-2</v>
      </c>
      <c r="G153" s="5">
        <v>0</v>
      </c>
      <c r="H153" s="4">
        <v>3.91736798966644</v>
      </c>
      <c r="I153" s="4">
        <v>3.8193358112858999</v>
      </c>
      <c r="J153" s="4">
        <v>-21.934467391382</v>
      </c>
      <c r="K153" s="4">
        <v>32.5186468839754</v>
      </c>
      <c r="L153" s="4">
        <v>13.9561752187898</v>
      </c>
      <c r="M153" s="4">
        <v>16.961321709034799</v>
      </c>
      <c r="N153" s="4">
        <v>70.695176096170101</v>
      </c>
      <c r="O153" s="4">
        <v>62.147244938279698</v>
      </c>
      <c r="P153" s="4">
        <v>304453.943074312</v>
      </c>
      <c r="Q153" s="4">
        <v>286030.88975569</v>
      </c>
      <c r="R153" s="4">
        <v>778.75186159307998</v>
      </c>
      <c r="S153" s="4">
        <v>0</v>
      </c>
      <c r="T153" s="4">
        <v>0</v>
      </c>
      <c r="U153" s="4">
        <v>0.24836268815037299</v>
      </c>
      <c r="V153" s="4">
        <v>0</v>
      </c>
      <c r="W153" s="4">
        <v>0</v>
      </c>
      <c r="X153" s="4">
        <v>0.60559434904104303</v>
      </c>
      <c r="Y153" s="4">
        <v>0</v>
      </c>
      <c r="Z153" s="5">
        <v>3.6635310301787302E-4</v>
      </c>
      <c r="AA153" s="5">
        <v>5.7775306902587201E-5</v>
      </c>
      <c r="AB153" s="10">
        <v>5.4354146096802702E-3</v>
      </c>
      <c r="AC153" s="10">
        <v>1.71104145557818E-5</v>
      </c>
      <c r="AD153" s="10">
        <v>2.4825604269244E-2</v>
      </c>
      <c r="AE153" s="4">
        <v>0.103197377359521</v>
      </c>
      <c r="AF153" s="4">
        <v>8.5516318969606805E-2</v>
      </c>
      <c r="AG153" s="4">
        <v>0.91107804620274202</v>
      </c>
      <c r="AH153" s="4">
        <v>0.98361541189416501</v>
      </c>
      <c r="AI153" s="4">
        <v>1</v>
      </c>
      <c r="AJ153" s="4">
        <v>1</v>
      </c>
      <c r="AK153" s="4">
        <v>1</v>
      </c>
      <c r="AL153" s="4">
        <v>1</v>
      </c>
      <c r="AM153" s="4">
        <v>0</v>
      </c>
      <c r="AN153" s="4">
        <v>0</v>
      </c>
      <c r="AO153" s="4" t="s">
        <v>146</v>
      </c>
      <c r="AP153" s="4" t="s">
        <v>130</v>
      </c>
      <c r="AQ153" s="6">
        <v>4109405793.1199999</v>
      </c>
      <c r="AR153" s="4">
        <v>14367</v>
      </c>
      <c r="AS153" s="15">
        <v>100</v>
      </c>
      <c r="AT153" s="15">
        <v>0</v>
      </c>
      <c r="AU153" s="15">
        <v>100</v>
      </c>
      <c r="AV153" s="15">
        <v>0</v>
      </c>
      <c r="AW153" s="15">
        <v>0</v>
      </c>
      <c r="AX153" s="15">
        <v>0</v>
      </c>
    </row>
    <row r="154" spans="1:50" x14ac:dyDescent="0.25">
      <c r="A154">
        <v>96</v>
      </c>
      <c r="B154" s="4">
        <v>0.96777016537880201</v>
      </c>
      <c r="C154" s="4">
        <v>28.0736373503028</v>
      </c>
      <c r="D154" s="4">
        <v>32.505753466574099</v>
      </c>
      <c r="E154" s="4">
        <v>2.70869960746036E-2</v>
      </c>
      <c r="F154" s="5">
        <v>3.2229834621197502E-2</v>
      </c>
      <c r="G154" s="5">
        <v>0</v>
      </c>
      <c r="H154" s="4">
        <v>3.9727195712768801</v>
      </c>
      <c r="I154" s="4">
        <v>3.8255134569547402</v>
      </c>
      <c r="J154" s="4">
        <v>-20.0348662669006</v>
      </c>
      <c r="K154" s="4">
        <v>37.512331583634101</v>
      </c>
      <c r="L154" s="4">
        <v>14.1363594889034</v>
      </c>
      <c r="M154" s="4">
        <v>17.193102355021299</v>
      </c>
      <c r="N154" s="4">
        <v>71.539238825730706</v>
      </c>
      <c r="O154" s="4">
        <v>62.764265919472898</v>
      </c>
      <c r="P154" s="4">
        <v>300857.71973774198</v>
      </c>
      <c r="Q154" s="4">
        <v>282400.23710708402</v>
      </c>
      <c r="R154" s="4">
        <v>778.62839728514098</v>
      </c>
      <c r="S154" s="4">
        <v>0</v>
      </c>
      <c r="T154" s="4">
        <v>0</v>
      </c>
      <c r="U154" s="4">
        <v>0.25340713691594202</v>
      </c>
      <c r="V154" s="4">
        <v>0</v>
      </c>
      <c r="W154" s="4">
        <v>0</v>
      </c>
      <c r="X154" s="4">
        <v>0.56893055477157095</v>
      </c>
      <c r="Y154" s="4">
        <v>0</v>
      </c>
      <c r="Z154" s="5">
        <v>3.6740262770408897E-4</v>
      </c>
      <c r="AA154" s="5">
        <v>6.2821339942183304E-5</v>
      </c>
      <c r="AB154" s="10">
        <v>5.4848605028229701E-3</v>
      </c>
      <c r="AC154" s="10">
        <v>2.0901031420757101E-5</v>
      </c>
      <c r="AD154" s="10">
        <v>2.6293834522706099E-2</v>
      </c>
      <c r="AE154" s="4">
        <v>0.10447481163816601</v>
      </c>
      <c r="AF154" s="4">
        <v>8.0848157793602396E-2</v>
      </c>
      <c r="AG154" s="4">
        <v>0.90455391494411697</v>
      </c>
      <c r="AH154" s="4">
        <v>0.98152930964643403</v>
      </c>
      <c r="AI154" s="4">
        <v>1</v>
      </c>
      <c r="AJ154" s="4">
        <v>1</v>
      </c>
      <c r="AK154" s="4">
        <v>1</v>
      </c>
      <c r="AL154" s="4">
        <v>1</v>
      </c>
      <c r="AM154" s="4">
        <v>0</v>
      </c>
      <c r="AN154" s="4">
        <v>0</v>
      </c>
      <c r="AO154" s="4" t="s">
        <v>147</v>
      </c>
      <c r="AP154" s="4" t="s">
        <v>131</v>
      </c>
      <c r="AQ154" s="6">
        <v>3958404123.5300002</v>
      </c>
      <c r="AR154" s="4">
        <v>14017</v>
      </c>
      <c r="AS154" s="15">
        <v>100</v>
      </c>
      <c r="AT154" s="15">
        <v>0</v>
      </c>
      <c r="AU154" s="15">
        <v>100</v>
      </c>
      <c r="AV154" s="15">
        <v>0</v>
      </c>
      <c r="AW154" s="15">
        <v>0</v>
      </c>
      <c r="AX154" s="15">
        <v>0</v>
      </c>
    </row>
    <row r="155" spans="1:50" x14ac:dyDescent="0.25">
      <c r="A155">
        <v>96</v>
      </c>
      <c r="B155" s="4">
        <v>0.96613071957908603</v>
      </c>
      <c r="C155" s="4">
        <v>28.1884089294037</v>
      </c>
      <c r="D155" s="4">
        <v>33.865100715743303</v>
      </c>
      <c r="E155" s="4">
        <v>2.72164624089236E-2</v>
      </c>
      <c r="F155" s="5">
        <v>3.3869280420913701E-2</v>
      </c>
      <c r="G155" s="5">
        <v>0</v>
      </c>
      <c r="H155" s="4">
        <v>4.0172407653346198</v>
      </c>
      <c r="I155" s="4">
        <v>3.8247546284457101</v>
      </c>
      <c r="J155" s="4">
        <v>-18.5028911927072</v>
      </c>
      <c r="K155" s="4">
        <v>42.505751945459203</v>
      </c>
      <c r="L155" s="4">
        <v>14.3676603193828</v>
      </c>
      <c r="M155" s="4">
        <v>17.2985420231097</v>
      </c>
      <c r="N155" s="4">
        <v>70.978622454565794</v>
      </c>
      <c r="O155" s="4">
        <v>62.304936535538197</v>
      </c>
      <c r="P155" s="4">
        <v>295678.37019725598</v>
      </c>
      <c r="Q155" s="4">
        <v>277858.84915209003</v>
      </c>
      <c r="R155" s="4">
        <v>778.433851353671</v>
      </c>
      <c r="S155" s="4">
        <v>0</v>
      </c>
      <c r="T155" s="4">
        <v>0</v>
      </c>
      <c r="U155" s="4">
        <v>0.27104619679289399</v>
      </c>
      <c r="V155" s="4">
        <v>0</v>
      </c>
      <c r="W155" s="4">
        <v>0</v>
      </c>
      <c r="X155" s="4">
        <v>0.54695527010382805</v>
      </c>
      <c r="Y155" s="4">
        <v>0</v>
      </c>
      <c r="Z155" s="5">
        <v>3.66573360181903E-4</v>
      </c>
      <c r="AA155" s="5">
        <v>6.4844543864810397E-5</v>
      </c>
      <c r="AB155" s="10">
        <v>5.54902513201673E-3</v>
      </c>
      <c r="AC155" s="10">
        <v>2.7576740077698799E-5</v>
      </c>
      <c r="AD155" s="10">
        <v>2.7861246158246498E-2</v>
      </c>
      <c r="AE155" s="4">
        <v>0.104918071305224</v>
      </c>
      <c r="AF155" s="4">
        <v>9.06558499241963E-2</v>
      </c>
      <c r="AG155" s="4">
        <v>0.89679488273792096</v>
      </c>
      <c r="AH155" s="4">
        <v>0.97711291794954303</v>
      </c>
      <c r="AI155" s="4">
        <v>1</v>
      </c>
      <c r="AJ155" s="4">
        <v>1</v>
      </c>
      <c r="AK155" s="4">
        <v>1</v>
      </c>
      <c r="AL155" s="4">
        <v>1</v>
      </c>
      <c r="AM155" s="4">
        <v>0</v>
      </c>
      <c r="AN155" s="4">
        <v>0</v>
      </c>
      <c r="AO155" s="4" t="s">
        <v>148</v>
      </c>
      <c r="AP155" s="4" t="s">
        <v>132</v>
      </c>
      <c r="AQ155" s="6">
        <v>3860292991.27</v>
      </c>
      <c r="AR155" s="4">
        <v>13893</v>
      </c>
      <c r="AS155" s="15">
        <v>100</v>
      </c>
      <c r="AT155" s="15">
        <v>0</v>
      </c>
      <c r="AU155" s="15">
        <v>100</v>
      </c>
      <c r="AV155" s="15">
        <v>0</v>
      </c>
      <c r="AW155" s="15">
        <v>0</v>
      </c>
      <c r="AX155" s="15">
        <v>0</v>
      </c>
    </row>
    <row r="156" spans="1:50" x14ac:dyDescent="0.25">
      <c r="A156">
        <v>96</v>
      </c>
      <c r="B156" s="4">
        <v>0.96418860205601997</v>
      </c>
      <c r="C156" s="4">
        <v>27.031937639273099</v>
      </c>
      <c r="D156" s="4">
        <v>35.442913955022298</v>
      </c>
      <c r="E156" s="4">
        <v>2.5920505239930999E-2</v>
      </c>
      <c r="F156" s="5">
        <v>3.5811397943979098E-2</v>
      </c>
      <c r="G156" s="5">
        <v>0</v>
      </c>
      <c r="H156" s="4">
        <v>4.06128823727314</v>
      </c>
      <c r="I156" s="4">
        <v>3.8182087684673198</v>
      </c>
      <c r="J156" s="4">
        <v>-15.7713137408295</v>
      </c>
      <c r="K156" s="4">
        <v>47.461826944068903</v>
      </c>
      <c r="L156" s="4">
        <v>14.1796328036767</v>
      </c>
      <c r="M156" s="4">
        <v>17.4582326708803</v>
      </c>
      <c r="N156" s="4">
        <v>73.222493697471194</v>
      </c>
      <c r="O156" s="4">
        <v>64.178052022157701</v>
      </c>
      <c r="P156" s="4">
        <v>300122.87224109698</v>
      </c>
      <c r="Q156" s="4">
        <v>281545.65192713501</v>
      </c>
      <c r="R156" s="4">
        <v>778.26480529275102</v>
      </c>
      <c r="S156" s="4">
        <v>0</v>
      </c>
      <c r="T156" s="4">
        <v>0</v>
      </c>
      <c r="U156" s="4">
        <v>0.28966430658957998</v>
      </c>
      <c r="V156" s="4">
        <v>0</v>
      </c>
      <c r="W156" s="4">
        <v>0</v>
      </c>
      <c r="X156" s="4">
        <v>0.51534084637724697</v>
      </c>
      <c r="Y156" s="4">
        <v>0</v>
      </c>
      <c r="Z156" s="5">
        <v>3.66896993138142E-4</v>
      </c>
      <c r="AA156" s="5">
        <v>6.9321491340955399E-5</v>
      </c>
      <c r="AB156" s="10">
        <v>5.5216338077210799E-3</v>
      </c>
      <c r="AC156" s="10">
        <v>3.4076193760189998E-5</v>
      </c>
      <c r="AD156" s="10">
        <v>2.9819454737983499E-2</v>
      </c>
      <c r="AE156" s="4">
        <v>0.10653619269982</v>
      </c>
      <c r="AF156" s="4">
        <v>8.2188735068784005E-2</v>
      </c>
      <c r="AG156" s="4">
        <v>0.88760885142716095</v>
      </c>
      <c r="AH156" s="4">
        <v>0.97488923266182803</v>
      </c>
      <c r="AI156" s="4">
        <v>1</v>
      </c>
      <c r="AJ156" s="4">
        <v>1</v>
      </c>
      <c r="AK156" s="4">
        <v>1</v>
      </c>
      <c r="AL156" s="4">
        <v>1</v>
      </c>
      <c r="AM156" s="4">
        <v>0</v>
      </c>
      <c r="AN156" s="4">
        <v>0</v>
      </c>
      <c r="AO156" s="4" t="s">
        <v>70</v>
      </c>
      <c r="AP156" s="4" t="s">
        <v>71</v>
      </c>
      <c r="AQ156" s="6">
        <v>3948959313.9299998</v>
      </c>
      <c r="AR156" s="4">
        <v>14026</v>
      </c>
      <c r="AS156" s="15">
        <v>100</v>
      </c>
      <c r="AT156" s="15">
        <v>0</v>
      </c>
      <c r="AU156" s="15">
        <v>100</v>
      </c>
      <c r="AV156" s="15">
        <v>0</v>
      </c>
      <c r="AW156" s="15">
        <v>0</v>
      </c>
      <c r="AX156" s="15">
        <v>0</v>
      </c>
    </row>
    <row r="157" spans="1:50" x14ac:dyDescent="0.25">
      <c r="A157">
        <v>96</v>
      </c>
      <c r="B157" s="4">
        <v>0.96227819688444904</v>
      </c>
      <c r="C157" s="4">
        <v>29.6342330674496</v>
      </c>
      <c r="D157" s="4">
        <v>36.961227353288599</v>
      </c>
      <c r="E157" s="4">
        <v>2.88638544730737E-2</v>
      </c>
      <c r="F157" s="5">
        <v>3.7721803115550699E-2</v>
      </c>
      <c r="G157" s="5">
        <v>0</v>
      </c>
      <c r="H157" s="4">
        <v>4.1003164083301504</v>
      </c>
      <c r="I157" s="4">
        <v>3.8168105935939201</v>
      </c>
      <c r="J157" s="4">
        <v>-14.200618173714</v>
      </c>
      <c r="K157" s="4">
        <v>52.451011568242599</v>
      </c>
      <c r="L157" s="4">
        <v>14.4226297374186</v>
      </c>
      <c r="M157" s="4">
        <v>17.6518738663428</v>
      </c>
      <c r="N157" s="4">
        <v>71.682711363442294</v>
      </c>
      <c r="O157" s="4">
        <v>62.656961920683798</v>
      </c>
      <c r="P157" s="4">
        <v>295482.630585576</v>
      </c>
      <c r="Q157" s="4">
        <v>276804.90373692103</v>
      </c>
      <c r="R157" s="4">
        <v>778.19195304328105</v>
      </c>
      <c r="S157" s="4">
        <v>0</v>
      </c>
      <c r="T157" s="4">
        <v>0</v>
      </c>
      <c r="U157" s="4">
        <v>0.29163470827083299</v>
      </c>
      <c r="V157" s="4">
        <v>0</v>
      </c>
      <c r="W157" s="4">
        <v>0</v>
      </c>
      <c r="X157" s="4">
        <v>0.53942584011191796</v>
      </c>
      <c r="Y157" s="4">
        <v>0</v>
      </c>
      <c r="Z157" s="5">
        <v>3.6722608037085999E-4</v>
      </c>
      <c r="AA157" s="5">
        <v>6.8901375280910497E-5</v>
      </c>
      <c r="AB157" s="10">
        <v>5.5799862449219901E-3</v>
      </c>
      <c r="AC157" s="10">
        <v>4.2674639734428902E-5</v>
      </c>
      <c r="AD157" s="10">
        <v>3.1663000044790397E-2</v>
      </c>
      <c r="AE157" s="4">
        <v>0.10880777914789901</v>
      </c>
      <c r="AF157" s="4">
        <v>7.2614864233246104E-2</v>
      </c>
      <c r="AG157" s="4">
        <v>0.87931908099335698</v>
      </c>
      <c r="AH157" s="4">
        <v>0.96952068078251397</v>
      </c>
      <c r="AI157" s="4">
        <v>1</v>
      </c>
      <c r="AJ157" s="4">
        <v>1</v>
      </c>
      <c r="AK157" s="4">
        <v>1</v>
      </c>
      <c r="AL157" s="4">
        <v>1</v>
      </c>
      <c r="AM157" s="4">
        <v>0</v>
      </c>
      <c r="AN157" s="4">
        <v>0</v>
      </c>
      <c r="AO157" s="4" t="s">
        <v>149</v>
      </c>
      <c r="AP157" s="4" t="s">
        <v>133</v>
      </c>
      <c r="AQ157" s="6">
        <v>3465874199.6900001</v>
      </c>
      <c r="AR157" s="4">
        <v>12521</v>
      </c>
      <c r="AS157" s="15">
        <v>100</v>
      </c>
      <c r="AT157" s="15">
        <v>0</v>
      </c>
      <c r="AU157" s="15">
        <v>100</v>
      </c>
      <c r="AV157" s="15">
        <v>0</v>
      </c>
      <c r="AW157" s="15">
        <v>0</v>
      </c>
      <c r="AX157" s="15">
        <v>0</v>
      </c>
    </row>
    <row r="158" spans="1:50" x14ac:dyDescent="0.25">
      <c r="A158">
        <v>96</v>
      </c>
      <c r="B158" s="4">
        <v>0.95995476622947595</v>
      </c>
      <c r="C158" s="4">
        <v>34.135848168081601</v>
      </c>
      <c r="D158" s="4">
        <v>38.763659256087102</v>
      </c>
      <c r="E158" s="4">
        <v>3.41995013451371E-2</v>
      </c>
      <c r="F158" s="5">
        <v>4.0045233770523103E-2</v>
      </c>
      <c r="G158" s="5">
        <v>0</v>
      </c>
      <c r="H158" s="4">
        <v>4.1346219759152101</v>
      </c>
      <c r="I158" s="4">
        <v>3.80696287878928</v>
      </c>
      <c r="J158" s="4">
        <v>-11.4144174243261</v>
      </c>
      <c r="K158" s="4">
        <v>57.465569603175403</v>
      </c>
      <c r="L158" s="4">
        <v>14.0244414869401</v>
      </c>
      <c r="M158" s="4">
        <v>17.6061363182964</v>
      </c>
      <c r="N158" s="4">
        <v>73.524392289876701</v>
      </c>
      <c r="O158" s="4">
        <v>64.241332809274994</v>
      </c>
      <c r="P158" s="4">
        <v>301926.45494258503</v>
      </c>
      <c r="Q158" s="4">
        <v>284664.88610976801</v>
      </c>
      <c r="R158" s="4">
        <v>777.68739726868603</v>
      </c>
      <c r="S158" s="4">
        <v>0</v>
      </c>
      <c r="T158" s="4">
        <v>0</v>
      </c>
      <c r="U158" s="4">
        <v>0.31006980816466401</v>
      </c>
      <c r="V158" s="4">
        <v>0</v>
      </c>
      <c r="W158" s="4">
        <v>0</v>
      </c>
      <c r="X158" s="4">
        <v>0.52602402303007401</v>
      </c>
      <c r="Y158" s="4">
        <v>0</v>
      </c>
      <c r="Z158" s="5">
        <v>3.6593883833652298E-4</v>
      </c>
      <c r="AA158" s="5">
        <v>7.1819514113375798E-5</v>
      </c>
      <c r="AB158" s="10">
        <v>5.5331354602380896E-3</v>
      </c>
      <c r="AC158" s="10">
        <v>5.4440637995294501E-5</v>
      </c>
      <c r="AD158" s="10">
        <v>3.4019884496903498E-2</v>
      </c>
      <c r="AE158" s="4">
        <v>0.109830046660727</v>
      </c>
      <c r="AF158" s="4">
        <v>6.9941608858275398E-2</v>
      </c>
      <c r="AG158" s="4">
        <v>0.86764494571366302</v>
      </c>
      <c r="AH158" s="4">
        <v>0.96112622199606701</v>
      </c>
      <c r="AI158" s="4">
        <v>1</v>
      </c>
      <c r="AJ158" s="4">
        <v>1</v>
      </c>
      <c r="AK158" s="4">
        <v>1</v>
      </c>
      <c r="AL158" s="4">
        <v>1</v>
      </c>
      <c r="AM158" s="4">
        <v>0</v>
      </c>
      <c r="AN158" s="4">
        <v>0</v>
      </c>
      <c r="AO158" s="4" t="s">
        <v>150</v>
      </c>
      <c r="AP158" s="4" t="s">
        <v>134</v>
      </c>
      <c r="AQ158" s="6">
        <v>3179422112.96</v>
      </c>
      <c r="AR158" s="4">
        <v>11169</v>
      </c>
      <c r="AS158" s="15">
        <v>100</v>
      </c>
      <c r="AT158" s="15">
        <v>0</v>
      </c>
      <c r="AU158" s="15">
        <v>100</v>
      </c>
      <c r="AV158" s="15">
        <v>0</v>
      </c>
      <c r="AW158" s="15">
        <v>0</v>
      </c>
      <c r="AX158" s="15">
        <v>0</v>
      </c>
    </row>
    <row r="159" spans="1:50" x14ac:dyDescent="0.25">
      <c r="A159">
        <v>96</v>
      </c>
      <c r="B159" s="4">
        <v>0.95791097476306497</v>
      </c>
      <c r="C159" s="4">
        <v>33.963542585960802</v>
      </c>
      <c r="D159" s="4">
        <v>40.309971277890902</v>
      </c>
      <c r="E159" s="4">
        <v>3.39892028106265E-2</v>
      </c>
      <c r="F159" s="5">
        <v>4.2089025236934502E-2</v>
      </c>
      <c r="G159" s="5">
        <v>0</v>
      </c>
      <c r="H159" s="4">
        <v>4.1641574392493501</v>
      </c>
      <c r="I159" s="4">
        <v>3.8010370982277002</v>
      </c>
      <c r="J159" s="4">
        <v>-8.83624612559057</v>
      </c>
      <c r="K159" s="4">
        <v>62.397341437223901</v>
      </c>
      <c r="L159" s="4">
        <v>13.9241568569749</v>
      </c>
      <c r="M159" s="4">
        <v>17.810219142718601</v>
      </c>
      <c r="N159" s="4">
        <v>74.4438212014187</v>
      </c>
      <c r="O159" s="4">
        <v>64.926923419564901</v>
      </c>
      <c r="P159" s="4">
        <v>305289.39992462401</v>
      </c>
      <c r="Q159" s="4">
        <v>286718.824101843</v>
      </c>
      <c r="R159" s="4">
        <v>777.459604018204</v>
      </c>
      <c r="S159" s="4">
        <v>0</v>
      </c>
      <c r="T159" s="4">
        <v>0</v>
      </c>
      <c r="U159" s="4">
        <v>0.31728514555209802</v>
      </c>
      <c r="V159" s="4">
        <v>0</v>
      </c>
      <c r="W159" s="4">
        <v>0</v>
      </c>
      <c r="X159" s="4">
        <v>0.53426942421902301</v>
      </c>
      <c r="Y159" s="4">
        <v>0</v>
      </c>
      <c r="Z159" s="5">
        <v>3.66708493724814E-4</v>
      </c>
      <c r="AA159" s="5">
        <v>7.8171417021401197E-5</v>
      </c>
      <c r="AB159" s="10">
        <v>5.4875738955837503E-3</v>
      </c>
      <c r="AC159" s="10">
        <v>6.5222706388294395E-5</v>
      </c>
      <c r="AD159" s="10">
        <v>3.6091333664212903E-2</v>
      </c>
      <c r="AE159" s="4">
        <v>0.112130207159454</v>
      </c>
      <c r="AF159" s="4">
        <v>6.3305209353918701E-2</v>
      </c>
      <c r="AG159" s="4">
        <v>0.86095459524439699</v>
      </c>
      <c r="AH159" s="4">
        <v>0.95390789146467703</v>
      </c>
      <c r="AI159" s="4">
        <v>1</v>
      </c>
      <c r="AJ159" s="4">
        <v>1</v>
      </c>
      <c r="AK159" s="4">
        <v>1</v>
      </c>
      <c r="AL159" s="4">
        <v>1</v>
      </c>
      <c r="AM159" s="4">
        <v>0</v>
      </c>
      <c r="AN159" s="4">
        <v>0</v>
      </c>
      <c r="AO159" s="4" t="s">
        <v>151</v>
      </c>
      <c r="AP159" s="4" t="s">
        <v>135</v>
      </c>
      <c r="AQ159" s="6">
        <v>2550650659.21</v>
      </c>
      <c r="AR159" s="4">
        <v>8896</v>
      </c>
      <c r="AS159" s="15">
        <v>100</v>
      </c>
      <c r="AT159" s="15">
        <v>0</v>
      </c>
      <c r="AU159" s="15">
        <v>100</v>
      </c>
      <c r="AV159" s="15">
        <v>0</v>
      </c>
      <c r="AW159" s="15">
        <v>0</v>
      </c>
      <c r="AX159" s="15">
        <v>0</v>
      </c>
    </row>
    <row r="160" spans="1:50" x14ac:dyDescent="0.25">
      <c r="A160">
        <v>96</v>
      </c>
      <c r="B160" s="4">
        <v>0.956553597641979</v>
      </c>
      <c r="C160" s="4">
        <v>32.364873532834601</v>
      </c>
      <c r="D160" s="4">
        <v>41.317080320635597</v>
      </c>
      <c r="E160" s="4">
        <v>3.2061660856853101E-2</v>
      </c>
      <c r="F160" s="5">
        <v>4.3446402358020303E-2</v>
      </c>
      <c r="G160" s="5">
        <v>0</v>
      </c>
      <c r="H160" s="4">
        <v>4.1962927299707298</v>
      </c>
      <c r="I160" s="4">
        <v>3.8040841779104899</v>
      </c>
      <c r="J160" s="4">
        <v>-6.2745946891092501</v>
      </c>
      <c r="K160" s="4">
        <v>67.458497390633497</v>
      </c>
      <c r="L160" s="4">
        <v>14.3866653056473</v>
      </c>
      <c r="M160" s="4">
        <v>17.8683951195407</v>
      </c>
      <c r="N160" s="4">
        <v>74.7694190333915</v>
      </c>
      <c r="O160" s="4">
        <v>65.162384419030801</v>
      </c>
      <c r="P160" s="4">
        <v>295170.682151068</v>
      </c>
      <c r="Q160" s="4">
        <v>277506.24238379899</v>
      </c>
      <c r="R160" s="4">
        <v>776.637572762942</v>
      </c>
      <c r="S160" s="4">
        <v>0</v>
      </c>
      <c r="T160" s="4">
        <v>0</v>
      </c>
      <c r="U160" s="4">
        <v>0.32492010926340897</v>
      </c>
      <c r="V160" s="4">
        <v>0</v>
      </c>
      <c r="W160" s="4">
        <v>0</v>
      </c>
      <c r="X160" s="4">
        <v>0.53117383669753204</v>
      </c>
      <c r="Y160" s="4">
        <v>0</v>
      </c>
      <c r="Z160" s="5">
        <v>3.6633725281962401E-4</v>
      </c>
      <c r="AA160" s="5">
        <v>8.1664754983017194E-5</v>
      </c>
      <c r="AB160" s="10">
        <v>5.5632693380106603E-3</v>
      </c>
      <c r="AC160" s="10">
        <v>7.1146965349476395E-5</v>
      </c>
      <c r="AD160" s="10">
        <v>3.7363968922506603E-2</v>
      </c>
      <c r="AE160" s="4">
        <v>0.113001423948337</v>
      </c>
      <c r="AF160" s="4">
        <v>6.1907496820752E-2</v>
      </c>
      <c r="AG160" s="4">
        <v>0.84554838491539597</v>
      </c>
      <c r="AH160" s="4">
        <v>0.95520816560954203</v>
      </c>
      <c r="AI160" s="4">
        <v>1</v>
      </c>
      <c r="AJ160" s="4">
        <v>1</v>
      </c>
      <c r="AK160" s="4">
        <v>1</v>
      </c>
      <c r="AL160" s="4">
        <v>1</v>
      </c>
      <c r="AM160" s="4">
        <v>0</v>
      </c>
      <c r="AN160" s="4">
        <v>0</v>
      </c>
      <c r="AO160" s="4" t="s">
        <v>152</v>
      </c>
      <c r="AP160" s="4" t="s">
        <v>136</v>
      </c>
      <c r="AQ160" s="6">
        <v>1856794267.79</v>
      </c>
      <c r="AR160" s="4">
        <v>6691</v>
      </c>
      <c r="AS160" s="15">
        <v>100</v>
      </c>
      <c r="AT160" s="15">
        <v>0</v>
      </c>
      <c r="AU160" s="15">
        <v>100</v>
      </c>
      <c r="AV160" s="15">
        <v>0</v>
      </c>
      <c r="AW160" s="15">
        <v>0</v>
      </c>
      <c r="AX160" s="15">
        <v>0</v>
      </c>
    </row>
    <row r="161" spans="1:50" x14ac:dyDescent="0.25">
      <c r="A161">
        <v>96</v>
      </c>
      <c r="B161" s="4">
        <v>0.95459843761677898</v>
      </c>
      <c r="C161" s="4">
        <v>32.755562905611399</v>
      </c>
      <c r="D161" s="4">
        <v>42.740357695735099</v>
      </c>
      <c r="E161" s="4">
        <v>3.2528834438444502E-2</v>
      </c>
      <c r="F161" s="5">
        <v>4.5401562383220198E-2</v>
      </c>
      <c r="G161" s="5">
        <v>0</v>
      </c>
      <c r="H161" s="4">
        <v>4.2253919903551704</v>
      </c>
      <c r="I161" s="4">
        <v>3.8067611825826102</v>
      </c>
      <c r="J161" s="4">
        <v>-3.3116473203466299</v>
      </c>
      <c r="K161" s="4">
        <v>72.403714965164497</v>
      </c>
      <c r="L161" s="4">
        <v>14.2366783579361</v>
      </c>
      <c r="M161" s="4">
        <v>17.908482129305</v>
      </c>
      <c r="N161" s="4">
        <v>78.994599503509406</v>
      </c>
      <c r="O161" s="4">
        <v>68.621471179548905</v>
      </c>
      <c r="P161" s="4">
        <v>297441.43215529999</v>
      </c>
      <c r="Q161" s="4">
        <v>280429.913308591</v>
      </c>
      <c r="R161" s="4">
        <v>775.71806098751995</v>
      </c>
      <c r="S161" s="4">
        <v>0</v>
      </c>
      <c r="T161" s="4">
        <v>0</v>
      </c>
      <c r="U161" s="4">
        <v>0.34152838947998698</v>
      </c>
      <c r="V161" s="4">
        <v>0</v>
      </c>
      <c r="W161" s="4">
        <v>0</v>
      </c>
      <c r="X161" s="4">
        <v>0.51176166490045205</v>
      </c>
      <c r="Y161" s="4">
        <v>0</v>
      </c>
      <c r="Z161" s="5">
        <v>3.6633965840128399E-4</v>
      </c>
      <c r="AA161" s="5">
        <v>8.8245576205854494E-5</v>
      </c>
      <c r="AB161" s="10">
        <v>5.5680156710083599E-3</v>
      </c>
      <c r="AC161" s="10">
        <v>8.1831751013953794E-5</v>
      </c>
      <c r="AD161" s="10">
        <v>3.9297114217833599E-2</v>
      </c>
      <c r="AE161" s="4">
        <v>0.11640521948987401</v>
      </c>
      <c r="AF161" s="4">
        <v>5.0382066746867502E-2</v>
      </c>
      <c r="AG161" s="4">
        <v>0.81694746068002499</v>
      </c>
      <c r="AH161" s="4">
        <v>0.953273656770248</v>
      </c>
      <c r="AI161" s="4">
        <v>1</v>
      </c>
      <c r="AJ161" s="4">
        <v>1</v>
      </c>
      <c r="AK161" s="4">
        <v>1</v>
      </c>
      <c r="AL161" s="4">
        <v>1</v>
      </c>
      <c r="AM161" s="4">
        <v>0</v>
      </c>
      <c r="AN161" s="4">
        <v>0</v>
      </c>
      <c r="AO161" s="4" t="s">
        <v>72</v>
      </c>
      <c r="AP161" s="4" t="s">
        <v>73</v>
      </c>
      <c r="AQ161" s="6">
        <v>1511236802.8199999</v>
      </c>
      <c r="AR161" s="4">
        <v>5389</v>
      </c>
      <c r="AS161" s="15">
        <v>100</v>
      </c>
      <c r="AT161" s="15">
        <v>0</v>
      </c>
      <c r="AU161" s="15">
        <v>100</v>
      </c>
      <c r="AV161" s="15">
        <v>0</v>
      </c>
      <c r="AW161" s="15">
        <v>0</v>
      </c>
      <c r="AX161" s="15">
        <v>0</v>
      </c>
    </row>
    <row r="162" spans="1:50" x14ac:dyDescent="0.25">
      <c r="A162">
        <v>96</v>
      </c>
      <c r="B162" s="4">
        <v>0.95019854814844296</v>
      </c>
      <c r="C162" s="4">
        <v>36.3786005819669</v>
      </c>
      <c r="D162" s="4">
        <v>45.828314298982498</v>
      </c>
      <c r="E162" s="4">
        <v>3.6983781112905303E-2</v>
      </c>
      <c r="F162" s="5">
        <v>4.9801451851556502E-2</v>
      </c>
      <c r="G162" s="5">
        <v>0</v>
      </c>
      <c r="H162" s="4">
        <v>4.2541474648340403</v>
      </c>
      <c r="I162" s="4">
        <v>3.8160431272462798</v>
      </c>
      <c r="J162" s="4">
        <v>0.241771483825859</v>
      </c>
      <c r="K162" s="4">
        <v>85.420459466450396</v>
      </c>
      <c r="L162" s="4">
        <v>14.2151090057922</v>
      </c>
      <c r="M162" s="4">
        <v>18.582247658545501</v>
      </c>
      <c r="N162" s="4">
        <v>84.061262764248895</v>
      </c>
      <c r="O162" s="4">
        <v>72.120410750881803</v>
      </c>
      <c r="P162" s="4">
        <v>298141.89025188598</v>
      </c>
      <c r="Q162" s="4">
        <v>280857.352426617</v>
      </c>
      <c r="R162" s="4">
        <v>774.71417526055302</v>
      </c>
      <c r="S162" s="4">
        <v>0</v>
      </c>
      <c r="T162" s="4">
        <v>0</v>
      </c>
      <c r="U162" s="4">
        <v>0.35431791337296897</v>
      </c>
      <c r="V162" s="4">
        <v>0</v>
      </c>
      <c r="W162" s="4">
        <v>0</v>
      </c>
      <c r="X162" s="4">
        <v>0.44128176219350002</v>
      </c>
      <c r="Y162" s="4">
        <v>0</v>
      </c>
      <c r="Z162" s="5">
        <v>3.6675844796979203E-4</v>
      </c>
      <c r="AA162" s="5">
        <v>1.0257651331336201E-4</v>
      </c>
      <c r="AB162" s="10">
        <v>5.6785282593942001E-3</v>
      </c>
      <c r="AC162" s="10">
        <v>1.3083989093487801E-4</v>
      </c>
      <c r="AD162" s="10">
        <v>4.3522732814452E-2</v>
      </c>
      <c r="AE162" s="4">
        <v>0.129126100224361</v>
      </c>
      <c r="AF162" s="4">
        <v>2.61785374067788E-2</v>
      </c>
      <c r="AG162" s="4">
        <v>0.71749744972898699</v>
      </c>
      <c r="AH162" s="4">
        <v>0.92953721536287903</v>
      </c>
      <c r="AI162" s="4">
        <v>1</v>
      </c>
      <c r="AJ162" s="4">
        <v>1</v>
      </c>
      <c r="AK162" s="4">
        <v>1</v>
      </c>
      <c r="AL162" s="4">
        <v>1</v>
      </c>
      <c r="AM162" s="4">
        <v>0</v>
      </c>
      <c r="AN162" s="4">
        <v>0</v>
      </c>
      <c r="AO162" s="4" t="s">
        <v>74</v>
      </c>
      <c r="AP162" s="4" t="s">
        <v>75</v>
      </c>
      <c r="AQ162" s="6">
        <v>3942113798.6599998</v>
      </c>
      <c r="AR162" s="4">
        <v>14036</v>
      </c>
      <c r="AS162" s="15">
        <v>100</v>
      </c>
      <c r="AT162" s="15">
        <v>0</v>
      </c>
      <c r="AU162" s="15">
        <v>100</v>
      </c>
      <c r="AV162" s="15">
        <v>0</v>
      </c>
      <c r="AW162" s="15">
        <v>0</v>
      </c>
      <c r="AX162" s="15">
        <v>0</v>
      </c>
    </row>
    <row r="163" spans="1:50" x14ac:dyDescent="0.25">
      <c r="A163">
        <v>96</v>
      </c>
      <c r="B163" s="4">
        <v>0.94397101593259303</v>
      </c>
      <c r="C163" s="4">
        <v>44.973922805988202</v>
      </c>
      <c r="D163" s="4">
        <v>49.938493233715803</v>
      </c>
      <c r="E163" s="4">
        <v>4.8561518462311201E-2</v>
      </c>
      <c r="F163" s="5">
        <v>5.6028984067406799E-2</v>
      </c>
      <c r="G163" s="5">
        <v>0</v>
      </c>
      <c r="H163" s="4">
        <v>4.3781318167505097</v>
      </c>
      <c r="I163" s="4">
        <v>3.8188425141842499</v>
      </c>
      <c r="J163" s="4">
        <v>9.7676034838956607</v>
      </c>
      <c r="K163" s="4">
        <v>110.133395013119</v>
      </c>
      <c r="L163" s="4">
        <v>14.2803825067554</v>
      </c>
      <c r="M163" s="4">
        <v>19.938341164211799</v>
      </c>
      <c r="N163" s="4">
        <v>89.547252494041103</v>
      </c>
      <c r="O163" s="4">
        <v>75.299280720216004</v>
      </c>
      <c r="P163" s="4">
        <v>296187.80040304398</v>
      </c>
      <c r="Q163" s="4">
        <v>279579.85377232102</v>
      </c>
      <c r="R163" s="4">
        <v>771.81653890908899</v>
      </c>
      <c r="S163" s="4">
        <v>0</v>
      </c>
      <c r="T163" s="4">
        <v>0</v>
      </c>
      <c r="U163" s="4">
        <v>0.39422563641157998</v>
      </c>
      <c r="V163" s="4">
        <v>0</v>
      </c>
      <c r="W163" s="4">
        <v>0</v>
      </c>
      <c r="X163" s="4">
        <v>0.36511067595160401</v>
      </c>
      <c r="Y163" s="4">
        <v>0</v>
      </c>
      <c r="Z163" s="5">
        <v>3.68089013288769E-4</v>
      </c>
      <c r="AA163" s="5">
        <v>1.3911526172589501E-4</v>
      </c>
      <c r="AB163" s="10">
        <v>5.9218845274364102E-3</v>
      </c>
      <c r="AC163" s="10">
        <v>2.8087823926602299E-4</v>
      </c>
      <c r="AD163" s="10">
        <v>4.9319000154744497E-2</v>
      </c>
      <c r="AE163" s="4">
        <v>0.15035903266611</v>
      </c>
      <c r="AF163" s="4">
        <v>1.1848613247902E-2</v>
      </c>
      <c r="AG163" s="4">
        <v>0.52493314894947596</v>
      </c>
      <c r="AH163" s="4">
        <v>0.86057403017229595</v>
      </c>
      <c r="AI163" s="4">
        <v>1</v>
      </c>
      <c r="AJ163" s="4">
        <v>1</v>
      </c>
      <c r="AK163" s="4">
        <v>1</v>
      </c>
      <c r="AL163" s="4">
        <v>1</v>
      </c>
      <c r="AM163" s="4">
        <v>0</v>
      </c>
      <c r="AN163" s="4">
        <v>0</v>
      </c>
      <c r="AO163" s="4" t="s">
        <v>76</v>
      </c>
      <c r="AP163" s="4" t="s">
        <v>77</v>
      </c>
      <c r="AQ163" s="6">
        <v>1377769519.3900001</v>
      </c>
      <c r="AR163" s="4">
        <v>4928</v>
      </c>
      <c r="AS163" s="15">
        <v>100</v>
      </c>
      <c r="AT163" s="15">
        <v>0</v>
      </c>
      <c r="AU163" s="15">
        <v>100</v>
      </c>
      <c r="AV163" s="15">
        <v>0</v>
      </c>
      <c r="AW163" s="15">
        <v>0</v>
      </c>
      <c r="AX163" s="15">
        <v>0</v>
      </c>
    </row>
    <row r="164" spans="1:50" x14ac:dyDescent="0.25">
      <c r="A164">
        <v>96</v>
      </c>
      <c r="B164" s="4">
        <v>0.93962236855334302</v>
      </c>
      <c r="C164" s="4">
        <v>35.214528865599597</v>
      </c>
      <c r="D164" s="4">
        <v>52.636895203562801</v>
      </c>
      <c r="E164" s="4">
        <v>3.5527605123802097E-2</v>
      </c>
      <c r="F164" s="5">
        <v>6.0377631446656102E-2</v>
      </c>
      <c r="G164" s="5">
        <v>0</v>
      </c>
      <c r="H164" s="4">
        <v>4.5825195695050303</v>
      </c>
      <c r="I164" s="4">
        <v>3.8378410767668001</v>
      </c>
      <c r="J164" s="4">
        <v>23.205797217486399</v>
      </c>
      <c r="K164" s="4">
        <v>134.97257913026701</v>
      </c>
      <c r="L164" s="4">
        <v>14.4952582073626</v>
      </c>
      <c r="M164" s="4">
        <v>20.966815365166202</v>
      </c>
      <c r="N164" s="4">
        <v>92.262398003855097</v>
      </c>
      <c r="O164" s="4">
        <v>76.256047125494504</v>
      </c>
      <c r="P164" s="4">
        <v>291499.65085388703</v>
      </c>
      <c r="Q164" s="4">
        <v>275450.25243572303</v>
      </c>
      <c r="R164" s="4">
        <v>768.30693736265596</v>
      </c>
      <c r="S164" s="4">
        <v>0</v>
      </c>
      <c r="T164" s="4">
        <v>0</v>
      </c>
      <c r="U164" s="4">
        <v>0.41019804683026601</v>
      </c>
      <c r="V164" s="4">
        <v>0</v>
      </c>
      <c r="W164" s="4">
        <v>0</v>
      </c>
      <c r="X164" s="4">
        <v>0.28323389887879902</v>
      </c>
      <c r="Y164" s="4">
        <v>0</v>
      </c>
      <c r="Z164" s="5">
        <v>3.67754413361892E-4</v>
      </c>
      <c r="AA164" s="5">
        <v>2.0960815745403E-4</v>
      </c>
      <c r="AB164" s="10">
        <v>6.3719926687221002E-3</v>
      </c>
      <c r="AC164" s="10">
        <v>5.3889674690665303E-4</v>
      </c>
      <c r="AD164" s="10">
        <v>5.2889361164849401E-2</v>
      </c>
      <c r="AE164" s="4">
        <v>0.170638985166531</v>
      </c>
      <c r="AF164" s="4">
        <v>2.5663592986144299E-3</v>
      </c>
      <c r="AG164" s="4">
        <v>0.34156213781597899</v>
      </c>
      <c r="AH164" s="4">
        <v>0.72720981635910198</v>
      </c>
      <c r="AI164" s="4">
        <v>1</v>
      </c>
      <c r="AJ164" s="4">
        <v>1</v>
      </c>
      <c r="AK164" s="4">
        <v>1</v>
      </c>
      <c r="AL164" s="4">
        <v>1</v>
      </c>
      <c r="AM164" s="4">
        <v>0</v>
      </c>
      <c r="AN164" s="4">
        <v>0</v>
      </c>
      <c r="AO164" s="4" t="s">
        <v>78</v>
      </c>
      <c r="AP164" s="4" t="s">
        <v>79</v>
      </c>
      <c r="AQ164" s="6">
        <v>407115473.10000002</v>
      </c>
      <c r="AR164" s="4">
        <v>1478</v>
      </c>
      <c r="AS164" s="15">
        <v>100</v>
      </c>
      <c r="AT164" s="15">
        <v>0</v>
      </c>
      <c r="AU164" s="15">
        <v>100</v>
      </c>
      <c r="AV164" s="15">
        <v>0</v>
      </c>
      <c r="AW164" s="15">
        <v>0</v>
      </c>
      <c r="AX164" s="15">
        <v>0</v>
      </c>
    </row>
    <row r="165" spans="1:50" x14ac:dyDescent="0.25">
      <c r="A165">
        <v>96</v>
      </c>
      <c r="B165" s="4">
        <v>0.93745830752324799</v>
      </c>
      <c r="C165" s="4">
        <v>48.305524356469803</v>
      </c>
      <c r="D165" s="4">
        <v>53.929434357355198</v>
      </c>
      <c r="E165" s="4">
        <v>5.3500596632414701E-2</v>
      </c>
      <c r="F165" s="5">
        <v>6.2541692476750996E-2</v>
      </c>
      <c r="G165" s="5">
        <v>0</v>
      </c>
      <c r="H165" s="4">
        <v>4.7387344934979199</v>
      </c>
      <c r="I165" s="4">
        <v>3.8090133524422001</v>
      </c>
      <c r="J165" s="4">
        <v>36.351427678525802</v>
      </c>
      <c r="K165" s="4">
        <v>158.04326529253601</v>
      </c>
      <c r="L165" s="4">
        <v>14.7887470110813</v>
      </c>
      <c r="M165" s="4">
        <v>21.723605109592398</v>
      </c>
      <c r="N165" s="4">
        <v>93.526998856412902</v>
      </c>
      <c r="O165" s="4">
        <v>76.332455296466506</v>
      </c>
      <c r="P165" s="4">
        <v>284456.04296251002</v>
      </c>
      <c r="Q165" s="4">
        <v>269990.24901694898</v>
      </c>
      <c r="R165" s="4">
        <v>764.54200317569098</v>
      </c>
      <c r="S165" s="4">
        <v>0</v>
      </c>
      <c r="T165" s="4">
        <v>0</v>
      </c>
      <c r="U165" s="4">
        <v>0.447240805976999</v>
      </c>
      <c r="V165" s="4">
        <v>0</v>
      </c>
      <c r="W165" s="4">
        <v>0</v>
      </c>
      <c r="X165" s="4">
        <v>0.20675656413718699</v>
      </c>
      <c r="Y165" s="4">
        <v>0</v>
      </c>
      <c r="Z165" s="5">
        <v>3.7300834954772099E-4</v>
      </c>
      <c r="AA165" s="5">
        <v>2.6788372190714199E-4</v>
      </c>
      <c r="AB165" s="10">
        <v>6.7066792306208003E-3</v>
      </c>
      <c r="AC165" s="10">
        <v>7.66863684943591E-4</v>
      </c>
      <c r="AD165" s="10">
        <v>5.44272381624702E-2</v>
      </c>
      <c r="AE165" s="4">
        <v>0.18380824492012601</v>
      </c>
      <c r="AF165" s="4">
        <v>0</v>
      </c>
      <c r="AG165" s="4">
        <v>0.241014443411011</v>
      </c>
      <c r="AH165" s="4">
        <v>0.60775903469144499</v>
      </c>
      <c r="AI165" s="4">
        <v>1</v>
      </c>
      <c r="AJ165" s="4">
        <v>1</v>
      </c>
      <c r="AK165" s="4">
        <v>1</v>
      </c>
      <c r="AL165" s="4">
        <v>1</v>
      </c>
      <c r="AM165" s="4">
        <v>0</v>
      </c>
      <c r="AN165" s="4">
        <v>0</v>
      </c>
      <c r="AO165" s="4" t="s">
        <v>80</v>
      </c>
      <c r="AP165" s="4" t="s">
        <v>81</v>
      </c>
      <c r="AQ165" s="6">
        <v>79647123.459999993</v>
      </c>
      <c r="AR165" s="4">
        <v>295</v>
      </c>
      <c r="AS165" s="15">
        <v>100</v>
      </c>
      <c r="AT165" s="15">
        <v>0</v>
      </c>
      <c r="AU165" s="15">
        <v>100</v>
      </c>
      <c r="AV165" s="15">
        <v>0</v>
      </c>
      <c r="AW165" s="15">
        <v>0</v>
      </c>
      <c r="AX165" s="15">
        <v>0</v>
      </c>
    </row>
    <row r="166" spans="1:50" x14ac:dyDescent="0.25">
      <c r="A166">
        <v>96</v>
      </c>
      <c r="B166" s="4">
        <v>0.93470828666783701</v>
      </c>
      <c r="C166" s="4">
        <v>71.811017257783206</v>
      </c>
      <c r="D166" s="4">
        <v>55.5252909752896</v>
      </c>
      <c r="E166" s="4">
        <v>0.100143447021092</v>
      </c>
      <c r="F166" s="5">
        <v>6.5291713332162202E-2</v>
      </c>
      <c r="G166" s="5">
        <v>0</v>
      </c>
      <c r="H166" s="4">
        <v>4.9182321177922601</v>
      </c>
      <c r="I166" s="4">
        <v>3.8251293863004499</v>
      </c>
      <c r="J166" s="4">
        <v>51.008548257837099</v>
      </c>
      <c r="K166" s="4">
        <v>181.087773017508</v>
      </c>
      <c r="L166" s="4">
        <v>13.6443657709849</v>
      </c>
      <c r="M166" s="4">
        <v>22.319411092055201</v>
      </c>
      <c r="N166" s="4">
        <v>94.590094204686494</v>
      </c>
      <c r="O166" s="4">
        <v>76.466884077403606</v>
      </c>
      <c r="P166" s="4">
        <v>307451.36843176797</v>
      </c>
      <c r="Q166" s="4">
        <v>292646.10695652099</v>
      </c>
      <c r="R166" s="4">
        <v>758.86705058360303</v>
      </c>
      <c r="S166" s="4">
        <v>0</v>
      </c>
      <c r="T166" s="4">
        <v>0</v>
      </c>
      <c r="U166" s="4">
        <v>0.49460737000630001</v>
      </c>
      <c r="V166" s="4">
        <v>0</v>
      </c>
      <c r="W166" s="4">
        <v>0</v>
      </c>
      <c r="X166" s="4">
        <v>0.19286294043897001</v>
      </c>
      <c r="Y166" s="4">
        <v>0</v>
      </c>
      <c r="Z166" s="5">
        <v>3.8136267772731302E-4</v>
      </c>
      <c r="AA166" s="5">
        <v>2.9759609481728799E-4</v>
      </c>
      <c r="AB166" s="10">
        <v>6.3343224849341699E-3</v>
      </c>
      <c r="AC166" s="10">
        <v>9.6007778479814101E-4</v>
      </c>
      <c r="AD166" s="10">
        <v>5.73183345316483E-2</v>
      </c>
      <c r="AE166" s="4">
        <v>0.193990886924294</v>
      </c>
      <c r="AF166" s="4">
        <v>0</v>
      </c>
      <c r="AG166" s="4">
        <v>0.12029200052677901</v>
      </c>
      <c r="AH166" s="4">
        <v>0.496016582105759</v>
      </c>
      <c r="AI166" s="4">
        <v>1</v>
      </c>
      <c r="AJ166" s="4">
        <v>1</v>
      </c>
      <c r="AK166" s="4">
        <v>1</v>
      </c>
      <c r="AL166" s="4">
        <v>1</v>
      </c>
      <c r="AM166" s="4">
        <v>0</v>
      </c>
      <c r="AN166" s="4">
        <v>0</v>
      </c>
      <c r="AO166" s="4" t="s">
        <v>82</v>
      </c>
      <c r="AP166" s="4" t="s">
        <v>83</v>
      </c>
      <c r="AQ166" s="6">
        <v>6730860.46</v>
      </c>
      <c r="AR166" s="4">
        <v>23</v>
      </c>
      <c r="AS166" s="15">
        <v>100</v>
      </c>
      <c r="AT166" s="15">
        <v>0</v>
      </c>
      <c r="AU166" s="15">
        <v>100</v>
      </c>
      <c r="AV166" s="15">
        <v>0</v>
      </c>
      <c r="AW166" s="15">
        <v>0</v>
      </c>
      <c r="AX166" s="15">
        <v>0</v>
      </c>
    </row>
    <row r="169" spans="1:50" x14ac:dyDescent="0.25">
      <c r="B169" s="4"/>
      <c r="C169" s="4"/>
      <c r="D169" s="4"/>
      <c r="E169" s="4"/>
      <c r="F169" s="5"/>
      <c r="G169" s="5"/>
      <c r="H169" s="4"/>
      <c r="I169" s="4"/>
      <c r="J169" s="4"/>
      <c r="K169" s="4"/>
      <c r="L169" s="4"/>
      <c r="M169" s="4"/>
      <c r="N169" s="4"/>
      <c r="O169" s="4"/>
      <c r="P169" s="4"/>
      <c r="Q169" s="4"/>
      <c r="R169" s="4"/>
      <c r="S169" s="4"/>
      <c r="T169" s="4"/>
      <c r="U169" s="4"/>
      <c r="V169" s="4"/>
      <c r="W169" s="4"/>
      <c r="X169" s="4"/>
      <c r="Y169" s="4"/>
      <c r="Z169" s="5"/>
      <c r="AA169" s="5"/>
      <c r="AB169" s="10"/>
      <c r="AC169" s="10"/>
      <c r="AD169" s="10"/>
      <c r="AE169" s="4"/>
      <c r="AF169" s="4"/>
      <c r="AG169" s="4"/>
      <c r="AH169" s="4"/>
      <c r="AI169" s="4"/>
      <c r="AJ169" s="4"/>
      <c r="AK169" s="4"/>
      <c r="AL169" s="4"/>
      <c r="AM169" s="4"/>
      <c r="AN169" s="4"/>
      <c r="AO169" s="4"/>
      <c r="AP169" s="4"/>
      <c r="AQ169" s="6"/>
      <c r="AR169" s="4"/>
      <c r="AS169" s="29"/>
      <c r="AT169" s="29"/>
      <c r="AU169" s="29"/>
      <c r="AV169" s="29"/>
      <c r="AW169" s="29"/>
      <c r="AX169" s="29"/>
    </row>
    <row r="170" spans="1:50" x14ac:dyDescent="0.25">
      <c r="B170" s="4"/>
      <c r="C170" s="4"/>
      <c r="D170" s="4"/>
      <c r="E170" s="4"/>
      <c r="F170" s="5"/>
      <c r="G170" s="5"/>
      <c r="H170" s="4"/>
      <c r="I170" s="4"/>
      <c r="J170" s="4"/>
      <c r="K170" s="4"/>
      <c r="L170" s="4" t="s">
        <v>160</v>
      </c>
      <c r="M170" s="30" t="s">
        <v>159</v>
      </c>
      <c r="N170" s="4"/>
      <c r="O170" s="4"/>
      <c r="P170" s="4"/>
      <c r="Q170" s="4"/>
      <c r="R170" s="4"/>
      <c r="S170" s="4"/>
      <c r="T170" s="4"/>
      <c r="U170" s="4"/>
      <c r="V170" s="4"/>
      <c r="W170" s="4"/>
      <c r="X170" s="4"/>
      <c r="Y170" s="4"/>
      <c r="Z170" s="5"/>
      <c r="AA170" s="5"/>
      <c r="AB170" s="10"/>
      <c r="AC170" s="10"/>
      <c r="AD170" s="10"/>
      <c r="AE170" s="4"/>
      <c r="AF170" s="4"/>
      <c r="AG170" s="4"/>
      <c r="AH170" s="4"/>
      <c r="AI170" s="4"/>
      <c r="AJ170" s="4"/>
      <c r="AK170" s="4"/>
      <c r="AL170" s="4"/>
      <c r="AM170" s="4"/>
      <c r="AN170" s="4"/>
      <c r="AO170" s="4"/>
      <c r="AP170" s="4"/>
      <c r="AQ170" s="6"/>
      <c r="AR170" s="4"/>
      <c r="AS170" s="29"/>
      <c r="AT170" s="29"/>
      <c r="AU170" s="29"/>
      <c r="AV170" s="29"/>
      <c r="AW170" s="29"/>
      <c r="AX170" s="29"/>
    </row>
    <row r="171" spans="1:50" x14ac:dyDescent="0.25">
      <c r="L171" t="s">
        <v>153</v>
      </c>
      <c r="M171" s="4">
        <v>1.05</v>
      </c>
    </row>
    <row r="172" spans="1:50" x14ac:dyDescent="0.25">
      <c r="A172" s="35"/>
      <c r="B172" s="35"/>
      <c r="C172" s="35"/>
      <c r="D172" s="35"/>
      <c r="E172" s="35"/>
      <c r="F172" s="35"/>
      <c r="G172" s="35"/>
      <c r="H172" s="35"/>
      <c r="I172" s="35"/>
      <c r="J172" s="35"/>
      <c r="K172" s="35"/>
      <c r="L172" s="35"/>
      <c r="M172" s="35"/>
      <c r="N172" s="35"/>
      <c r="O172" s="35" t="s">
        <v>169</v>
      </c>
      <c r="P172" s="35" t="s">
        <v>170</v>
      </c>
      <c r="Q172" s="35"/>
      <c r="R172" s="35"/>
      <c r="S172" s="35"/>
      <c r="T172" s="35"/>
      <c r="U172" s="35"/>
      <c r="V172" s="35"/>
      <c r="W172" s="35"/>
      <c r="X172" s="35"/>
      <c r="Y172" s="35"/>
      <c r="Z172" s="35"/>
      <c r="AA172" s="35"/>
      <c r="AB172" s="35"/>
      <c r="AC172" s="35"/>
      <c r="AD172" s="35"/>
      <c r="AE172" s="35"/>
      <c r="AF172" s="35"/>
      <c r="AG172" s="35"/>
      <c r="AH172" s="35"/>
      <c r="AI172" s="35"/>
      <c r="AJ172" s="35"/>
    </row>
    <row r="173" spans="1:50" x14ac:dyDescent="0.25">
      <c r="K173" t="s">
        <v>98</v>
      </c>
      <c r="L173" t="s">
        <v>89</v>
      </c>
      <c r="M173" t="s">
        <v>90</v>
      </c>
      <c r="O173" s="39">
        <v>0.4</v>
      </c>
      <c r="P173" s="39">
        <f>1-O173</f>
        <v>0.6</v>
      </c>
    </row>
    <row r="174" spans="1:50" x14ac:dyDescent="0.25">
      <c r="A174" s="4" t="s">
        <v>93</v>
      </c>
      <c r="B174" t="str">
        <f>AQ104</f>
        <v>Balance</v>
      </c>
      <c r="C174" s="2" t="str">
        <f>AO104</f>
        <v>groupByColumn</v>
      </c>
      <c r="D174" t="str">
        <f>E104</f>
        <v>PREPAY_SMM1</v>
      </c>
      <c r="E174" t="str">
        <f>F104</f>
        <v>PREPAY_TRACKING_SMM1</v>
      </c>
      <c r="F174" t="s">
        <v>91</v>
      </c>
      <c r="G174" t="str">
        <f>C104</f>
        <v>PREPAY_CPR1</v>
      </c>
      <c r="H174">
        <f>D105</f>
        <v>14.3463536039286</v>
      </c>
      <c r="I174" t="s">
        <v>168</v>
      </c>
      <c r="K174" t="s">
        <v>92</v>
      </c>
      <c r="L174" t="s">
        <v>92</v>
      </c>
      <c r="M174" t="s">
        <v>92</v>
      </c>
      <c r="O174" t="s">
        <v>163</v>
      </c>
      <c r="P174" t="s">
        <v>164</v>
      </c>
      <c r="Q174" t="s">
        <v>165</v>
      </c>
      <c r="S174" t="s">
        <v>96</v>
      </c>
      <c r="T174" t="s">
        <v>97</v>
      </c>
      <c r="U174" t="s">
        <v>91</v>
      </c>
    </row>
    <row r="175" spans="1:50" s="17" customFormat="1" x14ac:dyDescent="0.25">
      <c r="A175" s="14">
        <f t="shared" ref="A175:A188" si="23">K106</f>
        <v>-84.523744470233098</v>
      </c>
      <c r="B175" s="32">
        <f t="shared" ref="B175:B200" si="24">AQ106/1000000000</f>
        <v>7.0741002999999999E-4</v>
      </c>
      <c r="C175" s="33" t="str">
        <f t="shared" ref="C175:C188" si="25">AO106</f>
        <v>05:-100--75</v>
      </c>
      <c r="D175" s="34">
        <f t="shared" ref="D175:D188" si="26">E106</f>
        <v>1.34001062976118E-2</v>
      </c>
      <c r="E175" s="34">
        <f t="shared" ref="E175:E200" si="27">Z106+AA106+AB106+AC106+AD106</f>
        <v>1.4784185009525504E-2</v>
      </c>
      <c r="F175" s="32">
        <f t="shared" ref="F175:F200" si="28">D175/E175</f>
        <v>0.90638112881961796</v>
      </c>
      <c r="G175" s="33">
        <f t="shared" ref="G175:G200" si="29">(1-(1-D175)^12)*100</f>
        <v>14.946385973512921</v>
      </c>
      <c r="H175" s="33">
        <f t="shared" ref="H175:H200" si="30">(1-(1-E175)^12)*100</f>
        <v>16.36722719792423</v>
      </c>
      <c r="I175" s="33">
        <f>(1-(1-SUM(Z141,AA141,AB141,AC141,AD141*M175))^12)*100</f>
        <v>11.946219420849779</v>
      </c>
      <c r="J175" s="35"/>
      <c r="K175" s="14">
        <f>VLOOKUP($C175,'Refi Adj'!$B$2:$E$32,2,0)</f>
        <v>1</v>
      </c>
      <c r="L175" s="14">
        <f>VLOOKUP($C175,'Refi Adj'!$B$2:$E$32,3,0)</f>
        <v>1</v>
      </c>
      <c r="M175" s="14">
        <f>VLOOKUP($C175,'Refi Adj'!$B$2:$E$32,4,0)</f>
        <v>1</v>
      </c>
      <c r="N175" s="35"/>
      <c r="O175" s="35">
        <f>AD141*M175</f>
        <v>4.8152170285518398E-3</v>
      </c>
      <c r="P175" s="38">
        <f>AD106</f>
        <v>0</v>
      </c>
      <c r="Q175" s="35">
        <f t="shared" ref="Q175:Q200" si="31">(O175*$O$173+P175*$P$173)</f>
        <v>1.926086811420736E-3</v>
      </c>
      <c r="R175" s="35"/>
      <c r="S175" s="34">
        <f>Z106+AA106+AB106*K175+AC106*L175+Q175*$M$171</f>
        <v>1.6806576161517275E-2</v>
      </c>
      <c r="T175" s="33">
        <f t="shared" ref="T175:T200" si="32">100*(1-(1-S175)^12)</f>
        <v>18.404242058287668</v>
      </c>
      <c r="U175" s="36">
        <f t="shared" ref="U175:U200" si="33">D175/S175</f>
        <v>0.79731327599577284</v>
      </c>
      <c r="V175" s="35"/>
      <c r="W175" s="35"/>
      <c r="X175" s="37"/>
      <c r="Y175" s="34"/>
      <c r="Z175" s="34"/>
      <c r="AA175" s="35"/>
      <c r="AB175" s="35"/>
      <c r="AC175" s="35"/>
      <c r="AD175" s="34"/>
      <c r="AE175" s="34"/>
      <c r="AF175" s="35"/>
      <c r="AG175" s="35"/>
      <c r="AH175" s="35"/>
      <c r="AI175" s="35"/>
      <c r="AJ175" s="34"/>
    </row>
    <row r="176" spans="1:50" s="17" customFormat="1" x14ac:dyDescent="0.25">
      <c r="A176" s="14">
        <f t="shared" si="23"/>
        <v>-57.377777162715397</v>
      </c>
      <c r="B176" s="32">
        <f t="shared" si="24"/>
        <v>4.3638217100000001E-3</v>
      </c>
      <c r="C176" s="33" t="str">
        <f t="shared" si="25"/>
        <v>06:-75--50</v>
      </c>
      <c r="D176" s="34">
        <f t="shared" si="26"/>
        <v>1.6497657539165898E-2</v>
      </c>
      <c r="E176" s="34">
        <f t="shared" si="27"/>
        <v>9.1864811026440493E-3</v>
      </c>
      <c r="F176" s="32">
        <f t="shared" si="28"/>
        <v>1.7958625674870816</v>
      </c>
      <c r="G176" s="33">
        <f t="shared" si="29"/>
        <v>18.096061958631616</v>
      </c>
      <c r="H176" s="33">
        <f t="shared" si="30"/>
        <v>10.483502170788295</v>
      </c>
      <c r="I176" s="33">
        <f t="shared" ref="I176:I200" si="34">(1-(1-SUM(Z142,AA142,AB142,AC142,AD142*M176))^12)*100</f>
        <v>11.2490265702477</v>
      </c>
      <c r="J176" s="35"/>
      <c r="K176" s="14">
        <f>VLOOKUP($C176,'Refi Adj'!$B$2:$E$32,2,0)</f>
        <v>1</v>
      </c>
      <c r="L176" s="14">
        <f>VLOOKUP($C176,'Refi Adj'!$B$2:$E$32,3,0)</f>
        <v>1</v>
      </c>
      <c r="M176" s="14">
        <f>VLOOKUP($C176,'Refi Adj'!$B$2:$E$32,4,0)</f>
        <v>0.5</v>
      </c>
      <c r="N176" s="35"/>
      <c r="O176" s="35">
        <f>AD142*M176</f>
        <v>4.3445586707759496E-3</v>
      </c>
      <c r="P176" s="38">
        <f>AD107</f>
        <v>0</v>
      </c>
      <c r="Q176" s="35">
        <f t="shared" si="31"/>
        <v>1.7378234683103799E-3</v>
      </c>
      <c r="R176" s="35"/>
      <c r="S176" s="34">
        <f>Z107+AA107+AB107*K176+AC107*L176+Q176*$M$171</f>
        <v>1.1011195744369949E-2</v>
      </c>
      <c r="T176" s="33">
        <f t="shared" si="32"/>
        <v>12.441864916752344</v>
      </c>
      <c r="U176" s="36">
        <f t="shared" si="33"/>
        <v>1.4982621254009756</v>
      </c>
      <c r="V176" s="35"/>
      <c r="W176" s="35"/>
      <c r="X176" s="37"/>
      <c r="Y176" s="34"/>
      <c r="Z176" s="34"/>
      <c r="AA176" s="35"/>
      <c r="AB176" s="35"/>
      <c r="AC176" s="37"/>
      <c r="AD176" s="34"/>
      <c r="AE176" s="34"/>
      <c r="AF176" s="35"/>
      <c r="AG176" s="35"/>
      <c r="AH176" s="35"/>
      <c r="AI176" s="35"/>
      <c r="AJ176" s="34"/>
    </row>
    <row r="177" spans="1:36" x14ac:dyDescent="0.25">
      <c r="A177" s="14">
        <f t="shared" si="23"/>
        <v>-31.114896038936202</v>
      </c>
      <c r="B177" s="32">
        <f t="shared" si="24"/>
        <v>0.1698029835</v>
      </c>
      <c r="C177" s="33" t="str">
        <f t="shared" si="25"/>
        <v>07:-50--25</v>
      </c>
      <c r="D177" s="34">
        <f t="shared" si="26"/>
        <v>3.6590863725861401E-3</v>
      </c>
      <c r="E177" s="34">
        <f t="shared" si="27"/>
        <v>6.2802653040221201E-3</v>
      </c>
      <c r="F177" s="32">
        <f t="shared" si="28"/>
        <v>0.58263245188745805</v>
      </c>
      <c r="G177" s="33">
        <f t="shared" si="29"/>
        <v>4.3036058051398758</v>
      </c>
      <c r="H177" s="33">
        <f t="shared" si="30"/>
        <v>7.281376195111533</v>
      </c>
      <c r="I177" s="33">
        <f t="shared" si="34"/>
        <v>12.331784210434771</v>
      </c>
      <c r="J177" s="35"/>
      <c r="K177" s="14">
        <f>VLOOKUP($C177,'Refi Adj'!$B$2:$E$32,2,0)</f>
        <v>1</v>
      </c>
      <c r="L177" s="14">
        <f>VLOOKUP($C177,'Refi Adj'!$B$2:$E$32,3,0)</f>
        <v>1</v>
      </c>
      <c r="M177" s="14">
        <f>VLOOKUP($C177,'Refi Adj'!$B$2:$E$32,4,0)</f>
        <v>0.5</v>
      </c>
      <c r="N177" s="35"/>
      <c r="O177" s="35">
        <f t="shared" ref="O177:O200" si="35">AD143*M177</f>
        <v>5.3285317044251502E-3</v>
      </c>
      <c r="P177" s="38">
        <f t="shared" ref="P177:P200" si="36">AD108</f>
        <v>5.4961611570779898E-4</v>
      </c>
      <c r="Q177" s="35">
        <f t="shared" si="31"/>
        <v>2.4611823511947396E-3</v>
      </c>
      <c r="R177" s="35"/>
      <c r="S177" s="34">
        <f>Z108+AA108+AB108*K177+AC108*L177+Q177*$M$171</f>
        <v>8.3148906570687971E-3</v>
      </c>
      <c r="T177" s="33">
        <f t="shared" si="32"/>
        <v>9.5339755525751908</v>
      </c>
      <c r="U177" s="36">
        <f t="shared" si="33"/>
        <v>0.44006428027714534</v>
      </c>
      <c r="V177" s="35"/>
      <c r="W177" s="35"/>
      <c r="X177" s="37"/>
      <c r="Y177" s="34"/>
      <c r="Z177" s="34"/>
      <c r="AA177" s="35"/>
      <c r="AB177" s="35"/>
      <c r="AC177" s="37"/>
      <c r="AD177" s="34"/>
      <c r="AE177" s="34"/>
      <c r="AF177" s="35"/>
      <c r="AG177" s="35"/>
      <c r="AH177" s="35"/>
      <c r="AI177" s="35"/>
      <c r="AJ177" s="34"/>
    </row>
    <row r="178" spans="1:36" x14ac:dyDescent="0.25">
      <c r="A178" s="14">
        <f t="shared" si="23"/>
        <v>-22.229761036076098</v>
      </c>
      <c r="B178" s="32">
        <f t="shared" si="24"/>
        <v>0.27971464530000001</v>
      </c>
      <c r="C178" s="33" t="str">
        <f t="shared" si="25"/>
        <v>08-1:-25--20</v>
      </c>
      <c r="D178" s="34">
        <f t="shared" si="26"/>
        <v>8.1512235407507801E-3</v>
      </c>
      <c r="E178" s="34">
        <f t="shared" si="27"/>
        <v>6.5931389720588233E-3</v>
      </c>
      <c r="F178" s="32">
        <f t="shared" si="28"/>
        <v>1.236319084929802</v>
      </c>
      <c r="G178" s="33">
        <f t="shared" si="29"/>
        <v>9.3546473298454895</v>
      </c>
      <c r="H178" s="33">
        <f t="shared" si="30"/>
        <v>7.6310808400182006</v>
      </c>
      <c r="I178" s="33">
        <f t="shared" si="34"/>
        <v>13.229454327877521</v>
      </c>
      <c r="J178" s="35"/>
      <c r="K178" s="14">
        <f>VLOOKUP($C178,'Refi Adj'!$B$2:$E$32,2,0)</f>
        <v>1</v>
      </c>
      <c r="L178" s="14">
        <f>VLOOKUP($C178,'Refi Adj'!$B$2:$E$32,3,0)</f>
        <v>1</v>
      </c>
      <c r="M178" s="14">
        <f>VLOOKUP($C178,'Refi Adj'!$B$2:$E$32,4,0)</f>
        <v>0.51</v>
      </c>
      <c r="N178" s="35"/>
      <c r="O178" s="35">
        <f t="shared" si="35"/>
        <v>6.1497623363161351E-3</v>
      </c>
      <c r="P178" s="38">
        <f t="shared" si="36"/>
        <v>1.0423330357023199E-3</v>
      </c>
      <c r="Q178" s="35">
        <f t="shared" si="31"/>
        <v>3.0853047559478461E-3</v>
      </c>
      <c r="R178" s="35"/>
      <c r="S178" s="34">
        <f t="shared" ref="S178:S195" si="37">Z109+AA109+AB109*K178+AC109*L178+Q180*$M$171</f>
        <v>9.821155888913826E-3</v>
      </c>
      <c r="T178" s="33">
        <f t="shared" si="32"/>
        <v>11.169170627080604</v>
      </c>
      <c r="U178" s="36">
        <f t="shared" si="33"/>
        <v>0.82996580371480766</v>
      </c>
      <c r="V178" s="35"/>
      <c r="W178" s="35"/>
      <c r="X178" s="37"/>
      <c r="Y178" s="34"/>
      <c r="Z178" s="34"/>
      <c r="AA178" s="35"/>
      <c r="AB178" s="35"/>
      <c r="AC178" s="37"/>
      <c r="AD178" s="34"/>
      <c r="AE178" s="34"/>
      <c r="AF178" s="35"/>
      <c r="AG178" s="35"/>
      <c r="AH178" s="37"/>
      <c r="AI178" s="34"/>
      <c r="AJ178" s="34"/>
    </row>
    <row r="179" spans="1:36" x14ac:dyDescent="0.25">
      <c r="A179" s="4">
        <f t="shared" si="23"/>
        <v>-17.0962901576066</v>
      </c>
      <c r="B179" s="3">
        <f t="shared" si="24"/>
        <v>0.56732849208000002</v>
      </c>
      <c r="C179" s="2" t="str">
        <f t="shared" si="25"/>
        <v>08-2:-20--15</v>
      </c>
      <c r="D179" s="8">
        <f t="shared" si="26"/>
        <v>5.4755031569692402E-3</v>
      </c>
      <c r="E179" s="8">
        <f t="shared" si="27"/>
        <v>6.8906421785151582E-3</v>
      </c>
      <c r="F179" s="3">
        <f t="shared" si="28"/>
        <v>0.79462886261047128</v>
      </c>
      <c r="G179" s="2">
        <f t="shared" si="29"/>
        <v>6.3762957514387093</v>
      </c>
      <c r="H179" s="2">
        <f t="shared" si="30"/>
        <v>7.962483805492127</v>
      </c>
      <c r="I179" s="33">
        <f t="shared" si="34"/>
        <v>14.290148690728843</v>
      </c>
      <c r="K179" s="14">
        <f>VLOOKUP($C179,'Refi Adj'!$B$2:$E$32,2,0)</f>
        <v>1</v>
      </c>
      <c r="L179" s="14">
        <f>VLOOKUP($C179,'Refi Adj'!$B$2:$E$32,3,0)</f>
        <v>1</v>
      </c>
      <c r="M179" s="14">
        <f>VLOOKUP($C179,'Refi Adj'!$B$2:$E$32,4,0)</f>
        <v>0.52</v>
      </c>
      <c r="O179" s="35">
        <f t="shared" si="35"/>
        <v>6.9964599325369322E-3</v>
      </c>
      <c r="P179" s="38">
        <f t="shared" si="36"/>
        <v>1.3115340055439399E-3</v>
      </c>
      <c r="Q179" s="35">
        <f t="shared" si="31"/>
        <v>3.5855043763411373E-3</v>
      </c>
      <c r="S179" s="34">
        <f t="shared" si="37"/>
        <v>1.0333679060452558E-2</v>
      </c>
      <c r="T179" s="2">
        <f t="shared" si="32"/>
        <v>11.719355737468383</v>
      </c>
      <c r="U179" s="7">
        <f t="shared" si="33"/>
        <v>0.52986967419224684</v>
      </c>
      <c r="X179" s="9"/>
      <c r="Y179" s="8"/>
      <c r="Z179" s="8"/>
      <c r="AC179" s="9"/>
      <c r="AD179" s="8"/>
      <c r="AE179" s="8"/>
      <c r="AH179" s="9"/>
      <c r="AI179" s="8"/>
      <c r="AJ179" s="8"/>
    </row>
    <row r="180" spans="1:36" x14ac:dyDescent="0.25">
      <c r="A180" s="4">
        <f t="shared" si="23"/>
        <v>-12.256696498839601</v>
      </c>
      <c r="B180" s="3">
        <f t="shared" si="24"/>
        <v>0.96008684773999997</v>
      </c>
      <c r="C180" s="2" t="str">
        <f t="shared" si="25"/>
        <v>08-3:-15--10</v>
      </c>
      <c r="D180" s="8">
        <f t="shared" si="26"/>
        <v>9.2774813926804495E-3</v>
      </c>
      <c r="E180" s="8">
        <f t="shared" si="27"/>
        <v>7.1319485521859783E-3</v>
      </c>
      <c r="F180" s="3">
        <f t="shared" si="28"/>
        <v>1.3008340322136585</v>
      </c>
      <c r="G180" s="2">
        <f t="shared" si="29"/>
        <v>10.582111002443684</v>
      </c>
      <c r="H180" s="2">
        <f t="shared" si="30"/>
        <v>8.2304855054762918</v>
      </c>
      <c r="I180" s="33">
        <f t="shared" si="34"/>
        <v>15.156816019469744</v>
      </c>
      <c r="K180" s="14">
        <f>VLOOKUP($C180,'Refi Adj'!$B$2:$E$32,2,0)</f>
        <v>1</v>
      </c>
      <c r="L180" s="14">
        <f>VLOOKUP($C180,'Refi Adj'!$B$2:$E$32,3,0)</f>
        <v>1</v>
      </c>
      <c r="M180" s="14">
        <f>VLOOKUP($C180,'Refi Adj'!$B$2:$E$32,4,0)</f>
        <v>0.53</v>
      </c>
      <c r="O180" s="35">
        <f t="shared" si="35"/>
        <v>7.8783380803090011E-3</v>
      </c>
      <c r="P180" s="38">
        <f t="shared" si="36"/>
        <v>1.52610787115483E-3</v>
      </c>
      <c r="Q180" s="35">
        <f t="shared" si="31"/>
        <v>4.0669999548164984E-3</v>
      </c>
      <c r="S180" s="34">
        <f t="shared" si="37"/>
        <v>1.0894273590683824E-2</v>
      </c>
      <c r="T180" s="2">
        <f t="shared" si="32"/>
        <v>12.317566501513866</v>
      </c>
      <c r="U180" s="7">
        <f t="shared" si="33"/>
        <v>0.85159247337188548</v>
      </c>
      <c r="X180" s="9"/>
      <c r="Y180" s="8"/>
      <c r="Z180" s="8"/>
      <c r="AC180" s="9"/>
      <c r="AD180" s="8"/>
      <c r="AE180" s="8"/>
      <c r="AH180" s="9"/>
      <c r="AI180" s="8"/>
      <c r="AJ180" s="8"/>
    </row>
    <row r="181" spans="1:36" x14ac:dyDescent="0.25">
      <c r="A181" s="4">
        <f t="shared" si="23"/>
        <v>-7.4527447893761396</v>
      </c>
      <c r="B181" s="3">
        <f t="shared" si="24"/>
        <v>1.5095655131900001</v>
      </c>
      <c r="C181" s="2" t="str">
        <f t="shared" si="25"/>
        <v>08-4:-10--5</v>
      </c>
      <c r="D181" s="8">
        <f t="shared" si="26"/>
        <v>8.0323332450160101E-3</v>
      </c>
      <c r="E181" s="8">
        <f t="shared" si="27"/>
        <v>7.5128229249372593E-3</v>
      </c>
      <c r="F181" s="3">
        <f t="shared" si="28"/>
        <v>1.0691498156244763</v>
      </c>
      <c r="G181" s="2">
        <f t="shared" si="29"/>
        <v>9.2241763055226684</v>
      </c>
      <c r="H181" s="2">
        <f t="shared" si="30"/>
        <v>8.6520400757897793</v>
      </c>
      <c r="I181" s="33">
        <f t="shared" si="34"/>
        <v>16.066133112347259</v>
      </c>
      <c r="K181" s="14">
        <f>VLOOKUP($C181,'Refi Adj'!$B$2:$E$32,2,0)</f>
        <v>1</v>
      </c>
      <c r="L181" s="14">
        <f>VLOOKUP($C181,'Refi Adj'!$B$2:$E$32,3,0)</f>
        <v>1</v>
      </c>
      <c r="M181" s="14">
        <f>VLOOKUP($C181,'Refi Adj'!$B$2:$E$32,4,0)</f>
        <v>0.54</v>
      </c>
      <c r="O181" s="35">
        <f t="shared" si="35"/>
        <v>8.708467600666495E-3</v>
      </c>
      <c r="P181" s="38">
        <f t="shared" si="36"/>
        <v>1.74129284952605E-3</v>
      </c>
      <c r="Q181" s="35">
        <f t="shared" si="31"/>
        <v>4.5281627499822279E-3</v>
      </c>
      <c r="S181" s="34">
        <f t="shared" si="37"/>
        <v>1.1930126807217424E-2</v>
      </c>
      <c r="T181" s="2">
        <f t="shared" si="32"/>
        <v>13.4131597872586</v>
      </c>
      <c r="U181" s="7">
        <f t="shared" si="33"/>
        <v>0.67328146421349455</v>
      </c>
      <c r="X181" s="9"/>
      <c r="Y181" s="8"/>
      <c r="Z181" s="8"/>
      <c r="AC181" s="9"/>
      <c r="AD181" s="8"/>
      <c r="AE181" s="8"/>
      <c r="AH181" s="9"/>
      <c r="AI181" s="8"/>
      <c r="AJ181" s="8"/>
    </row>
    <row r="182" spans="1:36" x14ac:dyDescent="0.25">
      <c r="A182" s="4">
        <f t="shared" si="23"/>
        <v>-2.4416225084396102</v>
      </c>
      <c r="B182" s="3">
        <f t="shared" si="24"/>
        <v>2.2193597058600001</v>
      </c>
      <c r="C182" s="2" t="str">
        <f t="shared" si="25"/>
        <v>08:-25-0</v>
      </c>
      <c r="D182" s="8">
        <f t="shared" si="26"/>
        <v>8.2586353692454696E-3</v>
      </c>
      <c r="E182" s="8">
        <f t="shared" si="27"/>
        <v>7.706683013407995E-3</v>
      </c>
      <c r="F182" s="3">
        <f t="shared" si="28"/>
        <v>1.0716199634625161</v>
      </c>
      <c r="G182" s="2">
        <f t="shared" si="29"/>
        <v>9.4723739778586395</v>
      </c>
      <c r="H182" s="2">
        <f t="shared" si="30"/>
        <v>8.8659234815243408</v>
      </c>
      <c r="I182" s="33">
        <f t="shared" si="34"/>
        <v>17.038242570671038</v>
      </c>
      <c r="K182" s="14">
        <f>VLOOKUP($C182,'Refi Adj'!$B$2:$E$32,2,0)</f>
        <v>1</v>
      </c>
      <c r="L182" s="14">
        <f>VLOOKUP($C182,'Refi Adj'!$B$2:$E$32,3,0)</f>
        <v>1</v>
      </c>
      <c r="M182" s="14">
        <f>VLOOKUP($C182,'Refi Adj'!$B$2:$E$32,4,0)</f>
        <v>0.55000000000000004</v>
      </c>
      <c r="O182" s="35">
        <f t="shared" si="35"/>
        <v>9.6195980245442018E-3</v>
      </c>
      <c r="P182" s="38">
        <f t="shared" si="36"/>
        <v>1.9812726021335098E-3</v>
      </c>
      <c r="Q182" s="35">
        <f t="shared" si="31"/>
        <v>5.0366027710977866E-3</v>
      </c>
      <c r="S182" s="34">
        <f t="shared" si="37"/>
        <v>1.2834598142837241E-2</v>
      </c>
      <c r="T182" s="2">
        <f t="shared" si="32"/>
        <v>14.359516643808746</v>
      </c>
      <c r="U182" s="7">
        <f t="shared" si="33"/>
        <v>0.64346661090082247</v>
      </c>
      <c r="X182" s="9"/>
      <c r="Y182" s="8"/>
      <c r="Z182" s="8"/>
      <c r="AC182" s="9"/>
      <c r="AD182" s="8"/>
      <c r="AE182" s="8"/>
      <c r="AH182" s="9"/>
      <c r="AI182" s="8"/>
      <c r="AJ182" s="8"/>
    </row>
    <row r="183" spans="1:36" x14ac:dyDescent="0.25">
      <c r="A183" s="4">
        <f t="shared" si="23"/>
        <v>2.5942210785805702</v>
      </c>
      <c r="B183" s="3">
        <f t="shared" si="24"/>
        <v>2.71647609525</v>
      </c>
      <c r="C183" s="2" t="str">
        <f t="shared" si="25"/>
        <v>09-1:0-5</v>
      </c>
      <c r="D183" s="8">
        <f t="shared" si="26"/>
        <v>1.38330221293978E-2</v>
      </c>
      <c r="E183" s="8">
        <f t="shared" si="27"/>
        <v>8.0236456891414169E-3</v>
      </c>
      <c r="F183" s="3">
        <f t="shared" si="28"/>
        <v>1.7240320255066031</v>
      </c>
      <c r="G183" s="2">
        <f t="shared" si="29"/>
        <v>15.393160676049877</v>
      </c>
      <c r="H183" s="2">
        <f t="shared" si="30"/>
        <v>9.2146357764763547</v>
      </c>
      <c r="I183" s="33">
        <f t="shared" si="34"/>
        <v>18.706019123726037</v>
      </c>
      <c r="K183" s="14">
        <f>VLOOKUP($C183,'Refi Adj'!$B$2:$E$32,2,0)</f>
        <v>1</v>
      </c>
      <c r="L183" s="14">
        <f>VLOOKUP($C183,'Refi Adj'!$B$2:$E$32,3,0)</f>
        <v>1</v>
      </c>
      <c r="M183" s="14">
        <f>VLOOKUP($C183,'Refi Adj'!$B$2:$E$32,4,0)</f>
        <v>0.60000000000000009</v>
      </c>
      <c r="O183" s="35">
        <f t="shared" si="35"/>
        <v>1.1298792224468401E-2</v>
      </c>
      <c r="P183" s="38">
        <f t="shared" si="36"/>
        <v>2.2430222183007702E-3</v>
      </c>
      <c r="Q183" s="35">
        <f t="shared" si="31"/>
        <v>5.8653302207678226E-3</v>
      </c>
      <c r="S183" s="34">
        <f t="shared" si="37"/>
        <v>1.3932935758014894E-2</v>
      </c>
      <c r="T183" s="2">
        <f t="shared" si="32"/>
        <v>15.495966804435501</v>
      </c>
      <c r="U183" s="7">
        <f t="shared" si="33"/>
        <v>0.9928289607910078</v>
      </c>
      <c r="X183" s="9"/>
      <c r="Y183" s="8"/>
      <c r="Z183" s="8"/>
      <c r="AC183" s="9"/>
      <c r="AD183" s="8"/>
      <c r="AE183" s="8"/>
      <c r="AH183" s="9"/>
      <c r="AI183" s="8"/>
      <c r="AJ183" s="8"/>
    </row>
    <row r="184" spans="1:36" x14ac:dyDescent="0.25">
      <c r="A184" s="4">
        <f t="shared" si="23"/>
        <v>7.5978709381280796</v>
      </c>
      <c r="B184" s="3">
        <f t="shared" si="24"/>
        <v>3.4008190044699997</v>
      </c>
      <c r="C184" s="2" t="str">
        <f t="shared" si="25"/>
        <v>09-2:5-10</v>
      </c>
      <c r="D184" s="8">
        <f t="shared" si="26"/>
        <v>1.7785830224231001E-2</v>
      </c>
      <c r="E184" s="8">
        <f t="shared" si="27"/>
        <v>8.4021655121463076E-3</v>
      </c>
      <c r="F184" s="3">
        <f t="shared" si="28"/>
        <v>2.1168150280447957</v>
      </c>
      <c r="G184" s="2">
        <f t="shared" si="29"/>
        <v>19.374143441593748</v>
      </c>
      <c r="H184" s="2">
        <f t="shared" si="30"/>
        <v>9.6294686306189536</v>
      </c>
      <c r="I184" s="33">
        <f t="shared" si="34"/>
        <v>20.460418137902202</v>
      </c>
      <c r="K184" s="14">
        <f>VLOOKUP($C184,'Refi Adj'!$B$2:$E$32,2,0)</f>
        <v>1</v>
      </c>
      <c r="L184" s="14">
        <f>VLOOKUP($C184,'Refi Adj'!$B$2:$E$32,3,0)</f>
        <v>1</v>
      </c>
      <c r="M184" s="14">
        <f>VLOOKUP($C184,'Refi Adj'!$B$2:$E$32,4,0)</f>
        <v>0.65</v>
      </c>
      <c r="O184" s="35">
        <f t="shared" si="35"/>
        <v>1.3062013932552066E-2</v>
      </c>
      <c r="P184" s="38">
        <f t="shared" si="36"/>
        <v>2.57641568236649E-3</v>
      </c>
      <c r="Q184" s="35">
        <f t="shared" si="31"/>
        <v>6.7706549824407209E-3</v>
      </c>
      <c r="S184" s="34">
        <f t="shared" si="37"/>
        <v>1.5292389891061024E-2</v>
      </c>
      <c r="T184" s="2">
        <f t="shared" si="32"/>
        <v>16.883445557549781</v>
      </c>
      <c r="U184" s="7">
        <f t="shared" si="33"/>
        <v>1.1630510568284351</v>
      </c>
      <c r="X184" s="9"/>
      <c r="Y184" s="8"/>
      <c r="Z184" s="8"/>
      <c r="AC184" s="9"/>
      <c r="AD184" s="8"/>
      <c r="AE184" s="8"/>
      <c r="AH184" s="9"/>
      <c r="AI184" s="8"/>
      <c r="AJ184" s="8"/>
    </row>
    <row r="185" spans="1:36" x14ac:dyDescent="0.25">
      <c r="A185" s="4">
        <f t="shared" si="23"/>
        <v>12.5847834434162</v>
      </c>
      <c r="B185" s="3">
        <f t="shared" si="24"/>
        <v>3.7317113905300001</v>
      </c>
      <c r="C185" s="2" t="str">
        <f t="shared" si="25"/>
        <v>09-3:10-15</v>
      </c>
      <c r="D185" s="8">
        <f t="shared" si="26"/>
        <v>2.00086836217447E-2</v>
      </c>
      <c r="E185" s="8">
        <f t="shared" si="27"/>
        <v>8.7883700653655569E-3</v>
      </c>
      <c r="F185" s="3">
        <f t="shared" si="28"/>
        <v>2.2767229273375427</v>
      </c>
      <c r="G185" s="2">
        <f t="shared" si="29"/>
        <v>21.536671117698226</v>
      </c>
      <c r="H185" s="2">
        <f t="shared" si="30"/>
        <v>10.050931967191801</v>
      </c>
      <c r="I185" s="33">
        <f t="shared" si="34"/>
        <v>22.286376384058038</v>
      </c>
      <c r="K185" s="14">
        <f>VLOOKUP($C185,'Refi Adj'!$B$2:$E$32,2,0)</f>
        <v>1</v>
      </c>
      <c r="L185" s="14">
        <f>VLOOKUP($C185,'Refi Adj'!$B$2:$E$32,3,0)</f>
        <v>1</v>
      </c>
      <c r="M185" s="14">
        <f>VLOOKUP($C185,'Refi Adj'!$B$2:$E$32,4,0)</f>
        <v>0.70000000000000007</v>
      </c>
      <c r="O185" s="35">
        <f t="shared" si="35"/>
        <v>1.4944695786495581E-2</v>
      </c>
      <c r="P185" s="38">
        <f t="shared" si="36"/>
        <v>2.9770477092795301E-3</v>
      </c>
      <c r="Q185" s="35">
        <f t="shared" si="31"/>
        <v>7.764106940165951E-3</v>
      </c>
      <c r="S185" s="34">
        <f t="shared" si="37"/>
        <v>1.6581718329396922E-2</v>
      </c>
      <c r="T185" s="2">
        <f t="shared" si="32"/>
        <v>18.180027279557908</v>
      </c>
      <c r="U185" s="7">
        <f t="shared" si="33"/>
        <v>1.2066713005414089</v>
      </c>
      <c r="X185" s="9"/>
      <c r="Y185" s="8"/>
      <c r="Z185" s="8"/>
      <c r="AC185" s="9"/>
      <c r="AD185" s="8"/>
      <c r="AE185" s="8"/>
      <c r="AH185" s="9"/>
      <c r="AI185" s="8"/>
      <c r="AJ185" s="8"/>
    </row>
    <row r="186" spans="1:36" x14ac:dyDescent="0.25">
      <c r="A186" s="4">
        <f t="shared" si="23"/>
        <v>17.5001164285508</v>
      </c>
      <c r="B186" s="3">
        <f t="shared" si="24"/>
        <v>3.8533973094899996</v>
      </c>
      <c r="C186" s="2" t="str">
        <f t="shared" si="25"/>
        <v>09-4:15-20</v>
      </c>
      <c r="D186" s="8">
        <f t="shared" si="26"/>
        <v>2.05991171039458E-2</v>
      </c>
      <c r="E186" s="8">
        <f t="shared" si="27"/>
        <v>9.2397493200729475E-3</v>
      </c>
      <c r="F186" s="3">
        <f t="shared" si="28"/>
        <v>2.2294021612897148</v>
      </c>
      <c r="G186" s="2">
        <f t="shared" si="29"/>
        <v>22.102074127303219</v>
      </c>
      <c r="H186" s="2">
        <f t="shared" si="30"/>
        <v>10.541236238326734</v>
      </c>
      <c r="I186" s="33">
        <f t="shared" si="34"/>
        <v>24.617102825489667</v>
      </c>
      <c r="K186" s="14">
        <f>VLOOKUP($C186,'Refi Adj'!$B$2:$E$32,2,0)</f>
        <v>1</v>
      </c>
      <c r="L186" s="14">
        <f>VLOOKUP($C186,'Refi Adj'!$B$2:$E$32,3,0)</f>
        <v>1</v>
      </c>
      <c r="M186" s="14">
        <f>VLOOKUP($C186,'Refi Adj'!$B$2:$E$32,4,0)</f>
        <v>0.75</v>
      </c>
      <c r="O186" s="35">
        <f t="shared" si="35"/>
        <v>1.7430198505999202E-2</v>
      </c>
      <c r="P186" s="38">
        <f t="shared" si="36"/>
        <v>3.4062804583516498E-3</v>
      </c>
      <c r="Q186" s="35">
        <f t="shared" si="31"/>
        <v>9.0158476774106714E-3</v>
      </c>
      <c r="S186" s="34">
        <f t="shared" si="37"/>
        <v>1.8008279907912015E-2</v>
      </c>
      <c r="T186" s="2">
        <f t="shared" si="32"/>
        <v>19.592990285191114</v>
      </c>
      <c r="U186" s="7">
        <f t="shared" si="33"/>
        <v>1.1438692206741794</v>
      </c>
      <c r="X186" s="9"/>
      <c r="Y186" s="8"/>
      <c r="Z186" s="8"/>
      <c r="AC186" s="9"/>
      <c r="AD186" s="8"/>
      <c r="AE186" s="8"/>
      <c r="AH186" s="9"/>
      <c r="AI186" s="8"/>
      <c r="AJ186" s="8"/>
    </row>
    <row r="187" spans="1:36" x14ac:dyDescent="0.25">
      <c r="A187" s="4">
        <f t="shared" si="23"/>
        <v>22.488530607683099</v>
      </c>
      <c r="B187" s="3">
        <f t="shared" si="24"/>
        <v>3.9753672223500001</v>
      </c>
      <c r="C187" s="2" t="str">
        <f t="shared" si="25"/>
        <v>09:0-25</v>
      </c>
      <c r="D187" s="8">
        <f t="shared" si="26"/>
        <v>2.1209356166096999E-2</v>
      </c>
      <c r="E187" s="8">
        <f t="shared" si="27"/>
        <v>9.7032761481023778E-3</v>
      </c>
      <c r="F187" s="3">
        <f t="shared" si="28"/>
        <v>2.1857933178831366</v>
      </c>
      <c r="G187" s="2">
        <f t="shared" si="29"/>
        <v>22.682516231668448</v>
      </c>
      <c r="H187" s="2">
        <f t="shared" si="30"/>
        <v>11.04218491034662</v>
      </c>
      <c r="I187" s="33">
        <f t="shared" si="34"/>
        <v>26.866933882053289</v>
      </c>
      <c r="K187" s="14">
        <f>VLOOKUP($C187,'Refi Adj'!$B$2:$E$32,2,0)</f>
        <v>1</v>
      </c>
      <c r="L187" s="14">
        <f>VLOOKUP($C187,'Refi Adj'!$B$2:$E$32,3,0)</f>
        <v>1</v>
      </c>
      <c r="M187" s="14">
        <f>VLOOKUP($C187,'Refi Adj'!$B$2:$E$32,4,0)</f>
        <v>0.8</v>
      </c>
      <c r="O187" s="35">
        <f t="shared" si="35"/>
        <v>1.9860483415395203E-2</v>
      </c>
      <c r="P187" s="38">
        <f t="shared" si="36"/>
        <v>3.8555443473728699E-3</v>
      </c>
      <c r="Q187" s="35">
        <f t="shared" si="31"/>
        <v>1.0257519974581804E-2</v>
      </c>
      <c r="S187" s="34">
        <f t="shared" si="37"/>
        <v>1.9484968840443165E-2</v>
      </c>
      <c r="T187" s="2">
        <f t="shared" si="32"/>
        <v>21.032012755631868</v>
      </c>
      <c r="U187" s="7">
        <f t="shared" si="33"/>
        <v>1.0884983363214151</v>
      </c>
      <c r="X187" s="9"/>
      <c r="Y187" s="8"/>
      <c r="Z187" s="8"/>
      <c r="AC187" s="9"/>
      <c r="AD187" s="8"/>
      <c r="AE187" s="8"/>
      <c r="AH187" s="9"/>
      <c r="AI187" s="8"/>
      <c r="AJ187" s="8"/>
    </row>
    <row r="188" spans="1:36" x14ac:dyDescent="0.25">
      <c r="A188" s="4">
        <f t="shared" si="23"/>
        <v>27.484782323807899</v>
      </c>
      <c r="B188" s="3">
        <f t="shared" si="24"/>
        <v>4.0989693085400001</v>
      </c>
      <c r="C188" s="2" t="str">
        <f t="shared" si="25"/>
        <v>10-1:25-30</v>
      </c>
      <c r="D188" s="8">
        <f t="shared" si="26"/>
        <v>2.4837734184343499E-2</v>
      </c>
      <c r="E188" s="8">
        <f t="shared" si="27"/>
        <v>1.0269088542992948E-2</v>
      </c>
      <c r="F188" s="3">
        <f t="shared" si="28"/>
        <v>2.4186892615013411</v>
      </c>
      <c r="G188" s="2">
        <f t="shared" si="29"/>
        <v>26.052643474255753</v>
      </c>
      <c r="H188" s="2">
        <f t="shared" si="30"/>
        <v>11.650191337795057</v>
      </c>
      <c r="I188" s="33">
        <f t="shared" si="34"/>
        <v>29.129925861334439</v>
      </c>
      <c r="K188" s="14">
        <f>VLOOKUP($C188,'Refi Adj'!$B$2:$E$32,2,0)</f>
        <v>1</v>
      </c>
      <c r="L188" s="14">
        <f>VLOOKUP($C188,'Refi Adj'!$B$2:$E$32,3,0)</f>
        <v>1</v>
      </c>
      <c r="M188" s="14">
        <f>VLOOKUP($C188,'Refi Adj'!$B$2:$E$32,4,0)</f>
        <v>0.85000000000000009</v>
      </c>
      <c r="O188" s="35">
        <f t="shared" si="35"/>
        <v>2.2349759344300186E-2</v>
      </c>
      <c r="P188" s="38">
        <f t="shared" si="36"/>
        <v>4.4252573358486303E-3</v>
      </c>
      <c r="Q188" s="35">
        <f t="shared" si="31"/>
        <v>1.1595058139229253E-2</v>
      </c>
      <c r="S188" s="34">
        <f t="shared" si="37"/>
        <v>2.1135189458328561E-2</v>
      </c>
      <c r="T188" s="2">
        <f t="shared" si="32"/>
        <v>22.61218322998775</v>
      </c>
      <c r="U188" s="7">
        <f t="shared" si="33"/>
        <v>1.1751838909849899</v>
      </c>
      <c r="X188" s="9"/>
      <c r="Y188" s="8"/>
      <c r="Z188" s="8"/>
      <c r="AC188" s="9"/>
      <c r="AD188" s="8"/>
      <c r="AE188" s="8"/>
      <c r="AH188" s="9"/>
      <c r="AI188" s="8"/>
      <c r="AJ188" s="8"/>
    </row>
    <row r="189" spans="1:36" s="17" customFormat="1" x14ac:dyDescent="0.25">
      <c r="A189" s="4">
        <f t="shared" ref="A189:A200" si="38">K120</f>
        <v>32.5186468839754</v>
      </c>
      <c r="B189" s="3">
        <f t="shared" si="24"/>
        <v>4.1094057931199997</v>
      </c>
      <c r="C189" s="2" t="str">
        <f t="shared" ref="C189:C200" si="39">AO120</f>
        <v>10-2:30-35</v>
      </c>
      <c r="D189" s="8">
        <f t="shared" ref="D189:D200" si="40">E120</f>
        <v>2.1006742655641598E-2</v>
      </c>
      <c r="E189" s="8">
        <f t="shared" si="27"/>
        <v>1.0806313738754103E-2</v>
      </c>
      <c r="F189" s="3">
        <f t="shared" si="28"/>
        <v>1.943932330995189</v>
      </c>
      <c r="G189" s="2">
        <f t="shared" si="29"/>
        <v>22.490237139460135</v>
      </c>
      <c r="H189" s="2">
        <f t="shared" si="30"/>
        <v>12.223950941043659</v>
      </c>
      <c r="I189" s="33">
        <f t="shared" si="34"/>
        <v>31.53980216647938</v>
      </c>
      <c r="J189"/>
      <c r="K189" s="14">
        <f>VLOOKUP($C189,'Refi Adj'!$B$2:$E$32,2,0)</f>
        <v>1</v>
      </c>
      <c r="L189" s="14">
        <f>VLOOKUP($C189,'Refi Adj'!$B$2:$E$32,3,0)</f>
        <v>1</v>
      </c>
      <c r="M189" s="14">
        <f>VLOOKUP($C189,'Refi Adj'!$B$2:$E$32,4,0)</f>
        <v>0.9</v>
      </c>
      <c r="N189" s="24"/>
      <c r="O189" s="35">
        <f t="shared" si="35"/>
        <v>2.5075121542421849E-2</v>
      </c>
      <c r="P189" s="38">
        <f t="shared" si="36"/>
        <v>4.92966030459759E-3</v>
      </c>
      <c r="Q189" s="35">
        <f t="shared" si="31"/>
        <v>1.2987844799727293E-2</v>
      </c>
      <c r="R189" s="24"/>
      <c r="S189" s="34">
        <f t="shared" si="37"/>
        <v>2.2865614159064216E-2</v>
      </c>
      <c r="T189" s="2">
        <f t="shared" si="32"/>
        <v>24.237977629757335</v>
      </c>
      <c r="U189" s="7">
        <f t="shared" si="33"/>
        <v>0.91870450141896853</v>
      </c>
      <c r="V189"/>
      <c r="W189"/>
      <c r="X189" s="9"/>
      <c r="Y189" s="8"/>
      <c r="Z189" s="8"/>
      <c r="AA189"/>
      <c r="AB189"/>
      <c r="AC189" s="9"/>
      <c r="AD189" s="8"/>
      <c r="AE189" s="8"/>
      <c r="AF189"/>
      <c r="AG189"/>
      <c r="AH189" s="9"/>
      <c r="AI189" s="8"/>
      <c r="AJ189" s="8"/>
    </row>
    <row r="190" spans="1:36" s="17" customFormat="1" x14ac:dyDescent="0.25">
      <c r="A190" s="4">
        <f t="shared" si="38"/>
        <v>37.512331583634101</v>
      </c>
      <c r="B190" s="3">
        <f t="shared" si="24"/>
        <v>3.9584041235300003</v>
      </c>
      <c r="C190" s="2" t="str">
        <f t="shared" si="39"/>
        <v>10-3:35-40</v>
      </c>
      <c r="D190" s="8">
        <f t="shared" si="40"/>
        <v>2.70869960746036E-2</v>
      </c>
      <c r="E190" s="8">
        <f t="shared" si="27"/>
        <v>1.1322328058602419E-2</v>
      </c>
      <c r="F190" s="3">
        <f t="shared" si="28"/>
        <v>2.3923521677172728</v>
      </c>
      <c r="G190" s="2">
        <f t="shared" si="29"/>
        <v>28.073637350302903</v>
      </c>
      <c r="H190" s="2">
        <f t="shared" si="30"/>
        <v>12.771839265069861</v>
      </c>
      <c r="I190" s="33">
        <f t="shared" si="34"/>
        <v>34.234726937405767</v>
      </c>
      <c r="J190"/>
      <c r="K190" s="14">
        <f>VLOOKUP($C190,'Refi Adj'!$B$2:$E$32,2,0)</f>
        <v>1</v>
      </c>
      <c r="L190" s="14">
        <f>VLOOKUP($C190,'Refi Adj'!$B$2:$E$32,3,0)</f>
        <v>1</v>
      </c>
      <c r="M190" s="14">
        <f>VLOOKUP($C190,'Refi Adj'!$B$2:$E$32,4,0)</f>
        <v>0.95000000000000007</v>
      </c>
      <c r="N190" s="24"/>
      <c r="O190" s="35">
        <f t="shared" si="35"/>
        <v>2.8328482001084326E-2</v>
      </c>
      <c r="P190" s="38">
        <f t="shared" si="36"/>
        <v>5.3863425567124198E-3</v>
      </c>
      <c r="Q190" s="35">
        <f t="shared" si="31"/>
        <v>1.4563198334461182E-2</v>
      </c>
      <c r="R190" s="24"/>
      <c r="S190" s="34">
        <f t="shared" si="37"/>
        <v>2.4982728365361567E-2</v>
      </c>
      <c r="T190" s="2">
        <f t="shared" si="32"/>
        <v>26.184475965336983</v>
      </c>
      <c r="U190" s="7">
        <f t="shared" si="33"/>
        <v>1.0842288992006008</v>
      </c>
      <c r="V190"/>
      <c r="W190"/>
      <c r="X190" s="9"/>
      <c r="Y190" s="8"/>
      <c r="Z190" s="8"/>
      <c r="AA190"/>
      <c r="AB190"/>
      <c r="AC190" s="9"/>
      <c r="AD190" s="8"/>
      <c r="AE190" s="8"/>
      <c r="AF190"/>
      <c r="AG190"/>
      <c r="AH190" s="9"/>
      <c r="AI190" s="8"/>
      <c r="AJ190" s="8"/>
    </row>
    <row r="191" spans="1:36" s="17" customFormat="1" x14ac:dyDescent="0.25">
      <c r="A191" s="4">
        <f t="shared" si="38"/>
        <v>42.505751945459203</v>
      </c>
      <c r="B191" s="3">
        <f t="shared" si="24"/>
        <v>3.8602929912700001</v>
      </c>
      <c r="C191" s="2" t="str">
        <f t="shared" si="39"/>
        <v>10-4:40-45</v>
      </c>
      <c r="D191" s="8">
        <f t="shared" si="40"/>
        <v>2.72164624089236E-2</v>
      </c>
      <c r="E191" s="8">
        <f t="shared" si="27"/>
        <v>1.1865957404864531E-2</v>
      </c>
      <c r="F191" s="3">
        <f t="shared" si="28"/>
        <v>2.2936592034087382</v>
      </c>
      <c r="G191" s="2">
        <f t="shared" si="29"/>
        <v>28.188408929403707</v>
      </c>
      <c r="H191" s="2">
        <f t="shared" si="30"/>
        <v>13.345655927291666</v>
      </c>
      <c r="I191" s="33">
        <f t="shared" si="34"/>
        <v>36.96121577339774</v>
      </c>
      <c r="J191"/>
      <c r="K191" s="14">
        <f>VLOOKUP($C191,'Refi Adj'!$B$2:$E$32,2,0)</f>
        <v>1</v>
      </c>
      <c r="L191" s="14">
        <f>VLOOKUP($C191,'Refi Adj'!$B$2:$E$32,3,0)</f>
        <v>1</v>
      </c>
      <c r="M191" s="14">
        <f>VLOOKUP($C191,'Refi Adj'!$B$2:$E$32,4,0)</f>
        <v>1</v>
      </c>
      <c r="N191" s="24"/>
      <c r="O191" s="35">
        <f t="shared" si="35"/>
        <v>3.1663000044790397E-2</v>
      </c>
      <c r="P191" s="38">
        <f t="shared" si="36"/>
        <v>5.8579376287233899E-3</v>
      </c>
      <c r="Q191" s="35">
        <f t="shared" si="31"/>
        <v>1.6179962595150192E-2</v>
      </c>
      <c r="R191" s="24"/>
      <c r="S191" s="34">
        <f t="shared" si="37"/>
        <v>2.707689606471448E-2</v>
      </c>
      <c r="T191" s="2">
        <f t="shared" si="32"/>
        <v>28.064676650415443</v>
      </c>
      <c r="U191" s="7">
        <f t="shared" si="33"/>
        <v>1.0051544439907569</v>
      </c>
      <c r="V191"/>
      <c r="W191"/>
      <c r="X191" s="9"/>
      <c r="Y191" s="8"/>
      <c r="Z191" s="8"/>
      <c r="AA191"/>
      <c r="AB191"/>
      <c r="AC191" s="9"/>
      <c r="AD191" s="8"/>
      <c r="AE191" s="8"/>
      <c r="AF191"/>
      <c r="AG191"/>
      <c r="AH191" s="9"/>
      <c r="AI191" s="8"/>
      <c r="AJ191" s="8"/>
    </row>
    <row r="192" spans="1:36" s="17" customFormat="1" x14ac:dyDescent="0.25">
      <c r="A192" s="4">
        <f t="shared" si="38"/>
        <v>47.461826944068903</v>
      </c>
      <c r="B192" s="3">
        <f t="shared" si="24"/>
        <v>3.9489593139299997</v>
      </c>
      <c r="C192" s="2" t="str">
        <f t="shared" si="39"/>
        <v>10:25-50</v>
      </c>
      <c r="D192" s="8">
        <f t="shared" si="40"/>
        <v>2.5920505239930999E-2</v>
      </c>
      <c r="E192" s="8">
        <f t="shared" si="27"/>
        <v>1.2410934518241518E-2</v>
      </c>
      <c r="F192" s="3">
        <f t="shared" si="28"/>
        <v>2.0885216340343424</v>
      </c>
      <c r="G192" s="2">
        <f t="shared" si="29"/>
        <v>27.031937639273018</v>
      </c>
      <c r="H192" s="2">
        <f t="shared" si="30"/>
        <v>13.917420229675326</v>
      </c>
      <c r="I192" s="33">
        <f t="shared" si="34"/>
        <v>40.053127536668363</v>
      </c>
      <c r="J192"/>
      <c r="K192" s="14">
        <f>VLOOKUP($C192,'Refi Adj'!$B$2:$E$32,2,0)</f>
        <v>1</v>
      </c>
      <c r="L192" s="14">
        <f>VLOOKUP($C192,'Refi Adj'!$B$2:$E$32,3,0)</f>
        <v>1</v>
      </c>
      <c r="M192" s="14">
        <f>VLOOKUP($C192,'Refi Adj'!$B$2:$E$32,4,0)</f>
        <v>1.05</v>
      </c>
      <c r="N192" s="24"/>
      <c r="O192" s="35">
        <f t="shared" si="35"/>
        <v>3.5720878721748672E-2</v>
      </c>
      <c r="P192" s="38">
        <f t="shared" si="36"/>
        <v>6.4190060322811496E-3</v>
      </c>
      <c r="Q192" s="35">
        <f t="shared" si="31"/>
        <v>1.8139755108068159E-2</v>
      </c>
      <c r="R192" s="24"/>
      <c r="S192" s="34">
        <f t="shared" si="37"/>
        <v>2.8091227087716036E-2</v>
      </c>
      <c r="T192" s="2">
        <f t="shared" si="32"/>
        <v>28.959497045979511</v>
      </c>
      <c r="U192" s="7">
        <f t="shared" si="33"/>
        <v>0.92272598697782526</v>
      </c>
      <c r="V192"/>
      <c r="W192"/>
      <c r="X192" s="9"/>
      <c r="Y192" s="8"/>
      <c r="Z192" s="8"/>
      <c r="AA192"/>
      <c r="AB192"/>
      <c r="AC192" s="9"/>
      <c r="AD192" s="8"/>
      <c r="AE192" s="8"/>
      <c r="AF192"/>
      <c r="AG192"/>
      <c r="AH192" s="9"/>
      <c r="AI192" s="8"/>
      <c r="AJ192" s="8"/>
    </row>
    <row r="193" spans="1:50" s="17" customFormat="1" x14ac:dyDescent="0.25">
      <c r="A193" s="4">
        <f t="shared" si="38"/>
        <v>52.451011568242599</v>
      </c>
      <c r="B193" s="3">
        <f t="shared" si="24"/>
        <v>3.46587419969</v>
      </c>
      <c r="C193" s="2" t="str">
        <f t="shared" si="39"/>
        <v>11-1:50-55</v>
      </c>
      <c r="D193" s="8">
        <f t="shared" si="40"/>
        <v>2.88638544730737E-2</v>
      </c>
      <c r="E193" s="8">
        <f t="shared" si="27"/>
        <v>1.3034471095398618E-2</v>
      </c>
      <c r="F193" s="3">
        <f t="shared" si="28"/>
        <v>2.2144246791312545</v>
      </c>
      <c r="G193" s="2">
        <f t="shared" si="29"/>
        <v>29.634233067449621</v>
      </c>
      <c r="H193" s="2">
        <f t="shared" si="30"/>
        <v>14.567362268891515</v>
      </c>
      <c r="I193" s="33">
        <f t="shared" si="34"/>
        <v>42.953471086525298</v>
      </c>
      <c r="J193"/>
      <c r="K193" s="14">
        <f>VLOOKUP($C193,'Refi Adj'!$B$2:$E$32,2,0)</f>
        <v>1</v>
      </c>
      <c r="L193" s="14">
        <f>VLOOKUP($C193,'Refi Adj'!$B$2:$E$32,3,0)</f>
        <v>1</v>
      </c>
      <c r="M193" s="14">
        <f>VLOOKUP($C193,'Refi Adj'!$B$2:$E$32,4,0)</f>
        <v>1.1000000000000001</v>
      </c>
      <c r="N193"/>
      <c r="O193" s="35">
        <f t="shared" si="35"/>
        <v>3.97004670306342E-2</v>
      </c>
      <c r="P193" s="38">
        <f t="shared" si="36"/>
        <v>6.9756827550904298E-3</v>
      </c>
      <c r="Q193" s="35">
        <f t="shared" si="31"/>
        <v>2.006559646530794E-2</v>
      </c>
      <c r="R193"/>
      <c r="S193" s="34">
        <f t="shared" si="37"/>
        <v>2.9474828121467372E-2</v>
      </c>
      <c r="T193" s="2">
        <f t="shared" si="32"/>
        <v>30.16363171189289</v>
      </c>
      <c r="U193" s="7">
        <f t="shared" si="33"/>
        <v>0.97927134143494177</v>
      </c>
      <c r="V193"/>
      <c r="W193"/>
      <c r="X193" s="9"/>
      <c r="Y193" s="8"/>
      <c r="Z193" s="8"/>
      <c r="AA193"/>
      <c r="AB193"/>
      <c r="AC193" s="9"/>
      <c r="AD193" s="8"/>
      <c r="AE193" s="8"/>
      <c r="AF193"/>
      <c r="AG193"/>
      <c r="AH193" s="9"/>
      <c r="AI193" s="8"/>
      <c r="AJ193" s="8"/>
    </row>
    <row r="194" spans="1:50" s="17" customFormat="1" x14ac:dyDescent="0.25">
      <c r="A194" s="4">
        <f t="shared" si="38"/>
        <v>57.465569603175403</v>
      </c>
      <c r="B194" s="3">
        <f t="shared" si="24"/>
        <v>3.1794221129600002</v>
      </c>
      <c r="C194" s="2" t="str">
        <f t="shared" si="39"/>
        <v>11-2:55-60</v>
      </c>
      <c r="D194" s="8">
        <f t="shared" si="40"/>
        <v>3.41995013451371E-2</v>
      </c>
      <c r="E194" s="8">
        <f t="shared" si="27"/>
        <v>1.3703342322996963E-2</v>
      </c>
      <c r="F194" s="3">
        <f t="shared" si="28"/>
        <v>2.4957051016483374</v>
      </c>
      <c r="G194" s="2">
        <f t="shared" si="29"/>
        <v>34.135848168081708</v>
      </c>
      <c r="H194" s="2">
        <f t="shared" si="30"/>
        <v>15.259555667337278</v>
      </c>
      <c r="I194" s="33">
        <f t="shared" si="34"/>
        <v>44.009396761248468</v>
      </c>
      <c r="J194"/>
      <c r="K194" s="14">
        <f>VLOOKUP($C194,'Refi Adj'!$B$2:$E$32,2,0)</f>
        <v>1</v>
      </c>
      <c r="L194" s="14">
        <f>VLOOKUP($C194,'Refi Adj'!$B$2:$E$32,3,0)</f>
        <v>1</v>
      </c>
      <c r="M194" s="14">
        <f>VLOOKUP($C194,'Refi Adj'!$B$2:$E$32,4,0)</f>
        <v>1.1000000000000001</v>
      </c>
      <c r="N194"/>
      <c r="O194" s="35">
        <f t="shared" si="35"/>
        <v>4.1100365814757268E-2</v>
      </c>
      <c r="P194" s="38">
        <f t="shared" si="36"/>
        <v>7.6780078723136802E-3</v>
      </c>
      <c r="Q194" s="35">
        <f t="shared" si="31"/>
        <v>2.1046951049291114E-2</v>
      </c>
      <c r="R194"/>
      <c r="S194" s="34">
        <f t="shared" si="37"/>
        <v>3.1724988129663532E-2</v>
      </c>
      <c r="T194" s="2">
        <f t="shared" si="32"/>
        <v>32.082030955290477</v>
      </c>
      <c r="U194" s="7">
        <f t="shared" si="33"/>
        <v>1.07799886970359</v>
      </c>
      <c r="V194"/>
      <c r="W194"/>
      <c r="X194" s="9"/>
      <c r="Y194" s="8"/>
      <c r="Z194" s="8"/>
      <c r="AA194"/>
      <c r="AB194"/>
      <c r="AC194" s="9"/>
      <c r="AD194" s="8"/>
      <c r="AE194" s="8"/>
      <c r="AF194"/>
      <c r="AG194"/>
      <c r="AH194" s="9"/>
      <c r="AI194" s="8"/>
      <c r="AJ194" s="8"/>
    </row>
    <row r="195" spans="1:50" s="17" customFormat="1" x14ac:dyDescent="0.25">
      <c r="A195" s="4">
        <f t="shared" si="38"/>
        <v>62.397341437223901</v>
      </c>
      <c r="B195" s="3">
        <f t="shared" si="24"/>
        <v>2.55065065921</v>
      </c>
      <c r="C195" s="2" t="str">
        <f t="shared" si="39"/>
        <v>11-3:60-65</v>
      </c>
      <c r="D195" s="8">
        <f t="shared" si="40"/>
        <v>3.39892028106265E-2</v>
      </c>
      <c r="E195" s="8">
        <f t="shared" si="27"/>
        <v>1.4348109865924701E-2</v>
      </c>
      <c r="F195" s="3">
        <f t="shared" si="28"/>
        <v>2.3688975849946194</v>
      </c>
      <c r="G195" s="2">
        <f t="shared" si="29"/>
        <v>33.96354258596088</v>
      </c>
      <c r="H195" s="2">
        <f t="shared" si="30"/>
        <v>15.921934861660002</v>
      </c>
      <c r="I195" s="33">
        <f t="shared" si="34"/>
        <v>45.505763423853473</v>
      </c>
      <c r="J195"/>
      <c r="K195" s="14">
        <f>VLOOKUP($C195,'Refi Adj'!$B$2:$E$32,2,0)</f>
        <v>1</v>
      </c>
      <c r="L195" s="14">
        <f>VLOOKUP($C195,'Refi Adj'!$B$2:$E$32,3,0)</f>
        <v>1</v>
      </c>
      <c r="M195" s="14">
        <f>VLOOKUP($C195,'Refi Adj'!$B$2:$E$32,4,0)</f>
        <v>1.1000000000000001</v>
      </c>
      <c r="N195"/>
      <c r="O195" s="35">
        <f t="shared" si="35"/>
        <v>4.322682563961696E-2</v>
      </c>
      <c r="P195" s="38">
        <f t="shared" si="36"/>
        <v>8.3504333532064406E-3</v>
      </c>
      <c r="Q195" s="35">
        <f t="shared" si="31"/>
        <v>2.2300990267770649E-2</v>
      </c>
      <c r="R195"/>
      <c r="S195" s="34">
        <f t="shared" si="37"/>
        <v>3.4824128794772723E-2</v>
      </c>
      <c r="T195" s="2">
        <f t="shared" si="32"/>
        <v>34.645202194336576</v>
      </c>
      <c r="U195" s="7">
        <f t="shared" si="33"/>
        <v>0.97602449758135656</v>
      </c>
      <c r="V195"/>
      <c r="W195"/>
      <c r="X195" s="9"/>
      <c r="Y195" s="8"/>
      <c r="Z195" s="8"/>
      <c r="AA195"/>
      <c r="AB195"/>
      <c r="AC195" s="9"/>
      <c r="AD195" s="8"/>
      <c r="AE195" s="8"/>
      <c r="AF195"/>
      <c r="AG195"/>
      <c r="AH195" s="9"/>
      <c r="AI195" s="8"/>
      <c r="AJ195" s="8"/>
    </row>
    <row r="196" spans="1:50" s="17" customFormat="1" x14ac:dyDescent="0.25">
      <c r="A196" s="4">
        <f t="shared" si="38"/>
        <v>67.458497390633497</v>
      </c>
      <c r="B196" s="3">
        <f t="shared" si="24"/>
        <v>1.85679426779</v>
      </c>
      <c r="C196" s="2" t="str">
        <f t="shared" si="39"/>
        <v>11-4:65-70</v>
      </c>
      <c r="D196" s="8">
        <f t="shared" si="40"/>
        <v>3.2061660856853101E-2</v>
      </c>
      <c r="E196" s="8">
        <f t="shared" si="27"/>
        <v>1.4958848658311059E-2</v>
      </c>
      <c r="F196" s="3">
        <f t="shared" si="28"/>
        <v>2.143324101286352</v>
      </c>
      <c r="G196" s="2">
        <f t="shared" si="29"/>
        <v>32.364873532834636</v>
      </c>
      <c r="H196" s="2">
        <f t="shared" si="30"/>
        <v>16.544975505335202</v>
      </c>
      <c r="I196" s="33">
        <f t="shared" si="34"/>
        <v>48.731952173963798</v>
      </c>
      <c r="J196"/>
      <c r="K196" s="14">
        <f>VLOOKUP($C196,'Refi Adj'!$B$2:$E$32,2,0)</f>
        <v>1</v>
      </c>
      <c r="L196" s="14">
        <f>VLOOKUP($C196,'Refi Adj'!$B$2:$E$32,3,0)</f>
        <v>1</v>
      </c>
      <c r="M196" s="14">
        <f>VLOOKUP($C196,'Refi Adj'!$B$2:$E$32,4,0)</f>
        <v>1.1000000000000001</v>
      </c>
      <c r="N196"/>
      <c r="O196" s="35">
        <f t="shared" si="35"/>
        <v>4.7875006095897205E-2</v>
      </c>
      <c r="P196" s="38">
        <f t="shared" si="36"/>
        <v>8.87643034714828E-3</v>
      </c>
      <c r="Q196" s="35">
        <f t="shared" si="31"/>
        <v>2.4475860646647852E-2</v>
      </c>
      <c r="R196"/>
      <c r="S196" s="34">
        <f>Z127+AA127+AB127*K196+AC127*L196+Q196*$M$171</f>
        <v>3.1782071990143025E-2</v>
      </c>
      <c r="T196" s="2">
        <f t="shared" si="32"/>
        <v>32.130063957723522</v>
      </c>
      <c r="U196" s="7">
        <f t="shared" si="33"/>
        <v>1.0087970622807974</v>
      </c>
      <c r="V196"/>
      <c r="W196"/>
      <c r="X196" s="9"/>
      <c r="Y196" s="8"/>
      <c r="Z196" s="8"/>
      <c r="AA196"/>
      <c r="AB196"/>
      <c r="AC196" s="9"/>
      <c r="AD196" s="8"/>
      <c r="AE196" s="8"/>
      <c r="AF196"/>
      <c r="AG196"/>
      <c r="AH196" s="9"/>
      <c r="AI196" s="8"/>
      <c r="AJ196" s="8"/>
    </row>
    <row r="197" spans="1:50" s="17" customFormat="1" x14ac:dyDescent="0.25">
      <c r="A197" s="4">
        <f t="shared" si="38"/>
        <v>72.403714965164497</v>
      </c>
      <c r="B197" s="3">
        <f t="shared" si="24"/>
        <v>1.5112368028199998</v>
      </c>
      <c r="C197" s="2" t="str">
        <f t="shared" si="39"/>
        <v>11:50-75</v>
      </c>
      <c r="D197" s="8">
        <f t="shared" si="40"/>
        <v>3.2528834438444502E-2</v>
      </c>
      <c r="E197" s="8">
        <f t="shared" si="27"/>
        <v>1.5693439340062003E-2</v>
      </c>
      <c r="F197" s="3">
        <f t="shared" si="28"/>
        <v>2.0727664429431556</v>
      </c>
      <c r="G197" s="2">
        <f t="shared" si="29"/>
        <v>32.755562905611448</v>
      </c>
      <c r="H197" s="2">
        <f t="shared" si="30"/>
        <v>17.288755079674502</v>
      </c>
      <c r="I197" s="33">
        <f t="shared" si="34"/>
        <v>52.988480011768125</v>
      </c>
      <c r="J197"/>
      <c r="K197" s="14">
        <f>VLOOKUP($C197,'Refi Adj'!$B$2:$E$32,2,0)</f>
        <v>1</v>
      </c>
      <c r="L197" s="14">
        <f>VLOOKUP($C197,'Refi Adj'!$B$2:$E$32,3,0)</f>
        <v>1</v>
      </c>
      <c r="M197" s="14">
        <f>VLOOKUP($C197,'Refi Adj'!$B$2:$E$32,4,0)</f>
        <v>1.1000000000000001</v>
      </c>
      <c r="N197"/>
      <c r="O197" s="35">
        <f t="shared" si="35"/>
        <v>5.4250900170218948E-2</v>
      </c>
      <c r="P197" s="38">
        <f t="shared" si="36"/>
        <v>9.5890066834325507E-3</v>
      </c>
      <c r="Q197" s="35">
        <f t="shared" si="31"/>
        <v>2.7453764078147109E-2</v>
      </c>
      <c r="R197"/>
      <c r="S197" s="34">
        <f>Z128+AA128+AB128*K197+AC128*L197+Q198*$M$171</f>
        <v>3.6044202193125194E-2</v>
      </c>
      <c r="T197" s="2">
        <f t="shared" si="32"/>
        <v>35.629714191418358</v>
      </c>
      <c r="U197" s="7">
        <f t="shared" si="33"/>
        <v>0.90247064601831617</v>
      </c>
      <c r="V197"/>
      <c r="W197"/>
      <c r="X197" s="9"/>
      <c r="Y197" s="8"/>
      <c r="Z197" s="8"/>
      <c r="AA197"/>
      <c r="AB197"/>
      <c r="AC197" s="9"/>
      <c r="AD197" s="8"/>
      <c r="AE197" s="8"/>
      <c r="AF197"/>
      <c r="AG197"/>
      <c r="AH197" s="9"/>
      <c r="AI197" s="8"/>
      <c r="AJ197" s="8"/>
    </row>
    <row r="198" spans="1:50" s="17" customFormat="1" x14ac:dyDescent="0.25">
      <c r="A198" s="4">
        <f t="shared" si="38"/>
        <v>85.420459466450396</v>
      </c>
      <c r="B198" s="3">
        <f t="shared" si="24"/>
        <v>3.9421137986599999</v>
      </c>
      <c r="C198" s="2" t="str">
        <f t="shared" si="39"/>
        <v>12:75-100</v>
      </c>
      <c r="D198" s="8">
        <f t="shared" si="40"/>
        <v>3.6983781112905303E-2</v>
      </c>
      <c r="E198" s="8">
        <f t="shared" si="27"/>
        <v>1.7837381228238032E-2</v>
      </c>
      <c r="F198" s="3">
        <f t="shared" si="28"/>
        <v>2.0733862577516118</v>
      </c>
      <c r="G198" s="2">
        <f t="shared" si="29"/>
        <v>36.378600581966971</v>
      </c>
      <c r="H198" s="2">
        <f t="shared" si="30"/>
        <v>19.424908063844093</v>
      </c>
      <c r="I198" s="33">
        <f t="shared" si="34"/>
        <v>53.27277009438555</v>
      </c>
      <c r="J198"/>
      <c r="K198" s="14">
        <f>VLOOKUP($C198,'Refi Adj'!$B$2:$E$32,2,0)</f>
        <v>1</v>
      </c>
      <c r="L198" s="14">
        <f>VLOOKUP($C198,'Refi Adj'!$B$2:$E$32,3,0)</f>
        <v>1</v>
      </c>
      <c r="M198" s="14">
        <f>VLOOKUP($C198,'Refi Adj'!$B$2:$E$32,4,0)</f>
        <v>1.02</v>
      </c>
      <c r="N198"/>
      <c r="O198" s="35">
        <f t="shared" si="35"/>
        <v>5.394714838814639E-2</v>
      </c>
      <c r="P198" s="38">
        <f t="shared" si="36"/>
        <v>1.15586781166258E-2</v>
      </c>
      <c r="Q198" s="35">
        <f t="shared" si="31"/>
        <v>2.8514066225234037E-2</v>
      </c>
      <c r="R198"/>
      <c r="S198" s="34">
        <f>Z129+AA129+AB129*K198+AC129*L198+Q199*$M$171</f>
        <v>3.779165963854271E-2</v>
      </c>
      <c r="T198" s="2">
        <f t="shared" si="32"/>
        <v>37.016120979450626</v>
      </c>
      <c r="U198" s="7">
        <f t="shared" si="33"/>
        <v>0.97862283547840079</v>
      </c>
      <c r="V198"/>
      <c r="W198"/>
      <c r="X198" s="9"/>
      <c r="Y198" s="8"/>
      <c r="Z198" s="8"/>
      <c r="AA198"/>
      <c r="AB198"/>
      <c r="AC198" s="9"/>
      <c r="AD198" s="8"/>
      <c r="AE198" s="8"/>
      <c r="AF198"/>
      <c r="AG198"/>
      <c r="AH198" s="9"/>
      <c r="AI198" s="8"/>
      <c r="AJ198" s="8"/>
    </row>
    <row r="199" spans="1:50" s="17" customFormat="1" x14ac:dyDescent="0.25">
      <c r="A199" s="4">
        <f t="shared" si="38"/>
        <v>110.133395013119</v>
      </c>
      <c r="B199" s="3">
        <f t="shared" si="24"/>
        <v>1.3777695193900001</v>
      </c>
      <c r="C199" s="2" t="str">
        <f t="shared" si="39"/>
        <v>13:100-125</v>
      </c>
      <c r="D199" s="8">
        <f t="shared" si="40"/>
        <v>4.8561518462311201E-2</v>
      </c>
      <c r="E199" s="8">
        <f t="shared" si="27"/>
        <v>2.2259948787915297E-2</v>
      </c>
      <c r="F199" s="3">
        <f t="shared" si="28"/>
        <v>2.181564698328271</v>
      </c>
      <c r="G199" s="2">
        <f t="shared" si="29"/>
        <v>44.973922805988153</v>
      </c>
      <c r="H199" s="2">
        <f t="shared" si="30"/>
        <v>23.672530055697617</v>
      </c>
      <c r="I199" s="33">
        <f t="shared" si="34"/>
        <v>52.298682350285915</v>
      </c>
      <c r="J199"/>
      <c r="K199" s="14">
        <f>VLOOKUP($C199,'Refi Adj'!$B$2:$E$32,2,0)</f>
        <v>1</v>
      </c>
      <c r="L199" s="14">
        <f>VLOOKUP($C199,'Refi Adj'!$B$2:$E$32,3,0)</f>
        <v>1</v>
      </c>
      <c r="M199" s="14">
        <f>VLOOKUP($C199,'Refi Adj'!$B$2:$E$32,4,0)</f>
        <v>0.95</v>
      </c>
      <c r="N199"/>
      <c r="O199" s="35">
        <f t="shared" si="35"/>
        <v>5.1705876254346687E-2</v>
      </c>
      <c r="P199" s="38">
        <f t="shared" si="36"/>
        <v>1.55499817461982E-2</v>
      </c>
      <c r="Q199" s="35">
        <f t="shared" si="31"/>
        <v>3.0012339549457596E-2</v>
      </c>
      <c r="R199"/>
      <c r="S199" s="34">
        <f>Z130+AA130+AB130*K199+AC130*L199+Q200*$M$171</f>
        <v>4.149204015896469E-2</v>
      </c>
      <c r="T199" s="2">
        <f t="shared" si="32"/>
        <v>39.862040889727659</v>
      </c>
      <c r="U199" s="7">
        <f t="shared" si="33"/>
        <v>1.1703815545406266</v>
      </c>
      <c r="V199"/>
      <c r="W199"/>
      <c r="X199" s="9"/>
      <c r="Y199" s="8"/>
      <c r="Z199" s="8"/>
      <c r="AA199"/>
      <c r="AB199"/>
      <c r="AC199" s="9"/>
      <c r="AD199" s="8"/>
      <c r="AE199" s="8"/>
      <c r="AF199"/>
      <c r="AG199"/>
      <c r="AH199" s="9"/>
      <c r="AI199" s="8"/>
      <c r="AJ199" s="8"/>
    </row>
    <row r="200" spans="1:50" s="17" customFormat="1" x14ac:dyDescent="0.25">
      <c r="A200" s="4">
        <f t="shared" si="38"/>
        <v>134.97257913026701</v>
      </c>
      <c r="B200" s="3">
        <f t="shared" si="24"/>
        <v>0.40711547310000001</v>
      </c>
      <c r="C200" s="2" t="str">
        <f t="shared" si="39"/>
        <v>14:125-150</v>
      </c>
      <c r="D200" s="8">
        <f t="shared" si="40"/>
        <v>3.5527605123802097E-2</v>
      </c>
      <c r="E200" s="8">
        <f t="shared" si="27"/>
        <v>2.7542646675680675E-2</v>
      </c>
      <c r="F200" s="3">
        <f t="shared" si="28"/>
        <v>1.2899125324499732</v>
      </c>
      <c r="G200" s="2">
        <f t="shared" si="29"/>
        <v>35.214528865599689</v>
      </c>
      <c r="H200" s="2">
        <f t="shared" si="30"/>
        <v>28.476826570314795</v>
      </c>
      <c r="I200" s="33">
        <f t="shared" si="34"/>
        <v>52.835273584806686</v>
      </c>
      <c r="J200"/>
      <c r="K200" s="14">
        <f>VLOOKUP($C200,'Refi Adj'!$B$2:$E$32,2,0)</f>
        <v>1</v>
      </c>
      <c r="L200" s="14">
        <f>VLOOKUP($C200,'Refi Adj'!$B$2:$E$32,3,0)</f>
        <v>1</v>
      </c>
      <c r="M200" s="14">
        <f>VLOOKUP($C200,'Refi Adj'!$B$2:$E$32,4,0)</f>
        <v>0.92</v>
      </c>
      <c r="N200"/>
      <c r="O200" s="35">
        <f t="shared" si="35"/>
        <v>5.273286776911644E-2</v>
      </c>
      <c r="P200" s="38">
        <f t="shared" si="36"/>
        <v>2.0054394689236001E-2</v>
      </c>
      <c r="Q200" s="35">
        <f t="shared" si="31"/>
        <v>3.312578392118818E-2</v>
      </c>
      <c r="R200"/>
      <c r="S200" s="34">
        <f>Z131+AA131+AB131*K200+AC131*L200+Q200*$M$171</f>
        <v>4.2270325103692268E-2</v>
      </c>
      <c r="T200" s="2">
        <f t="shared" si="32"/>
        <v>40.445397678411076</v>
      </c>
      <c r="U200" s="7">
        <f t="shared" si="33"/>
        <v>0.84048573169594099</v>
      </c>
      <c r="V200"/>
      <c r="W200"/>
      <c r="X200" s="9"/>
      <c r="Y200" s="8"/>
      <c r="Z200" s="8"/>
      <c r="AA200"/>
      <c r="AB200"/>
      <c r="AC200" s="9"/>
      <c r="AD200" s="8"/>
      <c r="AE200" s="8"/>
      <c r="AF200"/>
      <c r="AG200"/>
      <c r="AH200" s="9"/>
      <c r="AI200" s="8"/>
      <c r="AJ200" s="8"/>
    </row>
    <row r="201" spans="1:50" s="17" customFormat="1" x14ac:dyDescent="0.25">
      <c r="A201" s="4"/>
      <c r="B201" s="3"/>
      <c r="C201" s="2"/>
      <c r="D201" s="8"/>
      <c r="E201" s="8"/>
      <c r="F201" s="3"/>
      <c r="G201" s="2"/>
      <c r="H201" s="2"/>
      <c r="I201" s="33"/>
      <c r="J201"/>
      <c r="K201" s="14"/>
      <c r="L201" s="14"/>
      <c r="M201" s="14"/>
      <c r="N201"/>
      <c r="O201" s="35"/>
      <c r="P201" s="38"/>
      <c r="Q201" s="35"/>
      <c r="R201"/>
      <c r="S201" s="34"/>
      <c r="T201" s="2"/>
      <c r="U201" s="7"/>
      <c r="V201"/>
      <c r="W201"/>
      <c r="X201" s="9"/>
      <c r="Y201" s="8"/>
      <c r="Z201" s="8"/>
      <c r="AA201"/>
      <c r="AB201"/>
      <c r="AC201" s="9"/>
      <c r="AD201" s="8"/>
      <c r="AE201" s="8"/>
      <c r="AF201"/>
      <c r="AG201"/>
      <c r="AH201" s="9"/>
      <c r="AI201" s="8"/>
      <c r="AJ201" s="8"/>
    </row>
    <row r="203" spans="1:50" s="25" customFormat="1" x14ac:dyDescent="0.25"/>
    <row r="204" spans="1:50" x14ac:dyDescent="0.25">
      <c r="A204" s="27" t="s">
        <v>115</v>
      </c>
      <c r="C204" t="s">
        <v>122</v>
      </c>
      <c r="F204" t="s">
        <v>166</v>
      </c>
      <c r="AS204" s="17" t="s">
        <v>88</v>
      </c>
      <c r="AT204" s="17" t="s">
        <v>89</v>
      </c>
      <c r="AU204" s="17"/>
      <c r="AV204" s="17"/>
      <c r="AW204" s="17" t="s">
        <v>90</v>
      </c>
      <c r="AX204" s="17"/>
    </row>
    <row r="205" spans="1:50" x14ac:dyDescent="0.25">
      <c r="A205" t="s">
        <v>20</v>
      </c>
      <c r="B205" t="s">
        <v>21</v>
      </c>
      <c r="C205" t="s">
        <v>22</v>
      </c>
      <c r="D205" t="s">
        <v>23</v>
      </c>
      <c r="E205" t="s">
        <v>94</v>
      </c>
      <c r="F205" t="s">
        <v>95</v>
      </c>
      <c r="G205" t="s">
        <v>24</v>
      </c>
      <c r="H205" t="s">
        <v>25</v>
      </c>
      <c r="I205" t="s">
        <v>26</v>
      </c>
      <c r="J205" t="s">
        <v>27</v>
      </c>
      <c r="K205" t="s">
        <v>28</v>
      </c>
      <c r="L205" t="s">
        <v>29</v>
      </c>
      <c r="M205" t="s">
        <v>30</v>
      </c>
      <c r="N205" t="s">
        <v>31</v>
      </c>
      <c r="O205" t="s">
        <v>32</v>
      </c>
      <c r="P205" t="s">
        <v>33</v>
      </c>
      <c r="Q205" t="s">
        <v>34</v>
      </c>
      <c r="R205" t="s">
        <v>35</v>
      </c>
      <c r="S205" t="s">
        <v>36</v>
      </c>
      <c r="T205" t="s">
        <v>37</v>
      </c>
      <c r="U205" t="s">
        <v>38</v>
      </c>
      <c r="V205" t="s">
        <v>39</v>
      </c>
      <c r="W205" t="s">
        <v>40</v>
      </c>
      <c r="X205" t="s">
        <v>41</v>
      </c>
      <c r="Y205" t="s">
        <v>42</v>
      </c>
      <c r="Z205" t="s">
        <v>43</v>
      </c>
      <c r="AA205" t="s">
        <v>44</v>
      </c>
      <c r="AB205" s="1" t="s">
        <v>45</v>
      </c>
      <c r="AC205" s="1" t="s">
        <v>46</v>
      </c>
      <c r="AD205" s="1" t="s">
        <v>47</v>
      </c>
      <c r="AE205" t="s">
        <v>48</v>
      </c>
      <c r="AF205" t="s">
        <v>49</v>
      </c>
      <c r="AG205" t="s">
        <v>50</v>
      </c>
      <c r="AH205" t="s">
        <v>51</v>
      </c>
      <c r="AI205" t="s">
        <v>52</v>
      </c>
      <c r="AJ205" t="s">
        <v>53</v>
      </c>
      <c r="AK205" t="s">
        <v>54</v>
      </c>
      <c r="AL205" t="s">
        <v>55</v>
      </c>
      <c r="AM205" t="s">
        <v>56</v>
      </c>
      <c r="AN205" t="s">
        <v>57</v>
      </c>
      <c r="AO205" t="s">
        <v>58</v>
      </c>
      <c r="AP205" t="s">
        <v>59</v>
      </c>
      <c r="AQ205" t="s">
        <v>60</v>
      </c>
      <c r="AR205" t="s">
        <v>61</v>
      </c>
      <c r="AS205" s="28" t="s">
        <v>116</v>
      </c>
      <c r="AT205" s="28" t="s">
        <v>117</v>
      </c>
      <c r="AU205" s="28" t="s">
        <v>118</v>
      </c>
      <c r="AV205" s="28" t="s">
        <v>119</v>
      </c>
      <c r="AW205" s="28" t="s">
        <v>120</v>
      </c>
      <c r="AX205" s="28" t="s">
        <v>121</v>
      </c>
    </row>
    <row r="206" spans="1:50" x14ac:dyDescent="0.25">
      <c r="A206">
        <v>97</v>
      </c>
      <c r="B206" s="4">
        <v>0.98443959182090801</v>
      </c>
      <c r="C206" s="4">
        <v>0.81933785763306199</v>
      </c>
      <c r="D206" s="4">
        <v>17.154512077007102</v>
      </c>
      <c r="E206" s="4">
        <v>6.8535909918407401E-4</v>
      </c>
      <c r="F206" s="5">
        <v>1.55604081790915E-2</v>
      </c>
      <c r="G206" s="5">
        <v>0</v>
      </c>
      <c r="H206" s="4">
        <v>3.6601857291848199</v>
      </c>
      <c r="I206" s="4">
        <v>3.8814702049095802</v>
      </c>
      <c r="J206" s="4">
        <v>-37.1600192049846</v>
      </c>
      <c r="K206" s="4">
        <v>-81.705198080970305</v>
      </c>
      <c r="L206" s="4">
        <v>99.251211672337703</v>
      </c>
      <c r="M206" s="4">
        <v>13.3693276760945</v>
      </c>
      <c r="N206" s="4">
        <v>82.720638948689697</v>
      </c>
      <c r="O206" s="4">
        <v>9.3875843018258305</v>
      </c>
      <c r="P206" s="4">
        <v>33723.405414511901</v>
      </c>
      <c r="Q206" s="4">
        <v>33156.339999999997</v>
      </c>
      <c r="R206" s="4">
        <v>796.74945986197497</v>
      </c>
      <c r="S206" s="4">
        <v>0</v>
      </c>
      <c r="T206" s="4">
        <v>0</v>
      </c>
      <c r="U206" s="4">
        <v>0</v>
      </c>
      <c r="V206" s="4">
        <v>1</v>
      </c>
      <c r="W206" s="4">
        <v>0</v>
      </c>
      <c r="X206" s="4">
        <v>0</v>
      </c>
      <c r="Y206" s="4">
        <v>0</v>
      </c>
      <c r="Z206" s="5">
        <v>7.9476866090515408E-3</v>
      </c>
      <c r="AA206" s="5">
        <v>1.051166676147E-5</v>
      </c>
      <c r="AB206" s="10">
        <v>7.60019101362333E-3</v>
      </c>
      <c r="AC206" s="10">
        <v>2.0111334121920501E-6</v>
      </c>
      <c r="AD206" s="10">
        <v>0</v>
      </c>
      <c r="AE206" s="4">
        <v>9.3047804614946994E-2</v>
      </c>
      <c r="AF206" s="4">
        <v>0</v>
      </c>
      <c r="AG206" s="4">
        <v>0.81862407008734905</v>
      </c>
      <c r="AH206" s="4">
        <v>1</v>
      </c>
      <c r="AI206" s="4">
        <v>1</v>
      </c>
      <c r="AJ206" s="4">
        <v>1</v>
      </c>
      <c r="AK206" s="4">
        <v>1</v>
      </c>
      <c r="AL206" s="4">
        <v>1</v>
      </c>
      <c r="AM206" s="4">
        <v>0</v>
      </c>
      <c r="AN206" s="4">
        <v>0</v>
      </c>
      <c r="AO206" s="4" t="s">
        <v>64</v>
      </c>
      <c r="AP206" s="4">
        <f>-100--75</f>
        <v>-25</v>
      </c>
      <c r="AQ206" s="6">
        <v>331563.40000000002</v>
      </c>
      <c r="AR206" s="4">
        <v>10</v>
      </c>
      <c r="AS206" s="29">
        <v>0</v>
      </c>
      <c r="AT206" s="29">
        <v>0</v>
      </c>
      <c r="AU206" s="29">
        <v>0</v>
      </c>
      <c r="AV206" s="29">
        <v>100</v>
      </c>
      <c r="AW206" s="29">
        <v>0</v>
      </c>
      <c r="AX206" s="29">
        <v>100</v>
      </c>
    </row>
    <row r="207" spans="1:50" x14ac:dyDescent="0.25">
      <c r="A207">
        <v>97</v>
      </c>
      <c r="B207" s="4">
        <v>0.99328137210793399</v>
      </c>
      <c r="C207" s="4">
        <v>6.60390410710386</v>
      </c>
      <c r="D207" s="4">
        <v>7.7710020725024398</v>
      </c>
      <c r="E207" s="4">
        <v>5.6772101786271402E-3</v>
      </c>
      <c r="F207" s="5">
        <v>6.7186278920652398E-3</v>
      </c>
      <c r="G207" s="5">
        <v>0</v>
      </c>
      <c r="H207" s="4">
        <v>3.3036740898471999</v>
      </c>
      <c r="I207" s="4">
        <v>3.84316541405218</v>
      </c>
      <c r="J207" s="4">
        <v>-79.048829657968696</v>
      </c>
      <c r="K207" s="4">
        <v>-57.490556018369602</v>
      </c>
      <c r="L207" s="4">
        <v>35.908726338625598</v>
      </c>
      <c r="M207" s="4">
        <v>17.015488738734501</v>
      </c>
      <c r="N207" s="4">
        <v>79.057719171684397</v>
      </c>
      <c r="O207" s="4">
        <v>57.935423466202202</v>
      </c>
      <c r="P207" s="4">
        <v>192025.288427789</v>
      </c>
      <c r="Q207" s="4">
        <v>92935.9372072072</v>
      </c>
      <c r="R207" s="4">
        <v>783.31218082907105</v>
      </c>
      <c r="S207" s="4">
        <v>0</v>
      </c>
      <c r="T207" s="4">
        <v>0</v>
      </c>
      <c r="U207" s="4">
        <v>0</v>
      </c>
      <c r="V207" s="4">
        <v>1</v>
      </c>
      <c r="W207" s="4">
        <v>0</v>
      </c>
      <c r="X207" s="4">
        <v>0.21424881981305999</v>
      </c>
      <c r="Y207" s="4">
        <v>0</v>
      </c>
      <c r="Z207" s="5">
        <v>1.6163777448995099E-3</v>
      </c>
      <c r="AA207" s="5">
        <v>1.19106473867332E-5</v>
      </c>
      <c r="AB207" s="10">
        <v>5.0785336803553204E-3</v>
      </c>
      <c r="AC207" s="10">
        <v>3.6511060476772101E-6</v>
      </c>
      <c r="AD207" s="10">
        <v>8.1448530727748604E-6</v>
      </c>
      <c r="AE207" s="4">
        <v>6.0929971745413203E-2</v>
      </c>
      <c r="AF207" s="4">
        <v>0.50001356984352896</v>
      </c>
      <c r="AG207" s="4">
        <v>0.96769594757845101</v>
      </c>
      <c r="AH207" s="4">
        <v>0.99270782966148197</v>
      </c>
      <c r="AI207" s="4">
        <v>1</v>
      </c>
      <c r="AJ207" s="4">
        <v>1</v>
      </c>
      <c r="AK207" s="4">
        <v>1</v>
      </c>
      <c r="AL207" s="4">
        <v>1</v>
      </c>
      <c r="AM207" s="4">
        <v>0</v>
      </c>
      <c r="AN207" s="4">
        <v>0</v>
      </c>
      <c r="AO207" s="4" t="s">
        <v>65</v>
      </c>
      <c r="AP207" s="4">
        <f>-75--50</f>
        <v>-25</v>
      </c>
      <c r="AQ207" s="6">
        <v>10315889.029999999</v>
      </c>
      <c r="AR207" s="4">
        <v>111</v>
      </c>
      <c r="AS207" s="29">
        <v>0</v>
      </c>
      <c r="AT207" s="29">
        <v>0</v>
      </c>
      <c r="AU207" s="29">
        <v>0</v>
      </c>
      <c r="AV207" s="29">
        <v>100</v>
      </c>
      <c r="AW207" s="29">
        <v>0</v>
      </c>
      <c r="AX207" s="29">
        <v>100</v>
      </c>
    </row>
    <row r="208" spans="1:50" x14ac:dyDescent="0.25">
      <c r="A208">
        <v>97</v>
      </c>
      <c r="B208" s="4">
        <v>0.993663430810514</v>
      </c>
      <c r="C208" s="4">
        <v>5.1980090391392197</v>
      </c>
      <c r="D208" s="4">
        <v>7.3443974925928597</v>
      </c>
      <c r="E208" s="4">
        <v>4.4384355066976596E-3</v>
      </c>
      <c r="F208" s="5">
        <v>6.3365691894859202E-3</v>
      </c>
      <c r="G208" s="5">
        <v>0</v>
      </c>
      <c r="H208" s="4">
        <v>3.44898375349727</v>
      </c>
      <c r="I208" s="4">
        <v>3.9015990546351702</v>
      </c>
      <c r="J208" s="4">
        <v>-59.772668578609299</v>
      </c>
      <c r="K208" s="4">
        <v>-32.646231107058597</v>
      </c>
      <c r="L208" s="4">
        <v>22.2806346688829</v>
      </c>
      <c r="M208" s="4">
        <v>15.379937347304301</v>
      </c>
      <c r="N208" s="4">
        <v>72.2573854369098</v>
      </c>
      <c r="O208" s="4">
        <v>60.504649901185203</v>
      </c>
      <c r="P208" s="4">
        <v>228152.00954227499</v>
      </c>
      <c r="Q208" s="4">
        <v>167572.78715302399</v>
      </c>
      <c r="R208" s="4">
        <v>783.92557753528001</v>
      </c>
      <c r="S208" s="4">
        <v>0</v>
      </c>
      <c r="T208" s="4">
        <v>0</v>
      </c>
      <c r="U208" s="4">
        <v>0</v>
      </c>
      <c r="V208" s="4">
        <v>1</v>
      </c>
      <c r="W208" s="4">
        <v>0</v>
      </c>
      <c r="X208" s="4">
        <v>0.30001831929276002</v>
      </c>
      <c r="Y208" s="4">
        <v>0</v>
      </c>
      <c r="Z208" s="5">
        <v>6.3790838243900599E-4</v>
      </c>
      <c r="AA208" s="5">
        <v>1.5269788139672099E-5</v>
      </c>
      <c r="AB208" s="10">
        <v>5.3433395621199599E-3</v>
      </c>
      <c r="AC208" s="10">
        <v>1.4752094815824801E-6</v>
      </c>
      <c r="AD208" s="10">
        <v>3.3856136821910898E-4</v>
      </c>
      <c r="AE208" s="4">
        <v>8.0632064497830003E-2</v>
      </c>
      <c r="AF208" s="4">
        <v>0.19437593004029199</v>
      </c>
      <c r="AG208" s="4">
        <v>0.94901639044888697</v>
      </c>
      <c r="AH208" s="4">
        <v>0.99994177608466095</v>
      </c>
      <c r="AI208" s="4">
        <v>1</v>
      </c>
      <c r="AJ208" s="4">
        <v>1</v>
      </c>
      <c r="AK208" s="4">
        <v>1</v>
      </c>
      <c r="AL208" s="4">
        <v>1</v>
      </c>
      <c r="AM208" s="4">
        <v>0</v>
      </c>
      <c r="AN208" s="4">
        <v>0</v>
      </c>
      <c r="AO208" s="4" t="s">
        <v>66</v>
      </c>
      <c r="AP208" s="4">
        <f>-50--25</f>
        <v>-25</v>
      </c>
      <c r="AQ208" s="6">
        <v>94175906.379999995</v>
      </c>
      <c r="AR208" s="4">
        <v>562</v>
      </c>
      <c r="AS208" s="29">
        <v>0</v>
      </c>
      <c r="AT208" s="29">
        <v>0</v>
      </c>
      <c r="AU208" s="29">
        <v>0</v>
      </c>
      <c r="AV208" s="29">
        <v>100</v>
      </c>
      <c r="AW208" s="29">
        <v>0</v>
      </c>
      <c r="AX208" s="29">
        <v>100</v>
      </c>
    </row>
    <row r="209" spans="1:50" x14ac:dyDescent="0.25">
      <c r="A209">
        <v>97</v>
      </c>
      <c r="B209" s="4">
        <v>0.99344766823435704</v>
      </c>
      <c r="C209" s="4">
        <v>1.7879864664554099</v>
      </c>
      <c r="D209" s="4">
        <v>7.5855385421251098</v>
      </c>
      <c r="E209" s="4">
        <v>1.5023404135483299E-3</v>
      </c>
      <c r="F209" s="5">
        <v>6.5523317656427599E-3</v>
      </c>
      <c r="G209" s="5">
        <v>0</v>
      </c>
      <c r="H209" s="4">
        <v>3.5435616716823102</v>
      </c>
      <c r="I209" s="4">
        <v>3.9265782216848302</v>
      </c>
      <c r="J209" s="4">
        <v>-47.484146343905401</v>
      </c>
      <c r="K209" s="4">
        <v>-22.277532842795601</v>
      </c>
      <c r="L209" s="4">
        <v>18.748368844432701</v>
      </c>
      <c r="M209" s="4">
        <v>14.382005568449999</v>
      </c>
      <c r="N209" s="4">
        <v>72.995015538504205</v>
      </c>
      <c r="O209" s="4">
        <v>63.454553289531198</v>
      </c>
      <c r="P209" s="4">
        <v>243161.01276853299</v>
      </c>
      <c r="Q209" s="4">
        <v>208795.11830357101</v>
      </c>
      <c r="R209" s="4">
        <v>782.747833546626</v>
      </c>
      <c r="S209" s="4">
        <v>0</v>
      </c>
      <c r="T209" s="4">
        <v>0</v>
      </c>
      <c r="U209" s="4">
        <v>6.6383420572283698E-3</v>
      </c>
      <c r="V209" s="4">
        <v>1</v>
      </c>
      <c r="W209" s="4">
        <v>0</v>
      </c>
      <c r="X209" s="4">
        <v>0.34547843000956102</v>
      </c>
      <c r="Y209" s="4">
        <v>0</v>
      </c>
      <c r="Z209" s="5">
        <v>4.6607172972711102E-4</v>
      </c>
      <c r="AA209" s="5">
        <v>1.4814863380160299E-5</v>
      </c>
      <c r="AB209" s="10">
        <v>5.3688493869670697E-3</v>
      </c>
      <c r="AC209" s="10">
        <v>1.11773334248768E-6</v>
      </c>
      <c r="AD209" s="10">
        <v>7.0146447900806797E-4</v>
      </c>
      <c r="AE209" s="4">
        <v>8.3736369250488801E-2</v>
      </c>
      <c r="AF209" s="4">
        <v>0.16763262288059999</v>
      </c>
      <c r="AG209" s="4">
        <v>0.96178501229198599</v>
      </c>
      <c r="AH209" s="4">
        <v>0.99991680711695596</v>
      </c>
      <c r="AI209" s="4">
        <v>1</v>
      </c>
      <c r="AJ209" s="4">
        <v>1</v>
      </c>
      <c r="AK209" s="4">
        <v>1</v>
      </c>
      <c r="AL209" s="4">
        <v>1</v>
      </c>
      <c r="AM209" s="4">
        <v>0</v>
      </c>
      <c r="AN209" s="4">
        <v>0</v>
      </c>
      <c r="AO209" s="4" t="s">
        <v>137</v>
      </c>
      <c r="AP209" s="4">
        <f>-25--20</f>
        <v>-5</v>
      </c>
      <c r="AQ209" s="6">
        <v>93540213</v>
      </c>
      <c r="AR209" s="4">
        <v>448</v>
      </c>
      <c r="AS209" s="29">
        <v>0</v>
      </c>
      <c r="AT209" s="29">
        <v>0</v>
      </c>
      <c r="AU209" s="29">
        <v>0</v>
      </c>
      <c r="AV209" s="29">
        <v>100</v>
      </c>
      <c r="AW209" s="29">
        <v>0</v>
      </c>
      <c r="AX209" s="29">
        <v>100</v>
      </c>
    </row>
    <row r="210" spans="1:50" x14ac:dyDescent="0.25">
      <c r="A210">
        <v>97</v>
      </c>
      <c r="B210" s="4">
        <v>0.99328383788070496</v>
      </c>
      <c r="C210" s="4">
        <v>5.8545055481391701</v>
      </c>
      <c r="D210" s="4">
        <v>7.7682545868874104</v>
      </c>
      <c r="E210" s="4">
        <v>5.01478270023379E-3</v>
      </c>
      <c r="F210" s="5">
        <v>6.7161621192947203E-3</v>
      </c>
      <c r="G210" s="5">
        <v>0</v>
      </c>
      <c r="H210" s="4">
        <v>3.5803239624526699</v>
      </c>
      <c r="I210" s="4">
        <v>3.9235521795725501</v>
      </c>
      <c r="J210" s="4">
        <v>-43.120231976645798</v>
      </c>
      <c r="K210" s="4">
        <v>-17.3393634311204</v>
      </c>
      <c r="L210" s="4">
        <v>17.694652814442001</v>
      </c>
      <c r="M210" s="4">
        <v>14.4133117193277</v>
      </c>
      <c r="N210" s="4">
        <v>73.405928114737904</v>
      </c>
      <c r="O210" s="4">
        <v>64.846434581955194</v>
      </c>
      <c r="P210" s="4">
        <v>246410.34847673701</v>
      </c>
      <c r="Q210" s="4">
        <v>223854.47674242401</v>
      </c>
      <c r="R210" s="4">
        <v>783.00912877881501</v>
      </c>
      <c r="S210" s="4">
        <v>0</v>
      </c>
      <c r="T210" s="4">
        <v>0</v>
      </c>
      <c r="U210" s="4">
        <v>8.8205523857396301E-3</v>
      </c>
      <c r="V210" s="4">
        <v>1</v>
      </c>
      <c r="W210" s="4">
        <v>0</v>
      </c>
      <c r="X210" s="4">
        <v>0.31743660461620499</v>
      </c>
      <c r="Y210" s="4">
        <v>0</v>
      </c>
      <c r="Z210" s="5">
        <v>4.1189132720171299E-4</v>
      </c>
      <c r="AA210" s="5">
        <v>2.3255842290641399E-5</v>
      </c>
      <c r="AB210" s="10">
        <v>5.3952496425217298E-3</v>
      </c>
      <c r="AC210" s="10">
        <v>1.0710550468491399E-6</v>
      </c>
      <c r="AD210" s="10">
        <v>8.8468014043431695E-4</v>
      </c>
      <c r="AE210" s="4">
        <v>8.3997414141916096E-2</v>
      </c>
      <c r="AF210" s="4">
        <v>0.17940261535206301</v>
      </c>
      <c r="AG210" s="4">
        <v>0.95485406239372395</v>
      </c>
      <c r="AH210" s="4">
        <v>1</v>
      </c>
      <c r="AI210" s="4">
        <v>1</v>
      </c>
      <c r="AJ210" s="4">
        <v>1</v>
      </c>
      <c r="AK210" s="4">
        <v>1</v>
      </c>
      <c r="AL210" s="4">
        <v>1</v>
      </c>
      <c r="AM210" s="4">
        <v>0</v>
      </c>
      <c r="AN210" s="4">
        <v>0</v>
      </c>
      <c r="AO210" s="4" t="s">
        <v>138</v>
      </c>
      <c r="AP210" s="4">
        <f>-20--15</f>
        <v>-5</v>
      </c>
      <c r="AQ210" s="6">
        <v>177292745.58000001</v>
      </c>
      <c r="AR210" s="4">
        <v>792</v>
      </c>
      <c r="AS210" s="29">
        <v>0</v>
      </c>
      <c r="AT210" s="29">
        <v>0</v>
      </c>
      <c r="AU210" s="29">
        <v>0</v>
      </c>
      <c r="AV210" s="29">
        <v>100</v>
      </c>
      <c r="AW210" s="29">
        <v>0</v>
      </c>
      <c r="AX210" s="29">
        <v>100</v>
      </c>
    </row>
    <row r="211" spans="1:50" x14ac:dyDescent="0.25">
      <c r="A211">
        <v>97</v>
      </c>
      <c r="B211" s="4">
        <v>0.99307329290305602</v>
      </c>
      <c r="C211" s="4">
        <v>9.4990165587952902</v>
      </c>
      <c r="D211" s="4">
        <v>8.0025840734601204</v>
      </c>
      <c r="E211" s="4">
        <v>8.2829613821240496E-3</v>
      </c>
      <c r="F211" s="5">
        <v>6.9267070969438096E-3</v>
      </c>
      <c r="G211" s="5">
        <v>0</v>
      </c>
      <c r="H211" s="4">
        <v>3.61744677585913</v>
      </c>
      <c r="I211" s="4">
        <v>3.9156549710902802</v>
      </c>
      <c r="J211" s="4">
        <v>-39.3632652566871</v>
      </c>
      <c r="K211" s="4">
        <v>-12.3001793946232</v>
      </c>
      <c r="L211" s="4">
        <v>16.792518310387301</v>
      </c>
      <c r="M211" s="4">
        <v>14.433548022919201</v>
      </c>
      <c r="N211" s="4">
        <v>73.392320780759803</v>
      </c>
      <c r="O211" s="4">
        <v>65.123347097865604</v>
      </c>
      <c r="P211" s="4">
        <v>258485.28038212401</v>
      </c>
      <c r="Q211" s="4">
        <v>236786.015468628</v>
      </c>
      <c r="R211" s="4">
        <v>781.86815718518994</v>
      </c>
      <c r="S211" s="4">
        <v>0</v>
      </c>
      <c r="T211" s="4">
        <v>0</v>
      </c>
      <c r="U211" s="4">
        <v>1.4924267908481999E-2</v>
      </c>
      <c r="V211" s="4">
        <v>1</v>
      </c>
      <c r="W211" s="4">
        <v>0</v>
      </c>
      <c r="X211" s="4">
        <v>0.29590748654484</v>
      </c>
      <c r="Y211" s="4">
        <v>0</v>
      </c>
      <c r="Z211" s="5">
        <v>3.9111743003965202E-4</v>
      </c>
      <c r="AA211" s="5">
        <v>2.2715872842704399E-5</v>
      </c>
      <c r="AB211" s="10">
        <v>5.4402517670147704E-3</v>
      </c>
      <c r="AC211" s="10">
        <v>1.60151147007716E-6</v>
      </c>
      <c r="AD211" s="10">
        <v>1.07100580814405E-3</v>
      </c>
      <c r="AE211" s="4">
        <v>8.4495253549574795E-2</v>
      </c>
      <c r="AF211" s="4">
        <v>0.171374545846216</v>
      </c>
      <c r="AG211" s="4">
        <v>0.95051224294671699</v>
      </c>
      <c r="AH211" s="4">
        <v>0.99961865299641195</v>
      </c>
      <c r="AI211" s="4">
        <v>1</v>
      </c>
      <c r="AJ211" s="4">
        <v>1</v>
      </c>
      <c r="AK211" s="4">
        <v>1</v>
      </c>
      <c r="AL211" s="4">
        <v>1</v>
      </c>
      <c r="AM211" s="4">
        <v>0</v>
      </c>
      <c r="AN211" s="4">
        <v>0</v>
      </c>
      <c r="AO211" s="4" t="s">
        <v>139</v>
      </c>
      <c r="AP211" s="4">
        <f>-15--10</f>
        <v>-5</v>
      </c>
      <c r="AQ211" s="6">
        <v>305690745.97000003</v>
      </c>
      <c r="AR211" s="4">
        <v>1291</v>
      </c>
      <c r="AS211" s="29">
        <v>0</v>
      </c>
      <c r="AT211" s="29">
        <v>0</v>
      </c>
      <c r="AU211" s="29">
        <v>0</v>
      </c>
      <c r="AV211" s="29">
        <v>100</v>
      </c>
      <c r="AW211" s="29">
        <v>0</v>
      </c>
      <c r="AX211" s="29">
        <v>100</v>
      </c>
    </row>
    <row r="212" spans="1:50" x14ac:dyDescent="0.25">
      <c r="A212">
        <v>97</v>
      </c>
      <c r="B212" s="4">
        <v>0.99283382660205799</v>
      </c>
      <c r="C212" s="4">
        <v>6.7208491605988598</v>
      </c>
      <c r="D212" s="4">
        <v>8.2684386101103993</v>
      </c>
      <c r="E212" s="4">
        <v>5.7810224397795403E-3</v>
      </c>
      <c r="F212" s="5">
        <v>7.1661733979415604E-3</v>
      </c>
      <c r="G212" s="5">
        <v>0</v>
      </c>
      <c r="H212" s="4">
        <v>3.6404502397926901</v>
      </c>
      <c r="I212" s="4">
        <v>3.89448718592452</v>
      </c>
      <c r="J212" s="4">
        <v>-37.631538821846299</v>
      </c>
      <c r="K212" s="4">
        <v>-7.3892455028880004</v>
      </c>
      <c r="L212" s="4">
        <v>16.816051785352201</v>
      </c>
      <c r="M212" s="4">
        <v>14.906562227946401</v>
      </c>
      <c r="N212" s="4">
        <v>72.622023635097193</v>
      </c>
      <c r="O212" s="4">
        <v>64.236161867025899</v>
      </c>
      <c r="P212" s="4">
        <v>258086.30823376399</v>
      </c>
      <c r="Q212" s="4">
        <v>236372.09929648199</v>
      </c>
      <c r="R212" s="4">
        <v>782.24757842416</v>
      </c>
      <c r="S212" s="4">
        <v>0</v>
      </c>
      <c r="T212" s="4">
        <v>0</v>
      </c>
      <c r="U212" s="4">
        <v>1.47479752085319E-2</v>
      </c>
      <c r="V212" s="4">
        <v>1</v>
      </c>
      <c r="W212" s="4">
        <v>0</v>
      </c>
      <c r="X212" s="4">
        <v>0.324966557172156</v>
      </c>
      <c r="Y212" s="4">
        <v>0</v>
      </c>
      <c r="Z212" s="5">
        <v>3.8926743548966202E-4</v>
      </c>
      <c r="AA212" s="5">
        <v>3.0600898132440698E-5</v>
      </c>
      <c r="AB212" s="10">
        <v>5.5333090125691802E-3</v>
      </c>
      <c r="AC212" s="10">
        <v>1.6172749074028801E-6</v>
      </c>
      <c r="AD212" s="10">
        <v>1.2113643508668E-3</v>
      </c>
      <c r="AE212" s="4">
        <v>8.6112890844641202E-2</v>
      </c>
      <c r="AF212" s="4">
        <v>0.175091974948069</v>
      </c>
      <c r="AG212" s="4">
        <v>0.94274904072535204</v>
      </c>
      <c r="AH212" s="4">
        <v>0.99864901039988696</v>
      </c>
      <c r="AI212" s="4">
        <v>1</v>
      </c>
      <c r="AJ212" s="4">
        <v>1</v>
      </c>
      <c r="AK212" s="4">
        <v>1</v>
      </c>
      <c r="AL212" s="4">
        <v>1</v>
      </c>
      <c r="AM212" s="4">
        <v>0</v>
      </c>
      <c r="AN212" s="4">
        <v>0</v>
      </c>
      <c r="AO212" s="4" t="s">
        <v>140</v>
      </c>
      <c r="AP212" s="4">
        <f>-10--5</f>
        <v>-5</v>
      </c>
      <c r="AQ212" s="6">
        <v>423342429.83999997</v>
      </c>
      <c r="AR212" s="4">
        <v>1791</v>
      </c>
      <c r="AS212" s="29">
        <v>0</v>
      </c>
      <c r="AT212" s="29">
        <v>0</v>
      </c>
      <c r="AU212" s="29">
        <v>0</v>
      </c>
      <c r="AV212" s="29">
        <v>100</v>
      </c>
      <c r="AW212" s="29">
        <v>0</v>
      </c>
      <c r="AX212" s="29">
        <v>100</v>
      </c>
    </row>
    <row r="213" spans="1:50" x14ac:dyDescent="0.25">
      <c r="A213">
        <v>97</v>
      </c>
      <c r="B213" s="4">
        <v>0.99275467513982296</v>
      </c>
      <c r="C213" s="4">
        <v>6.0070398698800602</v>
      </c>
      <c r="D213" s="4">
        <v>8.3561572704184801</v>
      </c>
      <c r="E213" s="4">
        <v>5.14922196671259E-3</v>
      </c>
      <c r="F213" s="5">
        <v>7.2453248601767797E-3</v>
      </c>
      <c r="G213" s="5">
        <v>0</v>
      </c>
      <c r="H213" s="4">
        <v>3.6764873198822499</v>
      </c>
      <c r="I213" s="4">
        <v>3.8814197979483098</v>
      </c>
      <c r="J213" s="4">
        <v>-34.862466186620601</v>
      </c>
      <c r="K213" s="4">
        <v>-2.32456523933307</v>
      </c>
      <c r="L213" s="4">
        <v>16.5108355508806</v>
      </c>
      <c r="M213" s="4">
        <v>15.1683603368791</v>
      </c>
      <c r="N213" s="4">
        <v>72.819521431869603</v>
      </c>
      <c r="O213" s="4">
        <v>64.488171538730498</v>
      </c>
      <c r="P213" s="4">
        <v>262276.04826708703</v>
      </c>
      <c r="Q213" s="4">
        <v>241441.754253942</v>
      </c>
      <c r="R213" s="4">
        <v>780.74016177553597</v>
      </c>
      <c r="S213" s="4">
        <v>0</v>
      </c>
      <c r="T213" s="4">
        <v>0</v>
      </c>
      <c r="U213" s="4">
        <v>1.38148863881223E-2</v>
      </c>
      <c r="V213" s="4">
        <v>1</v>
      </c>
      <c r="W213" s="4">
        <v>0</v>
      </c>
      <c r="X213" s="4">
        <v>0.34330342261878999</v>
      </c>
      <c r="Y213" s="4">
        <v>0</v>
      </c>
      <c r="Z213" s="5">
        <v>3.7934164894782001E-4</v>
      </c>
      <c r="AA213" s="5">
        <v>3.00729419890606E-5</v>
      </c>
      <c r="AB213" s="10">
        <v>5.4497502046064201E-3</v>
      </c>
      <c r="AC213" s="10">
        <v>2.4215630440125001E-6</v>
      </c>
      <c r="AD213" s="10">
        <v>1.3837238875687499E-3</v>
      </c>
      <c r="AE213" s="4">
        <v>8.7565045415768497E-2</v>
      </c>
      <c r="AF213" s="4">
        <v>0.167954134723965</v>
      </c>
      <c r="AG213" s="4">
        <v>0.93979868782242904</v>
      </c>
      <c r="AH213" s="4">
        <v>0.99906862784497996</v>
      </c>
      <c r="AI213" s="4">
        <v>1</v>
      </c>
      <c r="AJ213" s="4">
        <v>1</v>
      </c>
      <c r="AK213" s="4">
        <v>1</v>
      </c>
      <c r="AL213" s="4">
        <v>1</v>
      </c>
      <c r="AM213" s="4">
        <v>0</v>
      </c>
      <c r="AN213" s="4">
        <v>0</v>
      </c>
      <c r="AO213" s="4" t="s">
        <v>67</v>
      </c>
      <c r="AP213" s="4">
        <f>-25-0</f>
        <v>-25</v>
      </c>
      <c r="AQ213" s="6">
        <v>597085458.26999998</v>
      </c>
      <c r="AR213" s="4">
        <v>2473</v>
      </c>
      <c r="AS213" s="29">
        <v>0</v>
      </c>
      <c r="AT213" s="29">
        <v>0</v>
      </c>
      <c r="AU213" s="29">
        <v>0</v>
      </c>
      <c r="AV213" s="29">
        <v>100</v>
      </c>
      <c r="AW213" s="29">
        <v>0</v>
      </c>
      <c r="AX213" s="29">
        <v>100</v>
      </c>
    </row>
    <row r="214" spans="1:50" x14ac:dyDescent="0.25">
      <c r="A214">
        <v>97</v>
      </c>
      <c r="B214" s="4">
        <v>0.99249414117863999</v>
      </c>
      <c r="C214" s="4">
        <v>7.66824604523931</v>
      </c>
      <c r="D214" s="4">
        <v>8.6443481129629998</v>
      </c>
      <c r="E214" s="4">
        <v>6.6264537317863503E-3</v>
      </c>
      <c r="F214" s="5">
        <v>7.5058588213591602E-3</v>
      </c>
      <c r="G214" s="5">
        <v>0</v>
      </c>
      <c r="H214" s="4">
        <v>3.7124575390301402</v>
      </c>
      <c r="I214" s="4">
        <v>3.8732139351738399</v>
      </c>
      <c r="J214" s="4">
        <v>-31.8491435752054</v>
      </c>
      <c r="K214" s="4">
        <v>2.6698553243783798</v>
      </c>
      <c r="L214" s="4">
        <v>16.240848916028199</v>
      </c>
      <c r="M214" s="4">
        <v>15.444026607729199</v>
      </c>
      <c r="N214" s="4">
        <v>73.373975166422596</v>
      </c>
      <c r="O214" s="4">
        <v>64.964007325755503</v>
      </c>
      <c r="P214" s="4">
        <v>263462.22156613402</v>
      </c>
      <c r="Q214" s="4">
        <v>245595.88736629</v>
      </c>
      <c r="R214" s="4">
        <v>780.56614954732197</v>
      </c>
      <c r="S214" s="4">
        <v>0</v>
      </c>
      <c r="T214" s="4">
        <v>0</v>
      </c>
      <c r="U214" s="4">
        <v>1.5382149044106499E-2</v>
      </c>
      <c r="V214" s="4">
        <v>1</v>
      </c>
      <c r="W214" s="4">
        <v>0</v>
      </c>
      <c r="X214" s="4">
        <v>0.38571928180346998</v>
      </c>
      <c r="Y214" s="4">
        <v>0</v>
      </c>
      <c r="Z214" s="5">
        <v>3.7198756401788898E-4</v>
      </c>
      <c r="AA214" s="5">
        <v>3.0194138841257999E-5</v>
      </c>
      <c r="AB214" s="10">
        <v>5.5095555161602501E-3</v>
      </c>
      <c r="AC214" s="10">
        <v>3.94833947017795E-6</v>
      </c>
      <c r="AD214" s="10">
        <v>1.5901588176348901E-3</v>
      </c>
      <c r="AE214" s="4">
        <v>9.1554582551536798E-2</v>
      </c>
      <c r="AF214" s="4">
        <v>0.14331250304443799</v>
      </c>
      <c r="AG214" s="4">
        <v>0.92147354622515998</v>
      </c>
      <c r="AH214" s="4">
        <v>0.99865687802729997</v>
      </c>
      <c r="AI214" s="4">
        <v>1</v>
      </c>
      <c r="AJ214" s="4">
        <v>1</v>
      </c>
      <c r="AK214" s="4">
        <v>1</v>
      </c>
      <c r="AL214" s="4">
        <v>1</v>
      </c>
      <c r="AM214" s="4">
        <v>0</v>
      </c>
      <c r="AN214" s="4">
        <v>0</v>
      </c>
      <c r="AO214" s="4" t="s">
        <v>141</v>
      </c>
      <c r="AP214" s="4" t="s">
        <v>127</v>
      </c>
      <c r="AQ214" s="6">
        <v>849516174.39999998</v>
      </c>
      <c r="AR214" s="4">
        <v>3459</v>
      </c>
      <c r="AS214" s="29">
        <v>0</v>
      </c>
      <c r="AT214" s="29">
        <v>0</v>
      </c>
      <c r="AU214" s="29">
        <v>0</v>
      </c>
      <c r="AV214" s="29">
        <v>100</v>
      </c>
      <c r="AW214" s="29">
        <v>0</v>
      </c>
      <c r="AX214" s="29">
        <v>100</v>
      </c>
    </row>
    <row r="215" spans="1:50" x14ac:dyDescent="0.25">
      <c r="A215">
        <v>97</v>
      </c>
      <c r="B215" s="4">
        <v>0.99221562984643896</v>
      </c>
      <c r="C215" s="4">
        <v>5.1878896729622896</v>
      </c>
      <c r="D215" s="4">
        <v>8.9515058129670209</v>
      </c>
      <c r="E215" s="4">
        <v>4.4295802433242902E-3</v>
      </c>
      <c r="F215" s="5">
        <v>7.7843701535606899E-3</v>
      </c>
      <c r="G215" s="5">
        <v>0</v>
      </c>
      <c r="H215" s="4">
        <v>3.73643475973341</v>
      </c>
      <c r="I215" s="4">
        <v>3.8572357360697498</v>
      </c>
      <c r="J215" s="4">
        <v>-30.440154084824801</v>
      </c>
      <c r="K215" s="4">
        <v>7.6123966666084604</v>
      </c>
      <c r="L215" s="4">
        <v>15.7460313373599</v>
      </c>
      <c r="M215" s="4">
        <v>15.774426758243401</v>
      </c>
      <c r="N215" s="4">
        <v>72.586664147810893</v>
      </c>
      <c r="O215" s="4">
        <v>64.150288351947296</v>
      </c>
      <c r="P215" s="4">
        <v>272319.80705944297</v>
      </c>
      <c r="Q215" s="4">
        <v>253431.75347200301</v>
      </c>
      <c r="R215" s="4">
        <v>780.18309108476399</v>
      </c>
      <c r="S215" s="4">
        <v>0</v>
      </c>
      <c r="T215" s="4">
        <v>0</v>
      </c>
      <c r="U215" s="4">
        <v>1.6623778696182302E-2</v>
      </c>
      <c r="V215" s="4">
        <v>1</v>
      </c>
      <c r="W215" s="4">
        <v>0</v>
      </c>
      <c r="X215" s="4">
        <v>0.39382023172934599</v>
      </c>
      <c r="Y215" s="4">
        <v>0</v>
      </c>
      <c r="Z215" s="5">
        <v>3.7491674916959001E-4</v>
      </c>
      <c r="AA215" s="5">
        <v>3.3604170737003703E-5</v>
      </c>
      <c r="AB215" s="10">
        <v>5.5214341064613297E-3</v>
      </c>
      <c r="AC215" s="10">
        <v>4.3796996290059301E-6</v>
      </c>
      <c r="AD215" s="10">
        <v>1.85002100422148E-3</v>
      </c>
      <c r="AE215" s="4">
        <v>9.2410738117594704E-2</v>
      </c>
      <c r="AF215" s="4">
        <v>0.142334364993286</v>
      </c>
      <c r="AG215" s="4">
        <v>0.92124897840890196</v>
      </c>
      <c r="AH215" s="4">
        <v>0.99819708481449099</v>
      </c>
      <c r="AI215" s="4">
        <v>1</v>
      </c>
      <c r="AJ215" s="4">
        <v>1</v>
      </c>
      <c r="AK215" s="4">
        <v>1</v>
      </c>
      <c r="AL215" s="4">
        <v>1</v>
      </c>
      <c r="AM215" s="4">
        <v>0</v>
      </c>
      <c r="AN215" s="4">
        <v>0</v>
      </c>
      <c r="AO215" s="4" t="s">
        <v>142</v>
      </c>
      <c r="AP215" s="4">
        <v>43230</v>
      </c>
      <c r="AQ215" s="6">
        <v>1127011007.6900001</v>
      </c>
      <c r="AR215" s="4">
        <v>4447</v>
      </c>
      <c r="AS215" s="29">
        <v>0</v>
      </c>
      <c r="AT215" s="29">
        <v>0</v>
      </c>
      <c r="AU215" s="29">
        <v>0</v>
      </c>
      <c r="AV215" s="29">
        <v>100</v>
      </c>
      <c r="AW215" s="29">
        <v>0</v>
      </c>
      <c r="AX215" s="29">
        <v>100</v>
      </c>
    </row>
    <row r="216" spans="1:50" x14ac:dyDescent="0.25">
      <c r="A216">
        <v>97</v>
      </c>
      <c r="B216" s="4">
        <v>0.99197362753080498</v>
      </c>
      <c r="C216" s="4">
        <v>9.2592249386638592</v>
      </c>
      <c r="D216" s="4">
        <v>9.2176303798450103</v>
      </c>
      <c r="E216" s="4">
        <v>8.0642555339337403E-3</v>
      </c>
      <c r="F216" s="5">
        <v>8.0263724691947702E-3</v>
      </c>
      <c r="G216" s="5">
        <v>0</v>
      </c>
      <c r="H216" s="4">
        <v>3.7850913212614201</v>
      </c>
      <c r="I216" s="4">
        <v>3.85523329268824</v>
      </c>
      <c r="J216" s="4">
        <v>-26.6785913000232</v>
      </c>
      <c r="K216" s="4">
        <v>12.518270803330701</v>
      </c>
      <c r="L216" s="4">
        <v>15.986106697423599</v>
      </c>
      <c r="M216" s="4">
        <v>15.7468533021078</v>
      </c>
      <c r="N216" s="4">
        <v>72.445560678021906</v>
      </c>
      <c r="O216" s="4">
        <v>63.9807999470383</v>
      </c>
      <c r="P216" s="4">
        <v>268969.86370102502</v>
      </c>
      <c r="Q216" s="4">
        <v>249685.96078038501</v>
      </c>
      <c r="R216" s="4">
        <v>779.82141273408899</v>
      </c>
      <c r="S216" s="4">
        <v>0</v>
      </c>
      <c r="T216" s="4">
        <v>0</v>
      </c>
      <c r="U216" s="4">
        <v>1.40044714620782E-2</v>
      </c>
      <c r="V216" s="4">
        <v>1</v>
      </c>
      <c r="W216" s="4">
        <v>0</v>
      </c>
      <c r="X216" s="4">
        <v>0.45178779799859897</v>
      </c>
      <c r="Y216" s="4">
        <v>0</v>
      </c>
      <c r="Z216" s="5">
        <v>3.7458939284810598E-4</v>
      </c>
      <c r="AA216" s="5">
        <v>3.3811884637156299E-5</v>
      </c>
      <c r="AB216" s="10">
        <v>5.4855342684645599E-3</v>
      </c>
      <c r="AC216" s="10">
        <v>5.5183110871477702E-6</v>
      </c>
      <c r="AD216" s="10">
        <v>2.1269041342321599E-3</v>
      </c>
      <c r="AE216" s="4">
        <v>9.3861309456946707E-2</v>
      </c>
      <c r="AF216" s="4">
        <v>0.13671067883270899</v>
      </c>
      <c r="AG216" s="4">
        <v>0.92028953750036302</v>
      </c>
      <c r="AH216" s="4">
        <v>0.99810050516336002</v>
      </c>
      <c r="AI216" s="4">
        <v>1</v>
      </c>
      <c r="AJ216" s="4">
        <v>1</v>
      </c>
      <c r="AK216" s="4">
        <v>1</v>
      </c>
      <c r="AL216" s="4">
        <v>1</v>
      </c>
      <c r="AM216" s="4">
        <v>0</v>
      </c>
      <c r="AN216" s="4">
        <v>0</v>
      </c>
      <c r="AO216" s="4" t="s">
        <v>143</v>
      </c>
      <c r="AP216" s="4">
        <v>43388</v>
      </c>
      <c r="AQ216" s="6">
        <v>1308604120.45</v>
      </c>
      <c r="AR216" s="4">
        <v>5241</v>
      </c>
      <c r="AS216" s="29">
        <v>0</v>
      </c>
      <c r="AT216" s="29">
        <v>0</v>
      </c>
      <c r="AU216" s="29">
        <v>0</v>
      </c>
      <c r="AV216" s="29">
        <v>100</v>
      </c>
      <c r="AW216" s="29">
        <v>0</v>
      </c>
      <c r="AX216" s="29">
        <v>100</v>
      </c>
    </row>
    <row r="217" spans="1:50" x14ac:dyDescent="0.25">
      <c r="A217">
        <v>97</v>
      </c>
      <c r="B217" s="4">
        <v>0.99155584062105995</v>
      </c>
      <c r="C217" s="4">
        <v>8.4923336479144105</v>
      </c>
      <c r="D217" s="4">
        <v>9.6753839092117193</v>
      </c>
      <c r="E217" s="4">
        <v>7.3683390293436098E-3</v>
      </c>
      <c r="F217" s="5">
        <v>8.4441593789395808E-3</v>
      </c>
      <c r="G217" s="5">
        <v>0</v>
      </c>
      <c r="H217" s="4">
        <v>3.8252954144363902</v>
      </c>
      <c r="I217" s="4">
        <v>3.8452868481930098</v>
      </c>
      <c r="J217" s="4">
        <v>-24.068465972630001</v>
      </c>
      <c r="K217" s="4">
        <v>17.603311730778401</v>
      </c>
      <c r="L217" s="4">
        <v>15.9776359144299</v>
      </c>
      <c r="M217" s="4">
        <v>15.9092501339144</v>
      </c>
      <c r="N217" s="4">
        <v>71.995071901922998</v>
      </c>
      <c r="O217" s="4">
        <v>63.560228228505601</v>
      </c>
      <c r="P217" s="4">
        <v>267914.30765701499</v>
      </c>
      <c r="Q217" s="4">
        <v>249808.78122486899</v>
      </c>
      <c r="R217" s="4">
        <v>779.43355898272705</v>
      </c>
      <c r="S217" s="4">
        <v>0</v>
      </c>
      <c r="T217" s="4">
        <v>0</v>
      </c>
      <c r="U217" s="4">
        <v>1.45812608616136E-2</v>
      </c>
      <c r="V217" s="4">
        <v>1</v>
      </c>
      <c r="W217" s="4">
        <v>0</v>
      </c>
      <c r="X217" s="4">
        <v>0.483930920199999</v>
      </c>
      <c r="Y217" s="4">
        <v>0</v>
      </c>
      <c r="Z217" s="5">
        <v>3.75578483518931E-4</v>
      </c>
      <c r="AA217" s="5">
        <v>3.55951243540409E-5</v>
      </c>
      <c r="AB217" s="10">
        <v>5.52767125366625E-3</v>
      </c>
      <c r="AC217" s="10">
        <v>8.7688242308423893E-6</v>
      </c>
      <c r="AD217" s="10">
        <v>2.49653109224174E-3</v>
      </c>
      <c r="AE217" s="4">
        <v>9.4787021834163904E-2</v>
      </c>
      <c r="AF217" s="4">
        <v>0.149438066720707</v>
      </c>
      <c r="AG217" s="4">
        <v>0.90176977393444102</v>
      </c>
      <c r="AH217" s="4">
        <v>0.99512922044611796</v>
      </c>
      <c r="AI217" s="4">
        <v>1</v>
      </c>
      <c r="AJ217" s="4">
        <v>1</v>
      </c>
      <c r="AK217" s="4">
        <v>1</v>
      </c>
      <c r="AL217" s="4">
        <v>1</v>
      </c>
      <c r="AM217" s="4">
        <v>0</v>
      </c>
      <c r="AN217" s="4">
        <v>0</v>
      </c>
      <c r="AO217" s="4" t="s">
        <v>144</v>
      </c>
      <c r="AP217" s="4" t="s">
        <v>128</v>
      </c>
      <c r="AQ217" s="6">
        <v>1478618176.0699999</v>
      </c>
      <c r="AR217" s="4">
        <v>5919</v>
      </c>
      <c r="AS217" s="29">
        <v>0</v>
      </c>
      <c r="AT217" s="29">
        <v>0</v>
      </c>
      <c r="AU217" s="29">
        <v>0</v>
      </c>
      <c r="AV217" s="29">
        <v>100</v>
      </c>
      <c r="AW217" s="29">
        <v>0</v>
      </c>
      <c r="AX217" s="29">
        <v>100</v>
      </c>
    </row>
    <row r="218" spans="1:50" x14ac:dyDescent="0.25">
      <c r="A218">
        <v>97</v>
      </c>
      <c r="B218" s="4">
        <v>0.99127825500413302</v>
      </c>
      <c r="C218" s="4">
        <v>11.616268866587699</v>
      </c>
      <c r="D218" s="4">
        <v>9.9783531712179396</v>
      </c>
      <c r="E218" s="4">
        <v>1.02374263244298E-2</v>
      </c>
      <c r="F218" s="5">
        <v>8.7217449958665906E-3</v>
      </c>
      <c r="G218" s="5">
        <v>0</v>
      </c>
      <c r="H218" s="4">
        <v>3.8564818734893</v>
      </c>
      <c r="I218" s="4">
        <v>3.8318560284955998</v>
      </c>
      <c r="J218" s="4">
        <v>-21.854620594561499</v>
      </c>
      <c r="K218" s="4">
        <v>22.556011012791899</v>
      </c>
      <c r="L218" s="4">
        <v>15.6646940279884</v>
      </c>
      <c r="M218" s="4">
        <v>16.1756838008728</v>
      </c>
      <c r="N218" s="4">
        <v>72.607452973492499</v>
      </c>
      <c r="O218" s="4">
        <v>64.016411011036396</v>
      </c>
      <c r="P218" s="4">
        <v>274373.39140692097</v>
      </c>
      <c r="Q218" s="4">
        <v>254780.03800027</v>
      </c>
      <c r="R218" s="4">
        <v>778.88991594712195</v>
      </c>
      <c r="S218" s="4">
        <v>0</v>
      </c>
      <c r="T218" s="4">
        <v>0</v>
      </c>
      <c r="U218" s="4">
        <v>1.8009694971981599E-2</v>
      </c>
      <c r="V218" s="4">
        <v>1</v>
      </c>
      <c r="W218" s="4">
        <v>0</v>
      </c>
      <c r="X218" s="4">
        <v>0.500779038672443</v>
      </c>
      <c r="Y218" s="4">
        <v>0</v>
      </c>
      <c r="Z218" s="5">
        <v>3.7721525594701898E-4</v>
      </c>
      <c r="AA218" s="5">
        <v>3.9087835093344099E-5</v>
      </c>
      <c r="AB218" s="10">
        <v>5.3882114092582301E-3</v>
      </c>
      <c r="AC218" s="10">
        <v>1.2114420645351401E-5</v>
      </c>
      <c r="AD218" s="10">
        <v>2.90510163500954E-3</v>
      </c>
      <c r="AE218" s="4">
        <v>9.6094529217764901E-2</v>
      </c>
      <c r="AF218" s="4">
        <v>0.13227824482811201</v>
      </c>
      <c r="AG218" s="4">
        <v>0.90082628888107796</v>
      </c>
      <c r="AH218" s="4">
        <v>0.99413149109806997</v>
      </c>
      <c r="AI218" s="4">
        <v>1</v>
      </c>
      <c r="AJ218" s="4">
        <v>1</v>
      </c>
      <c r="AK218" s="4">
        <v>1</v>
      </c>
      <c r="AL218" s="4">
        <v>1</v>
      </c>
      <c r="AM218" s="4">
        <v>0</v>
      </c>
      <c r="AN218" s="4">
        <v>0</v>
      </c>
      <c r="AO218" s="4" t="s">
        <v>68</v>
      </c>
      <c r="AP218" s="4" t="s">
        <v>69</v>
      </c>
      <c r="AQ218" s="6">
        <v>1884353161.05</v>
      </c>
      <c r="AR218" s="4">
        <v>7396</v>
      </c>
      <c r="AS218" s="29">
        <v>0</v>
      </c>
      <c r="AT218" s="29">
        <v>0</v>
      </c>
      <c r="AU218" s="29">
        <v>0</v>
      </c>
      <c r="AV218" s="29">
        <v>100</v>
      </c>
      <c r="AW218" s="29">
        <v>0</v>
      </c>
      <c r="AX218" s="29">
        <v>100</v>
      </c>
    </row>
    <row r="219" spans="1:50" x14ac:dyDescent="0.25">
      <c r="A219">
        <v>97</v>
      </c>
      <c r="B219" s="4">
        <v>0.99087789027141004</v>
      </c>
      <c r="C219" s="4">
        <v>9.7716999331531404</v>
      </c>
      <c r="D219" s="4">
        <v>10.4136885158513</v>
      </c>
      <c r="E219" s="4">
        <v>8.5323131104548307E-3</v>
      </c>
      <c r="F219" s="5">
        <v>9.1221097285897907E-3</v>
      </c>
      <c r="G219" s="5">
        <v>0</v>
      </c>
      <c r="H219" s="4">
        <v>3.9114645525938401</v>
      </c>
      <c r="I219" s="4">
        <v>3.8385435827348902</v>
      </c>
      <c r="J219" s="4">
        <v>-18.864562096338201</v>
      </c>
      <c r="K219" s="4">
        <v>27.554518772975999</v>
      </c>
      <c r="L219" s="4">
        <v>16.0808237394474</v>
      </c>
      <c r="M219" s="4">
        <v>16.272299254663299</v>
      </c>
      <c r="N219" s="4">
        <v>72.050502211590199</v>
      </c>
      <c r="O219" s="4">
        <v>63.567139221151102</v>
      </c>
      <c r="P219" s="4">
        <v>266834.36585523002</v>
      </c>
      <c r="Q219" s="4">
        <v>248169.27403453301</v>
      </c>
      <c r="R219" s="4">
        <v>779.20138452271794</v>
      </c>
      <c r="S219" s="4">
        <v>0</v>
      </c>
      <c r="T219" s="4">
        <v>0</v>
      </c>
      <c r="U219" s="4">
        <v>1.98110240347227E-2</v>
      </c>
      <c r="V219" s="4">
        <v>1</v>
      </c>
      <c r="W219" s="4">
        <v>0</v>
      </c>
      <c r="X219" s="4">
        <v>0.53296063180838704</v>
      </c>
      <c r="Y219" s="4">
        <v>0</v>
      </c>
      <c r="Z219" s="5">
        <v>3.7737749066794597E-4</v>
      </c>
      <c r="AA219" s="5">
        <v>3.59880022843139E-5</v>
      </c>
      <c r="AB219" s="10">
        <v>5.4125867005767802E-3</v>
      </c>
      <c r="AC219" s="10">
        <v>1.3171773471773E-5</v>
      </c>
      <c r="AD219" s="10">
        <v>3.28297130414772E-3</v>
      </c>
      <c r="AE219" s="4">
        <v>9.62364500563372E-2</v>
      </c>
      <c r="AF219" s="4">
        <v>0.132739062734614</v>
      </c>
      <c r="AG219" s="4">
        <v>0.90156881746092099</v>
      </c>
      <c r="AH219" s="4">
        <v>0.99221170121476299</v>
      </c>
      <c r="AI219" s="4">
        <v>1</v>
      </c>
      <c r="AJ219" s="4">
        <v>1</v>
      </c>
      <c r="AK219" s="4">
        <v>1</v>
      </c>
      <c r="AL219" s="4">
        <v>1</v>
      </c>
      <c r="AM219" s="4">
        <v>0</v>
      </c>
      <c r="AN219" s="4">
        <v>0</v>
      </c>
      <c r="AO219" s="4" t="s">
        <v>145</v>
      </c>
      <c r="AP219" s="4" t="s">
        <v>129</v>
      </c>
      <c r="AQ219" s="6">
        <v>2040944109.6600001</v>
      </c>
      <c r="AR219" s="4">
        <v>8224</v>
      </c>
      <c r="AS219" s="29">
        <v>0</v>
      </c>
      <c r="AT219" s="29">
        <v>0</v>
      </c>
      <c r="AU219" s="29">
        <v>0</v>
      </c>
      <c r="AV219" s="29">
        <v>100</v>
      </c>
      <c r="AW219" s="29">
        <v>0</v>
      </c>
      <c r="AX219" s="29">
        <v>100</v>
      </c>
    </row>
    <row r="220" spans="1:50" x14ac:dyDescent="0.25">
      <c r="A220">
        <v>97</v>
      </c>
      <c r="B220" s="4">
        <v>0.99035369709558196</v>
      </c>
      <c r="C220" s="4">
        <v>10.026926775989701</v>
      </c>
      <c r="D220" s="4">
        <v>10.980750968421001</v>
      </c>
      <c r="E220" s="4">
        <v>8.7663285967361903E-3</v>
      </c>
      <c r="F220" s="5">
        <v>9.6463029044173906E-3</v>
      </c>
      <c r="G220" s="5">
        <v>0</v>
      </c>
      <c r="H220" s="4">
        <v>3.9626482403850298</v>
      </c>
      <c r="I220" s="4">
        <v>3.8393567110073898</v>
      </c>
      <c r="J220" s="4">
        <v>-16.499570929984198</v>
      </c>
      <c r="K220" s="4">
        <v>32.587626652292997</v>
      </c>
      <c r="L220" s="4">
        <v>15.8905883149234</v>
      </c>
      <c r="M220" s="4">
        <v>16.593071046424601</v>
      </c>
      <c r="N220" s="4">
        <v>72.893214630954304</v>
      </c>
      <c r="O220" s="4">
        <v>64.220680941000097</v>
      </c>
      <c r="P220" s="4">
        <v>269250.453966467</v>
      </c>
      <c r="Q220" s="4">
        <v>251193.42665059699</v>
      </c>
      <c r="R220" s="4">
        <v>778.52508789601802</v>
      </c>
      <c r="S220" s="4">
        <v>0</v>
      </c>
      <c r="T220" s="4">
        <v>0</v>
      </c>
      <c r="U220" s="4">
        <v>2.5695323388919201E-2</v>
      </c>
      <c r="V220" s="4">
        <v>1</v>
      </c>
      <c r="W220" s="4">
        <v>0</v>
      </c>
      <c r="X220" s="4">
        <v>0.529337007658647</v>
      </c>
      <c r="Y220" s="4">
        <v>0</v>
      </c>
      <c r="Z220" s="5">
        <v>3.77681787407123E-4</v>
      </c>
      <c r="AA220" s="5">
        <v>3.8758691726128597E-5</v>
      </c>
      <c r="AB220" s="10">
        <v>5.4968982630936997E-3</v>
      </c>
      <c r="AC220" s="10">
        <v>1.8193869681185899E-5</v>
      </c>
      <c r="AD220" s="10">
        <v>3.7147556468783002E-3</v>
      </c>
      <c r="AE220" s="4">
        <v>9.8566398067991903E-2</v>
      </c>
      <c r="AF220" s="4">
        <v>0.119109063247976</v>
      </c>
      <c r="AG220" s="4">
        <v>0.88412035225361396</v>
      </c>
      <c r="AH220" s="4">
        <v>0.991976453179788</v>
      </c>
      <c r="AI220" s="4">
        <v>1</v>
      </c>
      <c r="AJ220" s="4">
        <v>1</v>
      </c>
      <c r="AK220" s="4">
        <v>1</v>
      </c>
      <c r="AL220" s="4">
        <v>1</v>
      </c>
      <c r="AM220" s="4">
        <v>0</v>
      </c>
      <c r="AN220" s="4">
        <v>0</v>
      </c>
      <c r="AO220" s="4" t="s">
        <v>146</v>
      </c>
      <c r="AP220" s="4" t="s">
        <v>130</v>
      </c>
      <c r="AQ220" s="6">
        <v>2396887677.0999999</v>
      </c>
      <c r="AR220" s="4">
        <v>9542</v>
      </c>
      <c r="AS220" s="29">
        <v>0</v>
      </c>
      <c r="AT220" s="29">
        <v>0</v>
      </c>
      <c r="AU220" s="29">
        <v>0</v>
      </c>
      <c r="AV220" s="29">
        <v>100</v>
      </c>
      <c r="AW220" s="29">
        <v>0</v>
      </c>
      <c r="AX220" s="29">
        <v>100</v>
      </c>
    </row>
    <row r="221" spans="1:50" x14ac:dyDescent="0.25">
      <c r="A221">
        <v>97</v>
      </c>
      <c r="B221" s="4">
        <v>0.98989453825303897</v>
      </c>
      <c r="C221" s="4">
        <v>11.6881262930467</v>
      </c>
      <c r="D221" s="4">
        <v>11.474755188230301</v>
      </c>
      <c r="E221" s="4">
        <v>1.0304509095682901E-2</v>
      </c>
      <c r="F221" s="5">
        <v>1.0105461746960301E-2</v>
      </c>
      <c r="G221" s="5">
        <v>0</v>
      </c>
      <c r="H221" s="4">
        <v>4.0148741830410497</v>
      </c>
      <c r="I221" s="4">
        <v>3.84459466572542</v>
      </c>
      <c r="J221" s="4">
        <v>-14.544859297151699</v>
      </c>
      <c r="K221" s="4">
        <v>37.551413571491402</v>
      </c>
      <c r="L221" s="4">
        <v>15.808146914406899</v>
      </c>
      <c r="M221" s="4">
        <v>16.890177231098502</v>
      </c>
      <c r="N221" s="4">
        <v>73.146633646114594</v>
      </c>
      <c r="O221" s="4">
        <v>64.244907304550793</v>
      </c>
      <c r="P221" s="4">
        <v>270669.79932689399</v>
      </c>
      <c r="Q221" s="4">
        <v>252526.553241666</v>
      </c>
      <c r="R221" s="4">
        <v>778.38634987006299</v>
      </c>
      <c r="S221" s="4">
        <v>0</v>
      </c>
      <c r="T221" s="4">
        <v>0</v>
      </c>
      <c r="U221" s="4">
        <v>3.3636106503564703E-2</v>
      </c>
      <c r="V221" s="4">
        <v>1</v>
      </c>
      <c r="W221" s="4">
        <v>0</v>
      </c>
      <c r="X221" s="4">
        <v>0.535525641774376</v>
      </c>
      <c r="Y221" s="4">
        <v>0</v>
      </c>
      <c r="Z221" s="5">
        <v>3.7757653900631502E-4</v>
      </c>
      <c r="AA221" s="5">
        <v>4.0956321940136197E-5</v>
      </c>
      <c r="AB221" s="10">
        <v>5.5316218083366299E-3</v>
      </c>
      <c r="AC221" s="10">
        <v>2.45661080658398E-5</v>
      </c>
      <c r="AD221" s="10">
        <v>4.1307262175913498E-3</v>
      </c>
      <c r="AE221" s="4">
        <v>0.101571217596313</v>
      </c>
      <c r="AF221" s="4">
        <v>0.104014655891461</v>
      </c>
      <c r="AG221" s="4">
        <v>0.87160504264216299</v>
      </c>
      <c r="AH221" s="4">
        <v>0.98595231868864897</v>
      </c>
      <c r="AI221" s="4">
        <v>1</v>
      </c>
      <c r="AJ221" s="4">
        <v>1</v>
      </c>
      <c r="AK221" s="4">
        <v>1</v>
      </c>
      <c r="AL221" s="4">
        <v>1</v>
      </c>
      <c r="AM221" s="4">
        <v>0</v>
      </c>
      <c r="AN221" s="4">
        <v>0</v>
      </c>
      <c r="AO221" s="4" t="s">
        <v>147</v>
      </c>
      <c r="AP221" s="4" t="s">
        <v>131</v>
      </c>
      <c r="AQ221" s="6">
        <v>2727286775.0100002</v>
      </c>
      <c r="AR221" s="4">
        <v>10800</v>
      </c>
      <c r="AS221" s="29">
        <v>0</v>
      </c>
      <c r="AT221" s="29">
        <v>0</v>
      </c>
      <c r="AU221" s="29">
        <v>0</v>
      </c>
      <c r="AV221" s="29">
        <v>100</v>
      </c>
      <c r="AW221" s="29">
        <v>0</v>
      </c>
      <c r="AX221" s="29">
        <v>100</v>
      </c>
    </row>
    <row r="222" spans="1:50" x14ac:dyDescent="0.25">
      <c r="A222">
        <v>97</v>
      </c>
      <c r="B222" s="4">
        <v>0.98935388089660503</v>
      </c>
      <c r="C222" s="4">
        <v>13.5688578692665</v>
      </c>
      <c r="D222" s="4">
        <v>12.0532205763809</v>
      </c>
      <c r="E222" s="4">
        <v>1.20783089859884E-2</v>
      </c>
      <c r="F222" s="5">
        <v>1.06461191033945E-2</v>
      </c>
      <c r="G222" s="5">
        <v>0</v>
      </c>
      <c r="H222" s="4">
        <v>4.0553626477317897</v>
      </c>
      <c r="I222" s="4">
        <v>3.8412618377904999</v>
      </c>
      <c r="J222" s="4">
        <v>-12.7563857676769</v>
      </c>
      <c r="K222" s="4">
        <v>42.511867495518203</v>
      </c>
      <c r="L222" s="4">
        <v>15.720369598267</v>
      </c>
      <c r="M222" s="4">
        <v>17.045142007155299</v>
      </c>
      <c r="N222" s="4">
        <v>72.194558732534702</v>
      </c>
      <c r="O222" s="4">
        <v>63.352150449952802</v>
      </c>
      <c r="P222" s="4">
        <v>270821.37744101899</v>
      </c>
      <c r="Q222" s="4">
        <v>253935.329281969</v>
      </c>
      <c r="R222" s="4">
        <v>777.89628129879395</v>
      </c>
      <c r="S222" s="4">
        <v>0</v>
      </c>
      <c r="T222" s="4">
        <v>0</v>
      </c>
      <c r="U222" s="4">
        <v>4.5966592495431197E-2</v>
      </c>
      <c r="V222" s="4">
        <v>1</v>
      </c>
      <c r="W222" s="4">
        <v>0</v>
      </c>
      <c r="X222" s="4">
        <v>0.558563767113325</v>
      </c>
      <c r="Y222" s="4">
        <v>0</v>
      </c>
      <c r="Z222" s="5">
        <v>3.79612657197006E-4</v>
      </c>
      <c r="AA222" s="5">
        <v>4.1854128251353503E-5</v>
      </c>
      <c r="AB222" s="10">
        <v>5.6194087117279103E-3</v>
      </c>
      <c r="AC222" s="10">
        <v>2.9244381440314399E-5</v>
      </c>
      <c r="AD222" s="10">
        <v>4.5759844726185796E-3</v>
      </c>
      <c r="AE222" s="4">
        <v>0.102817177211789</v>
      </c>
      <c r="AF222" s="4">
        <v>0.102659473418845</v>
      </c>
      <c r="AG222" s="4">
        <v>0.86404558320351998</v>
      </c>
      <c r="AH222" s="4">
        <v>0.98474592968353503</v>
      </c>
      <c r="AI222" s="4">
        <v>1</v>
      </c>
      <c r="AJ222" s="4">
        <v>1</v>
      </c>
      <c r="AK222" s="4">
        <v>1</v>
      </c>
      <c r="AL222" s="4">
        <v>1</v>
      </c>
      <c r="AM222" s="4">
        <v>0</v>
      </c>
      <c r="AN222" s="4">
        <v>0</v>
      </c>
      <c r="AO222" s="4" t="s">
        <v>148</v>
      </c>
      <c r="AP222" s="4" t="s">
        <v>132</v>
      </c>
      <c r="AQ222" s="6">
        <v>2857534260.4099998</v>
      </c>
      <c r="AR222" s="4">
        <v>11253</v>
      </c>
      <c r="AS222" s="29">
        <v>0</v>
      </c>
      <c r="AT222" s="29">
        <v>0</v>
      </c>
      <c r="AU222" s="29">
        <v>0</v>
      </c>
      <c r="AV222" s="29">
        <v>100</v>
      </c>
      <c r="AW222" s="29">
        <v>0</v>
      </c>
      <c r="AX222" s="29">
        <v>100</v>
      </c>
    </row>
    <row r="223" spans="1:50" x14ac:dyDescent="0.25">
      <c r="A223">
        <v>97</v>
      </c>
      <c r="B223" s="4">
        <v>0.98891595346901595</v>
      </c>
      <c r="C223" s="4">
        <v>16.018002057540201</v>
      </c>
      <c r="D223" s="4">
        <v>12.5192299428676</v>
      </c>
      <c r="E223" s="4">
        <v>1.44420091455281E-2</v>
      </c>
      <c r="F223" s="5">
        <v>1.1084046530983801E-2</v>
      </c>
      <c r="G223" s="5">
        <v>0</v>
      </c>
      <c r="H223" s="4">
        <v>4.09362945160919</v>
      </c>
      <c r="I223" s="4">
        <v>3.82941288926623</v>
      </c>
      <c r="J223" s="4">
        <v>-10.3487727351764</v>
      </c>
      <c r="K223" s="4">
        <v>47.489156243800899</v>
      </c>
      <c r="L223" s="4">
        <v>15.656055284312201</v>
      </c>
      <c r="M223" s="4">
        <v>17.3423322500166</v>
      </c>
      <c r="N223" s="4">
        <v>73.236090633044498</v>
      </c>
      <c r="O223" s="4">
        <v>64.199364262201399</v>
      </c>
      <c r="P223" s="4">
        <v>273879.29846474202</v>
      </c>
      <c r="Q223" s="4">
        <v>254997.116048792</v>
      </c>
      <c r="R223" s="4">
        <v>777.97468041714706</v>
      </c>
      <c r="S223" s="4">
        <v>0</v>
      </c>
      <c r="T223" s="4">
        <v>0</v>
      </c>
      <c r="U223" s="4">
        <v>5.5150252730766701E-2</v>
      </c>
      <c r="V223" s="4">
        <v>1</v>
      </c>
      <c r="W223" s="4">
        <v>0</v>
      </c>
      <c r="X223" s="4">
        <v>0.57120085941077403</v>
      </c>
      <c r="Y223" s="4">
        <v>0</v>
      </c>
      <c r="Z223" s="5">
        <v>3.7790230564026798E-4</v>
      </c>
      <c r="AA223" s="5">
        <v>4.48949014015347E-5</v>
      </c>
      <c r="AB223" s="10">
        <v>5.5945572851317203E-3</v>
      </c>
      <c r="AC223" s="10">
        <v>3.4927014855804798E-5</v>
      </c>
      <c r="AD223" s="10">
        <v>5.0317501264696999E-3</v>
      </c>
      <c r="AE223" s="4">
        <v>0.104987452846857</v>
      </c>
      <c r="AF223" s="4">
        <v>9.1494235202274801E-2</v>
      </c>
      <c r="AG223" s="4">
        <v>0.86242901376550596</v>
      </c>
      <c r="AH223" s="4">
        <v>0.98075138103849702</v>
      </c>
      <c r="AI223" s="4">
        <v>1</v>
      </c>
      <c r="AJ223" s="4">
        <v>1</v>
      </c>
      <c r="AK223" s="4">
        <v>1</v>
      </c>
      <c r="AL223" s="4">
        <v>1</v>
      </c>
      <c r="AM223" s="4">
        <v>0</v>
      </c>
      <c r="AN223" s="4">
        <v>0</v>
      </c>
      <c r="AO223" s="4" t="s">
        <v>70</v>
      </c>
      <c r="AP223" s="4" t="s">
        <v>71</v>
      </c>
      <c r="AQ223" s="6">
        <v>3041605600.23</v>
      </c>
      <c r="AR223" s="4">
        <v>11928</v>
      </c>
      <c r="AS223" s="29">
        <v>0</v>
      </c>
      <c r="AT223" s="29">
        <v>0</v>
      </c>
      <c r="AU223" s="29">
        <v>0</v>
      </c>
      <c r="AV223" s="29">
        <v>100</v>
      </c>
      <c r="AW223" s="29">
        <v>0</v>
      </c>
      <c r="AX223" s="29">
        <v>100</v>
      </c>
    </row>
    <row r="224" spans="1:50" x14ac:dyDescent="0.25">
      <c r="A224">
        <v>97</v>
      </c>
      <c r="B224" s="4">
        <v>0.98838778704353702</v>
      </c>
      <c r="C224" s="4">
        <v>16.062409202218898</v>
      </c>
      <c r="D224" s="4">
        <v>13.0782532556377</v>
      </c>
      <c r="E224" s="4">
        <v>1.44854474494856E-2</v>
      </c>
      <c r="F224" s="5">
        <v>1.16122129564626E-2</v>
      </c>
      <c r="G224" s="5">
        <v>0</v>
      </c>
      <c r="H224" s="4">
        <v>4.1349868716035401</v>
      </c>
      <c r="I224" s="4">
        <v>3.8261698345749902</v>
      </c>
      <c r="J224" s="4">
        <v>-8.1028812843889497</v>
      </c>
      <c r="K224" s="4">
        <v>52.483275978666299</v>
      </c>
      <c r="L224" s="4">
        <v>15.9284140201739</v>
      </c>
      <c r="M224" s="4">
        <v>17.686651313834499</v>
      </c>
      <c r="N224" s="4">
        <v>72.844392331978199</v>
      </c>
      <c r="O224" s="4">
        <v>63.6002414497217</v>
      </c>
      <c r="P224" s="4">
        <v>268045.87879440602</v>
      </c>
      <c r="Q224" s="4">
        <v>250642.32809836001</v>
      </c>
      <c r="R224" s="4">
        <v>777.69731987560795</v>
      </c>
      <c r="S224" s="4">
        <v>0</v>
      </c>
      <c r="T224" s="4">
        <v>0</v>
      </c>
      <c r="U224" s="4">
        <v>6.8677806200115807E-2</v>
      </c>
      <c r="V224" s="4">
        <v>1</v>
      </c>
      <c r="W224" s="4">
        <v>0</v>
      </c>
      <c r="X224" s="4">
        <v>0.60413467162013801</v>
      </c>
      <c r="Y224" s="4">
        <v>0</v>
      </c>
      <c r="Z224" s="5">
        <v>3.7893569592533998E-4</v>
      </c>
      <c r="AA224" s="5">
        <v>4.8307602729229201E-5</v>
      </c>
      <c r="AB224" s="10">
        <v>5.6808045498127398E-3</v>
      </c>
      <c r="AC224" s="10">
        <v>5.1178398174951598E-5</v>
      </c>
      <c r="AD224" s="10">
        <v>5.4529716833666099E-3</v>
      </c>
      <c r="AE224" s="4">
        <v>0.10883449799017</v>
      </c>
      <c r="AF224" s="4">
        <v>8.3347974007922099E-2</v>
      </c>
      <c r="AG224" s="4">
        <v>0.84213589992822402</v>
      </c>
      <c r="AH224" s="4">
        <v>0.97000498619487796</v>
      </c>
      <c r="AI224" s="4">
        <v>1</v>
      </c>
      <c r="AJ224" s="4">
        <v>1</v>
      </c>
      <c r="AK224" s="4">
        <v>1</v>
      </c>
      <c r="AL224" s="4">
        <v>1</v>
      </c>
      <c r="AM224" s="4">
        <v>0</v>
      </c>
      <c r="AN224" s="4">
        <v>0</v>
      </c>
      <c r="AO224" s="4" t="s">
        <v>149</v>
      </c>
      <c r="AP224" s="4" t="s">
        <v>133</v>
      </c>
      <c r="AQ224" s="6">
        <v>2904944582.6599998</v>
      </c>
      <c r="AR224" s="4">
        <v>11590</v>
      </c>
      <c r="AS224" s="29">
        <v>0</v>
      </c>
      <c r="AT224" s="29">
        <v>0</v>
      </c>
      <c r="AU224" s="29">
        <v>0</v>
      </c>
      <c r="AV224" s="29">
        <v>100</v>
      </c>
      <c r="AW224" s="29">
        <v>0</v>
      </c>
      <c r="AX224" s="29">
        <v>100</v>
      </c>
    </row>
    <row r="225" spans="1:50" x14ac:dyDescent="0.25">
      <c r="A225">
        <v>97</v>
      </c>
      <c r="B225" s="4">
        <v>0.98774330272284006</v>
      </c>
      <c r="C225" s="4">
        <v>21.414005570168801</v>
      </c>
      <c r="D225" s="4">
        <v>13.7559536770456</v>
      </c>
      <c r="E225" s="4">
        <v>1.9881102661791598E-2</v>
      </c>
      <c r="F225" s="5">
        <v>1.22566972771597E-2</v>
      </c>
      <c r="G225" s="5">
        <v>0</v>
      </c>
      <c r="H225" s="4">
        <v>4.16222163559405</v>
      </c>
      <c r="I225" s="4">
        <v>3.8136576461887999</v>
      </c>
      <c r="J225" s="4">
        <v>-6.3902654755271797</v>
      </c>
      <c r="K225" s="4">
        <v>57.520568586224599</v>
      </c>
      <c r="L225" s="4">
        <v>15.198017720478401</v>
      </c>
      <c r="M225" s="4">
        <v>18.000502436419101</v>
      </c>
      <c r="N225" s="4">
        <v>72.669999985929607</v>
      </c>
      <c r="O225" s="4">
        <v>63.264232821304098</v>
      </c>
      <c r="P225" s="4">
        <v>279143.01191531197</v>
      </c>
      <c r="Q225" s="4">
        <v>262683.15038162802</v>
      </c>
      <c r="R225" s="4">
        <v>777.41851286805195</v>
      </c>
      <c r="S225" s="4">
        <v>0</v>
      </c>
      <c r="T225" s="4">
        <v>0</v>
      </c>
      <c r="U225" s="4">
        <v>7.8237332610478202E-2</v>
      </c>
      <c r="V225" s="4">
        <v>1</v>
      </c>
      <c r="W225" s="4">
        <v>0</v>
      </c>
      <c r="X225" s="4">
        <v>0.63513838265133005</v>
      </c>
      <c r="Y225" s="4">
        <v>0</v>
      </c>
      <c r="Z225" s="5">
        <v>3.7929650762265701E-4</v>
      </c>
      <c r="AA225" s="5">
        <v>4.8370846465648997E-5</v>
      </c>
      <c r="AB225" s="10">
        <v>5.6481067368468196E-3</v>
      </c>
      <c r="AC225" s="10">
        <v>6.7725495219893704E-5</v>
      </c>
      <c r="AD225" s="10">
        <v>6.1131825721877199E-3</v>
      </c>
      <c r="AE225" s="4">
        <v>0.111960946327928</v>
      </c>
      <c r="AF225" s="4">
        <v>7.0582457891310804E-2</v>
      </c>
      <c r="AG225" s="4">
        <v>0.83367908792523904</v>
      </c>
      <c r="AH225" s="4">
        <v>0.96091421723047599</v>
      </c>
      <c r="AI225" s="4">
        <v>1</v>
      </c>
      <c r="AJ225" s="4">
        <v>1</v>
      </c>
      <c r="AK225" s="4">
        <v>1</v>
      </c>
      <c r="AL225" s="4">
        <v>1</v>
      </c>
      <c r="AM225" s="4">
        <v>0</v>
      </c>
      <c r="AN225" s="4">
        <v>0</v>
      </c>
      <c r="AO225" s="4" t="s">
        <v>150</v>
      </c>
      <c r="AP225" s="4" t="s">
        <v>134</v>
      </c>
      <c r="AQ225" s="6">
        <v>2773934068.0300002</v>
      </c>
      <c r="AR225" s="4">
        <v>10560</v>
      </c>
      <c r="AS225" s="29">
        <v>0</v>
      </c>
      <c r="AT225" s="29">
        <v>0</v>
      </c>
      <c r="AU225" s="29">
        <v>0</v>
      </c>
      <c r="AV225" s="29">
        <v>100</v>
      </c>
      <c r="AW225" s="29">
        <v>0</v>
      </c>
      <c r="AX225" s="29">
        <v>100</v>
      </c>
    </row>
    <row r="226" spans="1:50" x14ac:dyDescent="0.25">
      <c r="A226">
        <v>97</v>
      </c>
      <c r="B226" s="4">
        <v>0.987228955152753</v>
      </c>
      <c r="C226" s="4">
        <v>20.3901048415341</v>
      </c>
      <c r="D226" s="4">
        <v>14.293331229747601</v>
      </c>
      <c r="E226" s="4">
        <v>1.8823237047325601E-2</v>
      </c>
      <c r="F226" s="5">
        <v>1.27710448472466E-2</v>
      </c>
      <c r="G226" s="5">
        <v>0</v>
      </c>
      <c r="H226" s="4">
        <v>4.1884263743955499</v>
      </c>
      <c r="I226" s="4">
        <v>3.8064689013778099</v>
      </c>
      <c r="J226" s="4">
        <v>-4.2520619591004198</v>
      </c>
      <c r="K226" s="4">
        <v>62.421473594867102</v>
      </c>
      <c r="L226" s="4">
        <v>14.977873645314601</v>
      </c>
      <c r="M226" s="4">
        <v>18.269998999968902</v>
      </c>
      <c r="N226" s="4">
        <v>72.638926503175796</v>
      </c>
      <c r="O226" s="4">
        <v>63.020410614046398</v>
      </c>
      <c r="P226" s="4">
        <v>284902.05626692303</v>
      </c>
      <c r="Q226" s="4">
        <v>266544.596531994</v>
      </c>
      <c r="R226" s="4">
        <v>777.41358908014399</v>
      </c>
      <c r="S226" s="4">
        <v>0</v>
      </c>
      <c r="T226" s="4">
        <v>0</v>
      </c>
      <c r="U226" s="4">
        <v>9.0151278137513002E-2</v>
      </c>
      <c r="V226" s="4">
        <v>1</v>
      </c>
      <c r="W226" s="4">
        <v>0</v>
      </c>
      <c r="X226" s="4">
        <v>0.67744994581224804</v>
      </c>
      <c r="Y226" s="4">
        <v>0</v>
      </c>
      <c r="Z226" s="5">
        <v>3.80440489221373E-4</v>
      </c>
      <c r="AA226" s="5">
        <v>5.06425729401371E-5</v>
      </c>
      <c r="AB226" s="10">
        <v>5.56310661865998E-3</v>
      </c>
      <c r="AC226" s="10">
        <v>8.1968892353452306E-5</v>
      </c>
      <c r="AD226" s="10">
        <v>6.6948710637772298E-3</v>
      </c>
      <c r="AE226" s="4">
        <v>0.115412374860952</v>
      </c>
      <c r="AF226" s="4">
        <v>6.1930502213989901E-2</v>
      </c>
      <c r="AG226" s="4">
        <v>0.82470407721972205</v>
      </c>
      <c r="AH226" s="4">
        <v>0.94839427849983904</v>
      </c>
      <c r="AI226" s="4">
        <v>1</v>
      </c>
      <c r="AJ226" s="4">
        <v>1</v>
      </c>
      <c r="AK226" s="4">
        <v>1</v>
      </c>
      <c r="AL226" s="4">
        <v>1</v>
      </c>
      <c r="AM226" s="4">
        <v>0</v>
      </c>
      <c r="AN226" s="4">
        <v>0</v>
      </c>
      <c r="AO226" s="4" t="s">
        <v>151</v>
      </c>
      <c r="AP226" s="4" t="s">
        <v>135</v>
      </c>
      <c r="AQ226" s="6">
        <v>2361851669.8699999</v>
      </c>
      <c r="AR226" s="4">
        <v>8861</v>
      </c>
      <c r="AS226" s="29">
        <v>0</v>
      </c>
      <c r="AT226" s="29">
        <v>0</v>
      </c>
      <c r="AU226" s="29">
        <v>0</v>
      </c>
      <c r="AV226" s="29">
        <v>100</v>
      </c>
      <c r="AW226" s="29">
        <v>0</v>
      </c>
      <c r="AX226" s="29">
        <v>100</v>
      </c>
    </row>
    <row r="227" spans="1:50" x14ac:dyDescent="0.25">
      <c r="A227">
        <v>97</v>
      </c>
      <c r="B227" s="4">
        <v>0.98673538047523501</v>
      </c>
      <c r="C227" s="4">
        <v>24.720982650224599</v>
      </c>
      <c r="D227" s="4">
        <v>14.8061182009946</v>
      </c>
      <c r="E227" s="4">
        <v>2.33862636835654E-2</v>
      </c>
      <c r="F227" s="5">
        <v>1.32646195247644E-2</v>
      </c>
      <c r="G227" s="5">
        <v>0</v>
      </c>
      <c r="H227" s="4">
        <v>4.2301667975890203</v>
      </c>
      <c r="I227" s="4">
        <v>3.8086140601312102</v>
      </c>
      <c r="J227" s="4">
        <v>-1.75054567456736</v>
      </c>
      <c r="K227" s="4">
        <v>67.454474482929697</v>
      </c>
      <c r="L227" s="4">
        <v>15.4708356524918</v>
      </c>
      <c r="M227" s="4">
        <v>18.425508321810799</v>
      </c>
      <c r="N227" s="4">
        <v>72.645630261331902</v>
      </c>
      <c r="O227" s="4">
        <v>62.990877615277803</v>
      </c>
      <c r="P227" s="4">
        <v>275559.914796411</v>
      </c>
      <c r="Q227" s="4">
        <v>258056.29069244899</v>
      </c>
      <c r="R227" s="4">
        <v>776.802512077644</v>
      </c>
      <c r="S227" s="4">
        <v>0</v>
      </c>
      <c r="T227" s="4">
        <v>0</v>
      </c>
      <c r="U227" s="4">
        <v>0.11232056283297701</v>
      </c>
      <c r="V227" s="4">
        <v>1</v>
      </c>
      <c r="W227" s="4">
        <v>0</v>
      </c>
      <c r="X227" s="4">
        <v>0.69931139007881005</v>
      </c>
      <c r="Y227" s="4">
        <v>0</v>
      </c>
      <c r="Z227" s="5">
        <v>3.8127115208852101E-4</v>
      </c>
      <c r="AA227" s="5">
        <v>5.5311195124463001E-5</v>
      </c>
      <c r="AB227" s="10">
        <v>5.6103710901337202E-3</v>
      </c>
      <c r="AC227" s="10">
        <v>9.2205679750942006E-5</v>
      </c>
      <c r="AD227" s="10">
        <v>7.1254450722811596E-3</v>
      </c>
      <c r="AE227" s="4">
        <v>0.11634362544608599</v>
      </c>
      <c r="AF227" s="4">
        <v>6.6921836266323198E-2</v>
      </c>
      <c r="AG227" s="4">
        <v>0.81169821739163905</v>
      </c>
      <c r="AH227" s="4">
        <v>0.94123803679497198</v>
      </c>
      <c r="AI227" s="4">
        <v>1</v>
      </c>
      <c r="AJ227" s="4">
        <v>1</v>
      </c>
      <c r="AK227" s="4">
        <v>1</v>
      </c>
      <c r="AL227" s="4">
        <v>1</v>
      </c>
      <c r="AM227" s="4">
        <v>0</v>
      </c>
      <c r="AN227" s="4">
        <v>0</v>
      </c>
      <c r="AO227" s="4" t="s">
        <v>152</v>
      </c>
      <c r="AP227" s="4" t="s">
        <v>136</v>
      </c>
      <c r="AQ227" s="6">
        <v>1814909892.4400001</v>
      </c>
      <c r="AR227" s="4">
        <v>7033</v>
      </c>
      <c r="AS227" s="29">
        <v>0</v>
      </c>
      <c r="AT227" s="29">
        <v>0</v>
      </c>
      <c r="AU227" s="29">
        <v>0</v>
      </c>
      <c r="AV227" s="29">
        <v>100</v>
      </c>
      <c r="AW227" s="29">
        <v>0</v>
      </c>
      <c r="AX227" s="29">
        <v>100</v>
      </c>
    </row>
    <row r="228" spans="1:50" x14ac:dyDescent="0.25">
      <c r="A228">
        <v>97</v>
      </c>
      <c r="B228" s="4">
        <v>0.98616857475140696</v>
      </c>
      <c r="C228" s="4">
        <v>24.692609381763699</v>
      </c>
      <c r="D228" s="4">
        <v>15.3915166351028</v>
      </c>
      <c r="E228" s="4">
        <v>2.3355594515483399E-2</v>
      </c>
      <c r="F228" s="5">
        <v>1.38314252485922E-2</v>
      </c>
      <c r="G228" s="5">
        <v>0</v>
      </c>
      <c r="H228" s="4">
        <v>4.2706796899557196</v>
      </c>
      <c r="I228" s="4">
        <v>3.8111617471720498</v>
      </c>
      <c r="J228" s="4">
        <v>0.73124103764770998</v>
      </c>
      <c r="K228" s="4">
        <v>72.435125178142002</v>
      </c>
      <c r="L228" s="4">
        <v>15.3481405717566</v>
      </c>
      <c r="M228" s="4">
        <v>18.584337866702</v>
      </c>
      <c r="N228" s="4">
        <v>75.169863162485797</v>
      </c>
      <c r="O228" s="4">
        <v>65.025461977238606</v>
      </c>
      <c r="P228" s="4">
        <v>277024.59542543301</v>
      </c>
      <c r="Q228" s="4">
        <v>260120.441024156</v>
      </c>
      <c r="R228" s="4">
        <v>776.83603454901197</v>
      </c>
      <c r="S228" s="4">
        <v>0</v>
      </c>
      <c r="T228" s="4">
        <v>0</v>
      </c>
      <c r="U228" s="4">
        <v>0.111780902802035</v>
      </c>
      <c r="V228" s="4">
        <v>1</v>
      </c>
      <c r="W228" s="4">
        <v>0</v>
      </c>
      <c r="X228" s="4">
        <v>0.69331266198706099</v>
      </c>
      <c r="Y228" s="4">
        <v>0</v>
      </c>
      <c r="Z228" s="5">
        <v>3.8033528576652398E-4</v>
      </c>
      <c r="AA228" s="5">
        <v>6.3430423369608395E-5</v>
      </c>
      <c r="AB228" s="10">
        <v>5.5946747283541504E-3</v>
      </c>
      <c r="AC228" s="10">
        <v>1.0173272443231099E-4</v>
      </c>
      <c r="AD228" s="10">
        <v>7.6912367119768999E-3</v>
      </c>
      <c r="AE228" s="4">
        <v>0.118103922387853</v>
      </c>
      <c r="AF228" s="4">
        <v>6.1981929192628203E-2</v>
      </c>
      <c r="AG228" s="4">
        <v>0.80592581135900199</v>
      </c>
      <c r="AH228" s="4">
        <v>0.94340112877770699</v>
      </c>
      <c r="AI228" s="4">
        <v>1</v>
      </c>
      <c r="AJ228" s="4">
        <v>1</v>
      </c>
      <c r="AK228" s="4">
        <v>1</v>
      </c>
      <c r="AL228" s="4">
        <v>1</v>
      </c>
      <c r="AM228" s="4">
        <v>0</v>
      </c>
      <c r="AN228" s="4">
        <v>0</v>
      </c>
      <c r="AO228" s="4" t="s">
        <v>72</v>
      </c>
      <c r="AP228" s="4" t="s">
        <v>73</v>
      </c>
      <c r="AQ228" s="6">
        <v>1572167945.55</v>
      </c>
      <c r="AR228" s="4">
        <v>6044</v>
      </c>
      <c r="AS228" s="29">
        <v>0</v>
      </c>
      <c r="AT228" s="29">
        <v>0</v>
      </c>
      <c r="AU228" s="29">
        <v>0</v>
      </c>
      <c r="AV228" s="29">
        <v>100</v>
      </c>
      <c r="AW228" s="29">
        <v>0</v>
      </c>
      <c r="AX228" s="29">
        <v>100</v>
      </c>
    </row>
    <row r="229" spans="1:50" x14ac:dyDescent="0.25">
      <c r="A229">
        <v>97</v>
      </c>
      <c r="B229" s="4">
        <v>0.98448840991728603</v>
      </c>
      <c r="C229" s="4">
        <v>25.557023348694401</v>
      </c>
      <c r="D229" s="4">
        <v>17.105199201304501</v>
      </c>
      <c r="E229" s="4">
        <v>2.4294744649296301E-2</v>
      </c>
      <c r="F229" s="5">
        <v>1.55115900827135E-2</v>
      </c>
      <c r="G229" s="5">
        <v>0</v>
      </c>
      <c r="H229" s="4">
        <v>4.3524970837606602</v>
      </c>
      <c r="I229" s="4">
        <v>3.8229385189293601</v>
      </c>
      <c r="J229" s="4">
        <v>6.4195593813710499</v>
      </c>
      <c r="K229" s="4">
        <v>85.146178233817196</v>
      </c>
      <c r="L229" s="4">
        <v>15.3081719643118</v>
      </c>
      <c r="M229" s="4">
        <v>18.961356356932999</v>
      </c>
      <c r="N229" s="4">
        <v>77.656926092643801</v>
      </c>
      <c r="O229" s="4">
        <v>66.738434387152594</v>
      </c>
      <c r="P229" s="4">
        <v>279092.46046513098</v>
      </c>
      <c r="Q229" s="4">
        <v>260808.919706505</v>
      </c>
      <c r="R229" s="4">
        <v>776.32444325829101</v>
      </c>
      <c r="S229" s="4">
        <v>0</v>
      </c>
      <c r="T229" s="4">
        <v>0</v>
      </c>
      <c r="U229" s="4">
        <v>0.120492543564776</v>
      </c>
      <c r="V229" s="4">
        <v>1</v>
      </c>
      <c r="W229" s="4">
        <v>0</v>
      </c>
      <c r="X229" s="4">
        <v>0.67259619984464003</v>
      </c>
      <c r="Y229" s="4">
        <v>0</v>
      </c>
      <c r="Z229" s="5">
        <v>3.76500951334063E-4</v>
      </c>
      <c r="AA229" s="5">
        <v>8.9558617236058297E-5</v>
      </c>
      <c r="AB229" s="10">
        <v>5.6923327936586497E-3</v>
      </c>
      <c r="AC229" s="10">
        <v>1.4575767085936301E-4</v>
      </c>
      <c r="AD229" s="10">
        <v>9.2074242833670907E-3</v>
      </c>
      <c r="AE229" s="4">
        <v>0.12572460978354899</v>
      </c>
      <c r="AF229" s="4">
        <v>4.9455135334672197E-2</v>
      </c>
      <c r="AG229" s="4">
        <v>0.73691879946081296</v>
      </c>
      <c r="AH229" s="4">
        <v>0.92777147022351003</v>
      </c>
      <c r="AI229" s="4">
        <v>1</v>
      </c>
      <c r="AJ229" s="4">
        <v>1</v>
      </c>
      <c r="AK229" s="4">
        <v>1</v>
      </c>
      <c r="AL229" s="4">
        <v>1</v>
      </c>
      <c r="AM229" s="4">
        <v>0</v>
      </c>
      <c r="AN229" s="4">
        <v>0</v>
      </c>
      <c r="AO229" s="4" t="s">
        <v>74</v>
      </c>
      <c r="AP229" s="4" t="s">
        <v>75</v>
      </c>
      <c r="AQ229" s="6">
        <v>4309867398.1499996</v>
      </c>
      <c r="AR229" s="4">
        <v>16525</v>
      </c>
      <c r="AS229" s="29">
        <v>0</v>
      </c>
      <c r="AT229" s="29">
        <v>0</v>
      </c>
      <c r="AU229" s="29">
        <v>0</v>
      </c>
      <c r="AV229" s="29">
        <v>100</v>
      </c>
      <c r="AW229" s="29">
        <v>0</v>
      </c>
      <c r="AX229" s="29">
        <v>100</v>
      </c>
    </row>
    <row r="230" spans="1:50" x14ac:dyDescent="0.25">
      <c r="A230">
        <v>97</v>
      </c>
      <c r="B230" s="4">
        <v>0.981106155739213</v>
      </c>
      <c r="C230" s="4">
        <v>29.727015222869401</v>
      </c>
      <c r="D230" s="4">
        <v>20.4588240635102</v>
      </c>
      <c r="E230" s="4">
        <v>2.8970628226542301E-2</v>
      </c>
      <c r="F230" s="5">
        <v>1.8893844260786299E-2</v>
      </c>
      <c r="G230" s="5">
        <v>0</v>
      </c>
      <c r="H230" s="4">
        <v>4.48623751396104</v>
      </c>
      <c r="I230" s="4">
        <v>3.8210749348316901</v>
      </c>
      <c r="J230" s="4">
        <v>16.652147584035301</v>
      </c>
      <c r="K230" s="4">
        <v>109.69230835286599</v>
      </c>
      <c r="L230" s="4">
        <v>15.491870636317101</v>
      </c>
      <c r="M230" s="4">
        <v>19.629371038376998</v>
      </c>
      <c r="N230" s="4">
        <v>84.284160365727104</v>
      </c>
      <c r="O230" s="4">
        <v>71.5705049977595</v>
      </c>
      <c r="P230" s="4">
        <v>275536.43389843003</v>
      </c>
      <c r="Q230" s="4">
        <v>257729.667148373</v>
      </c>
      <c r="R230" s="4">
        <v>774.82656717428097</v>
      </c>
      <c r="S230" s="4">
        <v>0</v>
      </c>
      <c r="T230" s="4">
        <v>0</v>
      </c>
      <c r="U230" s="4">
        <v>0.171613653019109</v>
      </c>
      <c r="V230" s="4">
        <v>1</v>
      </c>
      <c r="W230" s="4">
        <v>0</v>
      </c>
      <c r="X230" s="4">
        <v>0.59717779366560697</v>
      </c>
      <c r="Y230" s="4">
        <v>0</v>
      </c>
      <c r="Z230" s="5">
        <v>3.7221678085053698E-4</v>
      </c>
      <c r="AA230" s="5">
        <v>1.23222995456731E-4</v>
      </c>
      <c r="AB230" s="10">
        <v>5.8221739565098001E-3</v>
      </c>
      <c r="AC230" s="10">
        <v>2.7833448998460701E-4</v>
      </c>
      <c r="AD230" s="10">
        <v>1.2297879467316499E-2</v>
      </c>
      <c r="AE230" s="4">
        <v>0.138464282293359</v>
      </c>
      <c r="AF230" s="4">
        <v>3.5188244839738501E-2</v>
      </c>
      <c r="AG230" s="4">
        <v>0.62088971522288905</v>
      </c>
      <c r="AH230" s="4">
        <v>0.85587542103624603</v>
      </c>
      <c r="AI230" s="4">
        <v>1</v>
      </c>
      <c r="AJ230" s="4">
        <v>1</v>
      </c>
      <c r="AK230" s="4">
        <v>1</v>
      </c>
      <c r="AL230" s="4">
        <v>1</v>
      </c>
      <c r="AM230" s="4">
        <v>0</v>
      </c>
      <c r="AN230" s="4">
        <v>0</v>
      </c>
      <c r="AO230" s="4" t="s">
        <v>76</v>
      </c>
      <c r="AP230" s="4" t="s">
        <v>77</v>
      </c>
      <c r="AQ230" s="6">
        <v>1268029962.3699999</v>
      </c>
      <c r="AR230" s="4">
        <v>4920</v>
      </c>
      <c r="AS230" s="29">
        <v>0</v>
      </c>
      <c r="AT230" s="29">
        <v>0</v>
      </c>
      <c r="AU230" s="29">
        <v>0</v>
      </c>
      <c r="AV230" s="29">
        <v>100</v>
      </c>
      <c r="AW230" s="29">
        <v>0</v>
      </c>
      <c r="AX230" s="29">
        <v>100</v>
      </c>
    </row>
    <row r="231" spans="1:50" x14ac:dyDescent="0.25">
      <c r="A231">
        <v>97</v>
      </c>
      <c r="B231" s="4">
        <v>0.97660634669386603</v>
      </c>
      <c r="C231" s="4">
        <v>33.420402080467298</v>
      </c>
      <c r="D231" s="4">
        <v>24.727817619117801</v>
      </c>
      <c r="E231" s="4">
        <v>3.3329577246765503E-2</v>
      </c>
      <c r="F231" s="5">
        <v>2.3393653306133501E-2</v>
      </c>
      <c r="G231" s="5">
        <v>0</v>
      </c>
      <c r="H231" s="4">
        <v>4.6161116351691396</v>
      </c>
      <c r="I231" s="4">
        <v>3.8429467469924199</v>
      </c>
      <c r="J231" s="4">
        <v>25.980793977853601</v>
      </c>
      <c r="K231" s="4">
        <v>135.45389917225501</v>
      </c>
      <c r="L231" s="4">
        <v>15.200592963311999</v>
      </c>
      <c r="M231" s="4">
        <v>20.4796874545363</v>
      </c>
      <c r="N231" s="4">
        <v>89.898939444581501</v>
      </c>
      <c r="O231" s="4">
        <v>75.317017162835498</v>
      </c>
      <c r="P231" s="4">
        <v>280888.94944707502</v>
      </c>
      <c r="Q231" s="4">
        <v>262673.195188866</v>
      </c>
      <c r="R231" s="4">
        <v>772.88333752428298</v>
      </c>
      <c r="S231" s="4">
        <v>0</v>
      </c>
      <c r="T231" s="4">
        <v>0</v>
      </c>
      <c r="U231" s="4">
        <v>0.348155048860668</v>
      </c>
      <c r="V231" s="4">
        <v>1</v>
      </c>
      <c r="W231" s="4">
        <v>0</v>
      </c>
      <c r="X231" s="4">
        <v>0.59391003729276903</v>
      </c>
      <c r="Y231" s="4">
        <v>0</v>
      </c>
      <c r="Z231" s="5">
        <v>3.7351881581578102E-4</v>
      </c>
      <c r="AA231" s="5">
        <v>1.4872405418231701E-4</v>
      </c>
      <c r="AB231" s="10">
        <v>5.9947400704197197E-3</v>
      </c>
      <c r="AC231" s="10">
        <v>4.44330200049859E-4</v>
      </c>
      <c r="AD231" s="10">
        <v>1.6432322650990299E-2</v>
      </c>
      <c r="AE231" s="4">
        <v>0.15545616442263099</v>
      </c>
      <c r="AF231" s="4">
        <v>1.4956911806786301E-2</v>
      </c>
      <c r="AG231" s="4">
        <v>0.480213910252834</v>
      </c>
      <c r="AH231" s="4">
        <v>0.80103558028968103</v>
      </c>
      <c r="AI231" s="4">
        <v>1</v>
      </c>
      <c r="AJ231" s="4">
        <v>1</v>
      </c>
      <c r="AK231" s="4">
        <v>1</v>
      </c>
      <c r="AL231" s="4">
        <v>1</v>
      </c>
      <c r="AM231" s="4">
        <v>0</v>
      </c>
      <c r="AN231" s="4">
        <v>0</v>
      </c>
      <c r="AO231" s="4" t="s">
        <v>78</v>
      </c>
      <c r="AP231" s="4" t="s">
        <v>79</v>
      </c>
      <c r="AQ231" s="6">
        <v>396373851.54000002</v>
      </c>
      <c r="AR231" s="4">
        <v>1509</v>
      </c>
      <c r="AS231" s="29">
        <v>0</v>
      </c>
      <c r="AT231" s="29">
        <v>0</v>
      </c>
      <c r="AU231" s="29">
        <v>0</v>
      </c>
      <c r="AV231" s="29">
        <v>100</v>
      </c>
      <c r="AW231" s="29">
        <v>0</v>
      </c>
      <c r="AX231" s="29">
        <v>100</v>
      </c>
    </row>
    <row r="232" spans="1:50" x14ac:dyDescent="0.25">
      <c r="A232">
        <v>97</v>
      </c>
      <c r="B232" s="4">
        <v>0.97210149908180599</v>
      </c>
      <c r="C232" s="4">
        <v>38.2087345277887</v>
      </c>
      <c r="D232" s="4">
        <v>28.790267507169499</v>
      </c>
      <c r="E232" s="4">
        <v>3.9323300224375697E-2</v>
      </c>
      <c r="F232" s="5">
        <v>2.7898500918193202E-2</v>
      </c>
      <c r="G232" s="5">
        <v>0</v>
      </c>
      <c r="H232" s="4">
        <v>4.7228744720465299</v>
      </c>
      <c r="I232" s="4">
        <v>3.80951615376437</v>
      </c>
      <c r="J232" s="4">
        <v>36.983957585395501</v>
      </c>
      <c r="K232" s="4">
        <v>159.240080075191</v>
      </c>
      <c r="L232" s="4">
        <v>15.132006632780399</v>
      </c>
      <c r="M232" s="4">
        <v>21.179519707906401</v>
      </c>
      <c r="N232" s="4">
        <v>91.026906538752101</v>
      </c>
      <c r="O232" s="4">
        <v>75.965368094445793</v>
      </c>
      <c r="P232" s="4">
        <v>279605.34082471998</v>
      </c>
      <c r="Q232" s="4">
        <v>263857.41720357898</v>
      </c>
      <c r="R232" s="4">
        <v>768.44790143845</v>
      </c>
      <c r="S232" s="4">
        <v>0</v>
      </c>
      <c r="T232" s="4">
        <v>0</v>
      </c>
      <c r="U232" s="4">
        <v>0.50877426546089799</v>
      </c>
      <c r="V232" s="4">
        <v>1</v>
      </c>
      <c r="W232" s="4">
        <v>0</v>
      </c>
      <c r="X232" s="4">
        <v>0.74699126298319096</v>
      </c>
      <c r="Y232" s="4">
        <v>0</v>
      </c>
      <c r="Z232" s="5">
        <v>3.8599952012649899E-4</v>
      </c>
      <c r="AA232" s="5">
        <v>1.62752375433079E-4</v>
      </c>
      <c r="AB232" s="10">
        <v>6.0218592865188998E-3</v>
      </c>
      <c r="AC232" s="10">
        <v>5.2477246044213403E-4</v>
      </c>
      <c r="AD232" s="10">
        <v>2.0803099675315601E-2</v>
      </c>
      <c r="AE232" s="4">
        <v>0.158649823883598</v>
      </c>
      <c r="AF232" s="4">
        <v>3.6765087153539E-3</v>
      </c>
      <c r="AG232" s="4">
        <v>0.46645148512679901</v>
      </c>
      <c r="AH232" s="4">
        <v>0.75555878651476704</v>
      </c>
      <c r="AI232" s="4">
        <v>1</v>
      </c>
      <c r="AJ232" s="4">
        <v>1</v>
      </c>
      <c r="AK232" s="4">
        <v>1</v>
      </c>
      <c r="AL232" s="4">
        <v>1</v>
      </c>
      <c r="AM232" s="4">
        <v>0</v>
      </c>
      <c r="AN232" s="4">
        <v>0</v>
      </c>
      <c r="AO232" s="4" t="s">
        <v>80</v>
      </c>
      <c r="AP232" s="4" t="s">
        <v>81</v>
      </c>
      <c r="AQ232" s="6">
        <v>117944265.48999999</v>
      </c>
      <c r="AR232" s="4">
        <v>447</v>
      </c>
      <c r="AS232" s="29">
        <v>0</v>
      </c>
      <c r="AT232" s="29">
        <v>0</v>
      </c>
      <c r="AU232" s="29">
        <v>0</v>
      </c>
      <c r="AV232" s="29">
        <v>100</v>
      </c>
      <c r="AW232" s="29">
        <v>0</v>
      </c>
      <c r="AX232" s="29">
        <v>100</v>
      </c>
    </row>
    <row r="233" spans="1:50" x14ac:dyDescent="0.25">
      <c r="A233">
        <v>97</v>
      </c>
      <c r="B233" s="4">
        <v>0.96715389504364802</v>
      </c>
      <c r="C233" s="4">
        <v>50.192595397689203</v>
      </c>
      <c r="D233" s="4">
        <v>33.019710175688097</v>
      </c>
      <c r="E233" s="4">
        <v>5.6429199944796497E-2</v>
      </c>
      <c r="F233" s="5">
        <v>3.2846104956351103E-2</v>
      </c>
      <c r="G233" s="5">
        <v>0</v>
      </c>
      <c r="H233" s="4">
        <v>4.86008479691196</v>
      </c>
      <c r="I233" s="4">
        <v>3.8038166989942401</v>
      </c>
      <c r="J233" s="4">
        <v>52.893929072386896</v>
      </c>
      <c r="K233" s="4">
        <v>183.626908811742</v>
      </c>
      <c r="L233" s="4">
        <v>15.4267194656748</v>
      </c>
      <c r="M233" s="4">
        <v>21.228986530210701</v>
      </c>
      <c r="N233" s="4">
        <v>90.552186986699496</v>
      </c>
      <c r="O233" s="4">
        <v>75.938602511225994</v>
      </c>
      <c r="P233" s="4">
        <v>271656.89474395098</v>
      </c>
      <c r="Q233" s="4">
        <v>258836.050588235</v>
      </c>
      <c r="R233" s="4">
        <v>762.66971947863897</v>
      </c>
      <c r="S233" s="4">
        <v>0</v>
      </c>
      <c r="T233" s="4">
        <v>0</v>
      </c>
      <c r="U233" s="4">
        <v>0.35617140462609298</v>
      </c>
      <c r="V233" s="4">
        <v>1</v>
      </c>
      <c r="W233" s="4">
        <v>0</v>
      </c>
      <c r="X233" s="4">
        <v>0.81931996353467296</v>
      </c>
      <c r="Y233" s="4">
        <v>0</v>
      </c>
      <c r="Z233" s="5">
        <v>3.7369878463091498E-4</v>
      </c>
      <c r="AA233" s="5">
        <v>1.18698321435948E-4</v>
      </c>
      <c r="AB233" s="10">
        <v>5.9425921603734298E-3</v>
      </c>
      <c r="AC233" s="10">
        <v>5.1007884429022201E-4</v>
      </c>
      <c r="AD233" s="10">
        <v>2.5901019215348198E-2</v>
      </c>
      <c r="AE233" s="4">
        <v>0.15491555931138601</v>
      </c>
      <c r="AF233" s="4">
        <v>1.49084549059747E-2</v>
      </c>
      <c r="AG233" s="4">
        <v>0.43870506812254501</v>
      </c>
      <c r="AH233" s="4">
        <v>0.72415491565560297</v>
      </c>
      <c r="AI233" s="4">
        <v>1</v>
      </c>
      <c r="AJ233" s="4">
        <v>1</v>
      </c>
      <c r="AK233" s="4">
        <v>1</v>
      </c>
      <c r="AL233" s="4">
        <v>1</v>
      </c>
      <c r="AM233" s="4">
        <v>0</v>
      </c>
      <c r="AN233" s="4">
        <v>0</v>
      </c>
      <c r="AO233" s="4" t="s">
        <v>82</v>
      </c>
      <c r="AP233" s="4" t="s">
        <v>83</v>
      </c>
      <c r="AQ233" s="6">
        <v>17600851.440000001</v>
      </c>
      <c r="AR233" s="4">
        <v>68</v>
      </c>
      <c r="AS233" s="29">
        <v>0</v>
      </c>
      <c r="AT233" s="29">
        <v>0</v>
      </c>
      <c r="AU233" s="29">
        <v>0</v>
      </c>
      <c r="AV233" s="29">
        <v>100</v>
      </c>
      <c r="AW233" s="29">
        <v>0</v>
      </c>
      <c r="AX233" s="29">
        <v>100</v>
      </c>
    </row>
    <row r="234" spans="1:50" x14ac:dyDescent="0.25">
      <c r="A234">
        <v>97</v>
      </c>
      <c r="B234" s="4">
        <v>0.96596813113905899</v>
      </c>
      <c r="C234" s="4">
        <v>70.665744833583602</v>
      </c>
      <c r="D234" s="4">
        <v>33.998533877896698</v>
      </c>
      <c r="E234" s="4">
        <v>9.7152107151706302E-2</v>
      </c>
      <c r="F234" s="5">
        <v>3.403186886094E-2</v>
      </c>
      <c r="G234" s="5">
        <v>0</v>
      </c>
      <c r="H234" s="4">
        <v>4.9938200967088298</v>
      </c>
      <c r="I234" s="4">
        <v>3.7630230454699598</v>
      </c>
      <c r="J234" s="4">
        <v>82.598596580852501</v>
      </c>
      <c r="K234" s="4">
        <v>210.95017391853301</v>
      </c>
      <c r="L234" s="4">
        <v>15.265280073368199</v>
      </c>
      <c r="M234" s="4">
        <v>20.366549743028099</v>
      </c>
      <c r="N234" s="4">
        <v>88.357620846171201</v>
      </c>
      <c r="O234" s="4">
        <v>76.585013320799703</v>
      </c>
      <c r="P234" s="4">
        <v>263549.80636137899</v>
      </c>
      <c r="Q234" s="4">
        <v>261590.48333333299</v>
      </c>
      <c r="R234" s="4">
        <v>764.67732189204003</v>
      </c>
      <c r="S234" s="4">
        <v>0</v>
      </c>
      <c r="T234" s="4">
        <v>0</v>
      </c>
      <c r="U234" s="4">
        <v>0</v>
      </c>
      <c r="V234" s="4">
        <v>1</v>
      </c>
      <c r="W234" s="4">
        <v>0</v>
      </c>
      <c r="X234" s="4">
        <v>0.74795381508845604</v>
      </c>
      <c r="Y234" s="4">
        <v>0</v>
      </c>
      <c r="Z234" s="5">
        <v>3.5792416932139899E-4</v>
      </c>
      <c r="AA234" s="5">
        <v>5.2745235157017096E-4</v>
      </c>
      <c r="AB234" s="10">
        <v>5.5968411918041402E-3</v>
      </c>
      <c r="AC234" s="10">
        <v>3.3840525836551898E-4</v>
      </c>
      <c r="AD234" s="10">
        <v>2.7211231425194701E-2</v>
      </c>
      <c r="AE234" s="4">
        <v>0.122254015969175</v>
      </c>
      <c r="AF234" s="4">
        <v>0</v>
      </c>
      <c r="AG234" s="4">
        <v>0.553531596152399</v>
      </c>
      <c r="AH234" s="4">
        <v>0.87405868294520594</v>
      </c>
      <c r="AI234" s="4">
        <v>1</v>
      </c>
      <c r="AJ234" s="4">
        <v>1</v>
      </c>
      <c r="AK234" s="4">
        <v>1</v>
      </c>
      <c r="AL234" s="4">
        <v>1</v>
      </c>
      <c r="AM234" s="4">
        <v>0</v>
      </c>
      <c r="AN234" s="4">
        <v>0</v>
      </c>
      <c r="AO234" s="4" t="s">
        <v>84</v>
      </c>
      <c r="AP234" s="4" t="s">
        <v>85</v>
      </c>
      <c r="AQ234" s="6">
        <v>2354314.35</v>
      </c>
      <c r="AR234" s="4">
        <v>9</v>
      </c>
      <c r="AS234" s="29">
        <v>0</v>
      </c>
      <c r="AT234" s="29">
        <v>0</v>
      </c>
      <c r="AU234" s="29">
        <v>0</v>
      </c>
      <c r="AV234" s="29">
        <v>100</v>
      </c>
      <c r="AW234" s="29">
        <v>0</v>
      </c>
      <c r="AX234" s="29">
        <v>100</v>
      </c>
    </row>
    <row r="235" spans="1:50" x14ac:dyDescent="0.25">
      <c r="B235" s="4"/>
      <c r="C235" s="4"/>
      <c r="D235" s="4"/>
      <c r="E235" s="4"/>
      <c r="F235" s="5"/>
      <c r="G235" s="5"/>
      <c r="H235" s="4"/>
      <c r="I235" s="4"/>
      <c r="J235" s="4"/>
      <c r="K235" s="4"/>
      <c r="L235" s="4"/>
      <c r="M235" s="4"/>
      <c r="N235" s="4"/>
      <c r="O235" s="4"/>
      <c r="P235" s="4"/>
      <c r="Q235" s="4"/>
      <c r="R235" s="4"/>
      <c r="S235" s="4"/>
      <c r="T235" s="4"/>
      <c r="U235" s="4"/>
      <c r="V235" s="4"/>
      <c r="W235" s="4"/>
      <c r="X235" s="4"/>
      <c r="Y235" s="4"/>
      <c r="Z235" s="5"/>
      <c r="AA235" s="5"/>
      <c r="AB235" s="10"/>
      <c r="AC235" s="10"/>
      <c r="AD235" s="10"/>
      <c r="AE235" s="4"/>
      <c r="AF235" s="4"/>
      <c r="AG235" s="4"/>
      <c r="AH235" s="4"/>
      <c r="AI235" s="4"/>
      <c r="AJ235" s="4"/>
      <c r="AK235" s="4"/>
      <c r="AL235" s="4"/>
      <c r="AM235" s="4"/>
      <c r="AN235" s="4"/>
      <c r="AO235" s="4"/>
      <c r="AP235" s="4"/>
      <c r="AQ235" s="6"/>
      <c r="AR235" s="4"/>
      <c r="AS235" s="29"/>
      <c r="AT235" s="29"/>
      <c r="AU235" s="29"/>
      <c r="AV235" s="29"/>
      <c r="AW235" s="29"/>
      <c r="AX235" s="29"/>
    </row>
    <row r="239" spans="1:50" x14ac:dyDescent="0.25">
      <c r="A239" t="s">
        <v>20</v>
      </c>
      <c r="B239" t="s">
        <v>21</v>
      </c>
      <c r="C239" t="s">
        <v>22</v>
      </c>
      <c r="D239" t="s">
        <v>23</v>
      </c>
      <c r="E239" t="s">
        <v>94</v>
      </c>
      <c r="F239" t="s">
        <v>95</v>
      </c>
      <c r="G239" t="s">
        <v>24</v>
      </c>
      <c r="H239" t="s">
        <v>25</v>
      </c>
      <c r="I239" t="s">
        <v>26</v>
      </c>
      <c r="J239" t="s">
        <v>27</v>
      </c>
      <c r="K239" t="s">
        <v>28</v>
      </c>
      <c r="L239" t="s">
        <v>29</v>
      </c>
      <c r="M239" t="s">
        <v>30</v>
      </c>
      <c r="N239" t="s">
        <v>31</v>
      </c>
      <c r="O239" t="s">
        <v>32</v>
      </c>
      <c r="P239" t="s">
        <v>33</v>
      </c>
      <c r="Q239" t="s">
        <v>34</v>
      </c>
      <c r="R239" t="s">
        <v>35</v>
      </c>
      <c r="S239" t="s">
        <v>36</v>
      </c>
      <c r="T239" t="s">
        <v>37</v>
      </c>
      <c r="U239" t="s">
        <v>38</v>
      </c>
      <c r="V239" t="s">
        <v>39</v>
      </c>
      <c r="W239" t="s">
        <v>40</v>
      </c>
      <c r="X239" t="s">
        <v>41</v>
      </c>
      <c r="Y239" t="s">
        <v>42</v>
      </c>
      <c r="Z239" t="s">
        <v>43</v>
      </c>
      <c r="AA239" t="s">
        <v>44</v>
      </c>
      <c r="AB239" t="s">
        <v>45</v>
      </c>
      <c r="AC239" t="s">
        <v>46</v>
      </c>
      <c r="AD239" t="s">
        <v>47</v>
      </c>
      <c r="AE239" t="s">
        <v>48</v>
      </c>
      <c r="AF239" t="s">
        <v>49</v>
      </c>
      <c r="AG239" t="s">
        <v>50</v>
      </c>
      <c r="AH239" t="s">
        <v>51</v>
      </c>
      <c r="AI239" t="s">
        <v>52</v>
      </c>
      <c r="AJ239" t="s">
        <v>53</v>
      </c>
      <c r="AK239" t="s">
        <v>54</v>
      </c>
      <c r="AL239" t="s">
        <v>55</v>
      </c>
      <c r="AM239" t="s">
        <v>56</v>
      </c>
      <c r="AN239" t="s">
        <v>57</v>
      </c>
      <c r="AO239" t="s">
        <v>58</v>
      </c>
      <c r="AP239" t="s">
        <v>59</v>
      </c>
      <c r="AQ239" t="s">
        <v>60</v>
      </c>
      <c r="AR239" t="s">
        <v>61</v>
      </c>
      <c r="AS239" t="s">
        <v>116</v>
      </c>
      <c r="AT239" t="s">
        <v>117</v>
      </c>
      <c r="AU239" t="s">
        <v>118</v>
      </c>
      <c r="AV239" t="s">
        <v>119</v>
      </c>
      <c r="AW239" t="s">
        <v>120</v>
      </c>
      <c r="AX239" t="s">
        <v>121</v>
      </c>
    </row>
    <row r="240" spans="1:50" x14ac:dyDescent="0.25">
      <c r="A240">
        <v>96</v>
      </c>
      <c r="B240" s="4">
        <v>0.98443959182090801</v>
      </c>
      <c r="C240" s="4">
        <v>0.81933785763306199</v>
      </c>
      <c r="D240" s="4">
        <v>17.154512077007102</v>
      </c>
      <c r="E240" s="4">
        <v>6.8535909918407401E-4</v>
      </c>
      <c r="F240" s="5">
        <v>1.55604081790915E-2</v>
      </c>
      <c r="G240" s="5">
        <v>0</v>
      </c>
      <c r="H240" s="4">
        <v>3.6601857291848199</v>
      </c>
      <c r="I240" s="4">
        <v>3.8814702049095802</v>
      </c>
      <c r="J240" s="4">
        <v>-37.1600192049846</v>
      </c>
      <c r="K240" s="4">
        <v>-81.705198080970305</v>
      </c>
      <c r="L240" s="4">
        <v>99.251211672337703</v>
      </c>
      <c r="M240" s="4">
        <v>13.3693276760945</v>
      </c>
      <c r="N240" s="4">
        <v>82.720638948689697</v>
      </c>
      <c r="O240" s="4">
        <v>9.3875843018258305</v>
      </c>
      <c r="P240" s="4">
        <v>33723.405414511901</v>
      </c>
      <c r="Q240" s="4">
        <v>33156.339999999997</v>
      </c>
      <c r="R240" s="4">
        <v>796.74945986197497</v>
      </c>
      <c r="S240" s="4">
        <v>0</v>
      </c>
      <c r="T240" s="4">
        <v>0</v>
      </c>
      <c r="U240" s="4">
        <v>0</v>
      </c>
      <c r="V240" s="4">
        <v>1</v>
      </c>
      <c r="W240" s="4">
        <v>0</v>
      </c>
      <c r="X240" s="4">
        <v>0</v>
      </c>
      <c r="Y240" s="4">
        <v>0</v>
      </c>
      <c r="Z240" s="5">
        <v>7.9476866090515408E-3</v>
      </c>
      <c r="AA240" s="5">
        <v>1.051166676147E-5</v>
      </c>
      <c r="AB240" s="10">
        <v>7.60019101362333E-3</v>
      </c>
      <c r="AC240" s="10">
        <v>2.0111334121920501E-6</v>
      </c>
      <c r="AD240" s="10">
        <v>0</v>
      </c>
      <c r="AE240" s="4">
        <v>9.3047804614946994E-2</v>
      </c>
      <c r="AF240" s="4">
        <v>0</v>
      </c>
      <c r="AG240" s="4">
        <v>0.81862407008734905</v>
      </c>
      <c r="AH240" s="4">
        <v>1</v>
      </c>
      <c r="AI240" s="4">
        <v>1</v>
      </c>
      <c r="AJ240" s="4">
        <v>1</v>
      </c>
      <c r="AK240" s="4">
        <v>1</v>
      </c>
      <c r="AL240" s="4">
        <v>1</v>
      </c>
      <c r="AM240" s="4">
        <v>0</v>
      </c>
      <c r="AN240" s="4">
        <v>0</v>
      </c>
      <c r="AO240" s="4" t="s">
        <v>64</v>
      </c>
      <c r="AP240" s="4">
        <f>-100--75</f>
        <v>-25</v>
      </c>
      <c r="AQ240" s="6">
        <v>331563.40000000002</v>
      </c>
      <c r="AR240" s="4">
        <v>10</v>
      </c>
      <c r="AS240" s="29">
        <v>0</v>
      </c>
      <c r="AT240" s="29">
        <v>0</v>
      </c>
      <c r="AU240" s="29">
        <v>0</v>
      </c>
      <c r="AV240" s="29">
        <v>100</v>
      </c>
      <c r="AW240" s="29">
        <v>0</v>
      </c>
      <c r="AX240" s="29">
        <v>100</v>
      </c>
    </row>
    <row r="241" spans="1:50" x14ac:dyDescent="0.25">
      <c r="A241">
        <v>96</v>
      </c>
      <c r="B241" s="4">
        <v>0.99321935216440205</v>
      </c>
      <c r="C241" s="4">
        <v>6.60390410710386</v>
      </c>
      <c r="D241" s="4">
        <v>7.84008308162975</v>
      </c>
      <c r="E241" s="4">
        <v>5.6772101786271402E-3</v>
      </c>
      <c r="F241" s="5">
        <v>6.7806478355977202E-3</v>
      </c>
      <c r="G241" s="5">
        <v>0</v>
      </c>
      <c r="H241" s="4">
        <v>3.3036740898471999</v>
      </c>
      <c r="I241" s="4">
        <v>3.84316541405218</v>
      </c>
      <c r="J241" s="4">
        <v>-79.048829657968696</v>
      </c>
      <c r="K241" s="4">
        <v>-57.490556018369602</v>
      </c>
      <c r="L241" s="4">
        <v>35.908726338625598</v>
      </c>
      <c r="M241" s="4">
        <v>17.015488738734501</v>
      </c>
      <c r="N241" s="4">
        <v>79.057719171684397</v>
      </c>
      <c r="O241" s="4">
        <v>57.935423466202202</v>
      </c>
      <c r="P241" s="4">
        <v>192025.288427789</v>
      </c>
      <c r="Q241" s="4">
        <v>92935.9372072072</v>
      </c>
      <c r="R241" s="4">
        <v>783.31218082907105</v>
      </c>
      <c r="S241" s="4">
        <v>0</v>
      </c>
      <c r="T241" s="4">
        <v>0</v>
      </c>
      <c r="U241" s="4">
        <v>0</v>
      </c>
      <c r="V241" s="4">
        <v>1</v>
      </c>
      <c r="W241" s="4">
        <v>0</v>
      </c>
      <c r="X241" s="4">
        <v>0.21424881981305999</v>
      </c>
      <c r="Y241" s="4">
        <v>0</v>
      </c>
      <c r="Z241" s="5">
        <v>1.6163777448995099E-3</v>
      </c>
      <c r="AA241" s="5">
        <v>1.19106473867332E-5</v>
      </c>
      <c r="AB241" s="10">
        <v>5.0785336803553204E-3</v>
      </c>
      <c r="AC241" s="10">
        <v>3.6511060476772101E-6</v>
      </c>
      <c r="AD241" s="10">
        <v>7.0164220576100897E-5</v>
      </c>
      <c r="AE241" s="4">
        <v>6.0929971745413203E-2</v>
      </c>
      <c r="AF241" s="4">
        <v>0.50001356984352896</v>
      </c>
      <c r="AG241" s="4">
        <v>0.96769594757845101</v>
      </c>
      <c r="AH241" s="4">
        <v>0.99270782966148197</v>
      </c>
      <c r="AI241" s="4">
        <v>1</v>
      </c>
      <c r="AJ241" s="4">
        <v>1</v>
      </c>
      <c r="AK241" s="4">
        <v>1</v>
      </c>
      <c r="AL241" s="4">
        <v>1</v>
      </c>
      <c r="AM241" s="4">
        <v>0</v>
      </c>
      <c r="AN241" s="4">
        <v>0</v>
      </c>
      <c r="AO241" s="4" t="s">
        <v>65</v>
      </c>
      <c r="AP241" s="4">
        <f>-75--50</f>
        <v>-25</v>
      </c>
      <c r="AQ241" s="6">
        <v>10315889.029999999</v>
      </c>
      <c r="AR241" s="4">
        <v>111</v>
      </c>
      <c r="AS241" s="29">
        <v>0</v>
      </c>
      <c r="AT241" s="29">
        <v>0</v>
      </c>
      <c r="AU241" s="29">
        <v>0</v>
      </c>
      <c r="AV241" s="29">
        <v>100</v>
      </c>
      <c r="AW241" s="29">
        <v>0</v>
      </c>
      <c r="AX241" s="29">
        <v>100</v>
      </c>
    </row>
    <row r="242" spans="1:50" x14ac:dyDescent="0.25">
      <c r="A242">
        <v>96</v>
      </c>
      <c r="B242" s="4">
        <v>0.99100368857667498</v>
      </c>
      <c r="C242" s="4">
        <v>5.1980090391392197</v>
      </c>
      <c r="D242" s="4">
        <v>10.277110491136799</v>
      </c>
      <c r="E242" s="4">
        <v>4.4384355066976596E-3</v>
      </c>
      <c r="F242" s="5">
        <v>8.9963114233245298E-3</v>
      </c>
      <c r="G242" s="5">
        <v>0</v>
      </c>
      <c r="H242" s="4">
        <v>3.44898375349727</v>
      </c>
      <c r="I242" s="4">
        <v>3.9015990546351702</v>
      </c>
      <c r="J242" s="4">
        <v>-59.772668578609299</v>
      </c>
      <c r="K242" s="4">
        <v>-32.646231107058597</v>
      </c>
      <c r="L242" s="4">
        <v>22.2806346688829</v>
      </c>
      <c r="M242" s="4">
        <v>15.379937347304301</v>
      </c>
      <c r="N242" s="4">
        <v>72.2573854369098</v>
      </c>
      <c r="O242" s="4">
        <v>60.504649901185203</v>
      </c>
      <c r="P242" s="4">
        <v>228152.00954227499</v>
      </c>
      <c r="Q242" s="4">
        <v>167572.78715302399</v>
      </c>
      <c r="R242" s="4">
        <v>783.92557753528001</v>
      </c>
      <c r="S242" s="4">
        <v>0</v>
      </c>
      <c r="T242" s="4">
        <v>0</v>
      </c>
      <c r="U242" s="4">
        <v>0</v>
      </c>
      <c r="V242" s="4">
        <v>1</v>
      </c>
      <c r="W242" s="4">
        <v>0</v>
      </c>
      <c r="X242" s="4">
        <v>0.30001831929276002</v>
      </c>
      <c r="Y242" s="4">
        <v>0</v>
      </c>
      <c r="Z242" s="5">
        <v>6.3790838243900599E-4</v>
      </c>
      <c r="AA242" s="5">
        <v>1.5269788139672099E-5</v>
      </c>
      <c r="AB242" s="10">
        <v>5.3433395621199599E-3</v>
      </c>
      <c r="AC242" s="10">
        <v>1.4752094815824801E-6</v>
      </c>
      <c r="AD242" s="10">
        <v>2.99830368133348E-3</v>
      </c>
      <c r="AE242" s="4">
        <v>8.0632064497830003E-2</v>
      </c>
      <c r="AF242" s="4">
        <v>0.19437593004029199</v>
      </c>
      <c r="AG242" s="4">
        <v>0.94901639044888697</v>
      </c>
      <c r="AH242" s="4">
        <v>0.99994177608466095</v>
      </c>
      <c r="AI242" s="4">
        <v>1</v>
      </c>
      <c r="AJ242" s="4">
        <v>1</v>
      </c>
      <c r="AK242" s="4">
        <v>1</v>
      </c>
      <c r="AL242" s="4">
        <v>1</v>
      </c>
      <c r="AM242" s="4">
        <v>0</v>
      </c>
      <c r="AN242" s="4">
        <v>0</v>
      </c>
      <c r="AO242" s="4" t="s">
        <v>66</v>
      </c>
      <c r="AP242" s="4">
        <f>-50--25</f>
        <v>-25</v>
      </c>
      <c r="AQ242" s="6">
        <v>94175906.379999995</v>
      </c>
      <c r="AR242" s="4">
        <v>562</v>
      </c>
      <c r="AS242" s="29">
        <v>0</v>
      </c>
      <c r="AT242" s="29">
        <v>0</v>
      </c>
      <c r="AU242" s="29">
        <v>0</v>
      </c>
      <c r="AV242" s="29">
        <v>100</v>
      </c>
      <c r="AW242" s="29">
        <v>0</v>
      </c>
      <c r="AX242" s="29">
        <v>100</v>
      </c>
    </row>
    <row r="243" spans="1:50" x14ac:dyDescent="0.25">
      <c r="A243">
        <v>96</v>
      </c>
      <c r="B243" s="4">
        <v>0.98825467601101202</v>
      </c>
      <c r="C243" s="4">
        <v>1.7879864664554099</v>
      </c>
      <c r="D243" s="4">
        <v>13.218623388547799</v>
      </c>
      <c r="E243" s="4">
        <v>1.5023404135483299E-3</v>
      </c>
      <c r="F243" s="5">
        <v>1.17453239889875E-2</v>
      </c>
      <c r="G243" s="5">
        <v>0</v>
      </c>
      <c r="H243" s="4">
        <v>3.5435616716823102</v>
      </c>
      <c r="I243" s="4">
        <v>3.9265782216848302</v>
      </c>
      <c r="J243" s="4">
        <v>-47.484146343905401</v>
      </c>
      <c r="K243" s="4">
        <v>-22.277532842795601</v>
      </c>
      <c r="L243" s="4">
        <v>18.748368844432701</v>
      </c>
      <c r="M243" s="4">
        <v>14.382005568449999</v>
      </c>
      <c r="N243" s="4">
        <v>72.995015538504205</v>
      </c>
      <c r="O243" s="4">
        <v>63.454553289531198</v>
      </c>
      <c r="P243" s="4">
        <v>243161.01276853299</v>
      </c>
      <c r="Q243" s="4">
        <v>208795.11830357101</v>
      </c>
      <c r="R243" s="4">
        <v>782.747833546626</v>
      </c>
      <c r="S243" s="4">
        <v>0</v>
      </c>
      <c r="T243" s="4">
        <v>0</v>
      </c>
      <c r="U243" s="4">
        <v>6.6383420572283698E-3</v>
      </c>
      <c r="V243" s="4">
        <v>1</v>
      </c>
      <c r="W243" s="4">
        <v>0</v>
      </c>
      <c r="X243" s="4">
        <v>0.34547843000956102</v>
      </c>
      <c r="Y243" s="4">
        <v>0</v>
      </c>
      <c r="Z243" s="5">
        <v>4.6607172972711102E-4</v>
      </c>
      <c r="AA243" s="5">
        <v>1.4814863380160299E-5</v>
      </c>
      <c r="AB243" s="10">
        <v>5.3688493869670697E-3</v>
      </c>
      <c r="AC243" s="10">
        <v>1.11773334248768E-6</v>
      </c>
      <c r="AD243" s="10">
        <v>5.8944563733372996E-3</v>
      </c>
      <c r="AE243" s="4">
        <v>8.3736369250488801E-2</v>
      </c>
      <c r="AF243" s="4">
        <v>0.16763262288059999</v>
      </c>
      <c r="AG243" s="4">
        <v>0.96178501229198599</v>
      </c>
      <c r="AH243" s="4">
        <v>0.99991680711695596</v>
      </c>
      <c r="AI243" s="4">
        <v>1</v>
      </c>
      <c r="AJ243" s="4">
        <v>1</v>
      </c>
      <c r="AK243" s="4">
        <v>1</v>
      </c>
      <c r="AL243" s="4">
        <v>1</v>
      </c>
      <c r="AM243" s="4">
        <v>0</v>
      </c>
      <c r="AN243" s="4">
        <v>0</v>
      </c>
      <c r="AO243" s="4" t="s">
        <v>137</v>
      </c>
      <c r="AP243" s="4">
        <f>-25--20</f>
        <v>-5</v>
      </c>
      <c r="AQ243" s="6">
        <v>93540213</v>
      </c>
      <c r="AR243" s="4">
        <v>448</v>
      </c>
      <c r="AS243" s="29">
        <v>0</v>
      </c>
      <c r="AT243" s="29">
        <v>0</v>
      </c>
      <c r="AU243" s="29">
        <v>0</v>
      </c>
      <c r="AV243" s="29">
        <v>100</v>
      </c>
      <c r="AW243" s="29">
        <v>0</v>
      </c>
      <c r="AX243" s="29">
        <v>100</v>
      </c>
    </row>
    <row r="244" spans="1:50" x14ac:dyDescent="0.25">
      <c r="A244">
        <v>96</v>
      </c>
      <c r="B244" s="4">
        <v>0.98699006572755299</v>
      </c>
      <c r="C244" s="4">
        <v>5.8545055481391701</v>
      </c>
      <c r="D244" s="4">
        <v>14.541871625924999</v>
      </c>
      <c r="E244" s="4">
        <v>5.01478270023379E-3</v>
      </c>
      <c r="F244" s="5">
        <v>1.30099342724464E-2</v>
      </c>
      <c r="G244" s="5">
        <v>0</v>
      </c>
      <c r="H244" s="4">
        <v>3.5803239624526699</v>
      </c>
      <c r="I244" s="4">
        <v>3.9235521795725501</v>
      </c>
      <c r="J244" s="4">
        <v>-43.120231976645798</v>
      </c>
      <c r="K244" s="4">
        <v>-17.3393634311204</v>
      </c>
      <c r="L244" s="4">
        <v>17.694652814442001</v>
      </c>
      <c r="M244" s="4">
        <v>14.4133117193277</v>
      </c>
      <c r="N244" s="4">
        <v>73.405928114737904</v>
      </c>
      <c r="O244" s="4">
        <v>64.846434581955194</v>
      </c>
      <c r="P244" s="4">
        <v>246410.34847673701</v>
      </c>
      <c r="Q244" s="4">
        <v>223854.47674242401</v>
      </c>
      <c r="R244" s="4">
        <v>783.00912877881501</v>
      </c>
      <c r="S244" s="4">
        <v>0</v>
      </c>
      <c r="T244" s="4">
        <v>0</v>
      </c>
      <c r="U244" s="4">
        <v>8.8205523857396301E-3</v>
      </c>
      <c r="V244" s="4">
        <v>1</v>
      </c>
      <c r="W244" s="4">
        <v>0</v>
      </c>
      <c r="X244" s="4">
        <v>0.31743660461620499</v>
      </c>
      <c r="Y244" s="4">
        <v>0</v>
      </c>
      <c r="Z244" s="5">
        <v>4.1189132720171299E-4</v>
      </c>
      <c r="AA244" s="5">
        <v>2.3255842290641399E-5</v>
      </c>
      <c r="AB244" s="10">
        <v>5.3952496425217298E-3</v>
      </c>
      <c r="AC244" s="10">
        <v>1.0710550468491399E-6</v>
      </c>
      <c r="AD244" s="10">
        <v>7.1784518744315304E-3</v>
      </c>
      <c r="AE244" s="4">
        <v>8.3997414141916096E-2</v>
      </c>
      <c r="AF244" s="4">
        <v>0.17940261535206301</v>
      </c>
      <c r="AG244" s="4">
        <v>0.95485406239372395</v>
      </c>
      <c r="AH244" s="4">
        <v>1</v>
      </c>
      <c r="AI244" s="4">
        <v>1</v>
      </c>
      <c r="AJ244" s="4">
        <v>1</v>
      </c>
      <c r="AK244" s="4">
        <v>1</v>
      </c>
      <c r="AL244" s="4">
        <v>1</v>
      </c>
      <c r="AM244" s="4">
        <v>0</v>
      </c>
      <c r="AN244" s="4">
        <v>0</v>
      </c>
      <c r="AO244" s="4" t="s">
        <v>138</v>
      </c>
      <c r="AP244" s="4">
        <f>-20--15</f>
        <v>-5</v>
      </c>
      <c r="AQ244" s="6">
        <v>177292745.58000001</v>
      </c>
      <c r="AR244" s="4">
        <v>792</v>
      </c>
      <c r="AS244" s="29">
        <v>0</v>
      </c>
      <c r="AT244" s="29">
        <v>0</v>
      </c>
      <c r="AU244" s="29">
        <v>0</v>
      </c>
      <c r="AV244" s="29">
        <v>100</v>
      </c>
      <c r="AW244" s="29">
        <v>0</v>
      </c>
      <c r="AX244" s="29">
        <v>100</v>
      </c>
    </row>
    <row r="245" spans="1:50" x14ac:dyDescent="0.25">
      <c r="A245">
        <v>96</v>
      </c>
      <c r="B245" s="4">
        <v>0.98572923187003003</v>
      </c>
      <c r="C245" s="4">
        <v>9.4990165587952902</v>
      </c>
      <c r="D245" s="4">
        <v>15.842731840226</v>
      </c>
      <c r="E245" s="4">
        <v>8.2829613821240496E-3</v>
      </c>
      <c r="F245" s="5">
        <v>1.4270768129969099E-2</v>
      </c>
      <c r="G245" s="5">
        <v>0</v>
      </c>
      <c r="H245" s="4">
        <v>3.61744677585913</v>
      </c>
      <c r="I245" s="4">
        <v>3.9156549710902802</v>
      </c>
      <c r="J245" s="4">
        <v>-39.3632652566871</v>
      </c>
      <c r="K245" s="4">
        <v>-12.3001793946232</v>
      </c>
      <c r="L245" s="4">
        <v>16.792518310387301</v>
      </c>
      <c r="M245" s="4">
        <v>14.433548022919201</v>
      </c>
      <c r="N245" s="4">
        <v>73.392320780759803</v>
      </c>
      <c r="O245" s="4">
        <v>65.123347097865604</v>
      </c>
      <c r="P245" s="4">
        <v>258485.28038212401</v>
      </c>
      <c r="Q245" s="4">
        <v>236786.015468628</v>
      </c>
      <c r="R245" s="4">
        <v>781.86815718518994</v>
      </c>
      <c r="S245" s="4">
        <v>0</v>
      </c>
      <c r="T245" s="4">
        <v>0</v>
      </c>
      <c r="U245" s="4">
        <v>1.4924267908481999E-2</v>
      </c>
      <c r="V245" s="4">
        <v>1</v>
      </c>
      <c r="W245" s="4">
        <v>0</v>
      </c>
      <c r="X245" s="4">
        <v>0.29590748654484</v>
      </c>
      <c r="Y245" s="4">
        <v>0</v>
      </c>
      <c r="Z245" s="5">
        <v>3.9111743003965202E-4</v>
      </c>
      <c r="AA245" s="5">
        <v>2.2715872842704399E-5</v>
      </c>
      <c r="AB245" s="10">
        <v>5.4402517670147704E-3</v>
      </c>
      <c r="AC245" s="10">
        <v>1.60151147007716E-6</v>
      </c>
      <c r="AD245" s="10">
        <v>8.4150668470061307E-3</v>
      </c>
      <c r="AE245" s="4">
        <v>8.4495253549574795E-2</v>
      </c>
      <c r="AF245" s="4">
        <v>0.171374545846216</v>
      </c>
      <c r="AG245" s="4">
        <v>0.95051224294671699</v>
      </c>
      <c r="AH245" s="4">
        <v>0.99961865299641195</v>
      </c>
      <c r="AI245" s="4">
        <v>1</v>
      </c>
      <c r="AJ245" s="4">
        <v>1</v>
      </c>
      <c r="AK245" s="4">
        <v>1</v>
      </c>
      <c r="AL245" s="4">
        <v>1</v>
      </c>
      <c r="AM245" s="4">
        <v>0</v>
      </c>
      <c r="AN245" s="4">
        <v>0</v>
      </c>
      <c r="AO245" s="4" t="s">
        <v>139</v>
      </c>
      <c r="AP245" s="4">
        <f>-15--10</f>
        <v>-5</v>
      </c>
      <c r="AQ245" s="6">
        <v>305690745.97000003</v>
      </c>
      <c r="AR245" s="4">
        <v>1291</v>
      </c>
      <c r="AS245" s="29">
        <v>0</v>
      </c>
      <c r="AT245" s="29">
        <v>0</v>
      </c>
      <c r="AU245" s="29">
        <v>0</v>
      </c>
      <c r="AV245" s="29">
        <v>100</v>
      </c>
      <c r="AW245" s="29">
        <v>0</v>
      </c>
      <c r="AX245" s="29">
        <v>100</v>
      </c>
    </row>
    <row r="246" spans="1:50" x14ac:dyDescent="0.25">
      <c r="A246">
        <v>96</v>
      </c>
      <c r="B246" s="4">
        <v>0.98472117971022799</v>
      </c>
      <c r="C246" s="4">
        <v>6.7208491605988598</v>
      </c>
      <c r="D246" s="4">
        <v>16.869700027657899</v>
      </c>
      <c r="E246" s="4">
        <v>5.7810224397795403E-3</v>
      </c>
      <c r="F246" s="5">
        <v>1.5278820289771001E-2</v>
      </c>
      <c r="G246" s="5">
        <v>0</v>
      </c>
      <c r="H246" s="4">
        <v>3.6404502397926901</v>
      </c>
      <c r="I246" s="4">
        <v>3.89448718592452</v>
      </c>
      <c r="J246" s="4">
        <v>-37.631538821846299</v>
      </c>
      <c r="K246" s="4">
        <v>-7.3892455028880004</v>
      </c>
      <c r="L246" s="4">
        <v>16.816051785352201</v>
      </c>
      <c r="M246" s="4">
        <v>14.906562227946401</v>
      </c>
      <c r="N246" s="4">
        <v>72.622023635097193</v>
      </c>
      <c r="O246" s="4">
        <v>64.236161867025899</v>
      </c>
      <c r="P246" s="4">
        <v>258086.30823376399</v>
      </c>
      <c r="Q246" s="4">
        <v>236372.09929648199</v>
      </c>
      <c r="R246" s="4">
        <v>782.24757842416</v>
      </c>
      <c r="S246" s="4">
        <v>0</v>
      </c>
      <c r="T246" s="4">
        <v>0</v>
      </c>
      <c r="U246" s="4">
        <v>1.47479752085319E-2</v>
      </c>
      <c r="V246" s="4">
        <v>1</v>
      </c>
      <c r="W246" s="4">
        <v>0</v>
      </c>
      <c r="X246" s="4">
        <v>0.324966557172156</v>
      </c>
      <c r="Y246" s="4">
        <v>0</v>
      </c>
      <c r="Z246" s="5">
        <v>3.8926743548966202E-4</v>
      </c>
      <c r="AA246" s="5">
        <v>3.0600898132440698E-5</v>
      </c>
      <c r="AB246" s="10">
        <v>5.5333090125691802E-3</v>
      </c>
      <c r="AC246" s="10">
        <v>1.6172749074028801E-6</v>
      </c>
      <c r="AD246" s="10">
        <v>9.3240111275313207E-3</v>
      </c>
      <c r="AE246" s="4">
        <v>8.6112890844641202E-2</v>
      </c>
      <c r="AF246" s="4">
        <v>0.175091974948069</v>
      </c>
      <c r="AG246" s="4">
        <v>0.94274904072535204</v>
      </c>
      <c r="AH246" s="4">
        <v>0.99864901039988696</v>
      </c>
      <c r="AI246" s="4">
        <v>1</v>
      </c>
      <c r="AJ246" s="4">
        <v>1</v>
      </c>
      <c r="AK246" s="4">
        <v>1</v>
      </c>
      <c r="AL246" s="4">
        <v>1</v>
      </c>
      <c r="AM246" s="4">
        <v>0</v>
      </c>
      <c r="AN246" s="4">
        <v>0</v>
      </c>
      <c r="AO246" s="4" t="s">
        <v>140</v>
      </c>
      <c r="AP246" s="4">
        <f>-10--5</f>
        <v>-5</v>
      </c>
      <c r="AQ246" s="6">
        <v>423342429.83999997</v>
      </c>
      <c r="AR246" s="4">
        <v>1791</v>
      </c>
      <c r="AS246" s="29">
        <v>0</v>
      </c>
      <c r="AT246" s="29">
        <v>0</v>
      </c>
      <c r="AU246" s="29">
        <v>0</v>
      </c>
      <c r="AV246" s="29">
        <v>100</v>
      </c>
      <c r="AW246" s="29">
        <v>0</v>
      </c>
      <c r="AX246" s="29">
        <v>100</v>
      </c>
    </row>
    <row r="247" spans="1:50" x14ac:dyDescent="0.25">
      <c r="A247">
        <v>96</v>
      </c>
      <c r="B247" s="4">
        <v>0.98380263580989102</v>
      </c>
      <c r="C247" s="4">
        <v>6.0070398698800602</v>
      </c>
      <c r="D247" s="4">
        <v>17.795464161893499</v>
      </c>
      <c r="E247" s="4">
        <v>5.14922196671259E-3</v>
      </c>
      <c r="F247" s="5">
        <v>1.6197364190108102E-2</v>
      </c>
      <c r="G247" s="5">
        <v>0</v>
      </c>
      <c r="H247" s="4">
        <v>3.6764873198822499</v>
      </c>
      <c r="I247" s="4">
        <v>3.8814197979483098</v>
      </c>
      <c r="J247" s="4">
        <v>-34.862466186620601</v>
      </c>
      <c r="K247" s="4">
        <v>-2.32456523933307</v>
      </c>
      <c r="L247" s="4">
        <v>16.5108355508806</v>
      </c>
      <c r="M247" s="4">
        <v>15.1683603368791</v>
      </c>
      <c r="N247" s="4">
        <v>72.819521431869603</v>
      </c>
      <c r="O247" s="4">
        <v>64.488171538730498</v>
      </c>
      <c r="P247" s="4">
        <v>262276.04826708703</v>
      </c>
      <c r="Q247" s="4">
        <v>241441.754253942</v>
      </c>
      <c r="R247" s="4">
        <v>780.74016177553597</v>
      </c>
      <c r="S247" s="4">
        <v>0</v>
      </c>
      <c r="T247" s="4">
        <v>0</v>
      </c>
      <c r="U247" s="4">
        <v>1.38148863881223E-2</v>
      </c>
      <c r="V247" s="4">
        <v>1</v>
      </c>
      <c r="W247" s="4">
        <v>0</v>
      </c>
      <c r="X247" s="4">
        <v>0.34330342261878999</v>
      </c>
      <c r="Y247" s="4">
        <v>0</v>
      </c>
      <c r="Z247" s="5">
        <v>3.7934164894782001E-4</v>
      </c>
      <c r="AA247" s="5">
        <v>3.00729419890606E-5</v>
      </c>
      <c r="AB247" s="10">
        <v>5.4497502046064201E-3</v>
      </c>
      <c r="AC247" s="10">
        <v>2.4215630440125001E-6</v>
      </c>
      <c r="AD247" s="10">
        <v>1.03357632196275E-2</v>
      </c>
      <c r="AE247" s="4">
        <v>8.7565045415768497E-2</v>
      </c>
      <c r="AF247" s="4">
        <v>0.167954134723965</v>
      </c>
      <c r="AG247" s="4">
        <v>0.93979868782242904</v>
      </c>
      <c r="AH247" s="4">
        <v>0.99906862784497996</v>
      </c>
      <c r="AI247" s="4">
        <v>1</v>
      </c>
      <c r="AJ247" s="4">
        <v>1</v>
      </c>
      <c r="AK247" s="4">
        <v>1</v>
      </c>
      <c r="AL247" s="4">
        <v>1</v>
      </c>
      <c r="AM247" s="4">
        <v>0</v>
      </c>
      <c r="AN247" s="4">
        <v>0</v>
      </c>
      <c r="AO247" s="4" t="s">
        <v>67</v>
      </c>
      <c r="AP247" s="4">
        <f>-25-0</f>
        <v>-25</v>
      </c>
      <c r="AQ247" s="6">
        <v>597085458.26999998</v>
      </c>
      <c r="AR247" s="4">
        <v>2473</v>
      </c>
      <c r="AS247" s="29">
        <v>0</v>
      </c>
      <c r="AT247" s="29">
        <v>0</v>
      </c>
      <c r="AU247" s="29">
        <v>0</v>
      </c>
      <c r="AV247" s="29">
        <v>100</v>
      </c>
      <c r="AW247" s="29">
        <v>0</v>
      </c>
      <c r="AX247" s="29">
        <v>100</v>
      </c>
    </row>
    <row r="248" spans="1:50" x14ac:dyDescent="0.25">
      <c r="A248">
        <v>96</v>
      </c>
      <c r="B248" s="4">
        <v>0.982690967710797</v>
      </c>
      <c r="C248" s="4">
        <v>7.66824604523931</v>
      </c>
      <c r="D248" s="4">
        <v>18.903227276974999</v>
      </c>
      <c r="E248" s="4">
        <v>6.6264537317863503E-3</v>
      </c>
      <c r="F248" s="5">
        <v>1.7309032289202799E-2</v>
      </c>
      <c r="G248" s="5">
        <v>0</v>
      </c>
      <c r="H248" s="4">
        <v>3.7124575390301402</v>
      </c>
      <c r="I248" s="4">
        <v>3.8732139351738399</v>
      </c>
      <c r="J248" s="4">
        <v>-31.8491435752054</v>
      </c>
      <c r="K248" s="4">
        <v>2.6698553243783798</v>
      </c>
      <c r="L248" s="4">
        <v>16.240848916028199</v>
      </c>
      <c r="M248" s="4">
        <v>15.444026607729199</v>
      </c>
      <c r="N248" s="4">
        <v>73.373975166422596</v>
      </c>
      <c r="O248" s="4">
        <v>64.964007325755503</v>
      </c>
      <c r="P248" s="4">
        <v>263462.22156613402</v>
      </c>
      <c r="Q248" s="4">
        <v>245595.88736629</v>
      </c>
      <c r="R248" s="4">
        <v>780.56614954732197</v>
      </c>
      <c r="S248" s="4">
        <v>0</v>
      </c>
      <c r="T248" s="4">
        <v>0</v>
      </c>
      <c r="U248" s="4">
        <v>1.5382149044106499E-2</v>
      </c>
      <c r="V248" s="4">
        <v>1</v>
      </c>
      <c r="W248" s="4">
        <v>0</v>
      </c>
      <c r="X248" s="4">
        <v>0.38571928180346998</v>
      </c>
      <c r="Y248" s="4">
        <v>0</v>
      </c>
      <c r="Z248" s="5">
        <v>3.7198756401788898E-4</v>
      </c>
      <c r="AA248" s="5">
        <v>3.0194138841257999E-5</v>
      </c>
      <c r="AB248" s="10">
        <v>5.5095555161602501E-3</v>
      </c>
      <c r="AC248" s="10">
        <v>3.94833947017795E-6</v>
      </c>
      <c r="AD248" s="10">
        <v>1.1393332324961701E-2</v>
      </c>
      <c r="AE248" s="4">
        <v>9.1554582551536798E-2</v>
      </c>
      <c r="AF248" s="4">
        <v>0.14331250304443799</v>
      </c>
      <c r="AG248" s="4">
        <v>0.92147354622515998</v>
      </c>
      <c r="AH248" s="4">
        <v>0.99865687802729997</v>
      </c>
      <c r="AI248" s="4">
        <v>1</v>
      </c>
      <c r="AJ248" s="4">
        <v>1</v>
      </c>
      <c r="AK248" s="4">
        <v>1</v>
      </c>
      <c r="AL248" s="4">
        <v>1</v>
      </c>
      <c r="AM248" s="4">
        <v>0</v>
      </c>
      <c r="AN248" s="4">
        <v>0</v>
      </c>
      <c r="AO248" s="4" t="s">
        <v>141</v>
      </c>
      <c r="AP248" s="4" t="s">
        <v>127</v>
      </c>
      <c r="AQ248" s="6">
        <v>849516174.39999998</v>
      </c>
      <c r="AR248" s="4">
        <v>3459</v>
      </c>
      <c r="AS248" s="29">
        <v>0</v>
      </c>
      <c r="AT248" s="29">
        <v>0</v>
      </c>
      <c r="AU248" s="29">
        <v>0</v>
      </c>
      <c r="AV248" s="29">
        <v>100</v>
      </c>
      <c r="AW248" s="29">
        <v>0</v>
      </c>
      <c r="AX248" s="29">
        <v>100</v>
      </c>
    </row>
    <row r="249" spans="1:50" x14ac:dyDescent="0.25">
      <c r="A249">
        <v>96</v>
      </c>
      <c r="B249" s="4">
        <v>0.98151931896095201</v>
      </c>
      <c r="C249" s="4">
        <v>5.1878896729622896</v>
      </c>
      <c r="D249" s="4">
        <v>20.055935397556901</v>
      </c>
      <c r="E249" s="4">
        <v>4.4295802433242902E-3</v>
      </c>
      <c r="F249" s="5">
        <v>1.84806810390475E-2</v>
      </c>
      <c r="G249" s="5">
        <v>0</v>
      </c>
      <c r="H249" s="4">
        <v>3.73643475973341</v>
      </c>
      <c r="I249" s="4">
        <v>3.8572357360697498</v>
      </c>
      <c r="J249" s="4">
        <v>-30.440154084824801</v>
      </c>
      <c r="K249" s="4">
        <v>7.6123966666084604</v>
      </c>
      <c r="L249" s="4">
        <v>15.7460313373599</v>
      </c>
      <c r="M249" s="4">
        <v>15.774426758243401</v>
      </c>
      <c r="N249" s="4">
        <v>72.586664147810893</v>
      </c>
      <c r="O249" s="4">
        <v>64.150288351947296</v>
      </c>
      <c r="P249" s="4">
        <v>272319.80705944297</v>
      </c>
      <c r="Q249" s="4">
        <v>253431.75347200301</v>
      </c>
      <c r="R249" s="4">
        <v>780.18309108476399</v>
      </c>
      <c r="S249" s="4">
        <v>0</v>
      </c>
      <c r="T249" s="4">
        <v>0</v>
      </c>
      <c r="U249" s="4">
        <v>1.6623778696182302E-2</v>
      </c>
      <c r="V249" s="4">
        <v>1</v>
      </c>
      <c r="W249" s="4">
        <v>0</v>
      </c>
      <c r="X249" s="4">
        <v>0.39382023172934599</v>
      </c>
      <c r="Y249" s="4">
        <v>0</v>
      </c>
      <c r="Z249" s="5">
        <v>3.7491674916959001E-4</v>
      </c>
      <c r="AA249" s="5">
        <v>3.3604170737003703E-5</v>
      </c>
      <c r="AB249" s="10">
        <v>5.5214341064613297E-3</v>
      </c>
      <c r="AC249" s="10">
        <v>4.3796996290059301E-6</v>
      </c>
      <c r="AD249" s="10">
        <v>1.25463318243522E-2</v>
      </c>
      <c r="AE249" s="4">
        <v>9.2410738117594704E-2</v>
      </c>
      <c r="AF249" s="4">
        <v>0.142334364993286</v>
      </c>
      <c r="AG249" s="4">
        <v>0.92124897840890196</v>
      </c>
      <c r="AH249" s="4">
        <v>0.99819708481449099</v>
      </c>
      <c r="AI249" s="4">
        <v>1</v>
      </c>
      <c r="AJ249" s="4">
        <v>1</v>
      </c>
      <c r="AK249" s="4">
        <v>1</v>
      </c>
      <c r="AL249" s="4">
        <v>1</v>
      </c>
      <c r="AM249" s="4">
        <v>0</v>
      </c>
      <c r="AN249" s="4">
        <v>0</v>
      </c>
      <c r="AO249" s="4" t="s">
        <v>142</v>
      </c>
      <c r="AP249" s="4">
        <v>43230</v>
      </c>
      <c r="AQ249" s="6">
        <v>1127011007.6900001</v>
      </c>
      <c r="AR249" s="4">
        <v>4447</v>
      </c>
      <c r="AS249" s="29">
        <v>0</v>
      </c>
      <c r="AT249" s="29">
        <v>0</v>
      </c>
      <c r="AU249" s="29">
        <v>0</v>
      </c>
      <c r="AV249" s="29">
        <v>100</v>
      </c>
      <c r="AW249" s="29">
        <v>0</v>
      </c>
      <c r="AX249" s="29">
        <v>100</v>
      </c>
    </row>
    <row r="250" spans="1:50" x14ac:dyDescent="0.25">
      <c r="A250">
        <v>96</v>
      </c>
      <c r="B250" s="4">
        <v>0.98063430870482904</v>
      </c>
      <c r="C250" s="4">
        <v>9.2592249386638592</v>
      </c>
      <c r="D250" s="4">
        <v>20.9166601675532</v>
      </c>
      <c r="E250" s="4">
        <v>8.0642555339337403E-3</v>
      </c>
      <c r="F250" s="5">
        <v>1.936569129517E-2</v>
      </c>
      <c r="G250" s="5">
        <v>0</v>
      </c>
      <c r="H250" s="4">
        <v>3.7850913212614201</v>
      </c>
      <c r="I250" s="4">
        <v>3.85523329268824</v>
      </c>
      <c r="J250" s="4">
        <v>-26.6785913000232</v>
      </c>
      <c r="K250" s="4">
        <v>12.518270803330701</v>
      </c>
      <c r="L250" s="4">
        <v>15.986106697423599</v>
      </c>
      <c r="M250" s="4">
        <v>15.7468533021078</v>
      </c>
      <c r="N250" s="4">
        <v>72.445560678021906</v>
      </c>
      <c r="O250" s="4">
        <v>63.9807999470383</v>
      </c>
      <c r="P250" s="4">
        <v>268969.86370102502</v>
      </c>
      <c r="Q250" s="4">
        <v>249685.96078038501</v>
      </c>
      <c r="R250" s="4">
        <v>779.82141273408899</v>
      </c>
      <c r="S250" s="4">
        <v>0</v>
      </c>
      <c r="T250" s="4">
        <v>0</v>
      </c>
      <c r="U250" s="4">
        <v>1.40044714620782E-2</v>
      </c>
      <c r="V250" s="4">
        <v>1</v>
      </c>
      <c r="W250" s="4">
        <v>0</v>
      </c>
      <c r="X250" s="4">
        <v>0.45178779799859897</v>
      </c>
      <c r="Y250" s="4">
        <v>0</v>
      </c>
      <c r="Z250" s="5">
        <v>3.7458939284810598E-4</v>
      </c>
      <c r="AA250" s="5">
        <v>3.3811884637156299E-5</v>
      </c>
      <c r="AB250" s="10">
        <v>5.4855342684645599E-3</v>
      </c>
      <c r="AC250" s="10">
        <v>5.5183110871477702E-6</v>
      </c>
      <c r="AD250" s="10">
        <v>1.3466222941655E-2</v>
      </c>
      <c r="AE250" s="4">
        <v>9.3861309456946707E-2</v>
      </c>
      <c r="AF250" s="4">
        <v>0.13671067883270899</v>
      </c>
      <c r="AG250" s="4">
        <v>0.92028953750036302</v>
      </c>
      <c r="AH250" s="4">
        <v>0.99810050516336002</v>
      </c>
      <c r="AI250" s="4">
        <v>1</v>
      </c>
      <c r="AJ250" s="4">
        <v>1</v>
      </c>
      <c r="AK250" s="4">
        <v>1</v>
      </c>
      <c r="AL250" s="4">
        <v>1</v>
      </c>
      <c r="AM250" s="4">
        <v>0</v>
      </c>
      <c r="AN250" s="4">
        <v>0</v>
      </c>
      <c r="AO250" s="4" t="s">
        <v>143</v>
      </c>
      <c r="AP250" s="4">
        <v>43388</v>
      </c>
      <c r="AQ250" s="6">
        <v>1308604120.45</v>
      </c>
      <c r="AR250" s="4">
        <v>5241</v>
      </c>
      <c r="AS250" s="29">
        <v>0</v>
      </c>
      <c r="AT250" s="29">
        <v>0</v>
      </c>
      <c r="AU250" s="29">
        <v>0</v>
      </c>
      <c r="AV250" s="29">
        <v>100</v>
      </c>
      <c r="AW250" s="29">
        <v>0</v>
      </c>
      <c r="AX250" s="29">
        <v>100</v>
      </c>
    </row>
    <row r="251" spans="1:50" x14ac:dyDescent="0.25">
      <c r="A251">
        <v>96</v>
      </c>
      <c r="B251" s="4">
        <v>0.97935343103497097</v>
      </c>
      <c r="C251" s="4">
        <v>8.4923336479144105</v>
      </c>
      <c r="D251" s="4">
        <v>22.1473518081931</v>
      </c>
      <c r="E251" s="4">
        <v>7.3683390293436098E-3</v>
      </c>
      <c r="F251" s="5">
        <v>2.0646568965028599E-2</v>
      </c>
      <c r="G251" s="5">
        <v>0</v>
      </c>
      <c r="H251" s="4">
        <v>3.8252954144363902</v>
      </c>
      <c r="I251" s="4">
        <v>3.8452868481930098</v>
      </c>
      <c r="J251" s="4">
        <v>-24.068465972630001</v>
      </c>
      <c r="K251" s="4">
        <v>17.603311730778401</v>
      </c>
      <c r="L251" s="4">
        <v>15.9776359144299</v>
      </c>
      <c r="M251" s="4">
        <v>15.9092501339144</v>
      </c>
      <c r="N251" s="4">
        <v>71.995071901922998</v>
      </c>
      <c r="O251" s="4">
        <v>63.560228228505601</v>
      </c>
      <c r="P251" s="4">
        <v>267914.30765701499</v>
      </c>
      <c r="Q251" s="4">
        <v>249808.78122486899</v>
      </c>
      <c r="R251" s="4">
        <v>779.43355898272705</v>
      </c>
      <c r="S251" s="4">
        <v>0</v>
      </c>
      <c r="T251" s="4">
        <v>0</v>
      </c>
      <c r="U251" s="4">
        <v>1.45812608616136E-2</v>
      </c>
      <c r="V251" s="4">
        <v>1</v>
      </c>
      <c r="W251" s="4">
        <v>0</v>
      </c>
      <c r="X251" s="4">
        <v>0.483930920199999</v>
      </c>
      <c r="Y251" s="4">
        <v>0</v>
      </c>
      <c r="Z251" s="5">
        <v>3.75578483518931E-4</v>
      </c>
      <c r="AA251" s="5">
        <v>3.55951243540409E-5</v>
      </c>
      <c r="AB251" s="10">
        <v>5.52767125366625E-3</v>
      </c>
      <c r="AC251" s="10">
        <v>8.7688242308423893E-6</v>
      </c>
      <c r="AD251" s="10">
        <v>1.4698940694984E-2</v>
      </c>
      <c r="AE251" s="4">
        <v>9.4787021834163904E-2</v>
      </c>
      <c r="AF251" s="4">
        <v>0.149438066720707</v>
      </c>
      <c r="AG251" s="4">
        <v>0.90176977393444102</v>
      </c>
      <c r="AH251" s="4">
        <v>0.99512922044611796</v>
      </c>
      <c r="AI251" s="4">
        <v>1</v>
      </c>
      <c r="AJ251" s="4">
        <v>1</v>
      </c>
      <c r="AK251" s="4">
        <v>1</v>
      </c>
      <c r="AL251" s="4">
        <v>1</v>
      </c>
      <c r="AM251" s="4">
        <v>0</v>
      </c>
      <c r="AN251" s="4">
        <v>0</v>
      </c>
      <c r="AO251" s="4" t="s">
        <v>144</v>
      </c>
      <c r="AP251" s="4" t="s">
        <v>128</v>
      </c>
      <c r="AQ251" s="6">
        <v>1478618176.0699999</v>
      </c>
      <c r="AR251" s="4">
        <v>5919</v>
      </c>
      <c r="AS251" s="29">
        <v>0</v>
      </c>
      <c r="AT251" s="29">
        <v>0</v>
      </c>
      <c r="AU251" s="29">
        <v>0</v>
      </c>
      <c r="AV251" s="29">
        <v>100</v>
      </c>
      <c r="AW251" s="29">
        <v>0</v>
      </c>
      <c r="AX251" s="29">
        <v>100</v>
      </c>
    </row>
    <row r="252" spans="1:50" x14ac:dyDescent="0.25">
      <c r="A252">
        <v>96</v>
      </c>
      <c r="B252" s="4">
        <v>0.97811518065639402</v>
      </c>
      <c r="C252" s="4">
        <v>11.616268866587699</v>
      </c>
      <c r="D252" s="4">
        <v>23.3203729080378</v>
      </c>
      <c r="E252" s="4">
        <v>1.02374263244298E-2</v>
      </c>
      <c r="F252" s="5">
        <v>2.18848193436058E-2</v>
      </c>
      <c r="G252" s="5">
        <v>0</v>
      </c>
      <c r="H252" s="4">
        <v>3.8564818734893</v>
      </c>
      <c r="I252" s="4">
        <v>3.8318560284955998</v>
      </c>
      <c r="J252" s="4">
        <v>-21.854620594561499</v>
      </c>
      <c r="K252" s="4">
        <v>22.556011012791899</v>
      </c>
      <c r="L252" s="4">
        <v>15.6646940279884</v>
      </c>
      <c r="M252" s="4">
        <v>16.1756838008728</v>
      </c>
      <c r="N252" s="4">
        <v>72.607452973492499</v>
      </c>
      <c r="O252" s="4">
        <v>64.016411011036396</v>
      </c>
      <c r="P252" s="4">
        <v>274373.39140692097</v>
      </c>
      <c r="Q252" s="4">
        <v>254780.03800027</v>
      </c>
      <c r="R252" s="4">
        <v>778.88991594712195</v>
      </c>
      <c r="S252" s="4">
        <v>0</v>
      </c>
      <c r="T252" s="4">
        <v>0</v>
      </c>
      <c r="U252" s="4">
        <v>1.8009694971981599E-2</v>
      </c>
      <c r="V252" s="4">
        <v>1</v>
      </c>
      <c r="W252" s="4">
        <v>0</v>
      </c>
      <c r="X252" s="4">
        <v>0.500779038672443</v>
      </c>
      <c r="Y252" s="4">
        <v>0</v>
      </c>
      <c r="Z252" s="5">
        <v>3.7721525594701898E-4</v>
      </c>
      <c r="AA252" s="5">
        <v>3.9087835093344099E-5</v>
      </c>
      <c r="AB252" s="10">
        <v>5.3882114092582301E-3</v>
      </c>
      <c r="AC252" s="10">
        <v>1.2114420645351401E-5</v>
      </c>
      <c r="AD252" s="10">
        <v>1.6068175871651099E-2</v>
      </c>
      <c r="AE252" s="4">
        <v>9.6094529217764901E-2</v>
      </c>
      <c r="AF252" s="4">
        <v>0.13227824482811201</v>
      </c>
      <c r="AG252" s="4">
        <v>0.90082628888107796</v>
      </c>
      <c r="AH252" s="4">
        <v>0.99413149109806997</v>
      </c>
      <c r="AI252" s="4">
        <v>1</v>
      </c>
      <c r="AJ252" s="4">
        <v>1</v>
      </c>
      <c r="AK252" s="4">
        <v>1</v>
      </c>
      <c r="AL252" s="4">
        <v>1</v>
      </c>
      <c r="AM252" s="4">
        <v>0</v>
      </c>
      <c r="AN252" s="4">
        <v>0</v>
      </c>
      <c r="AO252" s="4" t="s">
        <v>68</v>
      </c>
      <c r="AP252" s="4" t="s">
        <v>69</v>
      </c>
      <c r="AQ252" s="6">
        <v>1884353161.05</v>
      </c>
      <c r="AR252" s="4">
        <v>7396</v>
      </c>
      <c r="AS252" s="29">
        <v>0</v>
      </c>
      <c r="AT252" s="29">
        <v>0</v>
      </c>
      <c r="AU252" s="29">
        <v>0</v>
      </c>
      <c r="AV252" s="29">
        <v>100</v>
      </c>
      <c r="AW252" s="29">
        <v>0</v>
      </c>
      <c r="AX252" s="29">
        <v>100</v>
      </c>
    </row>
    <row r="253" spans="1:50" x14ac:dyDescent="0.25">
      <c r="A253">
        <v>96</v>
      </c>
      <c r="B253" s="4">
        <v>0.97693584321486604</v>
      </c>
      <c r="C253" s="4">
        <v>9.7716999331531404</v>
      </c>
      <c r="D253" s="4">
        <v>24.4224991344934</v>
      </c>
      <c r="E253" s="4">
        <v>8.5323131104548307E-3</v>
      </c>
      <c r="F253" s="5">
        <v>2.3064156785133801E-2</v>
      </c>
      <c r="G253" s="5">
        <v>0</v>
      </c>
      <c r="H253" s="4">
        <v>3.9114645525938401</v>
      </c>
      <c r="I253" s="4">
        <v>3.8385435827348902</v>
      </c>
      <c r="J253" s="4">
        <v>-18.864562096338201</v>
      </c>
      <c r="K253" s="4">
        <v>27.554518772975999</v>
      </c>
      <c r="L253" s="4">
        <v>16.0808237394474</v>
      </c>
      <c r="M253" s="4">
        <v>16.272299254663299</v>
      </c>
      <c r="N253" s="4">
        <v>72.050502211590199</v>
      </c>
      <c r="O253" s="4">
        <v>63.567139221151102</v>
      </c>
      <c r="P253" s="4">
        <v>266834.36585523002</v>
      </c>
      <c r="Q253" s="4">
        <v>248169.27403453301</v>
      </c>
      <c r="R253" s="4">
        <v>779.20138452271794</v>
      </c>
      <c r="S253" s="4">
        <v>0</v>
      </c>
      <c r="T253" s="4">
        <v>0</v>
      </c>
      <c r="U253" s="4">
        <v>1.98110240347227E-2</v>
      </c>
      <c r="V253" s="4">
        <v>1</v>
      </c>
      <c r="W253" s="4">
        <v>0</v>
      </c>
      <c r="X253" s="4">
        <v>0.53296063180838704</v>
      </c>
      <c r="Y253" s="4">
        <v>0</v>
      </c>
      <c r="Z253" s="5">
        <v>3.7737749066794597E-4</v>
      </c>
      <c r="AA253" s="5">
        <v>3.59880022843139E-5</v>
      </c>
      <c r="AB253" s="10">
        <v>5.4125867005767802E-3</v>
      </c>
      <c r="AC253" s="10">
        <v>1.3171773471773E-5</v>
      </c>
      <c r="AD253" s="10">
        <v>1.7225018410485401E-2</v>
      </c>
      <c r="AE253" s="4">
        <v>9.62364500563372E-2</v>
      </c>
      <c r="AF253" s="4">
        <v>0.132739062734614</v>
      </c>
      <c r="AG253" s="4">
        <v>0.90156881746092099</v>
      </c>
      <c r="AH253" s="4">
        <v>0.99221170121476299</v>
      </c>
      <c r="AI253" s="4">
        <v>1</v>
      </c>
      <c r="AJ253" s="4">
        <v>1</v>
      </c>
      <c r="AK253" s="4">
        <v>1</v>
      </c>
      <c r="AL253" s="4">
        <v>1</v>
      </c>
      <c r="AM253" s="4">
        <v>0</v>
      </c>
      <c r="AN253" s="4">
        <v>0</v>
      </c>
      <c r="AO253" s="4" t="s">
        <v>145</v>
      </c>
      <c r="AP253" s="4" t="s">
        <v>129</v>
      </c>
      <c r="AQ253" s="6">
        <v>2040944109.6600001</v>
      </c>
      <c r="AR253" s="4">
        <v>8224</v>
      </c>
      <c r="AS253" s="29">
        <v>0</v>
      </c>
      <c r="AT253" s="29">
        <v>0</v>
      </c>
      <c r="AU253" s="29">
        <v>0</v>
      </c>
      <c r="AV253" s="29">
        <v>100</v>
      </c>
      <c r="AW253" s="29">
        <v>0</v>
      </c>
      <c r="AX253" s="29">
        <v>100</v>
      </c>
    </row>
    <row r="254" spans="1:50" x14ac:dyDescent="0.25">
      <c r="A254">
        <v>96</v>
      </c>
      <c r="B254" s="4">
        <v>0.97536393814486899</v>
      </c>
      <c r="C254" s="4">
        <v>10.026926775989701</v>
      </c>
      <c r="D254" s="4">
        <v>25.868918847610299</v>
      </c>
      <c r="E254" s="4">
        <v>8.7663285967361903E-3</v>
      </c>
      <c r="F254" s="5">
        <v>2.4636061855130099E-2</v>
      </c>
      <c r="G254" s="5">
        <v>0</v>
      </c>
      <c r="H254" s="4">
        <v>3.9626482403850298</v>
      </c>
      <c r="I254" s="4">
        <v>3.8393567110073898</v>
      </c>
      <c r="J254" s="4">
        <v>-16.499570929984198</v>
      </c>
      <c r="K254" s="4">
        <v>32.587626652292997</v>
      </c>
      <c r="L254" s="4">
        <v>15.8905883149234</v>
      </c>
      <c r="M254" s="4">
        <v>16.593071046424601</v>
      </c>
      <c r="N254" s="4">
        <v>72.893214630954304</v>
      </c>
      <c r="O254" s="4">
        <v>64.220680941000097</v>
      </c>
      <c r="P254" s="4">
        <v>269250.453966467</v>
      </c>
      <c r="Q254" s="4">
        <v>251193.42665059699</v>
      </c>
      <c r="R254" s="4">
        <v>778.52508789601802</v>
      </c>
      <c r="S254" s="4">
        <v>0</v>
      </c>
      <c r="T254" s="4">
        <v>0</v>
      </c>
      <c r="U254" s="4">
        <v>2.5695323388919201E-2</v>
      </c>
      <c r="V254" s="4">
        <v>1</v>
      </c>
      <c r="W254" s="4">
        <v>0</v>
      </c>
      <c r="X254" s="4">
        <v>0.529337007658647</v>
      </c>
      <c r="Y254" s="4">
        <v>0</v>
      </c>
      <c r="Z254" s="5">
        <v>3.77681787407123E-4</v>
      </c>
      <c r="AA254" s="5">
        <v>3.8758691726128597E-5</v>
      </c>
      <c r="AB254" s="10">
        <v>5.4968982630936997E-3</v>
      </c>
      <c r="AC254" s="10">
        <v>1.8193869681185899E-5</v>
      </c>
      <c r="AD254" s="10">
        <v>1.8704514668613802E-2</v>
      </c>
      <c r="AE254" s="4">
        <v>9.8566398067991903E-2</v>
      </c>
      <c r="AF254" s="4">
        <v>0.119109063247976</v>
      </c>
      <c r="AG254" s="4">
        <v>0.88412035225361396</v>
      </c>
      <c r="AH254" s="4">
        <v>0.991976453179788</v>
      </c>
      <c r="AI254" s="4">
        <v>1</v>
      </c>
      <c r="AJ254" s="4">
        <v>1</v>
      </c>
      <c r="AK254" s="4">
        <v>1</v>
      </c>
      <c r="AL254" s="4">
        <v>1</v>
      </c>
      <c r="AM254" s="4">
        <v>0</v>
      </c>
      <c r="AN254" s="4">
        <v>0</v>
      </c>
      <c r="AO254" s="4" t="s">
        <v>146</v>
      </c>
      <c r="AP254" s="4" t="s">
        <v>130</v>
      </c>
      <c r="AQ254" s="6">
        <v>2396887677.0999999</v>
      </c>
      <c r="AR254" s="4">
        <v>9542</v>
      </c>
      <c r="AS254" s="29">
        <v>0</v>
      </c>
      <c r="AT254" s="29">
        <v>0</v>
      </c>
      <c r="AU254" s="29">
        <v>0</v>
      </c>
      <c r="AV254" s="29">
        <v>100</v>
      </c>
      <c r="AW254" s="29">
        <v>0</v>
      </c>
      <c r="AX254" s="29">
        <v>100</v>
      </c>
    </row>
    <row r="255" spans="1:50" x14ac:dyDescent="0.25">
      <c r="A255">
        <v>96</v>
      </c>
      <c r="B255" s="4">
        <v>0.973866069098409</v>
      </c>
      <c r="C255" s="4">
        <v>11.6881262930467</v>
      </c>
      <c r="D255" s="4">
        <v>27.2235585957973</v>
      </c>
      <c r="E255" s="4">
        <v>1.0304509095682901E-2</v>
      </c>
      <c r="F255" s="5">
        <v>2.6133930901590101E-2</v>
      </c>
      <c r="G255" s="5">
        <v>0</v>
      </c>
      <c r="H255" s="4">
        <v>4.0148741830410497</v>
      </c>
      <c r="I255" s="4">
        <v>3.84459466572542</v>
      </c>
      <c r="J255" s="4">
        <v>-14.544859297151699</v>
      </c>
      <c r="K255" s="4">
        <v>37.551413571491402</v>
      </c>
      <c r="L255" s="4">
        <v>15.808146914406899</v>
      </c>
      <c r="M255" s="4">
        <v>16.890177231098502</v>
      </c>
      <c r="N255" s="4">
        <v>73.146633646114594</v>
      </c>
      <c r="O255" s="4">
        <v>64.244907304550793</v>
      </c>
      <c r="P255" s="4">
        <v>270669.79932689399</v>
      </c>
      <c r="Q255" s="4">
        <v>252526.553241666</v>
      </c>
      <c r="R255" s="4">
        <v>778.38634987006299</v>
      </c>
      <c r="S255" s="4">
        <v>0</v>
      </c>
      <c r="T255" s="4">
        <v>0</v>
      </c>
      <c r="U255" s="4">
        <v>3.3636106503564703E-2</v>
      </c>
      <c r="V255" s="4">
        <v>1</v>
      </c>
      <c r="W255" s="4">
        <v>0</v>
      </c>
      <c r="X255" s="4">
        <v>0.535525641774376</v>
      </c>
      <c r="Y255" s="4">
        <v>0</v>
      </c>
      <c r="Z255" s="5">
        <v>3.7757653900631502E-4</v>
      </c>
      <c r="AA255" s="5">
        <v>4.0956321940136197E-5</v>
      </c>
      <c r="AB255" s="10">
        <v>5.5316218083366299E-3</v>
      </c>
      <c r="AC255" s="10">
        <v>2.45661080658398E-5</v>
      </c>
      <c r="AD255" s="10">
        <v>2.0159195381947801E-2</v>
      </c>
      <c r="AE255" s="4">
        <v>0.101571217596313</v>
      </c>
      <c r="AF255" s="4">
        <v>0.104014655891461</v>
      </c>
      <c r="AG255" s="4">
        <v>0.87160504264216299</v>
      </c>
      <c r="AH255" s="4">
        <v>0.98595231868864897</v>
      </c>
      <c r="AI255" s="4">
        <v>1</v>
      </c>
      <c r="AJ255" s="4">
        <v>1</v>
      </c>
      <c r="AK255" s="4">
        <v>1</v>
      </c>
      <c r="AL255" s="4">
        <v>1</v>
      </c>
      <c r="AM255" s="4">
        <v>0</v>
      </c>
      <c r="AN255" s="4">
        <v>0</v>
      </c>
      <c r="AO255" s="4" t="s">
        <v>147</v>
      </c>
      <c r="AP255" s="4" t="s">
        <v>131</v>
      </c>
      <c r="AQ255" s="6">
        <v>2727286775.0100002</v>
      </c>
      <c r="AR255" s="4">
        <v>10800</v>
      </c>
      <c r="AS255" s="29">
        <v>0</v>
      </c>
      <c r="AT255" s="29">
        <v>0</v>
      </c>
      <c r="AU255" s="29">
        <v>0</v>
      </c>
      <c r="AV255" s="29">
        <v>100</v>
      </c>
      <c r="AW255" s="29">
        <v>0</v>
      </c>
      <c r="AX255" s="29">
        <v>100</v>
      </c>
    </row>
    <row r="256" spans="1:50" x14ac:dyDescent="0.25">
      <c r="A256">
        <v>96</v>
      </c>
      <c r="B256" s="4">
        <v>0.97216739833647803</v>
      </c>
      <c r="C256" s="4">
        <v>13.5688578692665</v>
      </c>
      <c r="D256" s="4">
        <v>28.7323177764357</v>
      </c>
      <c r="E256" s="4">
        <v>1.20783089859884E-2</v>
      </c>
      <c r="F256" s="5">
        <v>2.7832601663521001E-2</v>
      </c>
      <c r="G256" s="5">
        <v>0</v>
      </c>
      <c r="H256" s="4">
        <v>4.0553626477317897</v>
      </c>
      <c r="I256" s="4">
        <v>3.8412618377904999</v>
      </c>
      <c r="J256" s="4">
        <v>-12.7563857676769</v>
      </c>
      <c r="K256" s="4">
        <v>42.511867495518203</v>
      </c>
      <c r="L256" s="4">
        <v>15.720369598267</v>
      </c>
      <c r="M256" s="4">
        <v>17.045142007155299</v>
      </c>
      <c r="N256" s="4">
        <v>72.194558732534702</v>
      </c>
      <c r="O256" s="4">
        <v>63.352150449952802</v>
      </c>
      <c r="P256" s="4">
        <v>270821.37744101899</v>
      </c>
      <c r="Q256" s="4">
        <v>253935.329281969</v>
      </c>
      <c r="R256" s="4">
        <v>777.89628129879395</v>
      </c>
      <c r="S256" s="4">
        <v>0</v>
      </c>
      <c r="T256" s="4">
        <v>0</v>
      </c>
      <c r="U256" s="4">
        <v>4.5966592495431197E-2</v>
      </c>
      <c r="V256" s="4">
        <v>1</v>
      </c>
      <c r="W256" s="4">
        <v>0</v>
      </c>
      <c r="X256" s="4">
        <v>0.558563767113325</v>
      </c>
      <c r="Y256" s="4">
        <v>0</v>
      </c>
      <c r="Z256" s="5">
        <v>3.79612657197006E-4</v>
      </c>
      <c r="AA256" s="5">
        <v>4.1854128251353503E-5</v>
      </c>
      <c r="AB256" s="10">
        <v>5.6194087117279103E-3</v>
      </c>
      <c r="AC256" s="10">
        <v>2.9244381440314399E-5</v>
      </c>
      <c r="AD256" s="10">
        <v>2.1762467036181999E-2</v>
      </c>
      <c r="AE256" s="4">
        <v>0.102817177211789</v>
      </c>
      <c r="AF256" s="4">
        <v>0.102659473418845</v>
      </c>
      <c r="AG256" s="4">
        <v>0.86404558320351998</v>
      </c>
      <c r="AH256" s="4">
        <v>0.98474592968353503</v>
      </c>
      <c r="AI256" s="4">
        <v>1</v>
      </c>
      <c r="AJ256" s="4">
        <v>1</v>
      </c>
      <c r="AK256" s="4">
        <v>1</v>
      </c>
      <c r="AL256" s="4">
        <v>1</v>
      </c>
      <c r="AM256" s="4">
        <v>0</v>
      </c>
      <c r="AN256" s="4">
        <v>0</v>
      </c>
      <c r="AO256" s="4" t="s">
        <v>148</v>
      </c>
      <c r="AP256" s="4" t="s">
        <v>132</v>
      </c>
      <c r="AQ256" s="6">
        <v>2857534260.4099998</v>
      </c>
      <c r="AR256" s="4">
        <v>11253</v>
      </c>
      <c r="AS256" s="29">
        <v>0</v>
      </c>
      <c r="AT256" s="29">
        <v>0</v>
      </c>
      <c r="AU256" s="29">
        <v>0</v>
      </c>
      <c r="AV256" s="29">
        <v>100</v>
      </c>
      <c r="AW256" s="29">
        <v>0</v>
      </c>
      <c r="AX256" s="29">
        <v>100</v>
      </c>
    </row>
    <row r="257" spans="1:50" x14ac:dyDescent="0.25">
      <c r="A257">
        <v>96</v>
      </c>
      <c r="B257" s="4">
        <v>0.970574826295732</v>
      </c>
      <c r="C257" s="4">
        <v>16.018002057540201</v>
      </c>
      <c r="D257" s="4">
        <v>30.120743672920501</v>
      </c>
      <c r="E257" s="4">
        <v>1.44420091455281E-2</v>
      </c>
      <c r="F257" s="5">
        <v>2.9425173704267601E-2</v>
      </c>
      <c r="G257" s="5">
        <v>0</v>
      </c>
      <c r="H257" s="4">
        <v>4.09362945160919</v>
      </c>
      <c r="I257" s="4">
        <v>3.82941288926623</v>
      </c>
      <c r="J257" s="4">
        <v>-10.3487727351764</v>
      </c>
      <c r="K257" s="4">
        <v>47.489156243800899</v>
      </c>
      <c r="L257" s="4">
        <v>15.656055284312201</v>
      </c>
      <c r="M257" s="4">
        <v>17.3423322500166</v>
      </c>
      <c r="N257" s="4">
        <v>73.236090633044498</v>
      </c>
      <c r="O257" s="4">
        <v>64.199364262201399</v>
      </c>
      <c r="P257" s="4">
        <v>273879.29846474202</v>
      </c>
      <c r="Q257" s="4">
        <v>254997.116048792</v>
      </c>
      <c r="R257" s="4">
        <v>777.97468041714706</v>
      </c>
      <c r="S257" s="4">
        <v>0</v>
      </c>
      <c r="T257" s="4">
        <v>0</v>
      </c>
      <c r="U257" s="4">
        <v>5.5150252730766701E-2</v>
      </c>
      <c r="V257" s="4">
        <v>1</v>
      </c>
      <c r="W257" s="4">
        <v>0</v>
      </c>
      <c r="X257" s="4">
        <v>0.57120085941077403</v>
      </c>
      <c r="Y257" s="4">
        <v>0</v>
      </c>
      <c r="Z257" s="5">
        <v>3.7790230564026798E-4</v>
      </c>
      <c r="AA257" s="5">
        <v>4.48949014015347E-5</v>
      </c>
      <c r="AB257" s="10">
        <v>5.5945572851317203E-3</v>
      </c>
      <c r="AC257" s="10">
        <v>3.4927014855804798E-5</v>
      </c>
      <c r="AD257" s="10">
        <v>2.33728772850989E-2</v>
      </c>
      <c r="AE257" s="4">
        <v>0.104987452846857</v>
      </c>
      <c r="AF257" s="4">
        <v>9.1494235202274801E-2</v>
      </c>
      <c r="AG257" s="4">
        <v>0.86242901376550596</v>
      </c>
      <c r="AH257" s="4">
        <v>0.98075138103849702</v>
      </c>
      <c r="AI257" s="4">
        <v>1</v>
      </c>
      <c r="AJ257" s="4">
        <v>1</v>
      </c>
      <c r="AK257" s="4">
        <v>1</v>
      </c>
      <c r="AL257" s="4">
        <v>1</v>
      </c>
      <c r="AM257" s="4">
        <v>0</v>
      </c>
      <c r="AN257" s="4">
        <v>0</v>
      </c>
      <c r="AO257" s="4" t="s">
        <v>70</v>
      </c>
      <c r="AP257" s="4" t="s">
        <v>71</v>
      </c>
      <c r="AQ257" s="6">
        <v>3041605600.23</v>
      </c>
      <c r="AR257" s="4">
        <v>11928</v>
      </c>
      <c r="AS257" s="29">
        <v>0</v>
      </c>
      <c r="AT257" s="29">
        <v>0</v>
      </c>
      <c r="AU257" s="29">
        <v>0</v>
      </c>
      <c r="AV257" s="29">
        <v>100</v>
      </c>
      <c r="AW257" s="29">
        <v>0</v>
      </c>
      <c r="AX257" s="29">
        <v>100</v>
      </c>
    </row>
    <row r="258" spans="1:50" x14ac:dyDescent="0.25">
      <c r="A258">
        <v>96</v>
      </c>
      <c r="B258" s="4">
        <v>0.96909401327854405</v>
      </c>
      <c r="C258" s="4">
        <v>16.062409202218898</v>
      </c>
      <c r="D258" s="4">
        <v>31.3894457084374</v>
      </c>
      <c r="E258" s="4">
        <v>1.44854474494856E-2</v>
      </c>
      <c r="F258" s="5">
        <v>3.0905986721455399E-2</v>
      </c>
      <c r="G258" s="5">
        <v>0</v>
      </c>
      <c r="H258" s="4">
        <v>4.1349868716035401</v>
      </c>
      <c r="I258" s="4">
        <v>3.8261698345749902</v>
      </c>
      <c r="J258" s="4">
        <v>-8.1028812843889497</v>
      </c>
      <c r="K258" s="4">
        <v>52.483275978666299</v>
      </c>
      <c r="L258" s="4">
        <v>15.9284140201739</v>
      </c>
      <c r="M258" s="4">
        <v>17.686651313834499</v>
      </c>
      <c r="N258" s="4">
        <v>72.844392331978199</v>
      </c>
      <c r="O258" s="4">
        <v>63.6002414497217</v>
      </c>
      <c r="P258" s="4">
        <v>268045.87879440602</v>
      </c>
      <c r="Q258" s="4">
        <v>250642.32809836001</v>
      </c>
      <c r="R258" s="4">
        <v>777.69731987560795</v>
      </c>
      <c r="S258" s="4">
        <v>0</v>
      </c>
      <c r="T258" s="4">
        <v>0</v>
      </c>
      <c r="U258" s="4">
        <v>6.8677806200115807E-2</v>
      </c>
      <c r="V258" s="4">
        <v>1</v>
      </c>
      <c r="W258" s="4">
        <v>0</v>
      </c>
      <c r="X258" s="4">
        <v>0.60413467162013801</v>
      </c>
      <c r="Y258" s="4">
        <v>0</v>
      </c>
      <c r="Z258" s="5">
        <v>3.7893569592533998E-4</v>
      </c>
      <c r="AA258" s="5">
        <v>4.8307602729229201E-5</v>
      </c>
      <c r="AB258" s="10">
        <v>5.6808045498127398E-3</v>
      </c>
      <c r="AC258" s="10">
        <v>5.1178398174951598E-5</v>
      </c>
      <c r="AD258" s="10">
        <v>2.4746745423072002E-2</v>
      </c>
      <c r="AE258" s="4">
        <v>0.10883449799017</v>
      </c>
      <c r="AF258" s="4">
        <v>8.3347974007922099E-2</v>
      </c>
      <c r="AG258" s="4">
        <v>0.84213589992822402</v>
      </c>
      <c r="AH258" s="4">
        <v>0.97000498619487796</v>
      </c>
      <c r="AI258" s="4">
        <v>1</v>
      </c>
      <c r="AJ258" s="4">
        <v>1</v>
      </c>
      <c r="AK258" s="4">
        <v>1</v>
      </c>
      <c r="AL258" s="4">
        <v>1</v>
      </c>
      <c r="AM258" s="4">
        <v>0</v>
      </c>
      <c r="AN258" s="4">
        <v>0</v>
      </c>
      <c r="AO258" s="4" t="s">
        <v>149</v>
      </c>
      <c r="AP258" s="4" t="s">
        <v>133</v>
      </c>
      <c r="AQ258" s="6">
        <v>2904944582.6599998</v>
      </c>
      <c r="AR258" s="4">
        <v>11590</v>
      </c>
      <c r="AS258" s="29">
        <v>0</v>
      </c>
      <c r="AT258" s="29">
        <v>0</v>
      </c>
      <c r="AU258" s="29">
        <v>0</v>
      </c>
      <c r="AV258" s="29">
        <v>100</v>
      </c>
      <c r="AW258" s="29">
        <v>0</v>
      </c>
      <c r="AX258" s="29">
        <v>100</v>
      </c>
    </row>
    <row r="259" spans="1:50" x14ac:dyDescent="0.25">
      <c r="A259">
        <v>96</v>
      </c>
      <c r="B259" s="4">
        <v>0.966776527691384</v>
      </c>
      <c r="C259" s="4">
        <v>21.414005570168801</v>
      </c>
      <c r="D259" s="4">
        <v>33.332653160542698</v>
      </c>
      <c r="E259" s="4">
        <v>1.9881102661791598E-2</v>
      </c>
      <c r="F259" s="5">
        <v>3.32234723086152E-2</v>
      </c>
      <c r="G259" s="5">
        <v>0</v>
      </c>
      <c r="H259" s="4">
        <v>4.16222163559405</v>
      </c>
      <c r="I259" s="4">
        <v>3.8136576461887999</v>
      </c>
      <c r="J259" s="4">
        <v>-6.3902654755271797</v>
      </c>
      <c r="K259" s="4">
        <v>57.520568586224599</v>
      </c>
      <c r="L259" s="4">
        <v>15.198017720478401</v>
      </c>
      <c r="M259" s="4">
        <v>18.000502436419101</v>
      </c>
      <c r="N259" s="4">
        <v>72.669999985929607</v>
      </c>
      <c r="O259" s="4">
        <v>63.264232821304098</v>
      </c>
      <c r="P259" s="4">
        <v>279143.01191531197</v>
      </c>
      <c r="Q259" s="4">
        <v>262683.15038162802</v>
      </c>
      <c r="R259" s="4">
        <v>777.41851286805195</v>
      </c>
      <c r="S259" s="4">
        <v>0</v>
      </c>
      <c r="T259" s="4">
        <v>0</v>
      </c>
      <c r="U259" s="4">
        <v>7.8237332610478202E-2</v>
      </c>
      <c r="V259" s="4">
        <v>1</v>
      </c>
      <c r="W259" s="4">
        <v>0</v>
      </c>
      <c r="X259" s="4">
        <v>0.63513838265133005</v>
      </c>
      <c r="Y259" s="4">
        <v>0</v>
      </c>
      <c r="Z259" s="5">
        <v>3.7929650762265701E-4</v>
      </c>
      <c r="AA259" s="5">
        <v>4.8370846465648997E-5</v>
      </c>
      <c r="AB259" s="10">
        <v>5.6481067368468196E-3</v>
      </c>
      <c r="AC259" s="10">
        <v>6.7725495219893704E-5</v>
      </c>
      <c r="AD259" s="10">
        <v>2.70799576413399E-2</v>
      </c>
      <c r="AE259" s="4">
        <v>0.111960946327928</v>
      </c>
      <c r="AF259" s="4">
        <v>7.0582457891310804E-2</v>
      </c>
      <c r="AG259" s="4">
        <v>0.83367908792523904</v>
      </c>
      <c r="AH259" s="4">
        <v>0.96091421723047599</v>
      </c>
      <c r="AI259" s="4">
        <v>1</v>
      </c>
      <c r="AJ259" s="4">
        <v>1</v>
      </c>
      <c r="AK259" s="4">
        <v>1</v>
      </c>
      <c r="AL259" s="4">
        <v>1</v>
      </c>
      <c r="AM259" s="4">
        <v>0</v>
      </c>
      <c r="AN259" s="4">
        <v>0</v>
      </c>
      <c r="AO259" s="4" t="s">
        <v>150</v>
      </c>
      <c r="AP259" s="4" t="s">
        <v>134</v>
      </c>
      <c r="AQ259" s="6">
        <v>2773934068.0300002</v>
      </c>
      <c r="AR259" s="4">
        <v>10560</v>
      </c>
      <c r="AS259" s="29">
        <v>0</v>
      </c>
      <c r="AT259" s="29">
        <v>0</v>
      </c>
      <c r="AU259" s="29">
        <v>0</v>
      </c>
      <c r="AV259" s="29">
        <v>100</v>
      </c>
      <c r="AW259" s="29">
        <v>0</v>
      </c>
      <c r="AX259" s="29">
        <v>100</v>
      </c>
    </row>
    <row r="260" spans="1:50" x14ac:dyDescent="0.25">
      <c r="A260">
        <v>96</v>
      </c>
      <c r="B260" s="4">
        <v>0.96498856026796898</v>
      </c>
      <c r="C260" s="4">
        <v>20.3901048415341</v>
      </c>
      <c r="D260" s="4">
        <v>34.797240106477801</v>
      </c>
      <c r="E260" s="4">
        <v>1.8823237047325601E-2</v>
      </c>
      <c r="F260" s="5">
        <v>3.5011439732030497E-2</v>
      </c>
      <c r="G260" s="5">
        <v>0</v>
      </c>
      <c r="H260" s="4">
        <v>4.1884263743955499</v>
      </c>
      <c r="I260" s="4">
        <v>3.8064689013778099</v>
      </c>
      <c r="J260" s="4">
        <v>-4.2520619591004198</v>
      </c>
      <c r="K260" s="4">
        <v>62.421473594867102</v>
      </c>
      <c r="L260" s="4">
        <v>14.977873645314601</v>
      </c>
      <c r="M260" s="4">
        <v>18.269998999968902</v>
      </c>
      <c r="N260" s="4">
        <v>72.638926503175796</v>
      </c>
      <c r="O260" s="4">
        <v>63.020410614046398</v>
      </c>
      <c r="P260" s="4">
        <v>284902.05626692303</v>
      </c>
      <c r="Q260" s="4">
        <v>266544.596531994</v>
      </c>
      <c r="R260" s="4">
        <v>777.41358908014399</v>
      </c>
      <c r="S260" s="4">
        <v>0</v>
      </c>
      <c r="T260" s="4">
        <v>0</v>
      </c>
      <c r="U260" s="4">
        <v>9.0151278137513002E-2</v>
      </c>
      <c r="V260" s="4">
        <v>1</v>
      </c>
      <c r="W260" s="4">
        <v>0</v>
      </c>
      <c r="X260" s="4">
        <v>0.67744994581224804</v>
      </c>
      <c r="Y260" s="4">
        <v>0</v>
      </c>
      <c r="Z260" s="5">
        <v>3.80440489221373E-4</v>
      </c>
      <c r="AA260" s="5">
        <v>5.06425729401371E-5</v>
      </c>
      <c r="AB260" s="10">
        <v>5.56310661865998E-3</v>
      </c>
      <c r="AC260" s="10">
        <v>8.1968892353452306E-5</v>
      </c>
      <c r="AD260" s="10">
        <v>2.8935265910936699E-2</v>
      </c>
      <c r="AE260" s="4">
        <v>0.115412374860952</v>
      </c>
      <c r="AF260" s="4">
        <v>6.1930502213989901E-2</v>
      </c>
      <c r="AG260" s="4">
        <v>0.82470407721972205</v>
      </c>
      <c r="AH260" s="4">
        <v>0.94839427849983904</v>
      </c>
      <c r="AI260" s="4">
        <v>1</v>
      </c>
      <c r="AJ260" s="4">
        <v>1</v>
      </c>
      <c r="AK260" s="4">
        <v>1</v>
      </c>
      <c r="AL260" s="4">
        <v>1</v>
      </c>
      <c r="AM260" s="4">
        <v>0</v>
      </c>
      <c r="AN260" s="4">
        <v>0</v>
      </c>
      <c r="AO260" s="4" t="s">
        <v>151</v>
      </c>
      <c r="AP260" s="4" t="s">
        <v>135</v>
      </c>
      <c r="AQ260" s="6">
        <v>2361851669.8699999</v>
      </c>
      <c r="AR260" s="4">
        <v>8861</v>
      </c>
      <c r="AS260" s="29">
        <v>0</v>
      </c>
      <c r="AT260" s="29">
        <v>0</v>
      </c>
      <c r="AU260" s="29">
        <v>0</v>
      </c>
      <c r="AV260" s="29">
        <v>100</v>
      </c>
      <c r="AW260" s="29">
        <v>0</v>
      </c>
      <c r="AX260" s="29">
        <v>100</v>
      </c>
    </row>
    <row r="261" spans="1:50" x14ac:dyDescent="0.25">
      <c r="A261">
        <v>96</v>
      </c>
      <c r="B261" s="4">
        <v>0.96386559164427099</v>
      </c>
      <c r="C261" s="4">
        <v>24.720982650224599</v>
      </c>
      <c r="D261" s="4">
        <v>35.701961597497501</v>
      </c>
      <c r="E261" s="4">
        <v>2.33862636835654E-2</v>
      </c>
      <c r="F261" s="5">
        <v>3.6134408355728301E-2</v>
      </c>
      <c r="G261" s="5">
        <v>0</v>
      </c>
      <c r="H261" s="4">
        <v>4.2301667975890203</v>
      </c>
      <c r="I261" s="4">
        <v>3.8086140601312102</v>
      </c>
      <c r="J261" s="4">
        <v>-1.75054567456736</v>
      </c>
      <c r="K261" s="4">
        <v>67.454474482929697</v>
      </c>
      <c r="L261" s="4">
        <v>15.4708356524918</v>
      </c>
      <c r="M261" s="4">
        <v>18.425508321810799</v>
      </c>
      <c r="N261" s="4">
        <v>72.645630261331902</v>
      </c>
      <c r="O261" s="4">
        <v>62.990877615277803</v>
      </c>
      <c r="P261" s="4">
        <v>275559.914796411</v>
      </c>
      <c r="Q261" s="4">
        <v>258056.29069244899</v>
      </c>
      <c r="R261" s="4">
        <v>776.802512077644</v>
      </c>
      <c r="S261" s="4">
        <v>0</v>
      </c>
      <c r="T261" s="4">
        <v>0</v>
      </c>
      <c r="U261" s="4">
        <v>0.11232056283297701</v>
      </c>
      <c r="V261" s="4">
        <v>1</v>
      </c>
      <c r="W261" s="4">
        <v>0</v>
      </c>
      <c r="X261" s="4">
        <v>0.69931139007881005</v>
      </c>
      <c r="Y261" s="4">
        <v>0</v>
      </c>
      <c r="Z261" s="5">
        <v>3.8127115208852101E-4</v>
      </c>
      <c r="AA261" s="5">
        <v>5.5311195124463001E-5</v>
      </c>
      <c r="AB261" s="10">
        <v>5.6103710901337202E-3</v>
      </c>
      <c r="AC261" s="10">
        <v>9.2205679750942006E-5</v>
      </c>
      <c r="AD261" s="10">
        <v>2.99952339398072E-2</v>
      </c>
      <c r="AE261" s="4">
        <v>0.11634362544608599</v>
      </c>
      <c r="AF261" s="4">
        <v>6.6921836266323198E-2</v>
      </c>
      <c r="AG261" s="4">
        <v>0.81169821739163905</v>
      </c>
      <c r="AH261" s="4">
        <v>0.94123803679497198</v>
      </c>
      <c r="AI261" s="4">
        <v>1</v>
      </c>
      <c r="AJ261" s="4">
        <v>1</v>
      </c>
      <c r="AK261" s="4">
        <v>1</v>
      </c>
      <c r="AL261" s="4">
        <v>1</v>
      </c>
      <c r="AM261" s="4">
        <v>0</v>
      </c>
      <c r="AN261" s="4">
        <v>0</v>
      </c>
      <c r="AO261" s="4" t="s">
        <v>152</v>
      </c>
      <c r="AP261" s="4" t="s">
        <v>136</v>
      </c>
      <c r="AQ261" s="6">
        <v>1814909892.4400001</v>
      </c>
      <c r="AR261" s="4">
        <v>7033</v>
      </c>
      <c r="AS261" s="29">
        <v>0</v>
      </c>
      <c r="AT261" s="29">
        <v>0</v>
      </c>
      <c r="AU261" s="29">
        <v>0</v>
      </c>
      <c r="AV261" s="29">
        <v>100</v>
      </c>
      <c r="AW261" s="29">
        <v>0</v>
      </c>
      <c r="AX261" s="29">
        <v>100</v>
      </c>
    </row>
    <row r="262" spans="1:50" x14ac:dyDescent="0.25">
      <c r="A262">
        <v>96</v>
      </c>
      <c r="B262" s="4">
        <v>0.96234830153530404</v>
      </c>
      <c r="C262" s="4">
        <v>24.692609381763699</v>
      </c>
      <c r="D262" s="4">
        <v>36.906094660479802</v>
      </c>
      <c r="E262" s="4">
        <v>2.3355594515483399E-2</v>
      </c>
      <c r="F262" s="5">
        <v>3.7651698464695703E-2</v>
      </c>
      <c r="G262" s="5">
        <v>0</v>
      </c>
      <c r="H262" s="4">
        <v>4.2706796899557196</v>
      </c>
      <c r="I262" s="4">
        <v>3.8111617471720498</v>
      </c>
      <c r="J262" s="4">
        <v>0.73124103764770998</v>
      </c>
      <c r="K262" s="4">
        <v>72.435125178142002</v>
      </c>
      <c r="L262" s="4">
        <v>15.3481405717566</v>
      </c>
      <c r="M262" s="4">
        <v>18.584337866702</v>
      </c>
      <c r="N262" s="4">
        <v>75.169863162485797</v>
      </c>
      <c r="O262" s="4">
        <v>65.025461977238606</v>
      </c>
      <c r="P262" s="4">
        <v>277024.59542543301</v>
      </c>
      <c r="Q262" s="4">
        <v>260120.441024156</v>
      </c>
      <c r="R262" s="4">
        <v>776.83603454901197</v>
      </c>
      <c r="S262" s="4">
        <v>0</v>
      </c>
      <c r="T262" s="4">
        <v>0</v>
      </c>
      <c r="U262" s="4">
        <v>0.111780902802035</v>
      </c>
      <c r="V262" s="4">
        <v>1</v>
      </c>
      <c r="W262" s="4">
        <v>0</v>
      </c>
      <c r="X262" s="4">
        <v>0.69331266198706099</v>
      </c>
      <c r="Y262" s="4">
        <v>0</v>
      </c>
      <c r="Z262" s="5">
        <v>3.8033528576652398E-4</v>
      </c>
      <c r="AA262" s="5">
        <v>6.3430423369608395E-5</v>
      </c>
      <c r="AB262" s="10">
        <v>5.5946747283541504E-3</v>
      </c>
      <c r="AC262" s="10">
        <v>1.0173272443231099E-4</v>
      </c>
      <c r="AD262" s="10">
        <v>3.1511509898893397E-2</v>
      </c>
      <c r="AE262" s="4">
        <v>0.118103922387853</v>
      </c>
      <c r="AF262" s="4">
        <v>6.1981929192628203E-2</v>
      </c>
      <c r="AG262" s="4">
        <v>0.80592581135900199</v>
      </c>
      <c r="AH262" s="4">
        <v>0.94340112877770699</v>
      </c>
      <c r="AI262" s="4">
        <v>1</v>
      </c>
      <c r="AJ262" s="4">
        <v>1</v>
      </c>
      <c r="AK262" s="4">
        <v>1</v>
      </c>
      <c r="AL262" s="4">
        <v>1</v>
      </c>
      <c r="AM262" s="4">
        <v>0</v>
      </c>
      <c r="AN262" s="4">
        <v>0</v>
      </c>
      <c r="AO262" s="4" t="s">
        <v>72</v>
      </c>
      <c r="AP262" s="4" t="s">
        <v>73</v>
      </c>
      <c r="AQ262" s="6">
        <v>1572167945.55</v>
      </c>
      <c r="AR262" s="4">
        <v>6044</v>
      </c>
      <c r="AS262" s="29">
        <v>0</v>
      </c>
      <c r="AT262" s="29">
        <v>0</v>
      </c>
      <c r="AU262" s="29">
        <v>0</v>
      </c>
      <c r="AV262" s="29">
        <v>100</v>
      </c>
      <c r="AW262" s="29">
        <v>0</v>
      </c>
      <c r="AX262" s="29">
        <v>100</v>
      </c>
    </row>
    <row r="263" spans="1:50" x14ac:dyDescent="0.25">
      <c r="A263">
        <v>96</v>
      </c>
      <c r="B263" s="4">
        <v>0.95895106413492703</v>
      </c>
      <c r="C263" s="4">
        <v>25.557023348694401</v>
      </c>
      <c r="D263" s="4">
        <v>39.527580502673899</v>
      </c>
      <c r="E263" s="4">
        <v>2.4294744649296301E-2</v>
      </c>
      <c r="F263" s="5">
        <v>4.10489358650723E-2</v>
      </c>
      <c r="G263" s="5">
        <v>0</v>
      </c>
      <c r="H263" s="4">
        <v>4.3524970837606602</v>
      </c>
      <c r="I263" s="4">
        <v>3.8229385189293601</v>
      </c>
      <c r="J263" s="4">
        <v>6.4195593813710499</v>
      </c>
      <c r="K263" s="4">
        <v>85.146178233817196</v>
      </c>
      <c r="L263" s="4">
        <v>15.3081719643118</v>
      </c>
      <c r="M263" s="4">
        <v>18.961356356932999</v>
      </c>
      <c r="N263" s="4">
        <v>77.656926092643801</v>
      </c>
      <c r="O263" s="4">
        <v>66.738434387152594</v>
      </c>
      <c r="P263" s="4">
        <v>279092.46046513098</v>
      </c>
      <c r="Q263" s="4">
        <v>260808.919706505</v>
      </c>
      <c r="R263" s="4">
        <v>776.32444325829101</v>
      </c>
      <c r="S263" s="4">
        <v>0</v>
      </c>
      <c r="T263" s="4">
        <v>0</v>
      </c>
      <c r="U263" s="4">
        <v>0.120492543564776</v>
      </c>
      <c r="V263" s="4">
        <v>1</v>
      </c>
      <c r="W263" s="4">
        <v>0</v>
      </c>
      <c r="X263" s="4">
        <v>0.67259619984464003</v>
      </c>
      <c r="Y263" s="4">
        <v>0</v>
      </c>
      <c r="Z263" s="5">
        <v>3.76500951334063E-4</v>
      </c>
      <c r="AA263" s="5">
        <v>8.9558617236058297E-5</v>
      </c>
      <c r="AB263" s="10">
        <v>5.6923327936586497E-3</v>
      </c>
      <c r="AC263" s="10">
        <v>1.4575767085936301E-4</v>
      </c>
      <c r="AD263" s="10">
        <v>3.4744769995223503E-2</v>
      </c>
      <c r="AE263" s="4">
        <v>0.12572460978354899</v>
      </c>
      <c r="AF263" s="4">
        <v>4.9455135334672197E-2</v>
      </c>
      <c r="AG263" s="4">
        <v>0.73691879946081296</v>
      </c>
      <c r="AH263" s="4">
        <v>0.92777147022351003</v>
      </c>
      <c r="AI263" s="4">
        <v>1</v>
      </c>
      <c r="AJ263" s="4">
        <v>1</v>
      </c>
      <c r="AK263" s="4">
        <v>1</v>
      </c>
      <c r="AL263" s="4">
        <v>1</v>
      </c>
      <c r="AM263" s="4">
        <v>0</v>
      </c>
      <c r="AN263" s="4">
        <v>0</v>
      </c>
      <c r="AO263" s="4" t="s">
        <v>74</v>
      </c>
      <c r="AP263" s="4" t="s">
        <v>75</v>
      </c>
      <c r="AQ263" s="6">
        <v>4309867398.1499996</v>
      </c>
      <c r="AR263" s="4">
        <v>16525</v>
      </c>
      <c r="AS263" s="29">
        <v>0</v>
      </c>
      <c r="AT263" s="29">
        <v>0</v>
      </c>
      <c r="AU263" s="29">
        <v>0</v>
      </c>
      <c r="AV263" s="29">
        <v>100</v>
      </c>
      <c r="AW263" s="29">
        <v>0</v>
      </c>
      <c r="AX263" s="29">
        <v>100</v>
      </c>
    </row>
    <row r="264" spans="1:50" x14ac:dyDescent="0.25">
      <c r="A264">
        <v>96</v>
      </c>
      <c r="B264" s="4">
        <v>0.95427589186530104</v>
      </c>
      <c r="C264" s="4">
        <v>29.727015222869401</v>
      </c>
      <c r="D264" s="4">
        <v>42.972093724681002</v>
      </c>
      <c r="E264" s="4">
        <v>2.8970628226542301E-2</v>
      </c>
      <c r="F264" s="5">
        <v>4.5724108134698599E-2</v>
      </c>
      <c r="G264" s="5">
        <v>0</v>
      </c>
      <c r="H264" s="4">
        <v>4.48623751396104</v>
      </c>
      <c r="I264" s="4">
        <v>3.8210749348316901</v>
      </c>
      <c r="J264" s="4">
        <v>16.652147584035301</v>
      </c>
      <c r="K264" s="4">
        <v>109.69230835286599</v>
      </c>
      <c r="L264" s="4">
        <v>15.491870636317101</v>
      </c>
      <c r="M264" s="4">
        <v>19.629371038376998</v>
      </c>
      <c r="N264" s="4">
        <v>84.284160365727104</v>
      </c>
      <c r="O264" s="4">
        <v>71.5705049977595</v>
      </c>
      <c r="P264" s="4">
        <v>275536.43389843003</v>
      </c>
      <c r="Q264" s="4">
        <v>257729.667148373</v>
      </c>
      <c r="R264" s="4">
        <v>774.82656717428097</v>
      </c>
      <c r="S264" s="4">
        <v>0</v>
      </c>
      <c r="T264" s="4">
        <v>0</v>
      </c>
      <c r="U264" s="4">
        <v>0.171613653019109</v>
      </c>
      <c r="V264" s="4">
        <v>1</v>
      </c>
      <c r="W264" s="4">
        <v>0</v>
      </c>
      <c r="X264" s="4">
        <v>0.59717779366560697</v>
      </c>
      <c r="Y264" s="4">
        <v>0</v>
      </c>
      <c r="Z264" s="5">
        <v>3.7221678085053698E-4</v>
      </c>
      <c r="AA264" s="5">
        <v>1.23222995456731E-4</v>
      </c>
      <c r="AB264" s="10">
        <v>5.8221739565098001E-3</v>
      </c>
      <c r="AC264" s="10">
        <v>2.7833448998460701E-4</v>
      </c>
      <c r="AD264" s="10">
        <v>3.9128143326339397E-2</v>
      </c>
      <c r="AE264" s="4">
        <v>0.138464282293359</v>
      </c>
      <c r="AF264" s="4">
        <v>3.5188244839738501E-2</v>
      </c>
      <c r="AG264" s="4">
        <v>0.62088971522288905</v>
      </c>
      <c r="AH264" s="4">
        <v>0.85587542103624603</v>
      </c>
      <c r="AI264" s="4">
        <v>1</v>
      </c>
      <c r="AJ264" s="4">
        <v>1</v>
      </c>
      <c r="AK264" s="4">
        <v>1</v>
      </c>
      <c r="AL264" s="4">
        <v>1</v>
      </c>
      <c r="AM264" s="4">
        <v>0</v>
      </c>
      <c r="AN264" s="4">
        <v>0</v>
      </c>
      <c r="AO264" s="4" t="s">
        <v>76</v>
      </c>
      <c r="AP264" s="4" t="s">
        <v>77</v>
      </c>
      <c r="AQ264" s="6">
        <v>1268029962.3699999</v>
      </c>
      <c r="AR264" s="4">
        <v>4920</v>
      </c>
      <c r="AS264" s="29">
        <v>0</v>
      </c>
      <c r="AT264" s="29">
        <v>0</v>
      </c>
      <c r="AU264" s="29">
        <v>0</v>
      </c>
      <c r="AV264" s="29">
        <v>100</v>
      </c>
      <c r="AW264" s="29">
        <v>0</v>
      </c>
      <c r="AX264" s="29">
        <v>100</v>
      </c>
    </row>
    <row r="265" spans="1:50" x14ac:dyDescent="0.25">
      <c r="A265">
        <v>96</v>
      </c>
      <c r="B265" s="4">
        <v>0.94986885528788501</v>
      </c>
      <c r="C265" s="4">
        <v>33.420402080467298</v>
      </c>
      <c r="D265" s="4">
        <v>46.053437449813103</v>
      </c>
      <c r="E265" s="4">
        <v>3.3329577246765503E-2</v>
      </c>
      <c r="F265" s="5">
        <v>5.0131144712114897E-2</v>
      </c>
      <c r="G265" s="5">
        <v>0</v>
      </c>
      <c r="H265" s="4">
        <v>4.6161116351691396</v>
      </c>
      <c r="I265" s="4">
        <v>3.8429467469924199</v>
      </c>
      <c r="J265" s="4">
        <v>25.980793977853601</v>
      </c>
      <c r="K265" s="4">
        <v>135.45389917225501</v>
      </c>
      <c r="L265" s="4">
        <v>15.200592963311999</v>
      </c>
      <c r="M265" s="4">
        <v>20.4796874545363</v>
      </c>
      <c r="N265" s="4">
        <v>89.898939444581501</v>
      </c>
      <c r="O265" s="4">
        <v>75.317017162835498</v>
      </c>
      <c r="P265" s="4">
        <v>280888.94944707502</v>
      </c>
      <c r="Q265" s="4">
        <v>262673.195188866</v>
      </c>
      <c r="R265" s="4">
        <v>772.88333752428298</v>
      </c>
      <c r="S265" s="4">
        <v>0</v>
      </c>
      <c r="T265" s="4">
        <v>0</v>
      </c>
      <c r="U265" s="4">
        <v>0.348155048860668</v>
      </c>
      <c r="V265" s="4">
        <v>1</v>
      </c>
      <c r="W265" s="4">
        <v>0</v>
      </c>
      <c r="X265" s="4">
        <v>0.59391003729276903</v>
      </c>
      <c r="Y265" s="4">
        <v>0</v>
      </c>
      <c r="Z265" s="5">
        <v>3.7351881581578102E-4</v>
      </c>
      <c r="AA265" s="5">
        <v>1.4872405418231701E-4</v>
      </c>
      <c r="AB265" s="10">
        <v>5.9947400704197197E-3</v>
      </c>
      <c r="AC265" s="10">
        <v>4.44330200049859E-4</v>
      </c>
      <c r="AD265" s="10">
        <v>4.3169814142372497E-2</v>
      </c>
      <c r="AE265" s="4">
        <v>0.15545616442263099</v>
      </c>
      <c r="AF265" s="4">
        <v>1.4956911806786301E-2</v>
      </c>
      <c r="AG265" s="4">
        <v>0.480213910252834</v>
      </c>
      <c r="AH265" s="4">
        <v>0.80103558028968103</v>
      </c>
      <c r="AI265" s="4">
        <v>1</v>
      </c>
      <c r="AJ265" s="4">
        <v>1</v>
      </c>
      <c r="AK265" s="4">
        <v>1</v>
      </c>
      <c r="AL265" s="4">
        <v>1</v>
      </c>
      <c r="AM265" s="4">
        <v>0</v>
      </c>
      <c r="AN265" s="4">
        <v>0</v>
      </c>
      <c r="AO265" s="4" t="s">
        <v>78</v>
      </c>
      <c r="AP265" s="4" t="s">
        <v>79</v>
      </c>
      <c r="AQ265" s="6">
        <v>396373851.54000002</v>
      </c>
      <c r="AR265" s="4">
        <v>1509</v>
      </c>
      <c r="AS265" s="29">
        <v>0</v>
      </c>
      <c r="AT265" s="29">
        <v>0</v>
      </c>
      <c r="AU265" s="29">
        <v>0</v>
      </c>
      <c r="AV265" s="29">
        <v>100</v>
      </c>
      <c r="AW265" s="29">
        <v>0</v>
      </c>
      <c r="AX265" s="29">
        <v>100</v>
      </c>
    </row>
    <row r="266" spans="1:50" x14ac:dyDescent="0.25">
      <c r="A266">
        <v>96</v>
      </c>
      <c r="B266" s="4">
        <v>0.94758121368563997</v>
      </c>
      <c r="C266" s="4">
        <v>38.2087345277887</v>
      </c>
      <c r="D266" s="4">
        <v>47.592034065079702</v>
      </c>
      <c r="E266" s="4">
        <v>3.9323300224375697E-2</v>
      </c>
      <c r="F266" s="5">
        <v>5.24187863143592E-2</v>
      </c>
      <c r="G266" s="5">
        <v>0</v>
      </c>
      <c r="H266" s="4">
        <v>4.7228744720465299</v>
      </c>
      <c r="I266" s="4">
        <v>3.80951615376437</v>
      </c>
      <c r="J266" s="4">
        <v>36.983957585395501</v>
      </c>
      <c r="K266" s="4">
        <v>159.240080075191</v>
      </c>
      <c r="L266" s="4">
        <v>15.132006632780399</v>
      </c>
      <c r="M266" s="4">
        <v>21.179519707906401</v>
      </c>
      <c r="N266" s="4">
        <v>91.026906538752101</v>
      </c>
      <c r="O266" s="4">
        <v>75.965368094445793</v>
      </c>
      <c r="P266" s="4">
        <v>279605.34082471998</v>
      </c>
      <c r="Q266" s="4">
        <v>263857.41720357898</v>
      </c>
      <c r="R266" s="4">
        <v>768.44790143845</v>
      </c>
      <c r="S266" s="4">
        <v>0</v>
      </c>
      <c r="T266" s="4">
        <v>0</v>
      </c>
      <c r="U266" s="4">
        <v>0.50877426546089799</v>
      </c>
      <c r="V266" s="4">
        <v>1</v>
      </c>
      <c r="W266" s="4">
        <v>0</v>
      </c>
      <c r="X266" s="4">
        <v>0.74699126298319096</v>
      </c>
      <c r="Y266" s="4">
        <v>0</v>
      </c>
      <c r="Z266" s="5">
        <v>3.8599952012649899E-4</v>
      </c>
      <c r="AA266" s="5">
        <v>1.62752375433079E-4</v>
      </c>
      <c r="AB266" s="10">
        <v>6.0218592865188998E-3</v>
      </c>
      <c r="AC266" s="10">
        <v>5.2477246044213403E-4</v>
      </c>
      <c r="AD266" s="10">
        <v>4.53233849365689E-2</v>
      </c>
      <c r="AE266" s="4">
        <v>0.158649823883598</v>
      </c>
      <c r="AF266" s="4">
        <v>3.6765087153539E-3</v>
      </c>
      <c r="AG266" s="4">
        <v>0.46645148512679901</v>
      </c>
      <c r="AH266" s="4">
        <v>0.75555878651476704</v>
      </c>
      <c r="AI266" s="4">
        <v>1</v>
      </c>
      <c r="AJ266" s="4">
        <v>1</v>
      </c>
      <c r="AK266" s="4">
        <v>1</v>
      </c>
      <c r="AL266" s="4">
        <v>1</v>
      </c>
      <c r="AM266" s="4">
        <v>0</v>
      </c>
      <c r="AN266" s="4">
        <v>0</v>
      </c>
      <c r="AO266" s="4" t="s">
        <v>80</v>
      </c>
      <c r="AP266" s="4" t="s">
        <v>81</v>
      </c>
      <c r="AQ266" s="6">
        <v>117944265.48999999</v>
      </c>
      <c r="AR266" s="4">
        <v>447</v>
      </c>
      <c r="AS266" s="29">
        <v>0</v>
      </c>
      <c r="AT266" s="29">
        <v>0</v>
      </c>
      <c r="AU266" s="29">
        <v>0</v>
      </c>
      <c r="AV266" s="29">
        <v>100</v>
      </c>
      <c r="AW266" s="29">
        <v>0</v>
      </c>
      <c r="AX266" s="29">
        <v>100</v>
      </c>
    </row>
    <row r="267" spans="1:50" x14ac:dyDescent="0.25">
      <c r="A267">
        <v>96</v>
      </c>
      <c r="B267" s="4">
        <v>0.948238390475863</v>
      </c>
      <c r="C267" s="4">
        <v>50.192595397689203</v>
      </c>
      <c r="D267" s="4">
        <v>47.154208037115801</v>
      </c>
      <c r="E267" s="4">
        <v>5.6429199944796497E-2</v>
      </c>
      <c r="F267" s="5">
        <v>5.1761609524136103E-2</v>
      </c>
      <c r="G267" s="5">
        <v>0</v>
      </c>
      <c r="H267" s="4">
        <v>4.86008479691196</v>
      </c>
      <c r="I267" s="4">
        <v>3.8038166989942401</v>
      </c>
      <c r="J267" s="4">
        <v>52.893929072386896</v>
      </c>
      <c r="K267" s="4">
        <v>183.626908811742</v>
      </c>
      <c r="L267" s="4">
        <v>15.4267194656748</v>
      </c>
      <c r="M267" s="4">
        <v>21.228986530210701</v>
      </c>
      <c r="N267" s="4">
        <v>90.552186986699496</v>
      </c>
      <c r="O267" s="4">
        <v>75.938602511225994</v>
      </c>
      <c r="P267" s="4">
        <v>271656.89474395098</v>
      </c>
      <c r="Q267" s="4">
        <v>258836.050588235</v>
      </c>
      <c r="R267" s="4">
        <v>762.66971947863897</v>
      </c>
      <c r="S267" s="4">
        <v>0</v>
      </c>
      <c r="T267" s="4">
        <v>0</v>
      </c>
      <c r="U267" s="4">
        <v>0.35617140462609298</v>
      </c>
      <c r="V267" s="4">
        <v>1</v>
      </c>
      <c r="W267" s="4">
        <v>0</v>
      </c>
      <c r="X267" s="4">
        <v>0.81931996353467296</v>
      </c>
      <c r="Y267" s="4">
        <v>0</v>
      </c>
      <c r="Z267" s="5">
        <v>3.7369878463091498E-4</v>
      </c>
      <c r="AA267" s="5">
        <v>1.18698321435948E-4</v>
      </c>
      <c r="AB267" s="10">
        <v>5.9425921603734298E-3</v>
      </c>
      <c r="AC267" s="10">
        <v>5.1007884429022201E-4</v>
      </c>
      <c r="AD267" s="10">
        <v>4.4816523795783901E-2</v>
      </c>
      <c r="AE267" s="4">
        <v>0.15491555931138601</v>
      </c>
      <c r="AF267" s="4">
        <v>1.49084549059747E-2</v>
      </c>
      <c r="AG267" s="4">
        <v>0.43870506812254501</v>
      </c>
      <c r="AH267" s="4">
        <v>0.72415491565560297</v>
      </c>
      <c r="AI267" s="4">
        <v>1</v>
      </c>
      <c r="AJ267" s="4">
        <v>1</v>
      </c>
      <c r="AK267" s="4">
        <v>1</v>
      </c>
      <c r="AL267" s="4">
        <v>1</v>
      </c>
      <c r="AM267" s="4">
        <v>0</v>
      </c>
      <c r="AN267" s="4">
        <v>0</v>
      </c>
      <c r="AO267" s="4" t="s">
        <v>82</v>
      </c>
      <c r="AP267" s="4" t="s">
        <v>83</v>
      </c>
      <c r="AQ267" s="6">
        <v>17600851.440000001</v>
      </c>
      <c r="AR267" s="4">
        <v>68</v>
      </c>
      <c r="AS267" s="29">
        <v>0</v>
      </c>
      <c r="AT267" s="29">
        <v>0</v>
      </c>
      <c r="AU267" s="29">
        <v>0</v>
      </c>
      <c r="AV267" s="29">
        <v>100</v>
      </c>
      <c r="AW267" s="29">
        <v>0</v>
      </c>
      <c r="AX267" s="29">
        <v>100</v>
      </c>
    </row>
    <row r="268" spans="1:50" x14ac:dyDescent="0.25">
      <c r="A268">
        <v>96</v>
      </c>
      <c r="B268" s="4">
        <v>0.95090632414023601</v>
      </c>
      <c r="C268" s="4">
        <v>70.665744833583602</v>
      </c>
      <c r="D268" s="4">
        <v>45.342114194205102</v>
      </c>
      <c r="E268" s="4">
        <v>9.7152107151706302E-2</v>
      </c>
      <c r="F268" s="5">
        <v>4.90936758597635E-2</v>
      </c>
      <c r="G268" s="5">
        <v>0</v>
      </c>
      <c r="H268" s="4">
        <v>4.9938200967088298</v>
      </c>
      <c r="I268" s="4">
        <v>3.7630230454699598</v>
      </c>
      <c r="J268" s="4">
        <v>82.598596580852501</v>
      </c>
      <c r="K268" s="4">
        <v>210.95017391853301</v>
      </c>
      <c r="L268" s="4">
        <v>15.265280073368199</v>
      </c>
      <c r="M268" s="4">
        <v>20.366549743028099</v>
      </c>
      <c r="N268" s="4">
        <v>88.357620846171201</v>
      </c>
      <c r="O268" s="4">
        <v>76.585013320799703</v>
      </c>
      <c r="P268" s="4">
        <v>263549.80636137899</v>
      </c>
      <c r="Q268" s="4">
        <v>261590.48333333299</v>
      </c>
      <c r="R268" s="4">
        <v>764.67732189204003</v>
      </c>
      <c r="S268" s="4">
        <v>0</v>
      </c>
      <c r="T268" s="4">
        <v>0</v>
      </c>
      <c r="U268" s="4">
        <v>0</v>
      </c>
      <c r="V268" s="4">
        <v>1</v>
      </c>
      <c r="W268" s="4">
        <v>0</v>
      </c>
      <c r="X268" s="4">
        <v>0.74795381508845604</v>
      </c>
      <c r="Y268" s="4">
        <v>0</v>
      </c>
      <c r="Z268" s="5">
        <v>3.5792416932139899E-4</v>
      </c>
      <c r="AA268" s="5">
        <v>5.2745235157017096E-4</v>
      </c>
      <c r="AB268" s="10">
        <v>5.5968411918041402E-3</v>
      </c>
      <c r="AC268" s="10">
        <v>3.3840525836551898E-4</v>
      </c>
      <c r="AD268" s="10">
        <v>4.2273033690933499E-2</v>
      </c>
      <c r="AE268" s="4">
        <v>0.122254015969175</v>
      </c>
      <c r="AF268" s="4">
        <v>0</v>
      </c>
      <c r="AG268" s="4">
        <v>0.553531596152399</v>
      </c>
      <c r="AH268" s="4">
        <v>0.87405868294520594</v>
      </c>
      <c r="AI268" s="4">
        <v>1</v>
      </c>
      <c r="AJ268" s="4">
        <v>1</v>
      </c>
      <c r="AK268" s="4">
        <v>1</v>
      </c>
      <c r="AL268" s="4">
        <v>1</v>
      </c>
      <c r="AM268" s="4">
        <v>0</v>
      </c>
      <c r="AN268" s="4">
        <v>0</v>
      </c>
      <c r="AO268" s="4" t="s">
        <v>84</v>
      </c>
      <c r="AP268" s="4" t="s">
        <v>85</v>
      </c>
      <c r="AQ268" s="6">
        <v>2354314.35</v>
      </c>
      <c r="AR268" s="4">
        <v>9</v>
      </c>
      <c r="AS268" s="29">
        <v>0</v>
      </c>
      <c r="AT268" s="29">
        <v>0</v>
      </c>
      <c r="AU268" s="29">
        <v>0</v>
      </c>
      <c r="AV268" s="29">
        <v>100</v>
      </c>
      <c r="AW268" s="29">
        <v>0</v>
      </c>
      <c r="AX268" s="29">
        <v>100</v>
      </c>
    </row>
    <row r="271" spans="1:50" x14ac:dyDescent="0.25">
      <c r="B271" s="4"/>
      <c r="C271" s="4"/>
      <c r="D271" s="4"/>
      <c r="E271" s="4"/>
      <c r="F271" s="5"/>
      <c r="G271" s="5"/>
      <c r="H271" s="4"/>
      <c r="I271" s="4"/>
      <c r="J271" s="4"/>
      <c r="K271" s="4"/>
      <c r="L271" s="4" t="s">
        <v>160</v>
      </c>
      <c r="M271" s="30" t="s">
        <v>161</v>
      </c>
      <c r="N271" s="4"/>
      <c r="O271" s="4"/>
      <c r="P271" s="4"/>
      <c r="Q271" s="4"/>
      <c r="R271" s="4"/>
      <c r="S271" s="4"/>
      <c r="T271" s="4"/>
      <c r="U271" s="4"/>
      <c r="V271" s="4"/>
      <c r="W271" s="4"/>
      <c r="X271" s="4"/>
      <c r="Y271" s="4"/>
      <c r="Z271" s="5"/>
      <c r="AA271" s="5"/>
      <c r="AB271" s="10"/>
      <c r="AC271" s="10"/>
      <c r="AD271" s="10"/>
      <c r="AE271" s="4"/>
      <c r="AF271" s="4"/>
      <c r="AG271" s="4"/>
      <c r="AH271" s="4"/>
      <c r="AI271" s="4"/>
      <c r="AJ271" s="4"/>
      <c r="AK271" s="4"/>
      <c r="AL271" s="4"/>
      <c r="AM271" s="4"/>
      <c r="AN271" s="4"/>
      <c r="AO271" s="4"/>
      <c r="AP271" s="4"/>
      <c r="AQ271" s="6"/>
      <c r="AR271" s="4"/>
      <c r="AS271" s="29"/>
      <c r="AT271" s="29"/>
      <c r="AU271" s="29"/>
      <c r="AV271" s="29"/>
      <c r="AW271" s="29"/>
      <c r="AX271" s="29"/>
    </row>
    <row r="272" spans="1:50" x14ac:dyDescent="0.25">
      <c r="L272" t="s">
        <v>153</v>
      </c>
      <c r="M272" s="4">
        <v>0.89</v>
      </c>
    </row>
    <row r="273" spans="1:36" x14ac:dyDescent="0.25">
      <c r="A273" s="35"/>
      <c r="B273" s="35"/>
      <c r="C273" s="35"/>
      <c r="D273" s="35"/>
      <c r="E273" s="35"/>
      <c r="F273" s="35"/>
      <c r="G273" s="35"/>
      <c r="H273" s="35"/>
      <c r="I273" s="35"/>
      <c r="J273" s="35"/>
      <c r="K273" s="35"/>
      <c r="L273" s="35"/>
      <c r="M273" s="35"/>
      <c r="N273" s="35"/>
      <c r="O273" s="35" t="s">
        <v>169</v>
      </c>
      <c r="P273" s="35" t="s">
        <v>170</v>
      </c>
      <c r="Q273" s="35"/>
      <c r="R273" s="35"/>
      <c r="S273" s="35"/>
      <c r="T273" s="35"/>
      <c r="U273" s="35"/>
      <c r="V273" s="35"/>
      <c r="W273" s="35"/>
      <c r="X273" s="35"/>
      <c r="Y273" s="35"/>
      <c r="Z273" s="35"/>
      <c r="AA273" s="35"/>
      <c r="AB273" s="35"/>
      <c r="AC273" s="35"/>
      <c r="AD273" s="35"/>
      <c r="AE273" s="35"/>
      <c r="AF273" s="35"/>
      <c r="AG273" s="35"/>
      <c r="AH273" s="35"/>
      <c r="AI273" s="35"/>
      <c r="AJ273" s="35"/>
    </row>
    <row r="274" spans="1:36" x14ac:dyDescent="0.25">
      <c r="K274" t="s">
        <v>98</v>
      </c>
      <c r="L274" t="s">
        <v>89</v>
      </c>
      <c r="M274" t="s">
        <v>90</v>
      </c>
      <c r="O274" s="39">
        <v>0.4</v>
      </c>
      <c r="P274" s="39">
        <f>1-O274</f>
        <v>0.6</v>
      </c>
    </row>
    <row r="275" spans="1:36" x14ac:dyDescent="0.25">
      <c r="A275" s="4" t="s">
        <v>93</v>
      </c>
      <c r="B275" t="str">
        <f>AQ205</f>
        <v>Balance</v>
      </c>
      <c r="C275" s="2" t="str">
        <f>AO205</f>
        <v>groupByColumn</v>
      </c>
      <c r="D275" t="str">
        <f>E205</f>
        <v>PREPAY_SMM1</v>
      </c>
      <c r="E275" t="str">
        <f>F205</f>
        <v>PREPAY_TRACKING_SMM1</v>
      </c>
      <c r="F275" t="s">
        <v>91</v>
      </c>
      <c r="G275" t="str">
        <f>C205</f>
        <v>PREPAY_CPR1</v>
      </c>
      <c r="H275">
        <f>D206</f>
        <v>17.154512077007102</v>
      </c>
      <c r="I275" t="s">
        <v>168</v>
      </c>
      <c r="K275" t="s">
        <v>92</v>
      </c>
      <c r="L275" t="s">
        <v>92</v>
      </c>
      <c r="M275" t="s">
        <v>92</v>
      </c>
      <c r="O275" t="s">
        <v>163</v>
      </c>
      <c r="P275" t="s">
        <v>164</v>
      </c>
      <c r="Q275" t="s">
        <v>165</v>
      </c>
      <c r="S275" t="s">
        <v>96</v>
      </c>
      <c r="T275" t="s">
        <v>97</v>
      </c>
      <c r="U275" t="s">
        <v>91</v>
      </c>
    </row>
    <row r="276" spans="1:36" s="17" customFormat="1" x14ac:dyDescent="0.25">
      <c r="A276" s="14">
        <f t="shared" ref="A276:A289" si="41">K207</f>
        <v>-57.490556018369602</v>
      </c>
      <c r="B276" s="32">
        <f t="shared" ref="B276:B301" si="42">AQ207/1000000000</f>
        <v>1.0315889029999999E-2</v>
      </c>
      <c r="C276" s="33" t="str">
        <f t="shared" ref="C276:C289" si="43">AO207</f>
        <v>06:-75--50</v>
      </c>
      <c r="D276" s="34">
        <f t="shared" ref="D276:D289" si="44">E207</f>
        <v>5.6772101786271402E-3</v>
      </c>
      <c r="E276" s="34">
        <f t="shared" ref="E276:E301" si="45">Z207+AA207+AB207+AC207+AD207</f>
        <v>6.7186180317620149E-3</v>
      </c>
      <c r="F276" s="32">
        <f t="shared" ref="F276:F301" si="46">D276/E276</f>
        <v>0.84499671685283217</v>
      </c>
      <c r="G276" s="33">
        <f t="shared" ref="G276:G301" si="47">(1-(1-D276)^12)*100</f>
        <v>6.6039041071039524</v>
      </c>
      <c r="H276" s="33">
        <f t="shared" ref="H276:H301" si="48">(1-(1-E276)^12)*100</f>
        <v>7.770991085815881</v>
      </c>
      <c r="I276" s="33">
        <f>(1-(1-SUM(Z242,AA242,AB242,AC242,AD242*M276))^12)*100</f>
        <v>8.6347224829962386</v>
      </c>
      <c r="J276" s="35"/>
      <c r="K276" s="14">
        <f>VLOOKUP($C276,'Refi Adj'!$B$2:$E$32,2,0)</f>
        <v>1</v>
      </c>
      <c r="L276" s="14">
        <f>VLOOKUP($C276,'Refi Adj'!$B$2:$E$32,3,0)</f>
        <v>1</v>
      </c>
      <c r="M276" s="14">
        <f>VLOOKUP($C276,'Refi Adj'!$B$2:$E$32,4,0)</f>
        <v>0.5</v>
      </c>
      <c r="N276" s="35"/>
      <c r="O276" s="35">
        <f>AD242*M276</f>
        <v>1.49915184066674E-3</v>
      </c>
      <c r="P276" s="38">
        <f>AD207</f>
        <v>8.1448530727748604E-6</v>
      </c>
      <c r="Q276" s="35">
        <f>(O276*$O$274+P276*$P$274)</f>
        <v>6.0454764811036094E-4</v>
      </c>
      <c r="R276" s="35"/>
      <c r="S276" s="34">
        <f>Z207+AA207+AB207*K276+AC207*L276+Q276*$M$272</f>
        <v>7.2485205855074616E-3</v>
      </c>
      <c r="T276" s="33">
        <f t="shared" ref="T276:T301" si="49">100*(1-(1-S276)^12)</f>
        <v>8.3596972793070101</v>
      </c>
      <c r="U276" s="36">
        <f t="shared" ref="U276:U301" si="50">D276/S276</f>
        <v>0.78322329524427836</v>
      </c>
      <c r="V276" s="35"/>
      <c r="W276" s="35"/>
      <c r="X276" s="37"/>
      <c r="Y276" s="34"/>
      <c r="Z276" s="34"/>
      <c r="AA276" s="35"/>
      <c r="AB276" s="35"/>
      <c r="AC276" s="35"/>
      <c r="AD276" s="34"/>
      <c r="AE276" s="34"/>
      <c r="AF276" s="35"/>
      <c r="AG276" s="35"/>
      <c r="AH276" s="35"/>
      <c r="AI276" s="35"/>
      <c r="AJ276" s="34"/>
    </row>
    <row r="277" spans="1:36" s="17" customFormat="1" x14ac:dyDescent="0.25">
      <c r="A277" s="14">
        <f t="shared" si="41"/>
        <v>-32.646231107058597</v>
      </c>
      <c r="B277" s="32">
        <f t="shared" si="42"/>
        <v>9.4175906379999993E-2</v>
      </c>
      <c r="C277" s="33" t="str">
        <f t="shared" si="43"/>
        <v>07:-50--25</v>
      </c>
      <c r="D277" s="34">
        <f t="shared" si="44"/>
        <v>4.4384355066976596E-3</v>
      </c>
      <c r="E277" s="34">
        <f t="shared" si="45"/>
        <v>6.336554310399329E-3</v>
      </c>
      <c r="F277" s="32">
        <f t="shared" si="46"/>
        <v>0.70044937505127292</v>
      </c>
      <c r="G277" s="33">
        <f t="shared" si="47"/>
        <v>5.1980090391392064</v>
      </c>
      <c r="H277" s="33">
        <f t="shared" si="48"/>
        <v>7.3443808435248226</v>
      </c>
      <c r="I277" s="33">
        <f t="shared" ref="I277:I301" si="51">(1-(1-SUM(Z243,AA243,AB243,AC243,AD243*M277))^12)*100</f>
        <v>10.061507187032214</v>
      </c>
      <c r="J277" s="35"/>
      <c r="K277" s="14">
        <f>VLOOKUP($C277,'Refi Adj'!$B$2:$E$32,2,0)</f>
        <v>1</v>
      </c>
      <c r="L277" s="14">
        <f>VLOOKUP($C277,'Refi Adj'!$B$2:$E$32,3,0)</f>
        <v>1</v>
      </c>
      <c r="M277" s="14">
        <f>VLOOKUP($C277,'Refi Adj'!$B$2:$E$32,4,0)</f>
        <v>0.5</v>
      </c>
      <c r="N277" s="35"/>
      <c r="O277" s="35">
        <f>AD243*M277</f>
        <v>2.9472281866686498E-3</v>
      </c>
      <c r="P277" s="38">
        <f>AD208</f>
        <v>3.3856136821910898E-4</v>
      </c>
      <c r="Q277" s="35">
        <f t="shared" ref="Q277:Q301" si="52">(O277*$O$274+P277*$P$274)</f>
        <v>1.3820280955989255E-3</v>
      </c>
      <c r="R277" s="35"/>
      <c r="S277" s="34">
        <f>Z208+AA208+AB208*K277+AC208*L277+Q277*$M$272</f>
        <v>7.2279979472632634E-3</v>
      </c>
      <c r="T277" s="33">
        <f t="shared" si="49"/>
        <v>8.3369615030138515</v>
      </c>
      <c r="U277" s="36">
        <f t="shared" si="50"/>
        <v>0.61406153392422924</v>
      </c>
      <c r="V277" s="35"/>
      <c r="W277" s="35"/>
      <c r="X277" s="37"/>
      <c r="Y277" s="34"/>
      <c r="Z277" s="34"/>
      <c r="AA277" s="35"/>
      <c r="AB277" s="35"/>
      <c r="AC277" s="37"/>
      <c r="AD277" s="34"/>
      <c r="AE277" s="34"/>
      <c r="AF277" s="35"/>
      <c r="AG277" s="35"/>
      <c r="AH277" s="35"/>
      <c r="AI277" s="35"/>
      <c r="AJ277" s="34"/>
    </row>
    <row r="278" spans="1:36" x14ac:dyDescent="0.25">
      <c r="A278" s="14">
        <f t="shared" si="41"/>
        <v>-22.277532842795601</v>
      </c>
      <c r="B278" s="32">
        <f t="shared" si="42"/>
        <v>9.3540212999999997E-2</v>
      </c>
      <c r="C278" s="33" t="str">
        <f t="shared" si="43"/>
        <v>08-1:-25--20</v>
      </c>
      <c r="D278" s="34">
        <f t="shared" si="44"/>
        <v>1.5023404135483299E-3</v>
      </c>
      <c r="E278" s="34">
        <f t="shared" si="45"/>
        <v>6.5523181924248969E-3</v>
      </c>
      <c r="F278" s="32">
        <f t="shared" si="46"/>
        <v>0.22928379993590334</v>
      </c>
      <c r="G278" s="33">
        <f t="shared" si="47"/>
        <v>1.7879864664556711</v>
      </c>
      <c r="H278" s="33">
        <f t="shared" si="48"/>
        <v>7.5855233905059327</v>
      </c>
      <c r="I278" s="33">
        <f t="shared" si="51"/>
        <v>10.814688446955223</v>
      </c>
      <c r="J278" s="35"/>
      <c r="K278" s="14">
        <f>VLOOKUP($C278,'Refi Adj'!$B$2:$E$32,2,0)</f>
        <v>1</v>
      </c>
      <c r="L278" s="14">
        <f>VLOOKUP($C278,'Refi Adj'!$B$2:$E$32,3,0)</f>
        <v>1</v>
      </c>
      <c r="M278" s="14">
        <f>VLOOKUP($C278,'Refi Adj'!$B$2:$E$32,4,0)</f>
        <v>0.51</v>
      </c>
      <c r="N278" s="35"/>
      <c r="O278" s="35">
        <f t="shared" ref="O278:O301" si="53">AD244*M278</f>
        <v>3.6610104559600806E-3</v>
      </c>
      <c r="P278" s="38">
        <f t="shared" ref="P278:P301" si="54">AD209</f>
        <v>7.0146447900806797E-4</v>
      </c>
      <c r="Q278" s="35">
        <f t="shared" si="52"/>
        <v>1.8852828697888729E-3</v>
      </c>
      <c r="R278" s="35"/>
      <c r="S278" s="34">
        <f>Z209+AA209+AB209*K278+AC209*L278+Q277*$M$272</f>
        <v>7.0808587184998722E-3</v>
      </c>
      <c r="T278" s="33">
        <f>100*(1-(1-S278)^12)</f>
        <v>8.1738034556723793</v>
      </c>
      <c r="U278" s="36">
        <f t="shared" si="50"/>
        <v>0.21216924009841151</v>
      </c>
      <c r="V278" s="35"/>
      <c r="W278" s="35"/>
      <c r="X278" s="37"/>
      <c r="Y278" s="34"/>
      <c r="Z278" s="34"/>
      <c r="AA278" s="35"/>
      <c r="AB278" s="35"/>
      <c r="AC278" s="37"/>
      <c r="AD278" s="34"/>
      <c r="AE278" s="34"/>
      <c r="AF278" s="35"/>
      <c r="AG278" s="35"/>
      <c r="AH278" s="35"/>
      <c r="AI278" s="35"/>
      <c r="AJ278" s="34"/>
    </row>
    <row r="279" spans="1:36" x14ac:dyDescent="0.25">
      <c r="A279" s="14">
        <f t="shared" si="41"/>
        <v>-17.3393634311204</v>
      </c>
      <c r="B279" s="32">
        <f t="shared" si="42"/>
        <v>0.17729274558000002</v>
      </c>
      <c r="C279" s="33" t="str">
        <f t="shared" si="43"/>
        <v>08-2:-20--15</v>
      </c>
      <c r="D279" s="34">
        <f t="shared" si="44"/>
        <v>5.01478270023379E-3</v>
      </c>
      <c r="E279" s="34">
        <f t="shared" si="45"/>
        <v>6.71614800749525E-3</v>
      </c>
      <c r="F279" s="32">
        <f t="shared" si="46"/>
        <v>0.74667542982037782</v>
      </c>
      <c r="G279" s="33">
        <f t="shared" si="47"/>
        <v>5.8545055481391657</v>
      </c>
      <c r="H279" s="33">
        <f t="shared" si="48"/>
        <v>7.7682388626088672</v>
      </c>
      <c r="I279" s="33">
        <f t="shared" si="51"/>
        <v>11.609941027538417</v>
      </c>
      <c r="J279" s="35"/>
      <c r="K279" s="14">
        <f>VLOOKUP($C279,'Refi Adj'!$B$2:$E$32,2,0)</f>
        <v>1</v>
      </c>
      <c r="L279" s="14">
        <f>VLOOKUP($C279,'Refi Adj'!$B$2:$E$32,3,0)</f>
        <v>1</v>
      </c>
      <c r="M279" s="14">
        <f>VLOOKUP($C279,'Refi Adj'!$B$2:$E$32,4,0)</f>
        <v>0.52</v>
      </c>
      <c r="N279" s="35"/>
      <c r="O279" s="35">
        <f t="shared" si="53"/>
        <v>4.3758347604431879E-3</v>
      </c>
      <c r="P279" s="38">
        <f t="shared" si="54"/>
        <v>8.8468014043431695E-4</v>
      </c>
      <c r="Q279" s="35">
        <f t="shared" si="52"/>
        <v>2.2811419884378654E-3</v>
      </c>
      <c r="R279" s="35"/>
      <c r="S279" s="34">
        <f>Z210+AA210+AB210*K279+AC210*L279+Q278*$M$272</f>
        <v>7.5093696211730298E-3</v>
      </c>
      <c r="T279" s="33">
        <f t="shared" si="49"/>
        <v>8.6482259212332657</v>
      </c>
      <c r="U279" s="36">
        <f t="shared" si="50"/>
        <v>0.66780341802517862</v>
      </c>
      <c r="V279" s="35"/>
      <c r="W279" s="35"/>
      <c r="X279" s="37"/>
      <c r="Y279" s="34"/>
      <c r="Z279" s="34"/>
      <c r="AA279" s="35"/>
      <c r="AB279" s="35"/>
      <c r="AC279" s="37"/>
      <c r="AD279" s="34"/>
      <c r="AE279" s="34"/>
      <c r="AF279" s="35"/>
      <c r="AG279" s="35"/>
      <c r="AH279" s="37"/>
      <c r="AI279" s="34"/>
      <c r="AJ279" s="34"/>
    </row>
    <row r="280" spans="1:36" x14ac:dyDescent="0.25">
      <c r="A280" s="4">
        <f t="shared" si="41"/>
        <v>-12.3001793946232</v>
      </c>
      <c r="B280" s="3">
        <f t="shared" si="42"/>
        <v>0.30569074597000001</v>
      </c>
      <c r="C280" s="2" t="str">
        <f t="shared" si="43"/>
        <v>08-3:-15--10</v>
      </c>
      <c r="D280" s="8">
        <f t="shared" si="44"/>
        <v>8.2829613821240496E-3</v>
      </c>
      <c r="E280" s="8">
        <f t="shared" si="45"/>
        <v>6.926692389511253E-3</v>
      </c>
      <c r="F280" s="3">
        <f t="shared" si="46"/>
        <v>1.19580326602442</v>
      </c>
      <c r="G280" s="2">
        <f t="shared" si="47"/>
        <v>9.4990165587955477</v>
      </c>
      <c r="H280" s="2">
        <f t="shared" si="48"/>
        <v>8.0025677236592365</v>
      </c>
      <c r="I280" s="33">
        <f t="shared" si="51"/>
        <v>12.319956704890899</v>
      </c>
      <c r="K280" s="14">
        <f>VLOOKUP($C280,'Refi Adj'!$B$2:$E$32,2,0)</f>
        <v>1</v>
      </c>
      <c r="L280" s="14">
        <f>VLOOKUP($C280,'Refi Adj'!$B$2:$E$32,3,0)</f>
        <v>1</v>
      </c>
      <c r="M280" s="14">
        <f>VLOOKUP($C280,'Refi Adj'!$B$2:$E$32,4,0)</f>
        <v>0.53</v>
      </c>
      <c r="O280" s="35">
        <f t="shared" si="53"/>
        <v>4.9417258975916001E-3</v>
      </c>
      <c r="P280" s="38">
        <f t="shared" si="54"/>
        <v>1.07100580814405E-3</v>
      </c>
      <c r="Q280" s="35">
        <f t="shared" si="52"/>
        <v>2.6192938439230698E-3</v>
      </c>
      <c r="S280" s="34">
        <f t="shared" ref="S280:S297" si="55">Z211+AA211+AB211*K280+AC211*L280+Q278*$M$272</f>
        <v>7.5335883354792996E-3</v>
      </c>
      <c r="T280" s="2">
        <f t="shared" si="49"/>
        <v>8.6749722768357564</v>
      </c>
      <c r="U280" s="7">
        <f t="shared" si="50"/>
        <v>1.0994709311518378</v>
      </c>
      <c r="X280" s="9"/>
      <c r="Y280" s="8"/>
      <c r="Z280" s="8"/>
      <c r="AC280" s="9"/>
      <c r="AD280" s="8"/>
      <c r="AE280" s="8"/>
      <c r="AH280" s="9"/>
      <c r="AI280" s="8"/>
      <c r="AJ280" s="8"/>
    </row>
    <row r="281" spans="1:36" x14ac:dyDescent="0.25">
      <c r="A281" s="4">
        <f t="shared" si="41"/>
        <v>-7.3892455028880004</v>
      </c>
      <c r="B281" s="3">
        <f t="shared" si="42"/>
        <v>0.42334242983999998</v>
      </c>
      <c r="C281" s="2" t="str">
        <f t="shared" si="43"/>
        <v>08-4:-10--5</v>
      </c>
      <c r="D281" s="8">
        <f t="shared" si="44"/>
        <v>5.7810224397795403E-3</v>
      </c>
      <c r="E281" s="8">
        <f t="shared" si="45"/>
        <v>7.1661589719654861E-3</v>
      </c>
      <c r="F281" s="3">
        <f t="shared" si="46"/>
        <v>0.8067114422656968</v>
      </c>
      <c r="G281" s="2">
        <f t="shared" si="47"/>
        <v>6.7208491605987071</v>
      </c>
      <c r="H281" s="2">
        <f t="shared" si="48"/>
        <v>8.2684226156828462</v>
      </c>
      <c r="I281" s="33">
        <f t="shared" si="51"/>
        <v>12.899404637501178</v>
      </c>
      <c r="K281" s="14">
        <f>VLOOKUP($C281,'Refi Adj'!$B$2:$E$32,2,0)</f>
        <v>1</v>
      </c>
      <c r="L281" s="14">
        <f>VLOOKUP($C281,'Refi Adj'!$B$2:$E$32,3,0)</f>
        <v>1</v>
      </c>
      <c r="M281" s="14">
        <f>VLOOKUP($C281,'Refi Adj'!$B$2:$E$32,4,0)</f>
        <v>0.54</v>
      </c>
      <c r="O281" s="35">
        <f t="shared" si="53"/>
        <v>5.58131213859885E-3</v>
      </c>
      <c r="P281" s="38">
        <f t="shared" si="54"/>
        <v>1.2113643508668E-3</v>
      </c>
      <c r="Q281" s="35">
        <f t="shared" si="52"/>
        <v>2.95934346595962E-3</v>
      </c>
      <c r="S281" s="34">
        <f t="shared" si="55"/>
        <v>7.9850109908083857E-3</v>
      </c>
      <c r="T281" s="2">
        <f t="shared" si="49"/>
        <v>9.1721966609698882</v>
      </c>
      <c r="U281" s="7">
        <f t="shared" si="50"/>
        <v>0.72398428085247779</v>
      </c>
      <c r="X281" s="9"/>
      <c r="Y281" s="8"/>
      <c r="Z281" s="8"/>
      <c r="AC281" s="9"/>
      <c r="AD281" s="8"/>
      <c r="AE281" s="8"/>
      <c r="AH281" s="9"/>
      <c r="AI281" s="8"/>
      <c r="AJ281" s="8"/>
    </row>
    <row r="282" spans="1:36" x14ac:dyDescent="0.25">
      <c r="A282" s="4">
        <f t="shared" si="41"/>
        <v>-2.32456523933307</v>
      </c>
      <c r="B282" s="3">
        <f t="shared" si="42"/>
        <v>0.59708545827000004</v>
      </c>
      <c r="C282" s="2" t="str">
        <f t="shared" si="43"/>
        <v>08:-25-0</v>
      </c>
      <c r="D282" s="8">
        <f t="shared" si="44"/>
        <v>5.14922196671259E-3</v>
      </c>
      <c r="E282" s="8">
        <f t="shared" si="45"/>
        <v>7.245310246156063E-3</v>
      </c>
      <c r="F282" s="3">
        <f t="shared" si="46"/>
        <v>0.71069723611138191</v>
      </c>
      <c r="G282" s="2">
        <f t="shared" si="47"/>
        <v>6.0070398698801704</v>
      </c>
      <c r="H282" s="2">
        <f t="shared" si="48"/>
        <v>8.3561410817045374</v>
      </c>
      <c r="I282" s="33">
        <f t="shared" si="51"/>
        <v>13.677674721541955</v>
      </c>
      <c r="K282" s="14">
        <f>VLOOKUP($C282,'Refi Adj'!$B$2:$E$32,2,0)</f>
        <v>1</v>
      </c>
      <c r="L282" s="14">
        <f>VLOOKUP($C282,'Refi Adj'!$B$2:$E$32,3,0)</f>
        <v>1</v>
      </c>
      <c r="M282" s="14">
        <f>VLOOKUP($C282,'Refi Adj'!$B$2:$E$32,4,0)</f>
        <v>0.55000000000000004</v>
      </c>
      <c r="O282" s="35">
        <f t="shared" si="53"/>
        <v>6.2663327787289358E-3</v>
      </c>
      <c r="P282" s="38">
        <f t="shared" si="54"/>
        <v>1.3837238875687499E-3</v>
      </c>
      <c r="Q282" s="35">
        <f t="shared" si="52"/>
        <v>3.3367674440328244E-3</v>
      </c>
      <c r="S282" s="34">
        <f t="shared" si="55"/>
        <v>8.1927578796788456E-3</v>
      </c>
      <c r="T282" s="2">
        <f t="shared" si="49"/>
        <v>9.4001868664450043</v>
      </c>
      <c r="U282" s="7">
        <f t="shared" si="50"/>
        <v>0.62850898834501356</v>
      </c>
      <c r="X282" s="9"/>
      <c r="Y282" s="8"/>
      <c r="Z282" s="8"/>
      <c r="AC282" s="9"/>
      <c r="AD282" s="8"/>
      <c r="AE282" s="8"/>
      <c r="AH282" s="9"/>
      <c r="AI282" s="8"/>
      <c r="AJ282" s="8"/>
    </row>
    <row r="283" spans="1:36" x14ac:dyDescent="0.25">
      <c r="A283" s="4">
        <f t="shared" si="41"/>
        <v>2.6698553243783798</v>
      </c>
      <c r="B283" s="3">
        <f t="shared" si="42"/>
        <v>0.84951617439999993</v>
      </c>
      <c r="C283" s="2" t="str">
        <f t="shared" si="43"/>
        <v>09-1:0-5</v>
      </c>
      <c r="D283" s="8">
        <f t="shared" si="44"/>
        <v>6.6264537317863503E-3</v>
      </c>
      <c r="E283" s="8">
        <f t="shared" si="45"/>
        <v>7.5058443761244651E-3</v>
      </c>
      <c r="F283" s="3">
        <f t="shared" si="46"/>
        <v>0.88283921165013879</v>
      </c>
      <c r="G283" s="2">
        <f t="shared" si="47"/>
        <v>7.6682460452392913</v>
      </c>
      <c r="H283" s="2">
        <f t="shared" si="48"/>
        <v>8.6443321573551053</v>
      </c>
      <c r="I283" s="33">
        <f t="shared" si="51"/>
        <v>15.010531625711831</v>
      </c>
      <c r="K283" s="14">
        <f>VLOOKUP($C283,'Refi Adj'!$B$2:$E$32,2,0)</f>
        <v>1</v>
      </c>
      <c r="L283" s="14">
        <f>VLOOKUP($C283,'Refi Adj'!$B$2:$E$32,3,0)</f>
        <v>1</v>
      </c>
      <c r="M283" s="14">
        <f>VLOOKUP($C283,'Refi Adj'!$B$2:$E$32,4,0)</f>
        <v>0.60000000000000009</v>
      </c>
      <c r="O283" s="35">
        <f t="shared" si="53"/>
        <v>7.5277990946113213E-3</v>
      </c>
      <c r="P283" s="38">
        <f t="shared" si="54"/>
        <v>1.5901588176348901E-3</v>
      </c>
      <c r="Q283" s="35">
        <f t="shared" si="52"/>
        <v>3.9652149284254623E-3</v>
      </c>
      <c r="S283" s="34">
        <f t="shared" si="55"/>
        <v>8.5495012431936364E-3</v>
      </c>
      <c r="T283" s="2">
        <f t="shared" si="49"/>
        <v>9.7904685706704964</v>
      </c>
      <c r="U283" s="7">
        <f t="shared" si="50"/>
        <v>0.77506904125685128</v>
      </c>
      <c r="X283" s="9"/>
      <c r="Y283" s="8"/>
      <c r="Z283" s="8"/>
      <c r="AC283" s="9"/>
      <c r="AD283" s="8"/>
      <c r="AE283" s="8"/>
      <c r="AH283" s="9"/>
      <c r="AI283" s="8"/>
      <c r="AJ283" s="8"/>
    </row>
    <row r="284" spans="1:36" x14ac:dyDescent="0.25">
      <c r="A284" s="4">
        <f t="shared" si="41"/>
        <v>7.6123966666084604</v>
      </c>
      <c r="B284" s="3">
        <f t="shared" si="42"/>
        <v>1.12701100769</v>
      </c>
      <c r="C284" s="2" t="str">
        <f t="shared" si="43"/>
        <v>09-2:5-10</v>
      </c>
      <c r="D284" s="8">
        <f t="shared" si="44"/>
        <v>4.4295802433242902E-3</v>
      </c>
      <c r="E284" s="8">
        <f t="shared" si="45"/>
        <v>7.7843557302184098E-3</v>
      </c>
      <c r="F284" s="3">
        <f t="shared" si="46"/>
        <v>0.56903620502964958</v>
      </c>
      <c r="G284" s="2">
        <f t="shared" si="47"/>
        <v>5.1878896729621644</v>
      </c>
      <c r="H284" s="2">
        <f t="shared" si="48"/>
        <v>8.9514899306487479</v>
      </c>
      <c r="I284" s="33">
        <f t="shared" si="51"/>
        <v>16.232985925660802</v>
      </c>
      <c r="K284" s="14">
        <f>VLOOKUP($C284,'Refi Adj'!$B$2:$E$32,2,0)</f>
        <v>1</v>
      </c>
      <c r="L284" s="14">
        <f>VLOOKUP($C284,'Refi Adj'!$B$2:$E$32,3,0)</f>
        <v>1</v>
      </c>
      <c r="M284" s="14">
        <f>VLOOKUP($C284,'Refi Adj'!$B$2:$E$32,4,0)</f>
        <v>0.65</v>
      </c>
      <c r="O284" s="35">
        <f t="shared" si="53"/>
        <v>8.7530449120757498E-3</v>
      </c>
      <c r="P284" s="38">
        <f t="shared" si="54"/>
        <v>1.85002100422148E-3</v>
      </c>
      <c r="Q284" s="35">
        <f t="shared" si="52"/>
        <v>4.6112305673631877E-3</v>
      </c>
      <c r="S284" s="34">
        <f t="shared" si="55"/>
        <v>8.9040577511861427E-3</v>
      </c>
      <c r="T284" s="2">
        <f t="shared" si="49"/>
        <v>10.176830275262949</v>
      </c>
      <c r="U284" s="7">
        <f t="shared" si="50"/>
        <v>0.49747883123671444</v>
      </c>
      <c r="X284" s="9"/>
      <c r="Y284" s="8"/>
      <c r="Z284" s="8"/>
      <c r="AC284" s="9"/>
      <c r="AD284" s="8"/>
      <c r="AE284" s="8"/>
      <c r="AH284" s="9"/>
      <c r="AI284" s="8"/>
      <c r="AJ284" s="8"/>
    </row>
    <row r="285" spans="1:36" x14ac:dyDescent="0.25">
      <c r="A285" s="4">
        <f t="shared" si="41"/>
        <v>12.518270803330701</v>
      </c>
      <c r="B285" s="3">
        <f t="shared" si="42"/>
        <v>1.3086041204500001</v>
      </c>
      <c r="C285" s="2" t="str">
        <f t="shared" si="43"/>
        <v>09-3:10-15</v>
      </c>
      <c r="D285" s="8">
        <f t="shared" si="44"/>
        <v>8.0642555339337403E-3</v>
      </c>
      <c r="E285" s="8">
        <f t="shared" si="45"/>
        <v>8.0263579912691306E-3</v>
      </c>
      <c r="F285" s="3">
        <f t="shared" si="46"/>
        <v>1.0047216362272695</v>
      </c>
      <c r="G285" s="2">
        <f t="shared" si="47"/>
        <v>9.2592249386641114</v>
      </c>
      <c r="H285" s="2">
        <f t="shared" si="48"/>
        <v>9.2176144801423341</v>
      </c>
      <c r="I285" s="33">
        <f t="shared" si="51"/>
        <v>17.835069887438028</v>
      </c>
      <c r="K285" s="14">
        <f>VLOOKUP($C285,'Refi Adj'!$B$2:$E$32,2,0)</f>
        <v>1</v>
      </c>
      <c r="L285" s="14">
        <f>VLOOKUP($C285,'Refi Adj'!$B$2:$E$32,3,0)</f>
        <v>1</v>
      </c>
      <c r="M285" s="14">
        <f>VLOOKUP($C285,'Refi Adj'!$B$2:$E$32,4,0)</f>
        <v>0.70000000000000007</v>
      </c>
      <c r="O285" s="35">
        <f t="shared" si="53"/>
        <v>1.0289258486488801E-2</v>
      </c>
      <c r="P285" s="38">
        <f t="shared" si="54"/>
        <v>2.1269041342321599E-3</v>
      </c>
      <c r="Q285" s="35">
        <f t="shared" si="52"/>
        <v>5.3918458751348163E-3</v>
      </c>
      <c r="S285" s="34">
        <f t="shared" si="55"/>
        <v>9.4284951433356318E-3</v>
      </c>
      <c r="T285" s="2">
        <f t="shared" si="49"/>
        <v>10.745531323180524</v>
      </c>
      <c r="U285" s="7">
        <f t="shared" si="50"/>
        <v>0.85530674952235819</v>
      </c>
      <c r="X285" s="9"/>
      <c r="Y285" s="8"/>
      <c r="Z285" s="8"/>
      <c r="AC285" s="9"/>
      <c r="AD285" s="8"/>
      <c r="AE285" s="8"/>
      <c r="AH285" s="9"/>
      <c r="AI285" s="8"/>
      <c r="AJ285" s="8"/>
    </row>
    <row r="286" spans="1:36" x14ac:dyDescent="0.25">
      <c r="A286" s="4">
        <f t="shared" si="41"/>
        <v>17.603311730778401</v>
      </c>
      <c r="B286" s="3">
        <f t="shared" si="42"/>
        <v>1.4786181760699999</v>
      </c>
      <c r="C286" s="2" t="str">
        <f t="shared" si="43"/>
        <v>09-4:15-20</v>
      </c>
      <c r="D286" s="8">
        <f t="shared" si="44"/>
        <v>7.3683390293436098E-3</v>
      </c>
      <c r="E286" s="8">
        <f t="shared" si="45"/>
        <v>8.4441447780118049E-3</v>
      </c>
      <c r="F286" s="3">
        <f t="shared" si="46"/>
        <v>0.87259742970424337</v>
      </c>
      <c r="G286" s="2">
        <f t="shared" si="47"/>
        <v>8.4923336479145188</v>
      </c>
      <c r="H286" s="2">
        <f t="shared" si="48"/>
        <v>9.6753679485579891</v>
      </c>
      <c r="I286" s="33">
        <f t="shared" si="51"/>
        <v>19.45481051389406</v>
      </c>
      <c r="K286" s="14">
        <f>VLOOKUP($C286,'Refi Adj'!$B$2:$E$32,2,0)</f>
        <v>1</v>
      </c>
      <c r="L286" s="14">
        <f>VLOOKUP($C286,'Refi Adj'!$B$2:$E$32,3,0)</f>
        <v>1</v>
      </c>
      <c r="M286" s="14">
        <f>VLOOKUP($C286,'Refi Adj'!$B$2:$E$32,4,0)</f>
        <v>0.75</v>
      </c>
      <c r="O286" s="35">
        <f t="shared" si="53"/>
        <v>1.2051131903738323E-2</v>
      </c>
      <c r="P286" s="38">
        <f t="shared" si="54"/>
        <v>2.49653109224174E-3</v>
      </c>
      <c r="Q286" s="35">
        <f t="shared" si="52"/>
        <v>6.3183714168403736E-3</v>
      </c>
      <c r="S286" s="34">
        <f t="shared" si="55"/>
        <v>1.0051608890723301E-2</v>
      </c>
      <c r="T286" s="2">
        <f t="shared" si="49"/>
        <v>11.416945830009407</v>
      </c>
      <c r="U286" s="7">
        <f t="shared" si="50"/>
        <v>0.7330507095380423</v>
      </c>
      <c r="X286" s="9"/>
      <c r="Y286" s="8"/>
      <c r="Z286" s="8"/>
      <c r="AC286" s="9"/>
      <c r="AD286" s="8"/>
      <c r="AE286" s="8"/>
      <c r="AH286" s="9"/>
      <c r="AI286" s="8"/>
      <c r="AJ286" s="8"/>
    </row>
    <row r="287" spans="1:36" x14ac:dyDescent="0.25">
      <c r="A287" s="4">
        <f t="shared" si="41"/>
        <v>22.556011012791899</v>
      </c>
      <c r="B287" s="3">
        <f t="shared" si="42"/>
        <v>1.8843531610499999</v>
      </c>
      <c r="C287" s="2" t="str">
        <f t="shared" si="43"/>
        <v>09:0-25</v>
      </c>
      <c r="D287" s="8">
        <f t="shared" si="44"/>
        <v>1.02374263244298E-2</v>
      </c>
      <c r="E287" s="8">
        <f t="shared" si="45"/>
        <v>8.7217305559534851E-3</v>
      </c>
      <c r="F287" s="3">
        <f t="shared" si="46"/>
        <v>1.1737838332372805</v>
      </c>
      <c r="G287" s="2">
        <f t="shared" si="47"/>
        <v>11.616268866587799</v>
      </c>
      <c r="H287" s="2">
        <f t="shared" si="48"/>
        <v>9.978337435113394</v>
      </c>
      <c r="I287" s="33">
        <f t="shared" si="51"/>
        <v>21.161583270948402</v>
      </c>
      <c r="K287" s="14">
        <f>VLOOKUP($C287,'Refi Adj'!$B$2:$E$32,2,0)</f>
        <v>1</v>
      </c>
      <c r="L287" s="14">
        <f>VLOOKUP($C287,'Refi Adj'!$B$2:$E$32,3,0)</f>
        <v>1</v>
      </c>
      <c r="M287" s="14">
        <f>VLOOKUP($C287,'Refi Adj'!$B$2:$E$32,4,0)</f>
        <v>0.8</v>
      </c>
      <c r="O287" s="35">
        <f t="shared" si="53"/>
        <v>1.3780014728388322E-2</v>
      </c>
      <c r="P287" s="38">
        <f t="shared" si="54"/>
        <v>2.90510163500954E-3</v>
      </c>
      <c r="Q287" s="35">
        <f t="shared" si="52"/>
        <v>7.2550668723610533E-3</v>
      </c>
      <c r="S287" s="34">
        <f t="shared" si="55"/>
        <v>1.0615371749813932E-2</v>
      </c>
      <c r="T287" s="2">
        <f t="shared" si="49"/>
        <v>12.020416221447194</v>
      </c>
      <c r="U287" s="7">
        <f t="shared" si="50"/>
        <v>0.96439640228419166</v>
      </c>
      <c r="X287" s="9"/>
      <c r="Y287" s="8"/>
      <c r="Z287" s="8"/>
      <c r="AC287" s="9"/>
      <c r="AD287" s="8"/>
      <c r="AE287" s="8"/>
      <c r="AH287" s="9"/>
      <c r="AI287" s="8"/>
      <c r="AJ287" s="8"/>
    </row>
    <row r="288" spans="1:36" x14ac:dyDescent="0.25">
      <c r="A288" s="4">
        <f t="shared" si="41"/>
        <v>27.554518772975999</v>
      </c>
      <c r="B288" s="3">
        <f t="shared" si="42"/>
        <v>2.0409441096600003</v>
      </c>
      <c r="C288" s="2" t="str">
        <f t="shared" si="43"/>
        <v>10-1:25-30</v>
      </c>
      <c r="D288" s="8">
        <f t="shared" si="44"/>
        <v>8.5323131104548307E-3</v>
      </c>
      <c r="E288" s="8">
        <f t="shared" si="45"/>
        <v>9.1220952711485326E-3</v>
      </c>
      <c r="F288" s="3">
        <f t="shared" si="46"/>
        <v>0.93534575739862402</v>
      </c>
      <c r="G288" s="2">
        <f t="shared" si="47"/>
        <v>9.771699933153144</v>
      </c>
      <c r="H288" s="2">
        <f t="shared" si="48"/>
        <v>10.413672830500364</v>
      </c>
      <c r="I288" s="33">
        <f t="shared" si="51"/>
        <v>23.269134430086403</v>
      </c>
      <c r="K288" s="14">
        <f>VLOOKUP($C288,'Refi Adj'!$B$2:$E$32,2,0)</f>
        <v>1</v>
      </c>
      <c r="L288" s="14">
        <f>VLOOKUP($C288,'Refi Adj'!$B$2:$E$32,3,0)</f>
        <v>1</v>
      </c>
      <c r="M288" s="14">
        <f>VLOOKUP($C288,'Refi Adj'!$B$2:$E$32,4,0)</f>
        <v>0.85000000000000009</v>
      </c>
      <c r="O288" s="35">
        <f t="shared" si="53"/>
        <v>1.5898837468321735E-2</v>
      </c>
      <c r="P288" s="38">
        <f t="shared" si="54"/>
        <v>3.28297130414772E-3</v>
      </c>
      <c r="Q288" s="35">
        <f t="shared" si="52"/>
        <v>8.3293177698173272E-3</v>
      </c>
      <c r="S288" s="34">
        <f t="shared" si="55"/>
        <v>1.1462474527988745E-2</v>
      </c>
      <c r="T288" s="2">
        <f t="shared" si="49"/>
        <v>12.920100234011677</v>
      </c>
      <c r="U288" s="7">
        <f t="shared" si="50"/>
        <v>0.74436921012307344</v>
      </c>
      <c r="X288" s="9"/>
      <c r="Y288" s="8"/>
      <c r="Z288" s="8"/>
      <c r="AC288" s="9"/>
      <c r="AD288" s="8"/>
      <c r="AE288" s="8"/>
      <c r="AH288" s="9"/>
      <c r="AI288" s="8"/>
      <c r="AJ288" s="8"/>
    </row>
    <row r="289" spans="1:36" x14ac:dyDescent="0.25">
      <c r="A289" s="4">
        <f t="shared" si="41"/>
        <v>32.587626652292997</v>
      </c>
      <c r="B289" s="3">
        <f t="shared" si="42"/>
        <v>2.3968876771000001</v>
      </c>
      <c r="C289" s="2" t="str">
        <f t="shared" si="43"/>
        <v>10-2:30-35</v>
      </c>
      <c r="D289" s="8">
        <f t="shared" si="44"/>
        <v>8.7663285967361903E-3</v>
      </c>
      <c r="E289" s="8">
        <f t="shared" si="45"/>
        <v>9.6462882587864378E-3</v>
      </c>
      <c r="F289" s="3">
        <f t="shared" si="46"/>
        <v>0.90877738271518838</v>
      </c>
      <c r="G289" s="2">
        <f t="shared" si="47"/>
        <v>10.026926775989608</v>
      </c>
      <c r="H289" s="2">
        <f t="shared" si="48"/>
        <v>10.98073517111745</v>
      </c>
      <c r="I289" s="33">
        <f t="shared" si="51"/>
        <v>25.395038777163357</v>
      </c>
      <c r="K289" s="14">
        <f>VLOOKUP($C289,'Refi Adj'!$B$2:$E$32,2,0)</f>
        <v>1</v>
      </c>
      <c r="L289" s="14">
        <f>VLOOKUP($C289,'Refi Adj'!$B$2:$E$32,3,0)</f>
        <v>1</v>
      </c>
      <c r="M289" s="14">
        <f>VLOOKUP($C289,'Refi Adj'!$B$2:$E$32,4,0)</f>
        <v>0.9</v>
      </c>
      <c r="O289" s="35">
        <f t="shared" si="53"/>
        <v>1.8143275843753023E-2</v>
      </c>
      <c r="P289" s="38">
        <f t="shared" si="54"/>
        <v>3.7147556468783002E-3</v>
      </c>
      <c r="Q289" s="35">
        <f t="shared" si="52"/>
        <v>9.4861637256281901E-3</v>
      </c>
      <c r="S289" s="34">
        <f t="shared" si="55"/>
        <v>1.2388542128309475E-2</v>
      </c>
      <c r="T289" s="2">
        <f t="shared" si="49"/>
        <v>13.893995485593225</v>
      </c>
      <c r="U289" s="7">
        <f t="shared" si="50"/>
        <v>0.70761583614459023</v>
      </c>
      <c r="X289" s="9"/>
      <c r="Y289" s="8"/>
      <c r="Z289" s="8"/>
      <c r="AC289" s="9"/>
      <c r="AD289" s="8"/>
      <c r="AE289" s="8"/>
      <c r="AH289" s="9"/>
      <c r="AI289" s="8"/>
      <c r="AJ289" s="8"/>
    </row>
    <row r="290" spans="1:36" s="17" customFormat="1" x14ac:dyDescent="0.25">
      <c r="A290" s="4">
        <f t="shared" ref="A290:A301" si="56">K221</f>
        <v>37.551413571491402</v>
      </c>
      <c r="B290" s="3">
        <f t="shared" si="42"/>
        <v>2.7272867750100001</v>
      </c>
      <c r="C290" s="2" t="str">
        <f t="shared" ref="C290:C301" si="57">AO221</f>
        <v>10-3:35-40</v>
      </c>
      <c r="D290" s="8">
        <f t="shared" ref="D290:D301" si="58">E221</f>
        <v>1.0304509095682901E-2</v>
      </c>
      <c r="E290" s="8">
        <f t="shared" si="45"/>
        <v>1.010544699494027E-2</v>
      </c>
      <c r="F290" s="3">
        <f t="shared" si="46"/>
        <v>1.0196984953602053</v>
      </c>
      <c r="G290" s="2">
        <f t="shared" si="47"/>
        <v>11.688126293046853</v>
      </c>
      <c r="H290" s="2">
        <f t="shared" si="48"/>
        <v>11.4747393571344</v>
      </c>
      <c r="I290" s="33">
        <f t="shared" si="51"/>
        <v>27.769171725219131</v>
      </c>
      <c r="J290"/>
      <c r="K290" s="14">
        <f>VLOOKUP($C290,'Refi Adj'!$B$2:$E$32,2,0)</f>
        <v>1</v>
      </c>
      <c r="L290" s="14">
        <f>VLOOKUP($C290,'Refi Adj'!$B$2:$E$32,3,0)</f>
        <v>1</v>
      </c>
      <c r="M290" s="14">
        <f>VLOOKUP($C290,'Refi Adj'!$B$2:$E$32,4,0)</f>
        <v>0.95000000000000007</v>
      </c>
      <c r="N290" s="24"/>
      <c r="O290" s="35">
        <f t="shared" si="53"/>
        <v>2.06743436843729E-2</v>
      </c>
      <c r="P290" s="38">
        <f t="shared" si="54"/>
        <v>4.1307262175913498E-3</v>
      </c>
      <c r="Q290" s="35">
        <f t="shared" si="52"/>
        <v>1.0748173204303971E-2</v>
      </c>
      <c r="R290" s="24"/>
      <c r="S290" s="34">
        <f t="shared" si="55"/>
        <v>1.3387813592486343E-2</v>
      </c>
      <c r="T290" s="2">
        <f t="shared" si="49"/>
        <v>14.933668226564834</v>
      </c>
      <c r="U290" s="7">
        <f t="shared" si="50"/>
        <v>0.76969320079763515</v>
      </c>
      <c r="V290"/>
      <c r="W290"/>
      <c r="X290" s="9"/>
      <c r="Y290" s="8"/>
      <c r="Z290" s="8"/>
      <c r="AA290"/>
      <c r="AB290"/>
      <c r="AC290" s="9"/>
      <c r="AD290" s="8"/>
      <c r="AE290" s="8"/>
      <c r="AF290"/>
      <c r="AG290"/>
      <c r="AH290" s="9"/>
      <c r="AI290" s="8"/>
      <c r="AJ290" s="8"/>
    </row>
    <row r="291" spans="1:36" s="17" customFormat="1" x14ac:dyDescent="0.25">
      <c r="A291" s="4">
        <f t="shared" si="56"/>
        <v>42.511867495518203</v>
      </c>
      <c r="B291" s="3">
        <f t="shared" si="42"/>
        <v>2.85753426041</v>
      </c>
      <c r="C291" s="2" t="str">
        <f t="shared" si="57"/>
        <v>10-4:40-45</v>
      </c>
      <c r="D291" s="8">
        <f t="shared" si="58"/>
        <v>1.20783089859884E-2</v>
      </c>
      <c r="E291" s="8">
        <f t="shared" si="45"/>
        <v>1.0646104351235164E-2</v>
      </c>
      <c r="F291" s="3">
        <f t="shared" si="46"/>
        <v>1.1345285174277924</v>
      </c>
      <c r="G291" s="2">
        <f t="shared" si="47"/>
        <v>13.568857869266571</v>
      </c>
      <c r="H291" s="2">
        <f t="shared" si="48"/>
        <v>12.053204839989274</v>
      </c>
      <c r="I291" s="33">
        <f t="shared" si="51"/>
        <v>30.120730789223938</v>
      </c>
      <c r="J291"/>
      <c r="K291" s="14">
        <f>VLOOKUP($C291,'Refi Adj'!$B$2:$E$32,2,0)</f>
        <v>1</v>
      </c>
      <c r="L291" s="14">
        <f>VLOOKUP($C291,'Refi Adj'!$B$2:$E$32,3,0)</f>
        <v>1</v>
      </c>
      <c r="M291" s="14">
        <f>VLOOKUP($C291,'Refi Adj'!$B$2:$E$32,4,0)</f>
        <v>1</v>
      </c>
      <c r="N291" s="24"/>
      <c r="O291" s="35">
        <f t="shared" si="53"/>
        <v>2.33728772850989E-2</v>
      </c>
      <c r="P291" s="38">
        <f t="shared" si="54"/>
        <v>4.5759844726185796E-3</v>
      </c>
      <c r="Q291" s="35">
        <f t="shared" si="52"/>
        <v>1.2094741597610707E-2</v>
      </c>
      <c r="R291" s="24"/>
      <c r="S291" s="34">
        <f t="shared" si="55"/>
        <v>1.4512805594425674E-2</v>
      </c>
      <c r="T291" s="2">
        <f t="shared" si="49"/>
        <v>16.090366490366325</v>
      </c>
      <c r="U291" s="7">
        <f t="shared" si="50"/>
        <v>0.83225182804265241</v>
      </c>
      <c r="V291"/>
      <c r="W291"/>
      <c r="X291" s="9"/>
      <c r="Y291" s="8"/>
      <c r="Z291" s="8"/>
      <c r="AA291"/>
      <c r="AB291"/>
      <c r="AC291" s="9"/>
      <c r="AD291" s="8"/>
      <c r="AE291" s="8"/>
      <c r="AF291"/>
      <c r="AG291"/>
      <c r="AH291" s="9"/>
      <c r="AI291" s="8"/>
      <c r="AJ291" s="8"/>
    </row>
    <row r="292" spans="1:36" s="17" customFormat="1" x14ac:dyDescent="0.25">
      <c r="A292" s="4">
        <f t="shared" si="56"/>
        <v>47.489156243800899</v>
      </c>
      <c r="B292" s="3">
        <f t="shared" si="42"/>
        <v>3.04160560023</v>
      </c>
      <c r="C292" s="2" t="str">
        <f t="shared" si="57"/>
        <v>10:25-50</v>
      </c>
      <c r="D292" s="8">
        <f t="shared" si="58"/>
        <v>1.44420091455281E-2</v>
      </c>
      <c r="E292" s="8">
        <f t="shared" si="45"/>
        <v>1.1084031633499029E-2</v>
      </c>
      <c r="F292" s="3">
        <f t="shared" si="46"/>
        <v>1.3029563269993139</v>
      </c>
      <c r="G292" s="2">
        <f t="shared" si="47"/>
        <v>16.018002057540258</v>
      </c>
      <c r="H292" s="2">
        <f t="shared" si="48"/>
        <v>12.519214128659639</v>
      </c>
      <c r="I292" s="33">
        <f t="shared" si="51"/>
        <v>32.433304138183686</v>
      </c>
      <c r="J292"/>
      <c r="K292" s="14">
        <f>VLOOKUP($C292,'Refi Adj'!$B$2:$E$32,2,0)</f>
        <v>1</v>
      </c>
      <c r="L292" s="14">
        <f>VLOOKUP($C292,'Refi Adj'!$B$2:$E$32,3,0)</f>
        <v>1</v>
      </c>
      <c r="M292" s="14">
        <f>VLOOKUP($C292,'Refi Adj'!$B$2:$E$32,4,0)</f>
        <v>1.05</v>
      </c>
      <c r="N292" s="24"/>
      <c r="O292" s="35">
        <f t="shared" si="53"/>
        <v>2.5984082694225603E-2</v>
      </c>
      <c r="P292" s="38">
        <f t="shared" si="54"/>
        <v>5.0317501264696999E-3</v>
      </c>
      <c r="Q292" s="35">
        <f t="shared" si="52"/>
        <v>1.3412683153572063E-2</v>
      </c>
      <c r="R292" s="24"/>
      <c r="S292" s="34">
        <f t="shared" si="55"/>
        <v>1.5618155658859862E-2</v>
      </c>
      <c r="T292" s="2">
        <f t="shared" si="49"/>
        <v>17.212810117505661</v>
      </c>
      <c r="U292" s="7">
        <f t="shared" si="50"/>
        <v>0.92469363611032029</v>
      </c>
      <c r="V292"/>
      <c r="W292"/>
      <c r="X292" s="9"/>
      <c r="Y292" s="8"/>
      <c r="Z292" s="8"/>
      <c r="AA292"/>
      <c r="AB292"/>
      <c r="AC292" s="9"/>
      <c r="AD292" s="8"/>
      <c r="AE292" s="8"/>
      <c r="AF292"/>
      <c r="AG292"/>
      <c r="AH292" s="9"/>
      <c r="AI292" s="8"/>
      <c r="AJ292" s="8"/>
    </row>
    <row r="293" spans="1:36" s="17" customFormat="1" x14ac:dyDescent="0.25">
      <c r="A293" s="4">
        <f t="shared" si="56"/>
        <v>52.483275978666299</v>
      </c>
      <c r="B293" s="3">
        <f t="shared" si="42"/>
        <v>2.9049445826599998</v>
      </c>
      <c r="C293" s="2" t="str">
        <f t="shared" si="57"/>
        <v>11-1:50-55</v>
      </c>
      <c r="D293" s="8">
        <f t="shared" si="58"/>
        <v>1.44854474494856E-2</v>
      </c>
      <c r="E293" s="8">
        <f t="shared" si="45"/>
        <v>1.161219793000887E-2</v>
      </c>
      <c r="F293" s="3">
        <f t="shared" si="46"/>
        <v>1.2474337362138415</v>
      </c>
      <c r="G293" s="2">
        <f t="shared" si="47"/>
        <v>16.062409202218909</v>
      </c>
      <c r="H293" s="2">
        <f t="shared" si="48"/>
        <v>13.078237397986737</v>
      </c>
      <c r="I293" s="33">
        <f t="shared" si="51"/>
        <v>35.539307111358454</v>
      </c>
      <c r="J293"/>
      <c r="K293" s="14">
        <f>VLOOKUP($C293,'Refi Adj'!$B$2:$E$32,2,0)</f>
        <v>1</v>
      </c>
      <c r="L293" s="14">
        <f>VLOOKUP($C293,'Refi Adj'!$B$2:$E$32,3,0)</f>
        <v>1</v>
      </c>
      <c r="M293" s="14">
        <f>VLOOKUP($C293,'Refi Adj'!$B$2:$E$32,4,0)</f>
        <v>1.1000000000000001</v>
      </c>
      <c r="N293" s="24"/>
      <c r="O293" s="35">
        <f t="shared" si="53"/>
        <v>2.9787953405473893E-2</v>
      </c>
      <c r="P293" s="38">
        <f t="shared" si="54"/>
        <v>5.4529716833666099E-3</v>
      </c>
      <c r="Q293" s="35">
        <f t="shared" si="52"/>
        <v>1.5186964372209524E-2</v>
      </c>
      <c r="R293" s="24"/>
      <c r="S293" s="34">
        <f t="shared" si="55"/>
        <v>1.6923546268515791E-2</v>
      </c>
      <c r="T293" s="2">
        <f t="shared" si="49"/>
        <v>18.520654820914618</v>
      </c>
      <c r="U293" s="7">
        <f t="shared" si="50"/>
        <v>0.85593451984907098</v>
      </c>
      <c r="V293"/>
      <c r="W293"/>
      <c r="X293" s="9"/>
      <c r="Y293" s="8"/>
      <c r="Z293" s="8"/>
      <c r="AA293"/>
      <c r="AB293"/>
      <c r="AC293" s="9"/>
      <c r="AD293" s="8"/>
      <c r="AE293" s="8"/>
      <c r="AF293"/>
      <c r="AG293"/>
      <c r="AH293" s="9"/>
      <c r="AI293" s="8"/>
      <c r="AJ293" s="8"/>
    </row>
    <row r="294" spans="1:36" s="17" customFormat="1" x14ac:dyDescent="0.25">
      <c r="A294" s="4">
        <f t="shared" si="56"/>
        <v>57.520568586224599</v>
      </c>
      <c r="B294" s="3">
        <f t="shared" si="42"/>
        <v>2.7739340680300004</v>
      </c>
      <c r="C294" s="2" t="str">
        <f t="shared" si="57"/>
        <v>11-2:55-60</v>
      </c>
      <c r="D294" s="8">
        <f t="shared" si="58"/>
        <v>1.9881102661791598E-2</v>
      </c>
      <c r="E294" s="8">
        <f t="shared" si="45"/>
        <v>1.225668215834274E-2</v>
      </c>
      <c r="F294" s="3">
        <f t="shared" si="46"/>
        <v>1.6220623497411291</v>
      </c>
      <c r="G294" s="2">
        <f t="shared" si="47"/>
        <v>21.414005570168882</v>
      </c>
      <c r="H294" s="2">
        <f t="shared" si="48"/>
        <v>13.755937835989773</v>
      </c>
      <c r="I294" s="33">
        <f t="shared" si="51"/>
        <v>37.105052844058719</v>
      </c>
      <c r="J294"/>
      <c r="K294" s="14">
        <f>VLOOKUP($C294,'Refi Adj'!$B$2:$E$32,2,0)</f>
        <v>1</v>
      </c>
      <c r="L294" s="14">
        <f>VLOOKUP($C294,'Refi Adj'!$B$2:$E$32,3,0)</f>
        <v>1</v>
      </c>
      <c r="M294" s="14">
        <f>VLOOKUP($C294,'Refi Adj'!$B$2:$E$32,4,0)</f>
        <v>1.1000000000000001</v>
      </c>
      <c r="N294"/>
      <c r="O294" s="35">
        <f t="shared" si="53"/>
        <v>3.182879250203037E-2</v>
      </c>
      <c r="P294" s="38">
        <f t="shared" si="54"/>
        <v>6.1131825721877199E-3</v>
      </c>
      <c r="Q294" s="35">
        <f t="shared" si="52"/>
        <v>1.6399426544124782E-2</v>
      </c>
      <c r="R294"/>
      <c r="S294" s="34">
        <f t="shared" si="55"/>
        <v>1.8080787592834154E-2</v>
      </c>
      <c r="T294" s="2">
        <f t="shared" si="49"/>
        <v>19.664205864013784</v>
      </c>
      <c r="U294" s="7">
        <f t="shared" si="50"/>
        <v>1.0995706110540755</v>
      </c>
      <c r="V294"/>
      <c r="W294"/>
      <c r="X294" s="9"/>
      <c r="Y294" s="8"/>
      <c r="Z294" s="8"/>
      <c r="AA294"/>
      <c r="AB294"/>
      <c r="AC294" s="9"/>
      <c r="AD294" s="8"/>
      <c r="AE294" s="8"/>
      <c r="AF294"/>
      <c r="AG294"/>
      <c r="AH294" s="9"/>
      <c r="AI294" s="8"/>
      <c r="AJ294" s="8"/>
    </row>
    <row r="295" spans="1:36" s="17" customFormat="1" x14ac:dyDescent="0.25">
      <c r="A295" s="4">
        <f t="shared" si="56"/>
        <v>62.421473594867102</v>
      </c>
      <c r="B295" s="3">
        <f t="shared" si="42"/>
        <v>2.3618516698700001</v>
      </c>
      <c r="C295" s="2" t="str">
        <f t="shared" si="57"/>
        <v>11-3:60-65</v>
      </c>
      <c r="D295" s="8">
        <f t="shared" si="58"/>
        <v>1.8823237047325601E-2</v>
      </c>
      <c r="E295" s="8">
        <f t="shared" si="45"/>
        <v>1.2771029636952171E-2</v>
      </c>
      <c r="F295" s="3">
        <f t="shared" si="46"/>
        <v>1.4739012892791157</v>
      </c>
      <c r="G295" s="2">
        <f t="shared" si="47"/>
        <v>20.39010484153405</v>
      </c>
      <c r="H295" s="2">
        <f t="shared" si="48"/>
        <v>14.293315383894178</v>
      </c>
      <c r="I295" s="33">
        <f t="shared" si="51"/>
        <v>38.062400684023366</v>
      </c>
      <c r="J295"/>
      <c r="K295" s="14">
        <f>VLOOKUP($C295,'Refi Adj'!$B$2:$E$32,2,0)</f>
        <v>1</v>
      </c>
      <c r="L295" s="14">
        <f>VLOOKUP($C295,'Refi Adj'!$B$2:$E$32,3,0)</f>
        <v>1</v>
      </c>
      <c r="M295" s="14">
        <f>VLOOKUP($C295,'Refi Adj'!$B$2:$E$32,4,0)</f>
        <v>1.1000000000000001</v>
      </c>
      <c r="N295"/>
      <c r="O295" s="35">
        <f t="shared" si="53"/>
        <v>3.299475733378792E-2</v>
      </c>
      <c r="P295" s="38">
        <f t="shared" si="54"/>
        <v>6.6948710637772298E-3</v>
      </c>
      <c r="Q295" s="35">
        <f t="shared" si="52"/>
        <v>1.7214825571781507E-2</v>
      </c>
      <c r="R295"/>
      <c r="S295" s="34">
        <f t="shared" si="55"/>
        <v>1.9592556864441418E-2</v>
      </c>
      <c r="T295" s="2">
        <f t="shared" si="49"/>
        <v>21.135928155533399</v>
      </c>
      <c r="U295" s="7">
        <f t="shared" si="50"/>
        <v>0.96073407761740082</v>
      </c>
      <c r="V295"/>
      <c r="W295"/>
      <c r="X295" s="9"/>
      <c r="Y295" s="8"/>
      <c r="Z295" s="8"/>
      <c r="AA295"/>
      <c r="AB295"/>
      <c r="AC295" s="9"/>
      <c r="AD295" s="8"/>
      <c r="AE295" s="8"/>
      <c r="AF295"/>
      <c r="AG295"/>
      <c r="AH295" s="9"/>
      <c r="AI295" s="8"/>
      <c r="AJ295" s="8"/>
    </row>
    <row r="296" spans="1:36" s="17" customFormat="1" x14ac:dyDescent="0.25">
      <c r="A296" s="4">
        <f t="shared" si="56"/>
        <v>67.454474482929697</v>
      </c>
      <c r="B296" s="3">
        <f t="shared" si="42"/>
        <v>1.81490989244</v>
      </c>
      <c r="C296" s="2" t="str">
        <f t="shared" si="57"/>
        <v>11-4:65-70</v>
      </c>
      <c r="D296" s="8">
        <f t="shared" si="58"/>
        <v>2.33862636835654E-2</v>
      </c>
      <c r="E296" s="8">
        <f t="shared" si="45"/>
        <v>1.3264604189378805E-2</v>
      </c>
      <c r="F296" s="3">
        <f t="shared" si="46"/>
        <v>1.7630577851912972</v>
      </c>
      <c r="G296" s="2">
        <f t="shared" si="47"/>
        <v>24.720982650224631</v>
      </c>
      <c r="H296" s="2">
        <f t="shared" si="48"/>
        <v>14.806102312465729</v>
      </c>
      <c r="I296" s="33">
        <f t="shared" si="51"/>
        <v>39.341084271462265</v>
      </c>
      <c r="J296"/>
      <c r="K296" s="14">
        <f>VLOOKUP($C296,'Refi Adj'!$B$2:$E$32,2,0)</f>
        <v>1</v>
      </c>
      <c r="L296" s="14">
        <f>VLOOKUP($C296,'Refi Adj'!$B$2:$E$32,3,0)</f>
        <v>1</v>
      </c>
      <c r="M296" s="14">
        <f>VLOOKUP($C296,'Refi Adj'!$B$2:$E$32,4,0)</f>
        <v>1.1000000000000001</v>
      </c>
      <c r="N296"/>
      <c r="O296" s="35">
        <f t="shared" si="53"/>
        <v>3.466266088878274E-2</v>
      </c>
      <c r="P296" s="38">
        <f t="shared" si="54"/>
        <v>7.1254450722811596E-3</v>
      </c>
      <c r="Q296" s="35">
        <f t="shared" si="52"/>
        <v>1.8140331398881791E-2</v>
      </c>
      <c r="R296"/>
      <c r="S296" s="34">
        <f t="shared" si="55"/>
        <v>2.0734648741368704E-2</v>
      </c>
      <c r="T296" s="2">
        <f t="shared" si="49"/>
        <v>22.231331944795706</v>
      </c>
      <c r="U296" s="7">
        <f t="shared" si="50"/>
        <v>1.1278832824838905</v>
      </c>
      <c r="V296"/>
      <c r="W296"/>
      <c r="X296" s="9"/>
      <c r="Y296" s="8"/>
      <c r="Z296" s="8"/>
      <c r="AA296"/>
      <c r="AB296"/>
      <c r="AC296" s="9"/>
      <c r="AD296" s="8"/>
      <c r="AE296" s="8"/>
      <c r="AF296"/>
      <c r="AG296"/>
      <c r="AH296" s="9"/>
      <c r="AI296" s="8"/>
      <c r="AJ296" s="8"/>
    </row>
    <row r="297" spans="1:36" s="17" customFormat="1" x14ac:dyDescent="0.25">
      <c r="A297" s="4">
        <f t="shared" si="56"/>
        <v>72.435125178142002</v>
      </c>
      <c r="B297" s="3">
        <f t="shared" si="42"/>
        <v>1.5721679455499999</v>
      </c>
      <c r="C297" s="2" t="str">
        <f t="shared" si="57"/>
        <v>11:50-75</v>
      </c>
      <c r="D297" s="8">
        <f t="shared" si="58"/>
        <v>2.3355594515483399E-2</v>
      </c>
      <c r="E297" s="8">
        <f t="shared" si="45"/>
        <v>1.3831409873899494E-2</v>
      </c>
      <c r="F297" s="3">
        <f t="shared" si="46"/>
        <v>1.688591020612908</v>
      </c>
      <c r="G297" s="2">
        <f t="shared" si="47"/>
        <v>24.692609381763731</v>
      </c>
      <c r="H297" s="2">
        <f t="shared" si="48"/>
        <v>15.3915008062122</v>
      </c>
      <c r="I297" s="33">
        <f t="shared" si="51"/>
        <v>42.105050167123402</v>
      </c>
      <c r="J297"/>
      <c r="K297" s="14">
        <f>VLOOKUP($C297,'Refi Adj'!$B$2:$E$32,2,0)</f>
        <v>1</v>
      </c>
      <c r="L297" s="14">
        <f>VLOOKUP($C297,'Refi Adj'!$B$2:$E$32,3,0)</f>
        <v>1</v>
      </c>
      <c r="M297" s="14">
        <f>VLOOKUP($C297,'Refi Adj'!$B$2:$E$32,4,0)</f>
        <v>1.1000000000000001</v>
      </c>
      <c r="N297"/>
      <c r="O297" s="35">
        <f t="shared" si="53"/>
        <v>3.8219246994745854E-2</v>
      </c>
      <c r="P297" s="38">
        <f t="shared" si="54"/>
        <v>7.6912367119768999E-3</v>
      </c>
      <c r="Q297" s="35">
        <f t="shared" si="52"/>
        <v>1.990244082508448E-2</v>
      </c>
      <c r="R297"/>
      <c r="S297" s="34">
        <f t="shared" si="55"/>
        <v>2.1461367920808133E-2</v>
      </c>
      <c r="T297" s="2">
        <f t="shared" si="49"/>
        <v>22.921063822682086</v>
      </c>
      <c r="U297" s="7">
        <f t="shared" si="50"/>
        <v>1.0882621555934791</v>
      </c>
      <c r="V297"/>
      <c r="W297"/>
      <c r="X297" s="9"/>
      <c r="Y297" s="8"/>
      <c r="Z297" s="8"/>
      <c r="AA297"/>
      <c r="AB297"/>
      <c r="AC297" s="9"/>
      <c r="AD297" s="8"/>
      <c r="AE297" s="8"/>
      <c r="AF297"/>
      <c r="AG297"/>
      <c r="AH297" s="9"/>
      <c r="AI297" s="8"/>
      <c r="AJ297" s="8"/>
    </row>
    <row r="298" spans="1:36" s="17" customFormat="1" x14ac:dyDescent="0.25">
      <c r="A298" s="4">
        <f t="shared" si="56"/>
        <v>85.146178233817196</v>
      </c>
      <c r="B298" s="3">
        <f t="shared" si="42"/>
        <v>4.3098673981499998</v>
      </c>
      <c r="C298" s="2" t="str">
        <f t="shared" si="57"/>
        <v>12:75-100</v>
      </c>
      <c r="D298" s="8">
        <f t="shared" si="58"/>
        <v>2.4294744649296301E-2</v>
      </c>
      <c r="E298" s="8">
        <f t="shared" si="45"/>
        <v>1.5511574316455223E-2</v>
      </c>
      <c r="F298" s="3">
        <f t="shared" si="46"/>
        <v>1.5662333270404141</v>
      </c>
      <c r="G298" s="2">
        <f t="shared" si="47"/>
        <v>25.557023348694418</v>
      </c>
      <c r="H298" s="2">
        <f t="shared" si="48"/>
        <v>17.105183270907197</v>
      </c>
      <c r="I298" s="33">
        <f t="shared" si="51"/>
        <v>43.530752882569715</v>
      </c>
      <c r="J298"/>
      <c r="K298" s="14">
        <f>VLOOKUP($C298,'Refi Adj'!$B$2:$E$32,2,0)</f>
        <v>1</v>
      </c>
      <c r="L298" s="14">
        <f>VLOOKUP($C298,'Refi Adj'!$B$2:$E$32,3,0)</f>
        <v>1</v>
      </c>
      <c r="M298" s="14">
        <f>VLOOKUP($C298,'Refi Adj'!$B$2:$E$32,4,0)</f>
        <v>1.02</v>
      </c>
      <c r="N298"/>
      <c r="O298" s="35">
        <f t="shared" si="53"/>
        <v>3.9910706192866185E-2</v>
      </c>
      <c r="P298" s="38">
        <f t="shared" si="54"/>
        <v>9.2074242833670907E-3</v>
      </c>
      <c r="Q298" s="35">
        <f t="shared" si="52"/>
        <v>2.148873704716673E-2</v>
      </c>
      <c r="R298"/>
      <c r="S298" s="34">
        <f>Z229+AA229+AB229*K298+AC229*L298+Q297*$M$272</f>
        <v>2.4017322367413323E-2</v>
      </c>
      <c r="T298" s="2">
        <f t="shared" si="49"/>
        <v>25.302629303821746</v>
      </c>
      <c r="U298" s="7">
        <f t="shared" si="50"/>
        <v>1.0115509246883985</v>
      </c>
      <c r="V298"/>
      <c r="W298"/>
      <c r="X298" s="9"/>
      <c r="Y298" s="8"/>
      <c r="Z298" s="8"/>
      <c r="AA298"/>
      <c r="AB298"/>
      <c r="AC298" s="9"/>
      <c r="AD298" s="8"/>
      <c r="AE298" s="8"/>
      <c r="AF298"/>
      <c r="AG298"/>
      <c r="AH298" s="9"/>
      <c r="AI298" s="8"/>
      <c r="AJ298" s="8"/>
    </row>
    <row r="299" spans="1:36" s="17" customFormat="1" x14ac:dyDescent="0.25">
      <c r="A299" s="4">
        <f t="shared" si="56"/>
        <v>109.69230835286599</v>
      </c>
      <c r="B299" s="3">
        <f t="shared" si="42"/>
        <v>1.26802996237</v>
      </c>
      <c r="C299" s="2" t="str">
        <f t="shared" si="57"/>
        <v>13:100-125</v>
      </c>
      <c r="D299" s="8">
        <f t="shared" si="58"/>
        <v>2.8970628226542301E-2</v>
      </c>
      <c r="E299" s="8">
        <f t="shared" si="45"/>
        <v>1.8893827690118173E-2</v>
      </c>
      <c r="F299" s="3">
        <f t="shared" si="46"/>
        <v>1.5333382256732702</v>
      </c>
      <c r="G299" s="2">
        <f t="shared" si="47"/>
        <v>29.72701522286939</v>
      </c>
      <c r="H299" s="2">
        <f t="shared" si="48"/>
        <v>20.45880794231223</v>
      </c>
      <c r="I299" s="33">
        <f t="shared" si="51"/>
        <v>44.563835596086484</v>
      </c>
      <c r="J299"/>
      <c r="K299" s="14">
        <f>VLOOKUP($C299,'Refi Adj'!$B$2:$E$32,2,0)</f>
        <v>1</v>
      </c>
      <c r="L299" s="14">
        <f>VLOOKUP($C299,'Refi Adj'!$B$2:$E$32,3,0)</f>
        <v>1</v>
      </c>
      <c r="M299" s="14">
        <f>VLOOKUP($C299,'Refi Adj'!$B$2:$E$32,4,0)</f>
        <v>0.95</v>
      </c>
      <c r="N299"/>
      <c r="O299" s="35">
        <f t="shared" si="53"/>
        <v>4.101132343525387E-2</v>
      </c>
      <c r="P299" s="38">
        <f t="shared" si="54"/>
        <v>1.2297879467316499E-2</v>
      </c>
      <c r="Q299" s="35">
        <f t="shared" si="52"/>
        <v>2.3783257054491448E-2</v>
      </c>
      <c r="R299"/>
      <c r="S299" s="34">
        <f>Z230+AA230+AB230*K299+AC230*L299+Q298*$M$272</f>
        <v>2.5720924194780066E-2</v>
      </c>
      <c r="T299" s="2">
        <f t="shared" si="49"/>
        <v>26.852328505324717</v>
      </c>
      <c r="U299" s="7">
        <f t="shared" si="50"/>
        <v>1.1263447614538573</v>
      </c>
      <c r="V299"/>
      <c r="W299"/>
      <c r="X299" s="9"/>
      <c r="Y299" s="8"/>
      <c r="Z299" s="8"/>
      <c r="AA299"/>
      <c r="AB299"/>
      <c r="AC299" s="9"/>
      <c r="AD299" s="8"/>
      <c r="AE299" s="8"/>
      <c r="AF299"/>
      <c r="AG299"/>
      <c r="AH299" s="9"/>
      <c r="AI299" s="8"/>
      <c r="AJ299" s="8"/>
    </row>
    <row r="300" spans="1:36" s="17" customFormat="1" x14ac:dyDescent="0.25">
      <c r="A300" s="4">
        <f t="shared" si="56"/>
        <v>135.45389917225501</v>
      </c>
      <c r="B300" s="3">
        <f t="shared" si="42"/>
        <v>0.39637385154000004</v>
      </c>
      <c r="C300" s="2" t="str">
        <f t="shared" si="57"/>
        <v>14:125-150</v>
      </c>
      <c r="D300" s="8">
        <f t="shared" si="58"/>
        <v>3.3329577246765503E-2</v>
      </c>
      <c r="E300" s="8">
        <f t="shared" si="45"/>
        <v>2.3393635791457975E-2</v>
      </c>
      <c r="F300" s="3">
        <f t="shared" si="46"/>
        <v>1.4247283980943042</v>
      </c>
      <c r="G300" s="2">
        <f t="shared" si="47"/>
        <v>33.420402080467305</v>
      </c>
      <c r="H300" s="2">
        <f t="shared" si="48"/>
        <v>24.727801419739471</v>
      </c>
      <c r="I300" s="33">
        <f t="shared" si="51"/>
        <v>45.134289001703046</v>
      </c>
      <c r="J300"/>
      <c r="K300" s="14">
        <f>VLOOKUP($C300,'Refi Adj'!$B$2:$E$32,2,0)</f>
        <v>1</v>
      </c>
      <c r="L300" s="14">
        <f>VLOOKUP($C300,'Refi Adj'!$B$2:$E$32,3,0)</f>
        <v>1</v>
      </c>
      <c r="M300" s="14">
        <f>VLOOKUP($C300,'Refi Adj'!$B$2:$E$32,4,0)</f>
        <v>0.92</v>
      </c>
      <c r="N300"/>
      <c r="O300" s="35">
        <f t="shared" si="53"/>
        <v>4.1697514141643389E-2</v>
      </c>
      <c r="P300" s="38">
        <f t="shared" si="54"/>
        <v>1.6432322650990299E-2</v>
      </c>
      <c r="Q300" s="35">
        <f t="shared" si="52"/>
        <v>2.6538399247251536E-2</v>
      </c>
      <c r="R300"/>
      <c r="S300" s="34">
        <f>Z231+AA231+AB231*K300+AC231*L300+Q299*$M$272</f>
        <v>2.8128411918965066E-2</v>
      </c>
      <c r="T300" s="2">
        <f t="shared" si="49"/>
        <v>28.992105949859702</v>
      </c>
      <c r="U300" s="7">
        <f t="shared" si="50"/>
        <v>1.1849078910954673</v>
      </c>
      <c r="V300"/>
      <c r="W300"/>
      <c r="X300" s="9"/>
      <c r="Y300" s="8"/>
      <c r="Z300" s="8"/>
      <c r="AA300"/>
      <c r="AB300"/>
      <c r="AC300" s="9"/>
      <c r="AD300" s="8"/>
      <c r="AE300" s="8"/>
      <c r="AF300"/>
      <c r="AG300"/>
      <c r="AH300" s="9"/>
      <c r="AI300" s="8"/>
      <c r="AJ300" s="8"/>
    </row>
    <row r="301" spans="1:36" s="17" customFormat="1" x14ac:dyDescent="0.25">
      <c r="A301" s="4">
        <f t="shared" si="56"/>
        <v>159.240080075191</v>
      </c>
      <c r="B301" s="3">
        <f t="shared" si="42"/>
        <v>0.11794426548999999</v>
      </c>
      <c r="C301" s="2" t="str">
        <f t="shared" si="57"/>
        <v>15:150-175</v>
      </c>
      <c r="D301" s="8">
        <f t="shared" si="58"/>
        <v>3.9323300224375697E-2</v>
      </c>
      <c r="E301" s="8">
        <f t="shared" si="45"/>
        <v>2.789848331783621E-2</v>
      </c>
      <c r="F301" s="3">
        <f t="shared" si="46"/>
        <v>1.4095139071318372</v>
      </c>
      <c r="G301" s="2">
        <f t="shared" si="47"/>
        <v>38.208734527788778</v>
      </c>
      <c r="H301" s="2">
        <f t="shared" si="48"/>
        <v>28.790252035737605</v>
      </c>
      <c r="I301" s="33">
        <f t="shared" si="51"/>
        <v>44.077868317870561</v>
      </c>
      <c r="J301"/>
      <c r="K301" s="14">
        <f>VLOOKUP($C301,'Refi Adj'!$B$2:$E$32,2,0)</f>
        <v>1</v>
      </c>
      <c r="L301" s="14">
        <f>VLOOKUP($C301,'Refi Adj'!$B$2:$E$32,3,0)</f>
        <v>1</v>
      </c>
      <c r="M301" s="14">
        <f>VLOOKUP($C301,'Refi Adj'!$B$2:$E$32,4,0)</f>
        <v>0.9</v>
      </c>
      <c r="N301"/>
      <c r="O301" s="35">
        <f t="shared" si="53"/>
        <v>4.0334871416205509E-2</v>
      </c>
      <c r="P301" s="38">
        <f t="shared" si="54"/>
        <v>2.0803099675315601E-2</v>
      </c>
      <c r="Q301" s="35">
        <f t="shared" si="52"/>
        <v>2.8615808371671561E-2</v>
      </c>
      <c r="R301"/>
      <c r="S301" s="34">
        <f>Z232+AA232+AB232*K301+AC232*L301+Q300*$M$272</f>
        <v>3.0714558972574482E-2</v>
      </c>
      <c r="T301" s="2">
        <f t="shared" si="49"/>
        <v>31.226634972139657</v>
      </c>
      <c r="U301" s="7">
        <f t="shared" si="50"/>
        <v>1.280282105287206</v>
      </c>
      <c r="V301"/>
      <c r="W301"/>
      <c r="X301" s="9"/>
      <c r="Y301" s="8"/>
      <c r="Z301" s="8"/>
      <c r="AA301"/>
      <c r="AB301"/>
      <c r="AC301" s="9"/>
      <c r="AD301" s="8"/>
      <c r="AE301" s="8"/>
      <c r="AF301"/>
      <c r="AG301"/>
      <c r="AH301" s="9"/>
      <c r="AI301" s="8"/>
      <c r="AJ301" s="8"/>
    </row>
    <row r="302" spans="1:36" s="17" customFormat="1" x14ac:dyDescent="0.25">
      <c r="A302" s="15"/>
      <c r="B302" s="20"/>
      <c r="C302" s="21"/>
      <c r="D302" s="16"/>
      <c r="E302" s="16"/>
      <c r="F302" s="20"/>
      <c r="G302" s="21"/>
      <c r="H302" s="21"/>
      <c r="K302" s="14"/>
      <c r="L302" s="14"/>
      <c r="M302" s="14"/>
      <c r="N302" s="16"/>
      <c r="O302" s="21"/>
      <c r="P302" s="22"/>
      <c r="X302" s="18"/>
      <c r="Y302" s="16"/>
      <c r="Z302" s="16"/>
      <c r="AC302" s="18"/>
      <c r="AD302" s="16"/>
      <c r="AE302" s="16"/>
    </row>
    <row r="303" spans="1:36" s="17" customFormat="1" x14ac:dyDescent="0.25">
      <c r="A303" s="15"/>
      <c r="B303" s="20"/>
      <c r="C303" s="21"/>
      <c r="D303" s="16"/>
      <c r="E303" s="16"/>
      <c r="F303" s="20"/>
      <c r="G303" s="21"/>
      <c r="H303" s="21"/>
      <c r="K303" s="14"/>
      <c r="L303" s="14"/>
      <c r="M303" s="14"/>
      <c r="N303" s="16"/>
      <c r="O303" s="21"/>
      <c r="P303" s="22"/>
      <c r="X303" s="18"/>
      <c r="Y303" s="16"/>
      <c r="Z303" s="16"/>
      <c r="AC303" s="18"/>
      <c r="AD303" s="16"/>
      <c r="AE303" s="16"/>
    </row>
    <row r="304" spans="1:36" s="17" customFormat="1" x14ac:dyDescent="0.25">
      <c r="A304" s="15"/>
      <c r="B304" s="20"/>
      <c r="C304" s="21"/>
      <c r="D304" s="16"/>
      <c r="E304" s="16"/>
      <c r="F304" s="20"/>
      <c r="G304" s="21"/>
      <c r="H304" s="21"/>
      <c r="K304" s="14"/>
      <c r="L304" s="14"/>
      <c r="M304" s="14"/>
      <c r="N304" s="16"/>
      <c r="O304" s="21"/>
      <c r="P304" s="22"/>
      <c r="X304" s="18"/>
      <c r="Y304" s="16"/>
      <c r="Z304" s="16"/>
      <c r="AC304" s="18"/>
      <c r="AD304" s="16"/>
      <c r="AE304" s="16"/>
    </row>
    <row r="305" spans="1:31" s="17" customFormat="1" x14ac:dyDescent="0.25">
      <c r="A305" s="15"/>
      <c r="B305" s="20"/>
      <c r="C305" s="21"/>
      <c r="D305" s="16"/>
      <c r="E305" s="16"/>
      <c r="F305" s="20"/>
      <c r="G305" s="21"/>
      <c r="H305" s="21"/>
      <c r="K305" s="15"/>
      <c r="L305" s="15"/>
      <c r="M305" s="15"/>
      <c r="N305" s="16"/>
      <c r="O305" s="21"/>
      <c r="P305" s="22"/>
      <c r="X305" s="18"/>
      <c r="Y305" s="16"/>
      <c r="Z305" s="16"/>
      <c r="AC305" s="18"/>
      <c r="AD305" s="16"/>
      <c r="AE305" s="16"/>
    </row>
    <row r="306" spans="1:31" s="17" customFormat="1" x14ac:dyDescent="0.25">
      <c r="A306" s="15"/>
      <c r="B306" s="20"/>
      <c r="C306" s="21"/>
      <c r="D306" s="16"/>
      <c r="E306" s="16"/>
      <c r="F306" s="20"/>
      <c r="G306" s="21"/>
      <c r="H306" s="21"/>
      <c r="K306" s="15"/>
      <c r="L306" s="15"/>
      <c r="M306" s="23"/>
      <c r="N306" s="16"/>
      <c r="O306" s="21"/>
      <c r="P306" s="22"/>
      <c r="X306" s="18"/>
      <c r="Y306" s="16"/>
      <c r="Z306" s="16"/>
      <c r="AC306" s="18"/>
      <c r="AD306" s="16"/>
      <c r="AE306" s="16"/>
    </row>
  </sheetData>
  <conditionalFormatting sqref="AQ104">
    <cfRule type="dataBar" priority="63">
      <dataBar>
        <cfvo type="min"/>
        <cfvo type="max"/>
        <color rgb="FF638EC6"/>
      </dataBar>
      <extLst>
        <ext xmlns:x14="http://schemas.microsoft.com/office/spreadsheetml/2009/9/main" uri="{B025F937-C7B1-47D3-B67F-A62EFF666E3E}">
          <x14:id>{7F887866-3709-4557-B367-E276FB81D8F0}</x14:id>
        </ext>
      </extLst>
    </cfRule>
  </conditionalFormatting>
  <conditionalFormatting sqref="F76:F100">
    <cfRule type="colorScale" priority="55">
      <colorScale>
        <cfvo type="min"/>
        <cfvo type="num" val="1"/>
        <cfvo type="max"/>
        <color rgb="FFF8696B"/>
        <color theme="0"/>
        <color theme="4"/>
      </colorScale>
    </cfRule>
  </conditionalFormatting>
  <conditionalFormatting sqref="U76:U100">
    <cfRule type="colorScale" priority="54">
      <colorScale>
        <cfvo type="min"/>
        <cfvo type="num" val="1"/>
        <cfvo type="max"/>
        <color rgb="FFF8696B"/>
        <color theme="0"/>
        <color theme="4"/>
      </colorScale>
    </cfRule>
  </conditionalFormatting>
  <conditionalFormatting sqref="AQ2:AQ34">
    <cfRule type="dataBar" priority="56">
      <dataBar>
        <cfvo type="min"/>
        <cfvo type="max"/>
        <color rgb="FF638EC6"/>
      </dataBar>
      <extLst>
        <ext xmlns:x14="http://schemas.microsoft.com/office/spreadsheetml/2009/9/main" uri="{B025F937-C7B1-47D3-B67F-A62EFF666E3E}">
          <x14:id>{9599D91F-38C6-4B2E-840A-5A1DEA62A1D2}</x14:id>
        </ext>
      </extLst>
    </cfRule>
  </conditionalFormatting>
  <conditionalFormatting sqref="B72:B99">
    <cfRule type="dataBar" priority="57">
      <dataBar>
        <cfvo type="min"/>
        <cfvo type="max"/>
        <color rgb="FF638EC6"/>
      </dataBar>
      <extLst>
        <ext xmlns:x14="http://schemas.microsoft.com/office/spreadsheetml/2009/9/main" uri="{B025F937-C7B1-47D3-B67F-A62EFF666E3E}">
          <x14:id>{42A8A8F2-34A5-4828-A1A9-7E42C16B17B3}</x14:id>
        </ext>
      </extLst>
    </cfRule>
  </conditionalFormatting>
  <conditionalFormatting sqref="AQ105:AQ133">
    <cfRule type="dataBar" priority="49">
      <dataBar>
        <cfvo type="min"/>
        <cfvo type="max"/>
        <color rgb="FF638EC6"/>
      </dataBar>
      <extLst>
        <ext xmlns:x14="http://schemas.microsoft.com/office/spreadsheetml/2009/9/main" uri="{B025F937-C7B1-47D3-B67F-A62EFF666E3E}">
          <x14:id>{D7E0C1F3-B4BB-4E85-9243-C78DCE4A164C}</x14:id>
        </ext>
      </extLst>
    </cfRule>
  </conditionalFormatting>
  <conditionalFormatting sqref="AQ122:AQ131">
    <cfRule type="dataBar" priority="31">
      <dataBar>
        <cfvo type="min"/>
        <cfvo type="max"/>
        <color rgb="FF638EC6"/>
      </dataBar>
      <extLst>
        <ext xmlns:x14="http://schemas.microsoft.com/office/spreadsheetml/2009/9/main" uri="{B025F937-C7B1-47D3-B67F-A62EFF666E3E}">
          <x14:id>{4194DD61-D1C7-494E-A48F-B346E44001B1}</x14:id>
        </ext>
      </extLst>
    </cfRule>
  </conditionalFormatting>
  <conditionalFormatting sqref="AQ132:AQ133 AQ169:AQ170">
    <cfRule type="dataBar" priority="30">
      <dataBar>
        <cfvo type="min"/>
        <cfvo type="max"/>
        <color rgb="FF638EC6"/>
      </dataBar>
      <extLst>
        <ext xmlns:x14="http://schemas.microsoft.com/office/spreadsheetml/2009/9/main" uri="{B025F937-C7B1-47D3-B67F-A62EFF666E3E}">
          <x14:id>{DE3AA7FA-72C4-4038-B11F-C5B74588139F}</x14:id>
        </ext>
      </extLst>
    </cfRule>
  </conditionalFormatting>
  <conditionalFormatting sqref="F302:F305">
    <cfRule type="colorScale" priority="24">
      <colorScale>
        <cfvo type="min"/>
        <cfvo type="num" val="1"/>
        <cfvo type="max"/>
        <color rgb="FFF8696B"/>
        <color theme="0"/>
        <color theme="4"/>
      </colorScale>
    </cfRule>
  </conditionalFormatting>
  <conditionalFormatting sqref="P302:P305">
    <cfRule type="colorScale" priority="23">
      <colorScale>
        <cfvo type="min"/>
        <cfvo type="num" val="1"/>
        <cfvo type="max"/>
        <color rgb="FFF8696B"/>
        <color theme="0"/>
        <color theme="4"/>
      </colorScale>
    </cfRule>
  </conditionalFormatting>
  <conditionalFormatting sqref="B302:B304">
    <cfRule type="dataBar" priority="26">
      <dataBar>
        <cfvo type="min"/>
        <cfvo type="max"/>
        <color rgb="FF638EC6"/>
      </dataBar>
      <extLst>
        <ext xmlns:x14="http://schemas.microsoft.com/office/spreadsheetml/2009/9/main" uri="{B025F937-C7B1-47D3-B67F-A62EFF666E3E}">
          <x14:id>{4681FB07-945C-421F-893C-260455127E39}</x14:id>
        </ext>
      </extLst>
    </cfRule>
  </conditionalFormatting>
  <conditionalFormatting sqref="AQ223:AQ232">
    <cfRule type="dataBar" priority="17">
      <dataBar>
        <cfvo type="min"/>
        <cfvo type="max"/>
        <color rgb="FF638EC6"/>
      </dataBar>
      <extLst>
        <ext xmlns:x14="http://schemas.microsoft.com/office/spreadsheetml/2009/9/main" uri="{B025F937-C7B1-47D3-B67F-A62EFF666E3E}">
          <x14:id>{CAD0B186-385C-4427-AC0B-93C6A93ACD2C}</x14:id>
        </ext>
      </extLst>
    </cfRule>
  </conditionalFormatting>
  <conditionalFormatting sqref="AQ235">
    <cfRule type="dataBar" priority="20">
      <dataBar>
        <cfvo type="min"/>
        <cfvo type="max"/>
        <color rgb="FF638EC6"/>
      </dataBar>
      <extLst>
        <ext xmlns:x14="http://schemas.microsoft.com/office/spreadsheetml/2009/9/main" uri="{B025F937-C7B1-47D3-B67F-A62EFF666E3E}">
          <x14:id>{62C33089-E03E-4BD9-9B47-CA7009F4785B}</x14:id>
        </ext>
      </extLst>
    </cfRule>
  </conditionalFormatting>
  <conditionalFormatting sqref="AQ205">
    <cfRule type="dataBar" priority="19">
      <dataBar>
        <cfvo type="min"/>
        <cfvo type="max"/>
        <color rgb="FF638EC6"/>
      </dataBar>
      <extLst>
        <ext xmlns:x14="http://schemas.microsoft.com/office/spreadsheetml/2009/9/main" uri="{B025F937-C7B1-47D3-B67F-A62EFF666E3E}">
          <x14:id>{1A988B80-4AA7-4324-A013-327ACE466733}</x14:id>
        </ext>
      </extLst>
    </cfRule>
  </conditionalFormatting>
  <conditionalFormatting sqref="AQ206:AQ234">
    <cfRule type="dataBar" priority="18">
      <dataBar>
        <cfvo type="min"/>
        <cfvo type="max"/>
        <color rgb="FF638EC6"/>
      </dataBar>
      <extLst>
        <ext xmlns:x14="http://schemas.microsoft.com/office/spreadsheetml/2009/9/main" uri="{B025F937-C7B1-47D3-B67F-A62EFF666E3E}">
          <x14:id>{CF04E280-2727-4313-A31E-BD8D2F10727C}</x14:id>
        </ext>
      </extLst>
    </cfRule>
  </conditionalFormatting>
  <conditionalFormatting sqref="AQ233:AQ234">
    <cfRule type="dataBar" priority="16">
      <dataBar>
        <cfvo type="min"/>
        <cfvo type="max"/>
        <color rgb="FF638EC6"/>
      </dataBar>
      <extLst>
        <ext xmlns:x14="http://schemas.microsoft.com/office/spreadsheetml/2009/9/main" uri="{B025F937-C7B1-47D3-B67F-A62EFF666E3E}">
          <x14:id>{AF94569B-8F7C-4CE9-A2EE-32898D115F75}</x14:id>
        </ext>
      </extLst>
    </cfRule>
  </conditionalFormatting>
  <conditionalFormatting sqref="AQ93">
    <cfRule type="dataBar" priority="14">
      <dataBar>
        <cfvo type="min"/>
        <cfvo type="max"/>
        <color rgb="FF638EC6"/>
      </dataBar>
      <extLst>
        <ext xmlns:x14="http://schemas.microsoft.com/office/spreadsheetml/2009/9/main" uri="{B025F937-C7B1-47D3-B67F-A62EFF666E3E}">
          <x14:id>{80159331-65D4-4396-893B-E32CAB04680C}</x14:id>
        </ext>
      </extLst>
    </cfRule>
  </conditionalFormatting>
  <conditionalFormatting sqref="AQ38:AQ67">
    <cfRule type="dataBar" priority="12">
      <dataBar>
        <cfvo type="min"/>
        <cfvo type="max"/>
        <color rgb="FF638EC6"/>
      </dataBar>
      <extLst>
        <ext xmlns:x14="http://schemas.microsoft.com/office/spreadsheetml/2009/9/main" uri="{B025F937-C7B1-47D3-B67F-A62EFF666E3E}">
          <x14:id>{858F565D-CF3B-4FA3-A9DD-00FCEFB37068}</x14:id>
        </ext>
      </extLst>
    </cfRule>
  </conditionalFormatting>
  <conditionalFormatting sqref="AQ138:AQ166">
    <cfRule type="dataBar" priority="11">
      <dataBar>
        <cfvo type="min"/>
        <cfvo type="max"/>
        <color rgb="FF638EC6"/>
      </dataBar>
      <extLst>
        <ext xmlns:x14="http://schemas.microsoft.com/office/spreadsheetml/2009/9/main" uri="{B025F937-C7B1-47D3-B67F-A62EFF666E3E}">
          <x14:id>{654B4E25-344C-47DF-B9E5-EBF770E2183A}</x14:id>
        </ext>
      </extLst>
    </cfRule>
  </conditionalFormatting>
  <conditionalFormatting sqref="F179:F201">
    <cfRule type="colorScale" priority="66">
      <colorScale>
        <cfvo type="min"/>
        <cfvo type="num" val="1"/>
        <cfvo type="max"/>
        <color rgb="FFF8696B"/>
        <color theme="0"/>
        <color theme="4"/>
      </colorScale>
    </cfRule>
  </conditionalFormatting>
  <conditionalFormatting sqref="U179:U201">
    <cfRule type="colorScale" priority="67">
      <colorScale>
        <cfvo type="min"/>
        <cfvo type="num" val="1"/>
        <cfvo type="max"/>
        <color rgb="FFF8696B"/>
        <color theme="0"/>
        <color theme="4"/>
      </colorScale>
    </cfRule>
  </conditionalFormatting>
  <conditionalFormatting sqref="B175:B201">
    <cfRule type="dataBar" priority="68">
      <dataBar>
        <cfvo type="min"/>
        <cfvo type="max"/>
        <color rgb="FF638EC6"/>
      </dataBar>
      <extLst>
        <ext xmlns:x14="http://schemas.microsoft.com/office/spreadsheetml/2009/9/main" uri="{B025F937-C7B1-47D3-B67F-A62EFF666E3E}">
          <x14:id>{3C861B96-25C7-4C1F-B940-6A8641B277E9}</x14:id>
        </ext>
      </extLst>
    </cfRule>
  </conditionalFormatting>
  <conditionalFormatting sqref="AQ257:AQ266">
    <cfRule type="dataBar" priority="6">
      <dataBar>
        <cfvo type="min"/>
        <cfvo type="max"/>
        <color rgb="FF638EC6"/>
      </dataBar>
      <extLst>
        <ext xmlns:x14="http://schemas.microsoft.com/office/spreadsheetml/2009/9/main" uri="{B025F937-C7B1-47D3-B67F-A62EFF666E3E}">
          <x14:id>{B15D0057-1C99-44BC-93A1-8B40F79EC696}</x14:id>
        </ext>
      </extLst>
    </cfRule>
  </conditionalFormatting>
  <conditionalFormatting sqref="AQ240:AQ268">
    <cfRule type="dataBar" priority="7">
      <dataBar>
        <cfvo type="min"/>
        <cfvo type="max"/>
        <color rgb="FF638EC6"/>
      </dataBar>
      <extLst>
        <ext xmlns:x14="http://schemas.microsoft.com/office/spreadsheetml/2009/9/main" uri="{B025F937-C7B1-47D3-B67F-A62EFF666E3E}">
          <x14:id>{A4DEE8B5-3A54-4330-B776-22A770E9AB16}</x14:id>
        </ext>
      </extLst>
    </cfRule>
  </conditionalFormatting>
  <conditionalFormatting sqref="AQ267:AQ268">
    <cfRule type="dataBar" priority="5">
      <dataBar>
        <cfvo type="min"/>
        <cfvo type="max"/>
        <color rgb="FF638EC6"/>
      </dataBar>
      <extLst>
        <ext xmlns:x14="http://schemas.microsoft.com/office/spreadsheetml/2009/9/main" uri="{B025F937-C7B1-47D3-B67F-A62EFF666E3E}">
          <x14:id>{5100293B-EBBA-43AC-B239-E423F2BF4B28}</x14:id>
        </ext>
      </extLst>
    </cfRule>
  </conditionalFormatting>
  <conditionalFormatting sqref="AQ271">
    <cfRule type="dataBar" priority="1">
      <dataBar>
        <cfvo type="min"/>
        <cfvo type="max"/>
        <color rgb="FF638EC6"/>
      </dataBar>
      <extLst>
        <ext xmlns:x14="http://schemas.microsoft.com/office/spreadsheetml/2009/9/main" uri="{B025F937-C7B1-47D3-B67F-A62EFF666E3E}">
          <x14:id>{CD7FB722-6D61-40CA-AA4F-BB35A2EDEA48}</x14:id>
        </ext>
      </extLst>
    </cfRule>
  </conditionalFormatting>
  <conditionalFormatting sqref="F280:F301">
    <cfRule type="colorScale" priority="2">
      <colorScale>
        <cfvo type="min"/>
        <cfvo type="num" val="1"/>
        <cfvo type="max"/>
        <color rgb="FFF8696B"/>
        <color theme="0"/>
        <color theme="4"/>
      </colorScale>
    </cfRule>
  </conditionalFormatting>
  <conditionalFormatting sqref="U280:U301">
    <cfRule type="colorScale" priority="3">
      <colorScale>
        <cfvo type="min"/>
        <cfvo type="num" val="1"/>
        <cfvo type="max"/>
        <color rgb="FFF8696B"/>
        <color theme="0"/>
        <color theme="4"/>
      </colorScale>
    </cfRule>
  </conditionalFormatting>
  <conditionalFormatting sqref="B276:B301">
    <cfRule type="dataBar" priority="4">
      <dataBar>
        <cfvo type="min"/>
        <cfvo type="max"/>
        <color rgb="FF638EC6"/>
      </dataBar>
      <extLst>
        <ext xmlns:x14="http://schemas.microsoft.com/office/spreadsheetml/2009/9/main" uri="{B025F937-C7B1-47D3-B67F-A62EFF666E3E}">
          <x14:id>{C54C4D9B-E799-4B67-8EEF-FC0940AE6F0F}</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AQ104</xm:sqref>
        </x14:conditionalFormatting>
        <x14:conditionalFormatting xmlns:xm="http://schemas.microsoft.com/office/excel/2006/main">
          <x14:cfRule type="dataBar" id="{9599D91F-38C6-4B2E-840A-5A1DEA62A1D2}">
            <x14:dataBar minLength="0" maxLength="100" border="1" negativeBarBorderColorSameAsPositive="0">
              <x14:cfvo type="autoMin"/>
              <x14:cfvo type="autoMax"/>
              <x14:borderColor rgb="FF638EC6"/>
              <x14:negativeFillColor rgb="FFFF0000"/>
              <x14:negativeBorderColor rgb="FFFF0000"/>
              <x14:axisColor rgb="FF000000"/>
            </x14:dataBar>
          </x14:cfRule>
          <xm:sqref>AQ2:AQ34</xm:sqref>
        </x14:conditionalFormatting>
        <x14:conditionalFormatting xmlns:xm="http://schemas.microsoft.com/office/excel/2006/main">
          <x14:cfRule type="dataBar" id="{42A8A8F2-34A5-4828-A1A9-7E42C16B17B3}">
            <x14:dataBar minLength="0" maxLength="100" border="1" negativeBarBorderColorSameAsPositive="0">
              <x14:cfvo type="autoMin"/>
              <x14:cfvo type="autoMax"/>
              <x14:borderColor rgb="FF638EC6"/>
              <x14:negativeFillColor rgb="FFFF0000"/>
              <x14:negativeBorderColor rgb="FFFF0000"/>
              <x14:axisColor rgb="FF000000"/>
            </x14:dataBar>
          </x14:cfRule>
          <xm:sqref>B72:B99</xm:sqref>
        </x14:conditionalFormatting>
        <x14:conditionalFormatting xmlns:xm="http://schemas.microsoft.com/office/excel/2006/main">
          <x14:cfRule type="dataBar" id="{D7E0C1F3-B4BB-4E85-9243-C78DCE4A164C}">
            <x14:dataBar minLength="0" maxLength="100" border="1" negativeBarBorderColorSameAsPositive="0">
              <x14:cfvo type="autoMin"/>
              <x14:cfvo type="autoMax"/>
              <x14:borderColor rgb="FF638EC6"/>
              <x14:negativeFillColor rgb="FFFF0000"/>
              <x14:negativeBorderColor rgb="FFFF0000"/>
              <x14:axisColor rgb="FF000000"/>
            </x14:dataBar>
          </x14:cfRule>
          <xm:sqref>AQ105:AQ133</xm:sqref>
        </x14:conditionalFormatting>
        <x14:conditionalFormatting xmlns:xm="http://schemas.microsoft.com/office/excel/2006/main">
          <x14:cfRule type="dataBar" id="{4194DD61-D1C7-494E-A48F-B346E44001B1}">
            <x14:dataBar minLength="0" maxLength="100" border="1" negativeBarBorderColorSameAsPositive="0">
              <x14:cfvo type="autoMin"/>
              <x14:cfvo type="autoMax"/>
              <x14:borderColor rgb="FF638EC6"/>
              <x14:negativeFillColor rgb="FFFF0000"/>
              <x14:negativeBorderColor rgb="FFFF0000"/>
              <x14:axisColor rgb="FF000000"/>
            </x14:dataBar>
          </x14:cfRule>
          <xm:sqref>AQ122:AQ131</xm:sqref>
        </x14:conditionalFormatting>
        <x14:conditionalFormatting xmlns:xm="http://schemas.microsoft.com/office/excel/2006/main">
          <x14:cfRule type="dataBar" id="{DE3AA7FA-72C4-4038-B11F-C5B74588139F}">
            <x14:dataBar minLength="0" maxLength="100" border="1" negativeBarBorderColorSameAsPositive="0">
              <x14:cfvo type="autoMin"/>
              <x14:cfvo type="autoMax"/>
              <x14:borderColor rgb="FF638EC6"/>
              <x14:negativeFillColor rgb="FFFF0000"/>
              <x14:negativeBorderColor rgb="FFFF0000"/>
              <x14:axisColor rgb="FF000000"/>
            </x14:dataBar>
          </x14:cfRule>
          <xm:sqref>AQ132:AQ133 AQ169:AQ170</xm:sqref>
        </x14:conditionalFormatting>
        <x14:conditionalFormatting xmlns:xm="http://schemas.microsoft.com/office/excel/2006/main">
          <x14:cfRule type="dataBar" id="{4681FB07-945C-421F-893C-260455127E39}">
            <x14:dataBar minLength="0" maxLength="100" border="1" negativeBarBorderColorSameAsPositive="0">
              <x14:cfvo type="autoMin"/>
              <x14:cfvo type="autoMax"/>
              <x14:borderColor rgb="FF638EC6"/>
              <x14:negativeFillColor rgb="FFFF0000"/>
              <x14:negativeBorderColor rgb="FFFF0000"/>
              <x14:axisColor rgb="FF000000"/>
            </x14:dataBar>
          </x14:cfRule>
          <xm:sqref>B302:B304</xm:sqref>
        </x14:conditionalFormatting>
        <x14:conditionalFormatting xmlns:xm="http://schemas.microsoft.com/office/excel/2006/main">
          <x14:cfRule type="dataBar" id="{CAD0B186-385C-4427-AC0B-93C6A93ACD2C}">
            <x14:dataBar minLength="0" maxLength="100" border="1" negativeBarBorderColorSameAsPositive="0">
              <x14:cfvo type="autoMin"/>
              <x14:cfvo type="autoMax"/>
              <x14:borderColor rgb="FF638EC6"/>
              <x14:negativeFillColor rgb="FFFF0000"/>
              <x14:negativeBorderColor rgb="FFFF0000"/>
              <x14:axisColor rgb="FF000000"/>
            </x14:dataBar>
          </x14:cfRule>
          <xm:sqref>AQ223:AQ232</xm:sqref>
        </x14:conditionalFormatting>
        <x14:conditionalFormatting xmlns:xm="http://schemas.microsoft.com/office/excel/2006/main">
          <x14:cfRule type="dataBar" id="{62C33089-E03E-4BD9-9B47-CA7009F4785B}">
            <x14:dataBar minLength="0" maxLength="100" border="1" negativeBarBorderColorSameAsPositive="0">
              <x14:cfvo type="autoMin"/>
              <x14:cfvo type="autoMax"/>
              <x14:borderColor rgb="FF638EC6"/>
              <x14:negativeFillColor rgb="FFFF0000"/>
              <x14:negativeBorderColor rgb="FFFF0000"/>
              <x14:axisColor rgb="FF000000"/>
            </x14:dataBar>
          </x14:cfRule>
          <xm:sqref>AQ235</xm:sqref>
        </x14:conditionalFormatting>
        <x14:conditionalFormatting xmlns:xm="http://schemas.microsoft.com/office/excel/2006/main">
          <x14:cfRule type="dataBar" id="{1A988B80-4AA7-4324-A013-327ACE466733}">
            <x14:dataBar minLength="0" maxLength="100" border="1" negativeBarBorderColorSameAsPositive="0">
              <x14:cfvo type="autoMin"/>
              <x14:cfvo type="autoMax"/>
              <x14:borderColor rgb="FF638EC6"/>
              <x14:negativeFillColor rgb="FFFF0000"/>
              <x14:negativeBorderColor rgb="FFFF0000"/>
              <x14:axisColor rgb="FF000000"/>
            </x14:dataBar>
          </x14:cfRule>
          <xm:sqref>AQ205</xm:sqref>
        </x14:conditionalFormatting>
        <x14:conditionalFormatting xmlns:xm="http://schemas.microsoft.com/office/excel/2006/main">
          <x14:cfRule type="dataBar" id="{CF04E280-2727-4313-A31E-BD8D2F10727C}">
            <x14:dataBar minLength="0" maxLength="100" border="1" negativeBarBorderColorSameAsPositive="0">
              <x14:cfvo type="autoMin"/>
              <x14:cfvo type="autoMax"/>
              <x14:borderColor rgb="FF638EC6"/>
              <x14:negativeFillColor rgb="FFFF0000"/>
              <x14:negativeBorderColor rgb="FFFF0000"/>
              <x14:axisColor rgb="FF000000"/>
            </x14:dataBar>
          </x14:cfRule>
          <xm:sqref>AQ206:AQ234</xm:sqref>
        </x14:conditionalFormatting>
        <x14:conditionalFormatting xmlns:xm="http://schemas.microsoft.com/office/excel/2006/main">
          <x14:cfRule type="dataBar" id="{AF94569B-8F7C-4CE9-A2EE-32898D115F75}">
            <x14:dataBar minLength="0" maxLength="100" border="1" negativeBarBorderColorSameAsPositive="0">
              <x14:cfvo type="autoMin"/>
              <x14:cfvo type="autoMax"/>
              <x14:borderColor rgb="FF638EC6"/>
              <x14:negativeFillColor rgb="FFFF0000"/>
              <x14:negativeBorderColor rgb="FFFF0000"/>
              <x14:axisColor rgb="FF000000"/>
            </x14:dataBar>
          </x14:cfRule>
          <xm:sqref>AQ233:AQ234</xm:sqref>
        </x14:conditionalFormatting>
        <x14:conditionalFormatting xmlns:xm="http://schemas.microsoft.com/office/excel/2006/main">
          <x14:cfRule type="dataBar" id="{80159331-65D4-4396-893B-E32CAB04680C}">
            <x14:dataBar minLength="0" maxLength="100" border="1" negativeBarBorderColorSameAsPositive="0">
              <x14:cfvo type="autoMin"/>
              <x14:cfvo type="autoMax"/>
              <x14:borderColor rgb="FF638EC6"/>
              <x14:negativeFillColor rgb="FFFF0000"/>
              <x14:negativeBorderColor rgb="FFFF0000"/>
              <x14:axisColor rgb="FF000000"/>
            </x14:dataBar>
          </x14:cfRule>
          <xm:sqref>AQ93</xm:sqref>
        </x14:conditionalFormatting>
        <x14:conditionalFormatting xmlns:xm="http://schemas.microsoft.com/office/excel/2006/main">
          <x14:cfRule type="dataBar" id="{858F565D-CF3B-4FA3-A9DD-00FCEFB37068}">
            <x14:dataBar minLength="0" maxLength="100" border="1" negativeBarBorderColorSameAsPositive="0">
              <x14:cfvo type="autoMin"/>
              <x14:cfvo type="autoMax"/>
              <x14:borderColor rgb="FF638EC6"/>
              <x14:negativeFillColor rgb="FFFF0000"/>
              <x14:negativeBorderColor rgb="FFFF0000"/>
              <x14:axisColor rgb="FF000000"/>
            </x14:dataBar>
          </x14:cfRule>
          <xm:sqref>AQ38:AQ67</xm:sqref>
        </x14:conditionalFormatting>
        <x14:conditionalFormatting xmlns:xm="http://schemas.microsoft.com/office/excel/2006/main">
          <x14:cfRule type="dataBar" id="{654B4E25-344C-47DF-B9E5-EBF770E2183A}">
            <x14:dataBar minLength="0" maxLength="100" border="1" negativeBarBorderColorSameAsPositive="0">
              <x14:cfvo type="autoMin"/>
              <x14:cfvo type="autoMax"/>
              <x14:borderColor rgb="FF638EC6"/>
              <x14:negativeFillColor rgb="FFFF0000"/>
              <x14:negativeBorderColor rgb="FFFF0000"/>
              <x14:axisColor rgb="FF000000"/>
            </x14:dataBar>
          </x14:cfRule>
          <xm:sqref>AQ138:AQ166</xm:sqref>
        </x14:conditionalFormatting>
        <x14:conditionalFormatting xmlns:xm="http://schemas.microsoft.com/office/excel/2006/main">
          <x14:cfRule type="dataBar" id="{3C861B96-25C7-4C1F-B940-6A8641B277E9}">
            <x14:dataBar minLength="0" maxLength="100" border="1" negativeBarBorderColorSameAsPositive="0">
              <x14:cfvo type="autoMin"/>
              <x14:cfvo type="autoMax"/>
              <x14:borderColor rgb="FF638EC6"/>
              <x14:negativeFillColor rgb="FFFF0000"/>
              <x14:negativeBorderColor rgb="FFFF0000"/>
              <x14:axisColor rgb="FF000000"/>
            </x14:dataBar>
          </x14:cfRule>
          <xm:sqref>B175:B201</xm:sqref>
        </x14:conditionalFormatting>
        <x14:conditionalFormatting xmlns:xm="http://schemas.microsoft.com/office/excel/2006/main">
          <x14:cfRule type="dataBar" id="{B15D0057-1C99-44BC-93A1-8B40F79EC696}">
            <x14:dataBar minLength="0" maxLength="100" border="1" negativeBarBorderColorSameAsPositive="0">
              <x14:cfvo type="autoMin"/>
              <x14:cfvo type="autoMax"/>
              <x14:borderColor rgb="FF638EC6"/>
              <x14:negativeFillColor rgb="FFFF0000"/>
              <x14:negativeBorderColor rgb="FFFF0000"/>
              <x14:axisColor rgb="FF000000"/>
            </x14:dataBar>
          </x14:cfRule>
          <xm:sqref>AQ257:AQ266</xm:sqref>
        </x14:conditionalFormatting>
        <x14:conditionalFormatting xmlns:xm="http://schemas.microsoft.com/office/excel/2006/main">
          <x14:cfRule type="dataBar" id="{A4DEE8B5-3A54-4330-B776-22A770E9AB16}">
            <x14:dataBar minLength="0" maxLength="100" border="1" negativeBarBorderColorSameAsPositive="0">
              <x14:cfvo type="autoMin"/>
              <x14:cfvo type="autoMax"/>
              <x14:borderColor rgb="FF638EC6"/>
              <x14:negativeFillColor rgb="FFFF0000"/>
              <x14:negativeBorderColor rgb="FFFF0000"/>
              <x14:axisColor rgb="FF000000"/>
            </x14:dataBar>
          </x14:cfRule>
          <xm:sqref>AQ240:AQ268</xm:sqref>
        </x14:conditionalFormatting>
        <x14:conditionalFormatting xmlns:xm="http://schemas.microsoft.com/office/excel/2006/main">
          <x14:cfRule type="dataBar" id="{5100293B-EBBA-43AC-B239-E423F2BF4B28}">
            <x14:dataBar minLength="0" maxLength="100" border="1" negativeBarBorderColorSameAsPositive="0">
              <x14:cfvo type="autoMin"/>
              <x14:cfvo type="autoMax"/>
              <x14:borderColor rgb="FF638EC6"/>
              <x14:negativeFillColor rgb="FFFF0000"/>
              <x14:negativeBorderColor rgb="FFFF0000"/>
              <x14:axisColor rgb="FF000000"/>
            </x14:dataBar>
          </x14:cfRule>
          <xm:sqref>AQ267:AQ268</xm:sqref>
        </x14:conditionalFormatting>
        <x14:conditionalFormatting xmlns:xm="http://schemas.microsoft.com/office/excel/2006/main">
          <x14:cfRule type="dataBar" id="{CD7FB722-6D61-40CA-AA4F-BB35A2EDEA48}">
            <x14:dataBar minLength="0" maxLength="100" border="1" negativeBarBorderColorSameAsPositive="0">
              <x14:cfvo type="autoMin"/>
              <x14:cfvo type="autoMax"/>
              <x14:borderColor rgb="FF638EC6"/>
              <x14:negativeFillColor rgb="FFFF0000"/>
              <x14:negativeBorderColor rgb="FFFF0000"/>
              <x14:axisColor rgb="FF000000"/>
            </x14:dataBar>
          </x14:cfRule>
          <xm:sqref>AQ271</xm:sqref>
        </x14:conditionalFormatting>
        <x14:conditionalFormatting xmlns:xm="http://schemas.microsoft.com/office/excel/2006/main">
          <x14:cfRule type="dataBar" id="{C54C4D9B-E799-4B67-8EEF-FC0940AE6F0F}">
            <x14:dataBar minLength="0" maxLength="100" border="1" negativeBarBorderColorSameAsPositive="0">
              <x14:cfvo type="autoMin"/>
              <x14:cfvo type="autoMax"/>
              <x14:borderColor rgb="FF638EC6"/>
              <x14:negativeFillColor rgb="FFFF0000"/>
              <x14:negativeBorderColor rgb="FFFF0000"/>
              <x14:axisColor rgb="FF000000"/>
            </x14:dataBar>
          </x14:cfRule>
          <xm:sqref>B276:B301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31"/>
  <sheetViews>
    <sheetView topLeftCell="A52" zoomScale="80" zoomScaleNormal="80" workbookViewId="0">
      <pane xSplit="31860" topLeftCell="AP1"/>
      <selection activeCell="AI93" sqref="AI93"/>
      <selection pane="topRight" activeCell="BC166" sqref="BC166"/>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t="s">
        <v>173</v>
      </c>
      <c r="C1" t="s">
        <v>125</v>
      </c>
      <c r="F1" t="s">
        <v>166</v>
      </c>
      <c r="AS1" s="17" t="s">
        <v>88</v>
      </c>
      <c r="AT1" s="17" t="s">
        <v>89</v>
      </c>
      <c r="AU1" s="17"/>
      <c r="AV1" s="17"/>
      <c r="AW1" s="17" t="s">
        <v>90</v>
      </c>
      <c r="AX1" s="17"/>
    </row>
    <row r="2" spans="1:51"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c r="AY2" t="s">
        <v>171</v>
      </c>
    </row>
    <row r="3" spans="1:51" x14ac:dyDescent="0.25">
      <c r="A3">
        <v>97</v>
      </c>
      <c r="B3" s="4">
        <v>0.99833296751924105</v>
      </c>
      <c r="C3" s="4">
        <v>0.26130404937886298</v>
      </c>
      <c r="D3" s="4">
        <v>1.9821991324533701</v>
      </c>
      <c r="E3" s="4">
        <v>2.1801460161579799E-4</v>
      </c>
      <c r="F3" s="5">
        <v>1.6670324807580401E-3</v>
      </c>
      <c r="G3" s="5">
        <v>0</v>
      </c>
      <c r="H3" s="4">
        <v>3.25</v>
      </c>
      <c r="I3" s="4">
        <v>3.7357635577989301</v>
      </c>
      <c r="J3" s="4">
        <v>-40.5097267274964</v>
      </c>
      <c r="K3" s="4">
        <v>-155.500954051935</v>
      </c>
      <c r="L3" s="4">
        <v>14.5625517952497</v>
      </c>
      <c r="M3" s="4">
        <v>3.27256826010104</v>
      </c>
      <c r="N3" s="4">
        <v>80</v>
      </c>
      <c r="O3" s="4">
        <v>77.654292440335894</v>
      </c>
      <c r="P3" s="4">
        <v>291131.10861560702</v>
      </c>
      <c r="Q3" s="4">
        <v>274125.36333333299</v>
      </c>
      <c r="R3" s="4">
        <v>774.19702452681895</v>
      </c>
      <c r="S3" s="4">
        <v>0</v>
      </c>
      <c r="T3" s="4">
        <v>0</v>
      </c>
      <c r="U3" s="4">
        <v>0</v>
      </c>
      <c r="V3" s="4">
        <v>0.45074386829509999</v>
      </c>
      <c r="W3" s="4">
        <v>0</v>
      </c>
      <c r="X3" s="4">
        <v>0</v>
      </c>
      <c r="Y3" s="4">
        <v>0</v>
      </c>
      <c r="Z3" s="5">
        <v>1.60686101391882E-4</v>
      </c>
      <c r="AA3" s="5">
        <v>5.3411715082815599E-6</v>
      </c>
      <c r="AB3" s="10">
        <v>1.5009879610045501E-3</v>
      </c>
      <c r="AC3" s="10">
        <v>0</v>
      </c>
      <c r="AD3" s="10">
        <v>0</v>
      </c>
      <c r="AE3" s="4">
        <v>2.4554217237891699E-2</v>
      </c>
      <c r="AF3" s="4">
        <v>1</v>
      </c>
      <c r="AG3" s="4">
        <v>1</v>
      </c>
      <c r="AH3" s="4">
        <v>1</v>
      </c>
      <c r="AI3" s="4">
        <v>1</v>
      </c>
      <c r="AJ3" s="4">
        <v>1</v>
      </c>
      <c r="AK3" s="4">
        <v>1</v>
      </c>
      <c r="AL3" s="4">
        <v>1</v>
      </c>
      <c r="AM3" s="4">
        <v>0</v>
      </c>
      <c r="AN3" s="4">
        <v>0</v>
      </c>
      <c r="AO3" s="4" t="s">
        <v>172</v>
      </c>
      <c r="AP3" s="4">
        <f>-175--150</f>
        <v>-25</v>
      </c>
      <c r="AQ3" s="6">
        <v>822376.09</v>
      </c>
      <c r="AR3" s="4">
        <v>3</v>
      </c>
      <c r="AS3" s="15">
        <v>0</v>
      </c>
      <c r="AT3" s="15">
        <v>54.925613170489903</v>
      </c>
      <c r="AU3" s="15">
        <v>54.925613170489903</v>
      </c>
      <c r="AV3" s="15">
        <v>45.074386829509997</v>
      </c>
      <c r="AW3" s="15">
        <v>45.074386829509997</v>
      </c>
      <c r="AX3" s="15">
        <v>0</v>
      </c>
      <c r="AY3" s="31">
        <v>0</v>
      </c>
    </row>
    <row r="4" spans="1:51" x14ac:dyDescent="0.25">
      <c r="A4">
        <v>97</v>
      </c>
      <c r="B4" s="4">
        <v>0.99842361805401003</v>
      </c>
      <c r="C4" s="4">
        <v>0.16230363877051099</v>
      </c>
      <c r="D4" s="4">
        <v>1.87534334213537</v>
      </c>
      <c r="E4" s="4">
        <v>1.3535375036780899E-4</v>
      </c>
      <c r="F4" s="5">
        <v>1.57638194598959E-3</v>
      </c>
      <c r="G4" s="5">
        <v>0</v>
      </c>
      <c r="H4" s="4">
        <v>3.5272565621367198</v>
      </c>
      <c r="I4" s="4">
        <v>3.8043424532899599</v>
      </c>
      <c r="J4" s="4">
        <v>-22.033008462153099</v>
      </c>
      <c r="K4" s="4">
        <v>-133.73727504956</v>
      </c>
      <c r="L4" s="4">
        <v>15.318143543433701</v>
      </c>
      <c r="M4" s="4">
        <v>4.2985067579835601</v>
      </c>
      <c r="N4" s="4">
        <v>78.8698986087267</v>
      </c>
      <c r="O4" s="4">
        <v>77.210090162493401</v>
      </c>
      <c r="P4" s="4">
        <v>278644.18268214801</v>
      </c>
      <c r="Q4" s="4">
        <v>260629.582608695</v>
      </c>
      <c r="R4" s="4">
        <v>780.52698377827699</v>
      </c>
      <c r="S4" s="4">
        <v>0</v>
      </c>
      <c r="T4" s="4">
        <v>0</v>
      </c>
      <c r="U4" s="4">
        <v>4.42107592844911E-2</v>
      </c>
      <c r="V4" s="4">
        <v>0.62073294459349604</v>
      </c>
      <c r="W4" s="4">
        <v>0</v>
      </c>
      <c r="X4" s="4">
        <v>0.47866670479062701</v>
      </c>
      <c r="Y4" s="4">
        <v>0</v>
      </c>
      <c r="Z4" s="5">
        <v>2.1594278783547199E-4</v>
      </c>
      <c r="AA4" s="5">
        <v>1.99806738081085E-5</v>
      </c>
      <c r="AB4" s="10">
        <v>1.33892399120207E-3</v>
      </c>
      <c r="AC4" s="10">
        <v>0</v>
      </c>
      <c r="AD4" s="10">
        <v>1.52058423794329E-6</v>
      </c>
      <c r="AE4" s="4">
        <v>1.36347347220217E-2</v>
      </c>
      <c r="AF4" s="4">
        <v>0.95578924071550797</v>
      </c>
      <c r="AG4" s="4">
        <v>1</v>
      </c>
      <c r="AH4" s="4">
        <v>1</v>
      </c>
      <c r="AI4" s="4">
        <v>1</v>
      </c>
      <c r="AJ4" s="4">
        <v>1</v>
      </c>
      <c r="AK4" s="4">
        <v>1</v>
      </c>
      <c r="AL4" s="4">
        <v>1</v>
      </c>
      <c r="AM4" s="4">
        <v>0</v>
      </c>
      <c r="AN4" s="4">
        <v>0</v>
      </c>
      <c r="AO4" s="4" t="s">
        <v>62</v>
      </c>
      <c r="AP4" s="4">
        <f>-150--125</f>
        <v>-25</v>
      </c>
      <c r="AQ4" s="6">
        <v>5994480.4000000004</v>
      </c>
      <c r="AR4" s="4">
        <v>23</v>
      </c>
      <c r="AS4" s="15">
        <v>0</v>
      </c>
      <c r="AT4" s="15">
        <v>37.926705540650303</v>
      </c>
      <c r="AU4" s="15">
        <v>37.926705540650303</v>
      </c>
      <c r="AV4" s="15">
        <v>62.073294459349597</v>
      </c>
      <c r="AW4" s="15">
        <v>62.073294459349597</v>
      </c>
      <c r="AX4" s="15">
        <v>0</v>
      </c>
      <c r="AY4" s="31">
        <v>0</v>
      </c>
    </row>
    <row r="5" spans="1:51" x14ac:dyDescent="0.25">
      <c r="A5">
        <v>97</v>
      </c>
      <c r="B5" s="4">
        <v>0.99808060066035598</v>
      </c>
      <c r="C5" s="4">
        <v>0.18121176777321499</v>
      </c>
      <c r="D5" s="4">
        <v>2.2791190859844099</v>
      </c>
      <c r="E5" s="4">
        <v>1.5113537366504001E-4</v>
      </c>
      <c r="F5" s="5">
        <v>1.91939933964365E-3</v>
      </c>
      <c r="G5" s="5">
        <v>0</v>
      </c>
      <c r="H5" s="4">
        <v>3.6597933714380799</v>
      </c>
      <c r="I5" s="4">
        <v>3.8379447716388002</v>
      </c>
      <c r="J5" s="4">
        <v>-23.588856619635699</v>
      </c>
      <c r="K5" s="4">
        <v>-109.755207631009</v>
      </c>
      <c r="L5" s="4">
        <v>15.3059600022148</v>
      </c>
      <c r="M5" s="4">
        <v>4.90243141703281</v>
      </c>
      <c r="N5" s="4">
        <v>79.067811119566002</v>
      </c>
      <c r="O5" s="4">
        <v>77.250089898522702</v>
      </c>
      <c r="P5" s="4">
        <v>287089.08314355899</v>
      </c>
      <c r="Q5" s="4">
        <v>248393.64142857099</v>
      </c>
      <c r="R5" s="4">
        <v>779.35781240047402</v>
      </c>
      <c r="S5" s="4">
        <v>0</v>
      </c>
      <c r="T5" s="4">
        <v>0</v>
      </c>
      <c r="U5" s="4">
        <v>6.64775508076592E-2</v>
      </c>
      <c r="V5" s="4">
        <v>0.57868609519099201</v>
      </c>
      <c r="W5" s="4">
        <v>0</v>
      </c>
      <c r="X5" s="4">
        <v>0.66174794158583505</v>
      </c>
      <c r="Y5" s="4">
        <v>0</v>
      </c>
      <c r="Z5" s="5">
        <v>2.6488139324805197E-4</v>
      </c>
      <c r="AA5" s="5">
        <v>2.02344247242771E-5</v>
      </c>
      <c r="AB5" s="10">
        <v>1.45530049837893E-3</v>
      </c>
      <c r="AC5" s="10">
        <v>0</v>
      </c>
      <c r="AD5" s="10">
        <v>1.7896852419920799E-4</v>
      </c>
      <c r="AE5" s="4">
        <v>1.08410567072972E-2</v>
      </c>
      <c r="AF5" s="4">
        <v>0.97253223790375598</v>
      </c>
      <c r="AG5" s="4">
        <v>1</v>
      </c>
      <c r="AH5" s="4">
        <v>1</v>
      </c>
      <c r="AI5" s="4">
        <v>1</v>
      </c>
      <c r="AJ5" s="4">
        <v>1</v>
      </c>
      <c r="AK5" s="4">
        <v>1</v>
      </c>
      <c r="AL5" s="4">
        <v>1</v>
      </c>
      <c r="AM5" s="4">
        <v>0</v>
      </c>
      <c r="AN5" s="4">
        <v>0</v>
      </c>
      <c r="AO5" s="4" t="s">
        <v>63</v>
      </c>
      <c r="AP5" s="4">
        <f>-125--100</f>
        <v>-25</v>
      </c>
      <c r="AQ5" s="6">
        <v>24342576.859999999</v>
      </c>
      <c r="AR5" s="4">
        <v>98</v>
      </c>
      <c r="AS5" s="15">
        <v>0</v>
      </c>
      <c r="AT5" s="15">
        <v>42.131390480900698</v>
      </c>
      <c r="AU5" s="15">
        <v>42.131390480900698</v>
      </c>
      <c r="AV5" s="15">
        <v>57.868609519099202</v>
      </c>
      <c r="AW5" s="15">
        <v>57.868609519099202</v>
      </c>
      <c r="AX5" s="15">
        <v>0</v>
      </c>
      <c r="AY5" s="31">
        <v>0</v>
      </c>
    </row>
    <row r="6" spans="1:51" x14ac:dyDescent="0.25">
      <c r="A6">
        <v>97</v>
      </c>
      <c r="B6" s="4">
        <v>0.99802284074168102</v>
      </c>
      <c r="C6" s="4">
        <v>3.60785333005999</v>
      </c>
      <c r="D6" s="4">
        <v>2.3469599469440099</v>
      </c>
      <c r="E6" s="4">
        <v>3.0574376362177999E-3</v>
      </c>
      <c r="F6" s="5">
        <v>1.9771592583180501E-3</v>
      </c>
      <c r="G6" s="5">
        <v>0</v>
      </c>
      <c r="H6" s="4">
        <v>3.2951591661489399</v>
      </c>
      <c r="I6" s="4">
        <v>3.8031731104219801</v>
      </c>
      <c r="J6" s="4">
        <v>-51.130374264504802</v>
      </c>
      <c r="K6" s="4">
        <v>-82.887943991012307</v>
      </c>
      <c r="L6" s="4">
        <v>16.468467022167601</v>
      </c>
      <c r="M6" s="4">
        <v>4.5559091896577</v>
      </c>
      <c r="N6" s="4">
        <v>78.442480652920096</v>
      </c>
      <c r="O6" s="4">
        <v>76.520645502063999</v>
      </c>
      <c r="P6" s="4">
        <v>264670.49590421101</v>
      </c>
      <c r="Q6" s="4">
        <v>238741.99455112201</v>
      </c>
      <c r="R6" s="4">
        <v>779.20984075212596</v>
      </c>
      <c r="S6" s="4">
        <v>0</v>
      </c>
      <c r="T6" s="4">
        <v>0</v>
      </c>
      <c r="U6" s="4">
        <v>2.1720415417495701E-2</v>
      </c>
      <c r="V6" s="4">
        <v>0.72115303144906495</v>
      </c>
      <c r="W6" s="4">
        <v>0</v>
      </c>
      <c r="X6" s="4">
        <v>0.558726537379581</v>
      </c>
      <c r="Y6" s="4">
        <v>0</v>
      </c>
      <c r="Z6" s="5">
        <v>2.8078565719019802E-4</v>
      </c>
      <c r="AA6" s="5">
        <v>1.60451296004879E-5</v>
      </c>
      <c r="AB6" s="10">
        <v>1.4023498981702699E-3</v>
      </c>
      <c r="AC6" s="10">
        <v>0</v>
      </c>
      <c r="AD6" s="10">
        <v>2.77967194789438E-4</v>
      </c>
      <c r="AE6" s="4">
        <v>1.2095996819175101E-2</v>
      </c>
      <c r="AF6" s="4">
        <v>0.97058985669855802</v>
      </c>
      <c r="AG6" s="4">
        <v>1</v>
      </c>
      <c r="AH6" s="4">
        <v>1</v>
      </c>
      <c r="AI6" s="4">
        <v>1</v>
      </c>
      <c r="AJ6" s="4">
        <v>1</v>
      </c>
      <c r="AK6" s="4">
        <v>1</v>
      </c>
      <c r="AL6" s="4">
        <v>1</v>
      </c>
      <c r="AM6" s="4">
        <v>0</v>
      </c>
      <c r="AN6" s="4">
        <v>0</v>
      </c>
      <c r="AO6" s="4" t="s">
        <v>64</v>
      </c>
      <c r="AP6" s="4">
        <f>-100--75</f>
        <v>-25</v>
      </c>
      <c r="AQ6" s="6">
        <v>191471079.63</v>
      </c>
      <c r="AR6" s="4">
        <v>802</v>
      </c>
      <c r="AS6" s="15">
        <v>0</v>
      </c>
      <c r="AT6" s="15">
        <v>27.884696855093399</v>
      </c>
      <c r="AU6" s="15">
        <v>27.884696855093399</v>
      </c>
      <c r="AV6" s="15">
        <v>72.115303144906505</v>
      </c>
      <c r="AW6" s="15">
        <v>72.115303144906505</v>
      </c>
      <c r="AX6" s="15">
        <v>0</v>
      </c>
      <c r="AY6">
        <v>2.0677368331293799E-2</v>
      </c>
    </row>
    <row r="7" spans="1:51" x14ac:dyDescent="0.25">
      <c r="A7">
        <v>97</v>
      </c>
      <c r="B7" s="4">
        <v>0.99829917089660103</v>
      </c>
      <c r="C7" s="4">
        <v>2.5251789314700099</v>
      </c>
      <c r="D7" s="4">
        <v>2.0220101455705901</v>
      </c>
      <c r="E7" s="4">
        <v>2.12907087201001E-3</v>
      </c>
      <c r="F7" s="5">
        <v>1.70082910339897E-3</v>
      </c>
      <c r="G7" s="5">
        <v>0</v>
      </c>
      <c r="H7" s="4">
        <v>3.4176097693573499</v>
      </c>
      <c r="I7" s="4">
        <v>3.8696585093214</v>
      </c>
      <c r="J7" s="4">
        <v>-46.760689757214102</v>
      </c>
      <c r="K7" s="4">
        <v>-57.590533903140503</v>
      </c>
      <c r="L7" s="4">
        <v>16.353256202471101</v>
      </c>
      <c r="M7" s="4">
        <v>4.4696039194420001</v>
      </c>
      <c r="N7" s="4">
        <v>77.304997706514698</v>
      </c>
      <c r="O7" s="4">
        <v>75.8105967936078</v>
      </c>
      <c r="P7" s="4">
        <v>264339.53198124602</v>
      </c>
      <c r="Q7" s="4">
        <v>242223.693014188</v>
      </c>
      <c r="R7" s="4">
        <v>780.28506723430701</v>
      </c>
      <c r="S7" s="4">
        <v>0</v>
      </c>
      <c r="T7" s="4">
        <v>0</v>
      </c>
      <c r="U7" s="4">
        <v>4.7430635212808402E-2</v>
      </c>
      <c r="V7" s="4">
        <v>0.53831607248006696</v>
      </c>
      <c r="W7" s="4">
        <v>0</v>
      </c>
      <c r="X7" s="4">
        <v>0.53935504226089803</v>
      </c>
      <c r="Y7" s="4">
        <v>0</v>
      </c>
      <c r="Z7" s="5">
        <v>2.3385912954852699E-4</v>
      </c>
      <c r="AA7" s="5">
        <v>1.8005623618916701E-5</v>
      </c>
      <c r="AB7" s="10">
        <v>1.3467223238408899E-3</v>
      </c>
      <c r="AC7" s="10">
        <v>0</v>
      </c>
      <c r="AD7" s="10">
        <v>1.0223164095634801E-4</v>
      </c>
      <c r="AE7" s="4">
        <v>9.9080294838824797E-3</v>
      </c>
      <c r="AF7" s="4">
        <v>0.97156969270782301</v>
      </c>
      <c r="AG7" s="4">
        <v>0.999978623042723</v>
      </c>
      <c r="AH7" s="4">
        <v>1</v>
      </c>
      <c r="AI7" s="4">
        <v>1</v>
      </c>
      <c r="AJ7" s="4">
        <v>1</v>
      </c>
      <c r="AK7" s="4">
        <v>1</v>
      </c>
      <c r="AL7" s="4">
        <v>1</v>
      </c>
      <c r="AM7" s="4">
        <v>0</v>
      </c>
      <c r="AN7" s="4">
        <v>0</v>
      </c>
      <c r="AO7" s="4" t="s">
        <v>65</v>
      </c>
      <c r="AP7" s="4">
        <f>-75--50</f>
        <v>-25</v>
      </c>
      <c r="AQ7" s="6">
        <v>2099837194.74</v>
      </c>
      <c r="AR7" s="4">
        <v>8669</v>
      </c>
      <c r="AS7" s="15">
        <v>0</v>
      </c>
      <c r="AT7" s="15">
        <v>46.168392751993203</v>
      </c>
      <c r="AU7" s="15">
        <v>46.168392751993203</v>
      </c>
      <c r="AV7" s="15">
        <v>53.831607248006698</v>
      </c>
      <c r="AW7" s="15">
        <v>53.831607248006698</v>
      </c>
      <c r="AX7" s="15">
        <v>0</v>
      </c>
      <c r="AY7">
        <v>3.3571793575038797E-2</v>
      </c>
    </row>
    <row r="8" spans="1:51" x14ac:dyDescent="0.25">
      <c r="A8">
        <v>97</v>
      </c>
      <c r="B8" s="4">
        <v>0.99793548177857905</v>
      </c>
      <c r="C8" s="4">
        <v>2.2766196273813799</v>
      </c>
      <c r="D8" s="4">
        <v>2.4494838033899402</v>
      </c>
      <c r="E8" s="4">
        <v>1.91727199501012E-3</v>
      </c>
      <c r="F8" s="5">
        <v>2.06451822142085E-3</v>
      </c>
      <c r="G8" s="5">
        <v>0</v>
      </c>
      <c r="H8" s="4">
        <v>3.6403840821464302</v>
      </c>
      <c r="I8" s="4">
        <v>3.9312024985854999</v>
      </c>
      <c r="J8" s="4">
        <v>-37.175533153897497</v>
      </c>
      <c r="K8" s="4">
        <v>-33.3194821234664</v>
      </c>
      <c r="L8" s="4">
        <v>15.413076702261399</v>
      </c>
      <c r="M8" s="4">
        <v>4.7861354024731897</v>
      </c>
      <c r="N8" s="4">
        <v>74.920190466320307</v>
      </c>
      <c r="O8" s="4">
        <v>73.221329890442604</v>
      </c>
      <c r="P8" s="4">
        <v>278474.32417877601</v>
      </c>
      <c r="Q8" s="4">
        <v>258664.78670835699</v>
      </c>
      <c r="R8" s="4">
        <v>781.87720582500003</v>
      </c>
      <c r="S8" s="4">
        <v>0</v>
      </c>
      <c r="T8" s="4">
        <v>0</v>
      </c>
      <c r="U8" s="4">
        <v>9.5435757985255595E-2</v>
      </c>
      <c r="V8" s="4">
        <v>0.39247208408634598</v>
      </c>
      <c r="W8" s="4">
        <v>0</v>
      </c>
      <c r="X8" s="4">
        <v>0.620466658596601</v>
      </c>
      <c r="Y8" s="4">
        <v>0</v>
      </c>
      <c r="Z8" s="5">
        <v>2.3128470241911E-4</v>
      </c>
      <c r="AA8" s="5">
        <v>2.13921306166592E-5</v>
      </c>
      <c r="AB8" s="10">
        <v>1.58982550935032E-3</v>
      </c>
      <c r="AC8" s="10">
        <v>4.7241305432104602E-9</v>
      </c>
      <c r="AD8" s="10">
        <v>2.2199630939477301E-4</v>
      </c>
      <c r="AE8" s="4">
        <v>1.4420521699471001E-2</v>
      </c>
      <c r="AF8" s="4">
        <v>0.939783487148939</v>
      </c>
      <c r="AG8" s="4">
        <v>0.999860601737803</v>
      </c>
      <c r="AH8" s="4">
        <v>0.99999507526401299</v>
      </c>
      <c r="AI8" s="4">
        <v>0.99999664043063596</v>
      </c>
      <c r="AJ8" s="4">
        <v>1</v>
      </c>
      <c r="AK8" s="4">
        <v>1</v>
      </c>
      <c r="AL8" s="4">
        <v>1</v>
      </c>
      <c r="AM8" s="4">
        <v>0</v>
      </c>
      <c r="AN8" s="4">
        <v>0</v>
      </c>
      <c r="AO8" s="4" t="s">
        <v>66</v>
      </c>
      <c r="AP8" s="4">
        <f>-50--25</f>
        <v>-25</v>
      </c>
      <c r="AQ8" s="6">
        <v>22563329344.57</v>
      </c>
      <c r="AR8" s="4">
        <v>87230</v>
      </c>
      <c r="AS8" s="15">
        <v>0</v>
      </c>
      <c r="AT8" s="15">
        <v>60.752791591365302</v>
      </c>
      <c r="AU8" s="15">
        <v>60.752791591365302</v>
      </c>
      <c r="AV8" s="15">
        <v>39.247208408634599</v>
      </c>
      <c r="AW8" s="15">
        <v>39.247208408634599</v>
      </c>
      <c r="AX8" s="15">
        <v>0</v>
      </c>
      <c r="AY8">
        <v>2.4667823734911099E-2</v>
      </c>
    </row>
    <row r="9" spans="1:51" x14ac:dyDescent="0.25">
      <c r="A9">
        <v>97</v>
      </c>
      <c r="B9" s="4">
        <v>0.99751192797781896</v>
      </c>
      <c r="C9" s="4">
        <v>2.9023811702982898</v>
      </c>
      <c r="D9" s="4">
        <v>2.9451660745808099</v>
      </c>
      <c r="E9" s="4">
        <v>2.4514348021336899E-3</v>
      </c>
      <c r="F9" s="5">
        <v>2.4880720221803101E-3</v>
      </c>
      <c r="G9" s="5">
        <v>0</v>
      </c>
      <c r="H9" s="4">
        <v>3.7063460299953399</v>
      </c>
      <c r="I9" s="4">
        <v>3.9369142901639398</v>
      </c>
      <c r="J9" s="4">
        <v>-33.7161917339251</v>
      </c>
      <c r="K9" s="4">
        <v>-22.334932754376698</v>
      </c>
      <c r="L9" s="4">
        <v>14.857801312623801</v>
      </c>
      <c r="M9" s="4">
        <v>5.0207812339443798</v>
      </c>
      <c r="N9" s="4">
        <v>71.926173965972694</v>
      </c>
      <c r="O9" s="4">
        <v>70.058762098387504</v>
      </c>
      <c r="P9" s="4">
        <v>288330.77028609603</v>
      </c>
      <c r="Q9" s="4">
        <v>268583.17121168697</v>
      </c>
      <c r="R9" s="4">
        <v>782.78233805058096</v>
      </c>
      <c r="S9" s="4">
        <v>0</v>
      </c>
      <c r="T9" s="4">
        <v>0</v>
      </c>
      <c r="U9" s="4">
        <v>0.104450396020832</v>
      </c>
      <c r="V9" s="4">
        <v>0.36785413563971497</v>
      </c>
      <c r="W9" s="4">
        <v>0</v>
      </c>
      <c r="X9" s="4">
        <v>0.70138514568288401</v>
      </c>
      <c r="Y9" s="4">
        <v>0</v>
      </c>
      <c r="Z9" s="5">
        <v>2.39644597444152E-4</v>
      </c>
      <c r="AA9" s="5">
        <v>2.20100404142874E-5</v>
      </c>
      <c r="AB9" s="10">
        <v>1.7620537581791999E-3</v>
      </c>
      <c r="AC9" s="10">
        <v>5.5977507986603503E-9</v>
      </c>
      <c r="AD9" s="10">
        <v>4.6434321703603599E-4</v>
      </c>
      <c r="AE9" s="4">
        <v>1.7770582730678702E-2</v>
      </c>
      <c r="AF9" s="4">
        <v>0.90284197155391299</v>
      </c>
      <c r="AG9" s="4">
        <v>0.99985315200831504</v>
      </c>
      <c r="AH9" s="4">
        <v>0.99997747406464998</v>
      </c>
      <c r="AI9" s="4">
        <v>1</v>
      </c>
      <c r="AJ9" s="4">
        <v>1</v>
      </c>
      <c r="AK9" s="4">
        <v>1</v>
      </c>
      <c r="AL9" s="4">
        <v>1</v>
      </c>
      <c r="AM9" s="4">
        <v>0</v>
      </c>
      <c r="AN9" s="4">
        <v>0</v>
      </c>
      <c r="AO9" s="4" t="s">
        <v>137</v>
      </c>
      <c r="AP9" s="4">
        <f>-25--20</f>
        <v>-5</v>
      </c>
      <c r="AQ9" s="6">
        <v>12758774965.24</v>
      </c>
      <c r="AR9" s="4">
        <v>47504</v>
      </c>
      <c r="AS9" s="15">
        <v>0</v>
      </c>
      <c r="AT9" s="15">
        <v>63.214586436028398</v>
      </c>
      <c r="AU9" s="15">
        <v>63.214586436028398</v>
      </c>
      <c r="AV9" s="15">
        <v>36.785413563971503</v>
      </c>
      <c r="AW9" s="15">
        <v>36.785413563971503</v>
      </c>
      <c r="AX9" s="15">
        <v>0</v>
      </c>
      <c r="AY9">
        <v>2.8662293532796101E-2</v>
      </c>
    </row>
    <row r="10" spans="1:51" x14ac:dyDescent="0.25">
      <c r="A10">
        <v>97</v>
      </c>
      <c r="B10" s="4">
        <v>0.99729572022950896</v>
      </c>
      <c r="C10" s="4">
        <v>3.2032130934766401</v>
      </c>
      <c r="D10" s="4">
        <v>3.19730152518102</v>
      </c>
      <c r="E10" s="4">
        <v>2.7093551685901801E-3</v>
      </c>
      <c r="F10" s="5">
        <v>2.7042797704904201E-3</v>
      </c>
      <c r="G10" s="5">
        <v>0</v>
      </c>
      <c r="H10" s="4">
        <v>3.7392656178814101</v>
      </c>
      <c r="I10" s="4">
        <v>3.9359697885174199</v>
      </c>
      <c r="J10" s="4">
        <v>-32.212526627768803</v>
      </c>
      <c r="K10" s="4">
        <v>-17.367271994129499</v>
      </c>
      <c r="L10" s="4">
        <v>14.502229750330899</v>
      </c>
      <c r="M10" s="4">
        <v>5.2006650418903702</v>
      </c>
      <c r="N10" s="4">
        <v>70.594398794491298</v>
      </c>
      <c r="O10" s="4">
        <v>68.707242101531804</v>
      </c>
      <c r="P10" s="4">
        <v>295249.40506775799</v>
      </c>
      <c r="Q10" s="4">
        <v>274993.90935710102</v>
      </c>
      <c r="R10" s="4">
        <v>783.20151812670895</v>
      </c>
      <c r="S10" s="4">
        <v>0</v>
      </c>
      <c r="T10" s="4">
        <v>0</v>
      </c>
      <c r="U10" s="4">
        <v>0.10321727924959501</v>
      </c>
      <c r="V10" s="4">
        <v>0.36824829469527798</v>
      </c>
      <c r="W10" s="4">
        <v>0</v>
      </c>
      <c r="X10" s="4">
        <v>0.72838231748175697</v>
      </c>
      <c r="Y10" s="4">
        <v>0</v>
      </c>
      <c r="Z10" s="5">
        <v>2.4584603544391303E-4</v>
      </c>
      <c r="AA10" s="5">
        <v>2.3257115266836699E-5</v>
      </c>
      <c r="AB10" s="10">
        <v>1.8292368402725099E-3</v>
      </c>
      <c r="AC10" s="10">
        <v>5.1401835843712601E-9</v>
      </c>
      <c r="AD10" s="10">
        <v>6.0591993619066699E-4</v>
      </c>
      <c r="AE10" s="4">
        <v>1.8369623119643699E-2</v>
      </c>
      <c r="AF10" s="4">
        <v>0.89009888503676404</v>
      </c>
      <c r="AG10" s="4">
        <v>0.99978465124089</v>
      </c>
      <c r="AH10" s="4">
        <v>0.99997442444569695</v>
      </c>
      <c r="AI10" s="4">
        <v>1</v>
      </c>
      <c r="AJ10" s="4">
        <v>1</v>
      </c>
      <c r="AK10" s="4">
        <v>1</v>
      </c>
      <c r="AL10" s="4">
        <v>1</v>
      </c>
      <c r="AM10" s="4">
        <v>0</v>
      </c>
      <c r="AN10" s="4">
        <v>0</v>
      </c>
      <c r="AO10" s="4" t="s">
        <v>138</v>
      </c>
      <c r="AP10" s="4">
        <f>-20--15</f>
        <v>-5</v>
      </c>
      <c r="AQ10" s="6">
        <v>17092521430</v>
      </c>
      <c r="AR10" s="4">
        <v>62156</v>
      </c>
      <c r="AS10" s="15">
        <v>0</v>
      </c>
      <c r="AT10" s="15">
        <v>63.175170530472101</v>
      </c>
      <c r="AU10" s="15">
        <v>63.175170530472101</v>
      </c>
      <c r="AV10" s="15">
        <v>36.824829469527799</v>
      </c>
      <c r="AW10" s="15">
        <v>36.824829469527799</v>
      </c>
      <c r="AX10" s="15">
        <v>0</v>
      </c>
      <c r="AY10">
        <v>4.1647692573546703E-2</v>
      </c>
    </row>
    <row r="11" spans="1:51" x14ac:dyDescent="0.25">
      <c r="A11">
        <v>97</v>
      </c>
      <c r="B11" s="4">
        <v>0.997033131309079</v>
      </c>
      <c r="C11" s="4">
        <v>4.5170378360979404</v>
      </c>
      <c r="D11" s="4">
        <v>3.5027179036267602</v>
      </c>
      <c r="E11" s="4">
        <v>3.8444545130471002E-3</v>
      </c>
      <c r="F11" s="5">
        <v>2.96686869092076E-3</v>
      </c>
      <c r="G11" s="5">
        <v>0</v>
      </c>
      <c r="H11" s="4">
        <v>3.7635939674435899</v>
      </c>
      <c r="I11" s="4">
        <v>3.9206933920088498</v>
      </c>
      <c r="J11" s="4">
        <v>-30.3534959856275</v>
      </c>
      <c r="K11" s="4">
        <v>-12.402037624047001</v>
      </c>
      <c r="L11" s="4">
        <v>14.4437032472641</v>
      </c>
      <c r="M11" s="4">
        <v>5.5812301624561202</v>
      </c>
      <c r="N11" s="4">
        <v>69.030042182870702</v>
      </c>
      <c r="O11" s="4">
        <v>67.084449643889997</v>
      </c>
      <c r="P11" s="4">
        <v>296549.13373778801</v>
      </c>
      <c r="Q11" s="4">
        <v>276032.08788519801</v>
      </c>
      <c r="R11" s="4">
        <v>783.22658287242996</v>
      </c>
      <c r="S11" s="4">
        <v>0</v>
      </c>
      <c r="T11" s="4">
        <v>0</v>
      </c>
      <c r="U11" s="4">
        <v>9.42696155649803E-2</v>
      </c>
      <c r="V11" s="4">
        <v>0.36017189776403102</v>
      </c>
      <c r="W11" s="4">
        <v>0</v>
      </c>
      <c r="X11" s="4">
        <v>0.73882160374827099</v>
      </c>
      <c r="Y11" s="4">
        <v>0</v>
      </c>
      <c r="Z11" s="5">
        <v>2.5529551995772499E-4</v>
      </c>
      <c r="AA11" s="5">
        <v>2.5119770553168901E-5</v>
      </c>
      <c r="AB11" s="10">
        <v>1.93246441471383E-3</v>
      </c>
      <c r="AC11" s="10">
        <v>4.9397321102572403E-9</v>
      </c>
      <c r="AD11" s="10">
        <v>7.5396937600614696E-4</v>
      </c>
      <c r="AE11" s="4">
        <v>1.9124926068936898E-2</v>
      </c>
      <c r="AF11" s="4">
        <v>0.87409209941451904</v>
      </c>
      <c r="AG11" s="4">
        <v>0.99968867445975296</v>
      </c>
      <c r="AH11" s="4">
        <v>0.99997655423348397</v>
      </c>
      <c r="AI11" s="4">
        <v>1</v>
      </c>
      <c r="AJ11" s="4">
        <v>1</v>
      </c>
      <c r="AK11" s="4">
        <v>1</v>
      </c>
      <c r="AL11" s="4">
        <v>1</v>
      </c>
      <c r="AM11" s="4">
        <v>0</v>
      </c>
      <c r="AN11" s="4">
        <v>0</v>
      </c>
      <c r="AO11" s="4" t="s">
        <v>139</v>
      </c>
      <c r="AP11" s="4">
        <f>-15--10</f>
        <v>-5</v>
      </c>
      <c r="AQ11" s="6">
        <v>20836834218.189999</v>
      </c>
      <c r="AR11" s="4">
        <v>75487</v>
      </c>
      <c r="AS11" s="15">
        <v>0</v>
      </c>
      <c r="AT11" s="15">
        <v>63.9828102235968</v>
      </c>
      <c r="AU11" s="15">
        <v>63.9828102235968</v>
      </c>
      <c r="AV11" s="15">
        <v>36.0171897764031</v>
      </c>
      <c r="AW11" s="15">
        <v>36.0171897764031</v>
      </c>
      <c r="AX11" s="15">
        <v>0</v>
      </c>
      <c r="AY11">
        <v>0.33634651411424799</v>
      </c>
    </row>
    <row r="12" spans="1:51" x14ac:dyDescent="0.25">
      <c r="A12">
        <v>97</v>
      </c>
      <c r="B12" s="4">
        <v>0.996793911098528</v>
      </c>
      <c r="C12" s="4">
        <v>5.5688374215218204</v>
      </c>
      <c r="D12" s="4">
        <v>3.7801850574924201</v>
      </c>
      <c r="E12" s="4">
        <v>4.76353945734595E-3</v>
      </c>
      <c r="F12" s="5">
        <v>3.2060889014715898E-3</v>
      </c>
      <c r="G12" s="5">
        <v>0</v>
      </c>
      <c r="H12" s="4">
        <v>3.7981736763303302</v>
      </c>
      <c r="I12" s="4">
        <v>3.9037511792808299</v>
      </c>
      <c r="J12" s="4">
        <v>-27.922120912242601</v>
      </c>
      <c r="K12" s="4">
        <v>-7.4908217952858598</v>
      </c>
      <c r="L12" s="4">
        <v>14.4215232063278</v>
      </c>
      <c r="M12" s="4">
        <v>5.9852692121052904</v>
      </c>
      <c r="N12" s="4">
        <v>69.5100030364231</v>
      </c>
      <c r="O12" s="4">
        <v>67.501154367654706</v>
      </c>
      <c r="P12" s="4">
        <v>297178.12809103401</v>
      </c>
      <c r="Q12" s="4">
        <v>276508.015974649</v>
      </c>
      <c r="R12" s="4">
        <v>783.025634265853</v>
      </c>
      <c r="S12" s="4">
        <v>0</v>
      </c>
      <c r="T12" s="4">
        <v>0</v>
      </c>
      <c r="U12" s="4">
        <v>8.3687209463152404E-2</v>
      </c>
      <c r="V12" s="4">
        <v>0.35376724531231102</v>
      </c>
      <c r="W12" s="4">
        <v>0</v>
      </c>
      <c r="X12" s="4">
        <v>0.74337940396095303</v>
      </c>
      <c r="Y12" s="4">
        <v>0</v>
      </c>
      <c r="Z12" s="5">
        <v>2.62090416074376E-4</v>
      </c>
      <c r="AA12" s="5">
        <v>2.6911622767512198E-5</v>
      </c>
      <c r="AB12" s="10">
        <v>2.01480237879916E-3</v>
      </c>
      <c r="AC12" s="10">
        <v>7.2078781717646298E-9</v>
      </c>
      <c r="AD12" s="10">
        <v>9.0226268001442999E-4</v>
      </c>
      <c r="AE12" s="4">
        <v>1.9365973637858001E-2</v>
      </c>
      <c r="AF12" s="4">
        <v>0.85335758795825101</v>
      </c>
      <c r="AG12" s="4">
        <v>0.99948204849511701</v>
      </c>
      <c r="AH12" s="4">
        <v>0.99998624082216703</v>
      </c>
      <c r="AI12" s="4">
        <v>1</v>
      </c>
      <c r="AJ12" s="4">
        <v>1</v>
      </c>
      <c r="AK12" s="4">
        <v>1</v>
      </c>
      <c r="AL12" s="4">
        <v>1</v>
      </c>
      <c r="AM12" s="4">
        <v>0</v>
      </c>
      <c r="AN12" s="4">
        <v>0</v>
      </c>
      <c r="AO12" s="4" t="s">
        <v>140</v>
      </c>
      <c r="AP12" s="4">
        <f>-10--5</f>
        <v>-5</v>
      </c>
      <c r="AQ12" s="6">
        <v>23515900726.580002</v>
      </c>
      <c r="AR12" s="4">
        <v>85046</v>
      </c>
      <c r="AS12" s="15">
        <v>0</v>
      </c>
      <c r="AT12" s="15">
        <v>64.623275468768796</v>
      </c>
      <c r="AU12" s="15">
        <v>64.623275468768796</v>
      </c>
      <c r="AV12" s="15">
        <v>35.376724531231098</v>
      </c>
      <c r="AW12" s="15">
        <v>35.376724531231098</v>
      </c>
      <c r="AX12" s="15">
        <v>0</v>
      </c>
      <c r="AY12">
        <v>1.6271223575826399</v>
      </c>
    </row>
    <row r="13" spans="1:51" x14ac:dyDescent="0.25">
      <c r="A13">
        <v>97</v>
      </c>
      <c r="B13" s="4">
        <v>0.99653298004425594</v>
      </c>
      <c r="C13" s="4">
        <v>7.1644600983545299</v>
      </c>
      <c r="D13" s="4">
        <v>4.0820001697901498</v>
      </c>
      <c r="E13" s="4">
        <v>6.1759040882703401E-3</v>
      </c>
      <c r="F13" s="5">
        <v>3.4670199557431101E-3</v>
      </c>
      <c r="G13" s="5">
        <v>0</v>
      </c>
      <c r="H13" s="4">
        <v>3.8170273475647498</v>
      </c>
      <c r="I13" s="4">
        <v>3.8825950967968401</v>
      </c>
      <c r="J13" s="4">
        <v>-26.300375331121401</v>
      </c>
      <c r="K13" s="4">
        <v>-2.4075089201605699</v>
      </c>
      <c r="L13" s="4">
        <v>14.189774513440099</v>
      </c>
      <c r="M13" s="4">
        <v>6.3344277440703296</v>
      </c>
      <c r="N13" s="4">
        <v>68.355222132972102</v>
      </c>
      <c r="O13" s="4">
        <v>66.298160024321803</v>
      </c>
      <c r="P13" s="4">
        <v>301559.67877442099</v>
      </c>
      <c r="Q13" s="4">
        <v>280888.11580146098</v>
      </c>
      <c r="R13" s="4">
        <v>783.01120253801002</v>
      </c>
      <c r="S13" s="4">
        <v>0</v>
      </c>
      <c r="T13" s="4">
        <v>0</v>
      </c>
      <c r="U13" s="4">
        <v>7.2013207523546105E-2</v>
      </c>
      <c r="V13" s="4">
        <v>0.347423391960552</v>
      </c>
      <c r="W13" s="4">
        <v>0</v>
      </c>
      <c r="X13" s="4">
        <v>0.74814442784298296</v>
      </c>
      <c r="Y13" s="4">
        <v>0</v>
      </c>
      <c r="Z13" s="5">
        <v>2.7086981479578398E-4</v>
      </c>
      <c r="AA13" s="5">
        <v>2.8370680680371701E-5</v>
      </c>
      <c r="AB13" s="10">
        <v>2.0925006222711098E-3</v>
      </c>
      <c r="AC13" s="10">
        <v>8.6823744869647402E-9</v>
      </c>
      <c r="AD13" s="10">
        <v>1.0752557139686099E-3</v>
      </c>
      <c r="AE13" s="4">
        <v>2.0306573941900798E-2</v>
      </c>
      <c r="AF13" s="4">
        <v>0.83709037017893395</v>
      </c>
      <c r="AG13" s="4">
        <v>0.99914450295220103</v>
      </c>
      <c r="AH13" s="4">
        <v>0.99998979045362801</v>
      </c>
      <c r="AI13" s="4">
        <v>0.99999753282059101</v>
      </c>
      <c r="AJ13" s="4">
        <v>1</v>
      </c>
      <c r="AK13" s="4">
        <v>1</v>
      </c>
      <c r="AL13" s="4">
        <v>1</v>
      </c>
      <c r="AM13" s="4">
        <v>0</v>
      </c>
      <c r="AN13" s="4">
        <v>0</v>
      </c>
      <c r="AO13" s="4" t="s">
        <v>67</v>
      </c>
      <c r="AP13" s="4">
        <f>-25-0</f>
        <v>-25</v>
      </c>
      <c r="AQ13" s="6">
        <v>27364682017.610001</v>
      </c>
      <c r="AR13" s="4">
        <v>97422</v>
      </c>
      <c r="AS13" s="15">
        <v>0</v>
      </c>
      <c r="AT13" s="15">
        <v>65.257660803944702</v>
      </c>
      <c r="AU13" s="15">
        <v>65.257660803944702</v>
      </c>
      <c r="AV13" s="15">
        <v>34.742339196055198</v>
      </c>
      <c r="AW13" s="15">
        <v>34.742339196055198</v>
      </c>
      <c r="AX13" s="15">
        <v>0</v>
      </c>
      <c r="AY13">
        <v>3.8281214977943399</v>
      </c>
    </row>
    <row r="14" spans="1:51" x14ac:dyDescent="0.25">
      <c r="A14">
        <v>97</v>
      </c>
      <c r="B14" s="4">
        <v>0.99620233820197801</v>
      </c>
      <c r="C14" s="4">
        <v>8.8521007135361494</v>
      </c>
      <c r="D14" s="4">
        <v>4.4632021289662704</v>
      </c>
      <c r="E14" s="4">
        <v>7.6941417048664402E-3</v>
      </c>
      <c r="F14" s="5">
        <v>3.7976617980210398E-3</v>
      </c>
      <c r="G14" s="5">
        <v>0</v>
      </c>
      <c r="H14" s="4">
        <v>3.8637792140758802</v>
      </c>
      <c r="I14" s="4">
        <v>3.87455113722091</v>
      </c>
      <c r="J14" s="4">
        <v>-24.547965579542499</v>
      </c>
      <c r="K14" s="4">
        <v>2.5749501154257302</v>
      </c>
      <c r="L14" s="4">
        <v>14.349169589801001</v>
      </c>
      <c r="M14" s="4">
        <v>6.9661341555639096</v>
      </c>
      <c r="N14" s="4">
        <v>69.504711568072594</v>
      </c>
      <c r="O14" s="4">
        <v>67.290784604543504</v>
      </c>
      <c r="P14" s="4">
        <v>299077.72362615197</v>
      </c>
      <c r="Q14" s="4">
        <v>278046.678361781</v>
      </c>
      <c r="R14" s="4">
        <v>782.79280599694596</v>
      </c>
      <c r="S14" s="4">
        <v>0</v>
      </c>
      <c r="T14" s="4">
        <v>0</v>
      </c>
      <c r="U14" s="4">
        <v>5.9893910599329102E-2</v>
      </c>
      <c r="V14" s="4">
        <v>0.34156871702781899</v>
      </c>
      <c r="W14" s="4">
        <v>0</v>
      </c>
      <c r="X14" s="4">
        <v>0.74353845261088902</v>
      </c>
      <c r="Y14" s="4">
        <v>0</v>
      </c>
      <c r="Z14" s="5">
        <v>2.8202296718395E-4</v>
      </c>
      <c r="AA14" s="5">
        <v>3.1836050202463902E-5</v>
      </c>
      <c r="AB14" s="10">
        <v>2.1957464099786701E-3</v>
      </c>
      <c r="AC14" s="10">
        <v>1.8329034057762299E-8</v>
      </c>
      <c r="AD14" s="10">
        <v>1.28802371851793E-3</v>
      </c>
      <c r="AE14" s="4">
        <v>2.0230835757413301E-2</v>
      </c>
      <c r="AF14" s="4">
        <v>0.82736883135263894</v>
      </c>
      <c r="AG14" s="4">
        <v>0.99877998253130795</v>
      </c>
      <c r="AH14" s="4">
        <v>0.99996515656115803</v>
      </c>
      <c r="AI14" s="4">
        <v>1</v>
      </c>
      <c r="AJ14" s="4">
        <v>1</v>
      </c>
      <c r="AK14" s="4">
        <v>1</v>
      </c>
      <c r="AL14" s="4">
        <v>1</v>
      </c>
      <c r="AM14" s="4">
        <v>0</v>
      </c>
      <c r="AN14" s="4">
        <v>0</v>
      </c>
      <c r="AO14" s="4" t="s">
        <v>141</v>
      </c>
      <c r="AP14" s="4" t="s">
        <v>127</v>
      </c>
      <c r="AQ14" s="6">
        <v>28507013745.720001</v>
      </c>
      <c r="AR14" s="4">
        <v>102526</v>
      </c>
      <c r="AS14" s="15">
        <v>0</v>
      </c>
      <c r="AT14" s="15">
        <v>65.843128297218001</v>
      </c>
      <c r="AU14" s="15">
        <v>65.843128297218001</v>
      </c>
      <c r="AV14" s="15">
        <v>34.156871702781899</v>
      </c>
      <c r="AW14" s="15">
        <v>34.156871702781899</v>
      </c>
      <c r="AX14" s="15">
        <v>0</v>
      </c>
      <c r="AY14">
        <v>6.5534175621933199</v>
      </c>
    </row>
    <row r="15" spans="1:51" x14ac:dyDescent="0.25">
      <c r="A15">
        <v>97</v>
      </c>
      <c r="B15" s="4">
        <v>0.99581800038125901</v>
      </c>
      <c r="C15" s="4">
        <v>10.9042707213596</v>
      </c>
      <c r="D15" s="4">
        <v>4.9045653743425204</v>
      </c>
      <c r="E15" s="4">
        <v>9.5754262052694696E-3</v>
      </c>
      <c r="F15" s="5">
        <v>4.1819996187406096E-3</v>
      </c>
      <c r="G15" s="5">
        <v>0</v>
      </c>
      <c r="H15" s="4">
        <v>3.9014198978658401</v>
      </c>
      <c r="I15" s="4">
        <v>3.8641340357318898</v>
      </c>
      <c r="J15" s="4">
        <v>-23.498065735290499</v>
      </c>
      <c r="K15" s="4">
        <v>7.54044198090401</v>
      </c>
      <c r="L15" s="4">
        <v>14.6095014621154</v>
      </c>
      <c r="M15" s="4">
        <v>7.6447098632183401</v>
      </c>
      <c r="N15" s="4">
        <v>68.926359720982006</v>
      </c>
      <c r="O15" s="4">
        <v>66.6918380204459</v>
      </c>
      <c r="P15" s="4">
        <v>293821.84139102203</v>
      </c>
      <c r="Q15" s="4">
        <v>273049.63764918799</v>
      </c>
      <c r="R15" s="4">
        <v>782.77079991761002</v>
      </c>
      <c r="S15" s="4">
        <v>0</v>
      </c>
      <c r="T15" s="4">
        <v>0</v>
      </c>
      <c r="U15" s="4">
        <v>5.6353208890867701E-2</v>
      </c>
      <c r="V15" s="4">
        <v>0.33497239751976898</v>
      </c>
      <c r="W15" s="4">
        <v>0</v>
      </c>
      <c r="X15" s="4">
        <v>0.74153985692282098</v>
      </c>
      <c r="Y15" s="4">
        <v>0</v>
      </c>
      <c r="Z15" s="5">
        <v>2.94315000129361E-4</v>
      </c>
      <c r="AA15" s="5">
        <v>3.5237191282497398E-5</v>
      </c>
      <c r="AB15" s="10">
        <v>2.3060551692053099E-3</v>
      </c>
      <c r="AC15" s="10">
        <v>4.8883761775499701E-8</v>
      </c>
      <c r="AD15" s="10">
        <v>1.54632919390134E-3</v>
      </c>
      <c r="AE15" s="4">
        <v>1.9958803995398899E-2</v>
      </c>
      <c r="AF15" s="4">
        <v>0.81921161632659101</v>
      </c>
      <c r="AG15" s="4">
        <v>0.99804752121595097</v>
      </c>
      <c r="AH15" s="4">
        <v>0.99991392131579004</v>
      </c>
      <c r="AI15" s="4">
        <v>0.999988623070034</v>
      </c>
      <c r="AJ15" s="4">
        <v>1</v>
      </c>
      <c r="AK15" s="4">
        <v>1</v>
      </c>
      <c r="AL15" s="4">
        <v>1</v>
      </c>
      <c r="AM15" s="4">
        <v>0</v>
      </c>
      <c r="AN15" s="4">
        <v>0</v>
      </c>
      <c r="AO15" s="4" t="s">
        <v>142</v>
      </c>
      <c r="AP15" s="4">
        <v>43230</v>
      </c>
      <c r="AQ15" s="6">
        <v>30239974320.009998</v>
      </c>
      <c r="AR15" s="4">
        <v>110749</v>
      </c>
      <c r="AS15" s="15">
        <v>0</v>
      </c>
      <c r="AT15" s="15">
        <v>66.502760248022994</v>
      </c>
      <c r="AU15" s="15">
        <v>66.502760248022994</v>
      </c>
      <c r="AV15" s="15">
        <v>33.497239751976899</v>
      </c>
      <c r="AW15" s="15">
        <v>33.497239751976899</v>
      </c>
      <c r="AX15" s="15">
        <v>0</v>
      </c>
      <c r="AY15">
        <v>11.314990090656099</v>
      </c>
    </row>
    <row r="16" spans="1:51" x14ac:dyDescent="0.25">
      <c r="A16">
        <v>97</v>
      </c>
      <c r="B16" s="4">
        <v>0.99525839644340297</v>
      </c>
      <c r="C16" s="4">
        <v>14.002827185935001</v>
      </c>
      <c r="D16" s="4">
        <v>5.5438582272930699</v>
      </c>
      <c r="E16" s="4">
        <v>1.24926248326339E-2</v>
      </c>
      <c r="F16" s="5">
        <v>4.74160355659696E-3</v>
      </c>
      <c r="G16" s="5">
        <v>0</v>
      </c>
      <c r="H16" s="4">
        <v>3.9578851636893502</v>
      </c>
      <c r="I16" s="4">
        <v>3.86991645349883</v>
      </c>
      <c r="J16" s="4">
        <v>-22.980733142995501</v>
      </c>
      <c r="K16" s="4">
        <v>12.527276197463699</v>
      </c>
      <c r="L16" s="4">
        <v>14.707415704811901</v>
      </c>
      <c r="M16" s="4">
        <v>8.6019844543323103</v>
      </c>
      <c r="N16" s="4">
        <v>69.313810168204796</v>
      </c>
      <c r="O16" s="4">
        <v>66.948658583240203</v>
      </c>
      <c r="P16" s="4">
        <v>292211.25569988601</v>
      </c>
      <c r="Q16" s="4">
        <v>271327.40903213201</v>
      </c>
      <c r="R16" s="4">
        <v>782.55568254157697</v>
      </c>
      <c r="S16" s="4">
        <v>0</v>
      </c>
      <c r="T16" s="4">
        <v>0</v>
      </c>
      <c r="U16" s="4">
        <v>4.8480183924126799E-2</v>
      </c>
      <c r="V16" s="4">
        <v>0.32608776327810601</v>
      </c>
      <c r="W16" s="4">
        <v>0</v>
      </c>
      <c r="X16" s="4">
        <v>0.74323333970219796</v>
      </c>
      <c r="Y16" s="4">
        <v>0</v>
      </c>
      <c r="Z16" s="5">
        <v>3.0836331462592099E-4</v>
      </c>
      <c r="AA16" s="5">
        <v>3.9228680771699102E-5</v>
      </c>
      <c r="AB16" s="10">
        <v>2.4557606943494199E-3</v>
      </c>
      <c r="AC16" s="10">
        <v>1.2838961728948999E-7</v>
      </c>
      <c r="AD16" s="10">
        <v>1.9381085659996801E-3</v>
      </c>
      <c r="AE16" s="4">
        <v>1.9745185918758599E-2</v>
      </c>
      <c r="AF16" s="4">
        <v>0.81163826250680804</v>
      </c>
      <c r="AG16" s="4">
        <v>0.99674140229203001</v>
      </c>
      <c r="AH16" s="4">
        <v>0.99972330682944199</v>
      </c>
      <c r="AI16" s="4">
        <v>0.99995142578066498</v>
      </c>
      <c r="AJ16" s="4">
        <v>1</v>
      </c>
      <c r="AK16" s="4">
        <v>1</v>
      </c>
      <c r="AL16" s="4">
        <v>1</v>
      </c>
      <c r="AM16" s="4">
        <v>0</v>
      </c>
      <c r="AN16" s="4">
        <v>0</v>
      </c>
      <c r="AO16" s="4" t="s">
        <v>143</v>
      </c>
      <c r="AP16" s="4">
        <v>43388</v>
      </c>
      <c r="AQ16" s="6">
        <v>34873711882.900002</v>
      </c>
      <c r="AR16" s="4">
        <v>128530</v>
      </c>
      <c r="AS16" s="15">
        <v>0</v>
      </c>
      <c r="AT16" s="15">
        <v>67.389270451200701</v>
      </c>
      <c r="AU16" s="15">
        <v>67.389270451200701</v>
      </c>
      <c r="AV16" s="15">
        <v>32.610729548799199</v>
      </c>
      <c r="AW16" s="15">
        <v>32.610729548799199</v>
      </c>
      <c r="AX16" s="15">
        <v>0</v>
      </c>
      <c r="AY16">
        <v>19.077563107269899</v>
      </c>
    </row>
    <row r="17" spans="1:51" x14ac:dyDescent="0.25">
      <c r="A17">
        <v>97</v>
      </c>
      <c r="B17" s="4">
        <v>0.99463567019119303</v>
      </c>
      <c r="C17" s="4">
        <v>17.244108581958599</v>
      </c>
      <c r="D17" s="4">
        <v>6.2506293158884398</v>
      </c>
      <c r="E17" s="4">
        <v>1.5649173923988301E-2</v>
      </c>
      <c r="F17" s="5">
        <v>5.36432980880692E-3</v>
      </c>
      <c r="G17" s="5">
        <v>0</v>
      </c>
      <c r="H17" s="4">
        <v>4.0147815621110601</v>
      </c>
      <c r="I17" s="4">
        <v>3.87980091119175</v>
      </c>
      <c r="J17" s="4">
        <v>-22.7605760882151</v>
      </c>
      <c r="K17" s="4">
        <v>17.528626096559499</v>
      </c>
      <c r="L17" s="4">
        <v>14.725806879669999</v>
      </c>
      <c r="M17" s="4">
        <v>9.7205172800475808</v>
      </c>
      <c r="N17" s="4">
        <v>69.437097744705696</v>
      </c>
      <c r="O17" s="4">
        <v>66.990267778011898</v>
      </c>
      <c r="P17" s="4">
        <v>291290.278693848</v>
      </c>
      <c r="Q17" s="4">
        <v>271047.98071393301</v>
      </c>
      <c r="R17" s="4">
        <v>782.67419718899896</v>
      </c>
      <c r="S17" s="4">
        <v>0</v>
      </c>
      <c r="T17" s="4">
        <v>0</v>
      </c>
      <c r="U17" s="4">
        <v>4.2086767551250903E-2</v>
      </c>
      <c r="V17" s="4">
        <v>0.313827814830066</v>
      </c>
      <c r="W17" s="4">
        <v>0</v>
      </c>
      <c r="X17" s="4">
        <v>0.75251585303054502</v>
      </c>
      <c r="Y17" s="4">
        <v>0</v>
      </c>
      <c r="Z17" s="5">
        <v>3.2247629147612902E-4</v>
      </c>
      <c r="AA17" s="5">
        <v>4.3168091667006502E-5</v>
      </c>
      <c r="AB17" s="10">
        <v>2.5730807291059099E-3</v>
      </c>
      <c r="AC17" s="10">
        <v>2.52169640778804E-7</v>
      </c>
      <c r="AD17" s="10">
        <v>2.4253388044805698E-3</v>
      </c>
      <c r="AE17" s="4">
        <v>1.8708914106764198E-2</v>
      </c>
      <c r="AF17" s="4">
        <v>0.80916351777835804</v>
      </c>
      <c r="AG17" s="4">
        <v>0.99408255665428602</v>
      </c>
      <c r="AH17" s="4">
        <v>0.99968213917259796</v>
      </c>
      <c r="AI17" s="4">
        <v>0.99994156572321002</v>
      </c>
      <c r="AJ17" s="4">
        <v>1</v>
      </c>
      <c r="AK17" s="4">
        <v>1</v>
      </c>
      <c r="AL17" s="4">
        <v>1</v>
      </c>
      <c r="AM17" s="4">
        <v>0</v>
      </c>
      <c r="AN17" s="4">
        <v>0</v>
      </c>
      <c r="AO17" s="4" t="s">
        <v>144</v>
      </c>
      <c r="AP17" s="4" t="s">
        <v>128</v>
      </c>
      <c r="AQ17" s="6">
        <v>38504534044.260002</v>
      </c>
      <c r="AR17" s="4">
        <v>142058</v>
      </c>
      <c r="AS17" s="15">
        <v>0</v>
      </c>
      <c r="AT17" s="15">
        <v>68.614686502298994</v>
      </c>
      <c r="AU17" s="15">
        <v>68.614686502298994</v>
      </c>
      <c r="AV17" s="15">
        <v>31.385313497700899</v>
      </c>
      <c r="AW17" s="15">
        <v>31.385313497700899</v>
      </c>
      <c r="AX17" s="15">
        <v>0</v>
      </c>
      <c r="AY17">
        <v>32.921262452470501</v>
      </c>
    </row>
    <row r="18" spans="1:51" x14ac:dyDescent="0.25">
      <c r="A18">
        <v>97</v>
      </c>
      <c r="B18" s="4">
        <v>0.99397648025020802</v>
      </c>
      <c r="C18" s="4">
        <v>21.069423058598701</v>
      </c>
      <c r="D18" s="4">
        <v>6.9935008466691198</v>
      </c>
      <c r="E18" s="4">
        <v>1.95236863561607E-2</v>
      </c>
      <c r="F18" s="5">
        <v>6.0235197497912896E-3</v>
      </c>
      <c r="G18" s="5">
        <v>0</v>
      </c>
      <c r="H18" s="4">
        <v>4.0436839684218899</v>
      </c>
      <c r="I18" s="4">
        <v>3.87209515072544</v>
      </c>
      <c r="J18" s="4">
        <v>-22.362803545103599</v>
      </c>
      <c r="K18" s="4">
        <v>22.543947941116599</v>
      </c>
      <c r="L18" s="4">
        <v>14.4774097168998</v>
      </c>
      <c r="M18" s="4">
        <v>10.474530213508601</v>
      </c>
      <c r="N18" s="4">
        <v>67.823587773271797</v>
      </c>
      <c r="O18" s="4">
        <v>65.233277583911899</v>
      </c>
      <c r="P18" s="4">
        <v>296099.12575120101</v>
      </c>
      <c r="Q18" s="4">
        <v>275599.59768276702</v>
      </c>
      <c r="R18" s="4">
        <v>782.70335214632905</v>
      </c>
      <c r="S18" s="4">
        <v>0</v>
      </c>
      <c r="T18" s="4">
        <v>0</v>
      </c>
      <c r="U18" s="4">
        <v>4.0518232439720303E-2</v>
      </c>
      <c r="V18" s="4">
        <v>0.312651710072128</v>
      </c>
      <c r="W18" s="4">
        <v>0</v>
      </c>
      <c r="X18" s="4">
        <v>0.75911106405639805</v>
      </c>
      <c r="Y18" s="4">
        <v>0</v>
      </c>
      <c r="Z18" s="5">
        <v>3.32414059649931E-4</v>
      </c>
      <c r="AA18" s="5">
        <v>4.5092679055955402E-5</v>
      </c>
      <c r="AB18" s="10">
        <v>2.6704932087956799E-3</v>
      </c>
      <c r="AC18" s="10">
        <v>5.2559592468737405E-7</v>
      </c>
      <c r="AD18" s="10">
        <v>2.9749806733237998E-3</v>
      </c>
      <c r="AE18" s="4">
        <v>2.0591337033753598E-2</v>
      </c>
      <c r="AF18" s="4">
        <v>0.790972610904635</v>
      </c>
      <c r="AG18" s="4">
        <v>0.99085171431382801</v>
      </c>
      <c r="AH18" s="4">
        <v>0.99938978154525104</v>
      </c>
      <c r="AI18" s="4">
        <v>0.99986300488605195</v>
      </c>
      <c r="AJ18" s="4">
        <v>1</v>
      </c>
      <c r="AK18" s="4">
        <v>1</v>
      </c>
      <c r="AL18" s="4">
        <v>1</v>
      </c>
      <c r="AM18" s="4">
        <v>0</v>
      </c>
      <c r="AN18" s="4">
        <v>0</v>
      </c>
      <c r="AO18" s="4" t="s">
        <v>68</v>
      </c>
      <c r="AP18" s="4" t="s">
        <v>69</v>
      </c>
      <c r="AQ18" s="6">
        <v>42866485823.980003</v>
      </c>
      <c r="AR18" s="4">
        <v>155539</v>
      </c>
      <c r="AS18" s="15">
        <v>0</v>
      </c>
      <c r="AT18" s="15">
        <v>68.733948825512499</v>
      </c>
      <c r="AU18" s="15">
        <v>68.733948825512499</v>
      </c>
      <c r="AV18" s="15">
        <v>31.266051174487401</v>
      </c>
      <c r="AW18" s="15">
        <v>31.266051174487401</v>
      </c>
      <c r="AX18" s="15">
        <v>0</v>
      </c>
      <c r="AY18">
        <v>51.265645297874499</v>
      </c>
    </row>
    <row r="19" spans="1:51" x14ac:dyDescent="0.25">
      <c r="A19">
        <v>97</v>
      </c>
      <c r="B19" s="4">
        <v>0.99334905769015902</v>
      </c>
      <c r="C19" s="4">
        <v>23.063401972063001</v>
      </c>
      <c r="D19" s="4">
        <v>7.6955562166639</v>
      </c>
      <c r="E19" s="4">
        <v>2.1612080739042899E-2</v>
      </c>
      <c r="F19" s="5">
        <v>6.6509423098409298E-3</v>
      </c>
      <c r="G19" s="5">
        <v>0</v>
      </c>
      <c r="H19" s="4">
        <v>4.0805540210337004</v>
      </c>
      <c r="I19" s="4">
        <v>3.8625393820885998</v>
      </c>
      <c r="J19" s="4">
        <v>-21.393000506281702</v>
      </c>
      <c r="K19" s="4">
        <v>27.523059197893399</v>
      </c>
      <c r="L19" s="4">
        <v>14.579448293624401</v>
      </c>
      <c r="M19" s="4">
        <v>11.278875551334</v>
      </c>
      <c r="N19" s="4">
        <v>68.399354601665294</v>
      </c>
      <c r="O19" s="4">
        <v>65.529784302322795</v>
      </c>
      <c r="P19" s="4">
        <v>294526.48745317903</v>
      </c>
      <c r="Q19" s="4">
        <v>273743.06304139103</v>
      </c>
      <c r="R19" s="4">
        <v>782.53592954160001</v>
      </c>
      <c r="S19" s="4">
        <v>0</v>
      </c>
      <c r="T19" s="4">
        <v>0</v>
      </c>
      <c r="U19" s="4">
        <v>3.8080921513116497E-2</v>
      </c>
      <c r="V19" s="4">
        <v>0.31095845645047998</v>
      </c>
      <c r="W19" s="4">
        <v>0</v>
      </c>
      <c r="X19" s="4">
        <v>0.75527821490326597</v>
      </c>
      <c r="Y19" s="4">
        <v>0</v>
      </c>
      <c r="Z19" s="5">
        <v>3.4120649254615299E-4</v>
      </c>
      <c r="AA19" s="5">
        <v>4.83945685371858E-5</v>
      </c>
      <c r="AB19" s="10">
        <v>2.7433609577282498E-3</v>
      </c>
      <c r="AC19" s="10">
        <v>8.3452158098785403E-7</v>
      </c>
      <c r="AD19" s="10">
        <v>3.5171324114987501E-3</v>
      </c>
      <c r="AE19" s="4">
        <v>2.2744782988137102E-2</v>
      </c>
      <c r="AF19" s="4">
        <v>0.773711834369746</v>
      </c>
      <c r="AG19" s="4">
        <v>0.98435998489732301</v>
      </c>
      <c r="AH19" s="4">
        <v>0.99926500628806203</v>
      </c>
      <c r="AI19" s="4">
        <v>0.99978340693150303</v>
      </c>
      <c r="AJ19" s="4">
        <v>1</v>
      </c>
      <c r="AK19" s="4">
        <v>1</v>
      </c>
      <c r="AL19" s="4">
        <v>1</v>
      </c>
      <c r="AM19" s="4">
        <v>0</v>
      </c>
      <c r="AN19" s="4">
        <v>0</v>
      </c>
      <c r="AO19" s="4" t="s">
        <v>145</v>
      </c>
      <c r="AP19" s="4" t="s">
        <v>129</v>
      </c>
      <c r="AQ19" s="6">
        <v>43570040885.919998</v>
      </c>
      <c r="AR19" s="4">
        <v>159164</v>
      </c>
      <c r="AS19" s="15">
        <v>0</v>
      </c>
      <c r="AT19" s="15">
        <v>68.9025983592351</v>
      </c>
      <c r="AU19" s="15">
        <v>68.9025983592351</v>
      </c>
      <c r="AV19" s="15">
        <v>31.097401640764801</v>
      </c>
      <c r="AW19" s="15">
        <v>31.097401640764801</v>
      </c>
      <c r="AX19" s="15">
        <v>0</v>
      </c>
      <c r="AY19">
        <v>73.319059443973501</v>
      </c>
    </row>
    <row r="20" spans="1:51" x14ac:dyDescent="0.25">
      <c r="A20">
        <v>97</v>
      </c>
      <c r="B20" s="4">
        <v>0.992767835895217</v>
      </c>
      <c r="C20" s="4">
        <v>25.027503012227498</v>
      </c>
      <c r="D20" s="4">
        <v>8.34157735248073</v>
      </c>
      <c r="E20" s="4">
        <v>2.3718264248499699E-2</v>
      </c>
      <c r="F20" s="5">
        <v>7.2321641047820998E-3</v>
      </c>
      <c r="G20" s="5">
        <v>0</v>
      </c>
      <c r="H20" s="4">
        <v>4.1027405532300296</v>
      </c>
      <c r="I20" s="4">
        <v>3.8402995810437202</v>
      </c>
      <c r="J20" s="4">
        <v>-20.755639965798601</v>
      </c>
      <c r="K20" s="4">
        <v>32.511491054413902</v>
      </c>
      <c r="L20" s="4">
        <v>14.592738375513299</v>
      </c>
      <c r="M20" s="4">
        <v>11.8390075290121</v>
      </c>
      <c r="N20" s="4">
        <v>68.156253548917306</v>
      </c>
      <c r="O20" s="4">
        <v>65.177772956410493</v>
      </c>
      <c r="P20" s="4">
        <v>293515.87052853801</v>
      </c>
      <c r="Q20" s="4">
        <v>273384.448033366</v>
      </c>
      <c r="R20" s="4">
        <v>782.62380017445605</v>
      </c>
      <c r="S20" s="4">
        <v>0</v>
      </c>
      <c r="T20" s="4">
        <v>0</v>
      </c>
      <c r="U20" s="4">
        <v>3.6990864738388599E-2</v>
      </c>
      <c r="V20" s="4">
        <v>0.31948024649228901</v>
      </c>
      <c r="W20" s="4">
        <v>0</v>
      </c>
      <c r="X20" s="4">
        <v>0.75414459234881004</v>
      </c>
      <c r="Y20" s="4">
        <v>0</v>
      </c>
      <c r="Z20" s="5">
        <v>3.4765966736708201E-4</v>
      </c>
      <c r="AA20" s="5">
        <v>5.1752209162224997E-5</v>
      </c>
      <c r="AB20" s="10">
        <v>2.7994828835263001E-3</v>
      </c>
      <c r="AC20" s="10">
        <v>1.39593022489295E-6</v>
      </c>
      <c r="AD20" s="10">
        <v>4.0318601303011899E-3</v>
      </c>
      <c r="AE20" s="4">
        <v>2.45301569098028E-2</v>
      </c>
      <c r="AF20" s="4">
        <v>0.75628598751500098</v>
      </c>
      <c r="AG20" s="4">
        <v>0.97965776719801001</v>
      </c>
      <c r="AH20" s="4">
        <v>0.99872127708043201</v>
      </c>
      <c r="AI20" s="4">
        <v>0.99974782095048298</v>
      </c>
      <c r="AJ20" s="4">
        <v>1</v>
      </c>
      <c r="AK20" s="4">
        <v>1</v>
      </c>
      <c r="AL20" s="4">
        <v>1</v>
      </c>
      <c r="AM20" s="4">
        <v>0</v>
      </c>
      <c r="AN20" s="4">
        <v>0</v>
      </c>
      <c r="AO20" s="4" t="s">
        <v>146</v>
      </c>
      <c r="AP20" s="4" t="s">
        <v>130</v>
      </c>
      <c r="AQ20" s="6">
        <v>43981816615.160004</v>
      </c>
      <c r="AR20" s="4">
        <v>160879</v>
      </c>
      <c r="AS20" s="15">
        <v>0</v>
      </c>
      <c r="AT20" s="15">
        <v>68.048233289331407</v>
      </c>
      <c r="AU20" s="15">
        <v>68.048233289331407</v>
      </c>
      <c r="AV20" s="15">
        <v>31.951766710668501</v>
      </c>
      <c r="AW20" s="15">
        <v>31.951766710668501</v>
      </c>
      <c r="AX20" s="15">
        <v>0</v>
      </c>
      <c r="AY20">
        <v>94.548590404183201</v>
      </c>
    </row>
    <row r="21" spans="1:51" x14ac:dyDescent="0.25">
      <c r="A21">
        <v>97</v>
      </c>
      <c r="B21" s="4">
        <v>0.99209711752820595</v>
      </c>
      <c r="C21" s="4">
        <v>27.8309486971669</v>
      </c>
      <c r="D21" s="4">
        <v>9.0819203972355993</v>
      </c>
      <c r="E21" s="4">
        <v>2.68138572498413E-2</v>
      </c>
      <c r="F21" s="5">
        <v>7.9028824717932902E-3</v>
      </c>
      <c r="G21" s="5">
        <v>0</v>
      </c>
      <c r="H21" s="4">
        <v>4.1348421477221304</v>
      </c>
      <c r="I21" s="4">
        <v>3.8277250291846898</v>
      </c>
      <c r="J21" s="4">
        <v>-20.0389557709005</v>
      </c>
      <c r="K21" s="4">
        <v>37.477155620940799</v>
      </c>
      <c r="L21" s="4">
        <v>14.4877045600388</v>
      </c>
      <c r="M21" s="4">
        <v>12.6078128582411</v>
      </c>
      <c r="N21" s="4">
        <v>67.879501963899401</v>
      </c>
      <c r="O21" s="4">
        <v>64.682708039634605</v>
      </c>
      <c r="P21" s="4">
        <v>295895.42198303703</v>
      </c>
      <c r="Q21" s="4">
        <v>275423.54305827001</v>
      </c>
      <c r="R21" s="4">
        <v>782.57786396524398</v>
      </c>
      <c r="S21" s="4">
        <v>0</v>
      </c>
      <c r="T21" s="4">
        <v>0</v>
      </c>
      <c r="U21" s="4">
        <v>3.3245687119706303E-2</v>
      </c>
      <c r="V21" s="4">
        <v>0.31884608175692603</v>
      </c>
      <c r="W21" s="4">
        <v>0</v>
      </c>
      <c r="X21" s="4">
        <v>0.74620281227947405</v>
      </c>
      <c r="Y21" s="4">
        <v>0</v>
      </c>
      <c r="Z21" s="5">
        <v>3.5348430277968299E-4</v>
      </c>
      <c r="AA21" s="5">
        <v>5.6024626866873403E-5</v>
      </c>
      <c r="AB21" s="10">
        <v>2.8690501527125901E-3</v>
      </c>
      <c r="AC21" s="10">
        <v>1.65273831777568E-6</v>
      </c>
      <c r="AD21" s="10">
        <v>4.6226575239359802E-3</v>
      </c>
      <c r="AE21" s="4">
        <v>2.6445154231125999E-2</v>
      </c>
      <c r="AF21" s="4">
        <v>0.73125548823181896</v>
      </c>
      <c r="AG21" s="4">
        <v>0.979473890486807</v>
      </c>
      <c r="AH21" s="4">
        <v>0.99839829479854003</v>
      </c>
      <c r="AI21" s="4">
        <v>0.99967124020694698</v>
      </c>
      <c r="AJ21" s="4">
        <v>1</v>
      </c>
      <c r="AK21" s="4">
        <v>1</v>
      </c>
      <c r="AL21" s="4">
        <v>1</v>
      </c>
      <c r="AM21" s="4">
        <v>0</v>
      </c>
      <c r="AN21" s="4">
        <v>0</v>
      </c>
      <c r="AO21" s="4" t="s">
        <v>147</v>
      </c>
      <c r="AP21" s="4" t="s">
        <v>131</v>
      </c>
      <c r="AQ21" s="6">
        <v>44207957472.739998</v>
      </c>
      <c r="AR21" s="4">
        <v>160509</v>
      </c>
      <c r="AS21" s="15">
        <v>0</v>
      </c>
      <c r="AT21" s="15">
        <v>68.1145338558064</v>
      </c>
      <c r="AU21" s="15">
        <v>68.1145338558064</v>
      </c>
      <c r="AV21" s="15">
        <v>31.885466144193501</v>
      </c>
      <c r="AW21" s="15">
        <v>31.885466144193501</v>
      </c>
      <c r="AX21" s="15">
        <v>0</v>
      </c>
      <c r="AY21">
        <v>118.174201959104</v>
      </c>
    </row>
    <row r="22" spans="1:51" x14ac:dyDescent="0.25">
      <c r="A22">
        <v>97</v>
      </c>
      <c r="B22" s="4">
        <v>0.99144967387038196</v>
      </c>
      <c r="C22" s="4">
        <v>31.457809554335402</v>
      </c>
      <c r="D22" s="4">
        <v>9.7913692180842098</v>
      </c>
      <c r="E22" s="4">
        <v>3.0986490940274499E-2</v>
      </c>
      <c r="F22" s="5">
        <v>8.5503261296176608E-3</v>
      </c>
      <c r="G22" s="5">
        <v>0</v>
      </c>
      <c r="H22" s="4">
        <v>4.1831056287147099</v>
      </c>
      <c r="I22" s="4">
        <v>3.8234897991792001</v>
      </c>
      <c r="J22" s="4">
        <v>-19.308467152961001</v>
      </c>
      <c r="K22" s="4">
        <v>42.4414709362472</v>
      </c>
      <c r="L22" s="4">
        <v>14.5358316264058</v>
      </c>
      <c r="M22" s="4">
        <v>13.4661459978945</v>
      </c>
      <c r="N22" s="4">
        <v>68.134365329732702</v>
      </c>
      <c r="O22" s="4">
        <v>64.854192175624604</v>
      </c>
      <c r="P22" s="4">
        <v>295673.57968567999</v>
      </c>
      <c r="Q22" s="4">
        <v>274474.31744831899</v>
      </c>
      <c r="R22" s="4">
        <v>782.37061544591597</v>
      </c>
      <c r="S22" s="4">
        <v>0</v>
      </c>
      <c r="T22" s="4">
        <v>0</v>
      </c>
      <c r="U22" s="4">
        <v>2.9554947425934699E-2</v>
      </c>
      <c r="V22" s="4">
        <v>0.31628242699909997</v>
      </c>
      <c r="W22" s="4">
        <v>0</v>
      </c>
      <c r="X22" s="4">
        <v>0.73742216935260996</v>
      </c>
      <c r="Y22" s="4">
        <v>0</v>
      </c>
      <c r="Z22" s="5">
        <v>3.59625182460098E-4</v>
      </c>
      <c r="AA22" s="5">
        <v>6.1795145375626197E-5</v>
      </c>
      <c r="AB22" s="10">
        <v>2.9245868807497299E-3</v>
      </c>
      <c r="AC22" s="10">
        <v>2.2833316231014498E-6</v>
      </c>
      <c r="AD22" s="10">
        <v>5.2020224613426799E-3</v>
      </c>
      <c r="AE22" s="4">
        <v>2.6782477124935099E-2</v>
      </c>
      <c r="AF22" s="4">
        <v>0.724751090086039</v>
      </c>
      <c r="AG22" s="4">
        <v>0.97632536653116497</v>
      </c>
      <c r="AH22" s="4">
        <v>0.997786893837043</v>
      </c>
      <c r="AI22" s="4">
        <v>0.99977110334512298</v>
      </c>
      <c r="AJ22" s="4">
        <v>1</v>
      </c>
      <c r="AK22" s="4">
        <v>1</v>
      </c>
      <c r="AL22" s="4">
        <v>1</v>
      </c>
      <c r="AM22" s="4">
        <v>0</v>
      </c>
      <c r="AN22" s="4">
        <v>0</v>
      </c>
      <c r="AO22" s="4" t="s">
        <v>148</v>
      </c>
      <c r="AP22" s="4" t="s">
        <v>132</v>
      </c>
      <c r="AQ22" s="6">
        <v>40881577212.339996</v>
      </c>
      <c r="AR22" s="4">
        <v>148945</v>
      </c>
      <c r="AS22" s="15">
        <v>0</v>
      </c>
      <c r="AT22" s="15">
        <v>68.371757300089897</v>
      </c>
      <c r="AU22" s="15">
        <v>68.371757300089897</v>
      </c>
      <c r="AV22" s="15">
        <v>31.62824269991</v>
      </c>
      <c r="AW22" s="15">
        <v>31.62824269991</v>
      </c>
      <c r="AX22" s="15">
        <v>0</v>
      </c>
      <c r="AY22">
        <v>144.31373883304201</v>
      </c>
    </row>
    <row r="23" spans="1:51" x14ac:dyDescent="0.25">
      <c r="A23">
        <v>97</v>
      </c>
      <c r="B23" s="4">
        <v>0.99072239028534004</v>
      </c>
      <c r="C23" s="4">
        <v>33.304221716883298</v>
      </c>
      <c r="D23" s="4">
        <v>10.5822499831014</v>
      </c>
      <c r="E23" s="4">
        <v>3.3189120807656299E-2</v>
      </c>
      <c r="F23" s="5">
        <v>9.2776097146592407E-3</v>
      </c>
      <c r="G23" s="5">
        <v>0</v>
      </c>
      <c r="H23" s="4">
        <v>4.2389415300754898</v>
      </c>
      <c r="I23" s="4">
        <v>3.8269868753635499</v>
      </c>
      <c r="J23" s="4">
        <v>-18.563579512203901</v>
      </c>
      <c r="K23" s="4">
        <v>47.5181657858855</v>
      </c>
      <c r="L23" s="4">
        <v>14.521738018190099</v>
      </c>
      <c r="M23" s="4">
        <v>14.598139898686</v>
      </c>
      <c r="N23" s="4">
        <v>67.828227111409007</v>
      </c>
      <c r="O23" s="4">
        <v>64.5519156159217</v>
      </c>
      <c r="P23" s="4">
        <v>295745.68320464302</v>
      </c>
      <c r="Q23" s="4">
        <v>274652.29598887102</v>
      </c>
      <c r="R23" s="4">
        <v>782.20509203350196</v>
      </c>
      <c r="S23" s="4">
        <v>0</v>
      </c>
      <c r="T23" s="4">
        <v>0</v>
      </c>
      <c r="U23" s="4">
        <v>2.3834156897787201E-2</v>
      </c>
      <c r="V23" s="4">
        <v>0.30543286058415797</v>
      </c>
      <c r="W23" s="4">
        <v>0</v>
      </c>
      <c r="X23" s="4">
        <v>0.72540982248493402</v>
      </c>
      <c r="Y23" s="4">
        <v>0</v>
      </c>
      <c r="Z23" s="5">
        <v>3.6543652309801701E-4</v>
      </c>
      <c r="AA23" s="5">
        <v>6.9434013042086996E-5</v>
      </c>
      <c r="AB23" s="10">
        <v>3.0125580611942101E-3</v>
      </c>
      <c r="AC23" s="10">
        <v>2.5641521808826601E-6</v>
      </c>
      <c r="AD23" s="10">
        <v>5.8276037836485399E-3</v>
      </c>
      <c r="AE23" s="4">
        <v>2.5413600275352301E-2</v>
      </c>
      <c r="AF23" s="4">
        <v>0.72717762883551995</v>
      </c>
      <c r="AG23" s="4">
        <v>0.97756360695948996</v>
      </c>
      <c r="AH23" s="4">
        <v>0.99767709129697701</v>
      </c>
      <c r="AI23" s="4">
        <v>0.99980449507090297</v>
      </c>
      <c r="AJ23" s="4">
        <v>1</v>
      </c>
      <c r="AK23" s="4">
        <v>1</v>
      </c>
      <c r="AL23" s="4">
        <v>1</v>
      </c>
      <c r="AM23" s="4">
        <v>0</v>
      </c>
      <c r="AN23" s="4">
        <v>0</v>
      </c>
      <c r="AO23" s="4" t="s">
        <v>70</v>
      </c>
      <c r="AP23" s="4" t="s">
        <v>71</v>
      </c>
      <c r="AQ23" s="6">
        <v>39190960071.540001</v>
      </c>
      <c r="AR23" s="4">
        <v>142693</v>
      </c>
      <c r="AS23" s="15">
        <v>0</v>
      </c>
      <c r="AT23" s="15">
        <v>69.456713941584098</v>
      </c>
      <c r="AU23" s="15">
        <v>69.456713941584098</v>
      </c>
      <c r="AV23" s="15">
        <v>30.543286058415799</v>
      </c>
      <c r="AW23" s="15">
        <v>30.543286058415799</v>
      </c>
      <c r="AX23" s="15">
        <v>0</v>
      </c>
      <c r="AY23">
        <v>174.12595009353601</v>
      </c>
    </row>
    <row r="24" spans="1:51" x14ac:dyDescent="0.25">
      <c r="A24">
        <v>97</v>
      </c>
      <c r="B24" s="4">
        <v>0.99008101348119104</v>
      </c>
      <c r="C24" s="4">
        <v>33.412905074069897</v>
      </c>
      <c r="D24" s="4">
        <v>11.2744322799816</v>
      </c>
      <c r="E24" s="4">
        <v>3.3320506950236702E-2</v>
      </c>
      <c r="F24" s="5">
        <v>9.9189865188087697E-3</v>
      </c>
      <c r="G24" s="5">
        <v>0</v>
      </c>
      <c r="H24" s="4">
        <v>4.3180088133900201</v>
      </c>
      <c r="I24" s="4">
        <v>3.8417095635101601</v>
      </c>
      <c r="J24" s="4">
        <v>-17.463033232366499</v>
      </c>
      <c r="K24" s="4">
        <v>52.504460856871802</v>
      </c>
      <c r="L24" s="4">
        <v>14.8874961022898</v>
      </c>
      <c r="M24" s="4">
        <v>16.089801589438402</v>
      </c>
      <c r="N24" s="4">
        <v>69.557277818035402</v>
      </c>
      <c r="O24" s="4">
        <v>66.210125995491296</v>
      </c>
      <c r="P24" s="4">
        <v>289074.80954989302</v>
      </c>
      <c r="Q24" s="4">
        <v>268000.80968965101</v>
      </c>
      <c r="R24" s="4">
        <v>781.780156964767</v>
      </c>
      <c r="S24" s="4">
        <v>0</v>
      </c>
      <c r="T24" s="4">
        <v>0</v>
      </c>
      <c r="U24" s="4">
        <v>1.9533416900711299E-2</v>
      </c>
      <c r="V24" s="4">
        <v>0.293068561959486</v>
      </c>
      <c r="W24" s="4">
        <v>0</v>
      </c>
      <c r="X24" s="4">
        <v>0.70768999875706795</v>
      </c>
      <c r="Y24" s="4">
        <v>0</v>
      </c>
      <c r="Z24" s="5">
        <v>3.7173065143407798E-4</v>
      </c>
      <c r="AA24" s="5">
        <v>8.2806942032154695E-5</v>
      </c>
      <c r="AB24" s="10">
        <v>3.1134833891456799E-3</v>
      </c>
      <c r="AC24" s="10">
        <v>2.6524878513713101E-6</v>
      </c>
      <c r="AD24" s="10">
        <v>6.3482996130898696E-3</v>
      </c>
      <c r="AE24" s="4">
        <v>2.1343834427945199E-2</v>
      </c>
      <c r="AF24" s="4">
        <v>0.743219356564774</v>
      </c>
      <c r="AG24" s="4">
        <v>0.97898504923415897</v>
      </c>
      <c r="AH24" s="4">
        <v>0.99781394459043105</v>
      </c>
      <c r="AI24" s="4">
        <v>0.99980766978107405</v>
      </c>
      <c r="AJ24" s="4">
        <v>1</v>
      </c>
      <c r="AK24" s="4">
        <v>1</v>
      </c>
      <c r="AL24" s="4">
        <v>1</v>
      </c>
      <c r="AM24" s="4">
        <v>0</v>
      </c>
      <c r="AN24" s="4">
        <v>0</v>
      </c>
      <c r="AO24" s="4" t="s">
        <v>149</v>
      </c>
      <c r="AP24" s="4" t="s">
        <v>133</v>
      </c>
      <c r="AQ24" s="6">
        <v>35465887150.279999</v>
      </c>
      <c r="AR24" s="4">
        <v>132335</v>
      </c>
      <c r="AS24" s="15">
        <v>0</v>
      </c>
      <c r="AT24" s="15">
        <v>70.693143804051303</v>
      </c>
      <c r="AU24" s="15">
        <v>70.693143804051303</v>
      </c>
      <c r="AV24" s="15">
        <v>29.306856195948601</v>
      </c>
      <c r="AW24" s="15">
        <v>29.306856195948601</v>
      </c>
      <c r="AX24" s="15">
        <v>0</v>
      </c>
      <c r="AY24">
        <v>205.960894535335</v>
      </c>
    </row>
    <row r="25" spans="1:51" x14ac:dyDescent="0.25">
      <c r="A25">
        <v>97</v>
      </c>
      <c r="B25" s="4">
        <v>0.98941933975600704</v>
      </c>
      <c r="C25" s="4">
        <v>35.483122751195602</v>
      </c>
      <c r="D25" s="4">
        <v>11.983369033498301</v>
      </c>
      <c r="E25" s="4">
        <v>3.5861456913817397E-2</v>
      </c>
      <c r="F25" s="5">
        <v>1.0580660243992601E-2</v>
      </c>
      <c r="G25" s="5">
        <v>0</v>
      </c>
      <c r="H25" s="4">
        <v>4.3828476012421298</v>
      </c>
      <c r="I25" s="4">
        <v>3.85236985124663</v>
      </c>
      <c r="J25" s="4">
        <v>-17.323484782878001</v>
      </c>
      <c r="K25" s="4">
        <v>57.483952620614602</v>
      </c>
      <c r="L25" s="4">
        <v>15.128447433642799</v>
      </c>
      <c r="M25" s="4">
        <v>17.615635507674199</v>
      </c>
      <c r="N25" s="4">
        <v>69.3707222762594</v>
      </c>
      <c r="O25" s="4">
        <v>66.117421457794194</v>
      </c>
      <c r="P25" s="4">
        <v>284722.57227888302</v>
      </c>
      <c r="Q25" s="4">
        <v>263601.22499946097</v>
      </c>
      <c r="R25" s="4">
        <v>781.65218840305101</v>
      </c>
      <c r="S25" s="4">
        <v>0</v>
      </c>
      <c r="T25" s="4">
        <v>0</v>
      </c>
      <c r="U25" s="4">
        <v>1.6827545058759601E-2</v>
      </c>
      <c r="V25" s="4">
        <v>0.27475101430821303</v>
      </c>
      <c r="W25" s="4">
        <v>0</v>
      </c>
      <c r="X25" s="4">
        <v>0.70253617632027499</v>
      </c>
      <c r="Y25" s="4">
        <v>0</v>
      </c>
      <c r="Z25" s="5">
        <v>3.7826165390336599E-4</v>
      </c>
      <c r="AA25" s="5">
        <v>9.7685403267692999E-5</v>
      </c>
      <c r="AB25" s="10">
        <v>3.1965204846598201E-3</v>
      </c>
      <c r="AC25" s="10">
        <v>3.29264430798687E-6</v>
      </c>
      <c r="AD25" s="10">
        <v>6.9048864209610601E-3</v>
      </c>
      <c r="AE25" s="4">
        <v>1.7894566644767299E-2</v>
      </c>
      <c r="AF25" s="4">
        <v>0.76065412066716998</v>
      </c>
      <c r="AG25" s="4">
        <v>0.97939804238014205</v>
      </c>
      <c r="AH25" s="4">
        <v>0.99745020383035099</v>
      </c>
      <c r="AI25" s="4">
        <v>0.99959005351784602</v>
      </c>
      <c r="AJ25" s="4">
        <v>1</v>
      </c>
      <c r="AK25" s="4">
        <v>1</v>
      </c>
      <c r="AL25" s="4">
        <v>1</v>
      </c>
      <c r="AM25" s="4">
        <v>0</v>
      </c>
      <c r="AN25" s="4">
        <v>0</v>
      </c>
      <c r="AO25" s="4" t="s">
        <v>150</v>
      </c>
      <c r="AP25" s="4" t="s">
        <v>134</v>
      </c>
      <c r="AQ25" s="6">
        <v>34266577642.580002</v>
      </c>
      <c r="AR25" s="4">
        <v>129994</v>
      </c>
      <c r="AS25" s="15">
        <v>0</v>
      </c>
      <c r="AT25" s="15">
        <v>72.524898569178603</v>
      </c>
      <c r="AU25" s="15">
        <v>72.524898569178603</v>
      </c>
      <c r="AV25" s="15">
        <v>27.475101430821301</v>
      </c>
      <c r="AW25" s="15">
        <v>27.475101430821301</v>
      </c>
      <c r="AX25" s="15">
        <v>0</v>
      </c>
      <c r="AY25">
        <v>247.53419024111801</v>
      </c>
    </row>
    <row r="26" spans="1:51" x14ac:dyDescent="0.25">
      <c r="A26">
        <v>97</v>
      </c>
      <c r="B26" s="4">
        <v>0.98867875315606901</v>
      </c>
      <c r="C26" s="4">
        <v>36.916194201583203</v>
      </c>
      <c r="D26" s="4">
        <v>12.770694549005499</v>
      </c>
      <c r="E26" s="4">
        <v>3.7664536457675403E-2</v>
      </c>
      <c r="F26" s="5">
        <v>1.13212468439304E-2</v>
      </c>
      <c r="G26" s="5">
        <v>0</v>
      </c>
      <c r="H26" s="4">
        <v>4.4570138283542002</v>
      </c>
      <c r="I26" s="4">
        <v>3.87369396655901</v>
      </c>
      <c r="J26" s="4">
        <v>-17.372290288372199</v>
      </c>
      <c r="K26" s="4">
        <v>62.493872299298502</v>
      </c>
      <c r="L26" s="4">
        <v>15.300089484672499</v>
      </c>
      <c r="M26" s="4">
        <v>19.219580973313601</v>
      </c>
      <c r="N26" s="4">
        <v>69.640995457539205</v>
      </c>
      <c r="O26" s="4">
        <v>66.478468410495097</v>
      </c>
      <c r="P26" s="4">
        <v>281394.51245636097</v>
      </c>
      <c r="Q26" s="4">
        <v>260887.20038690799</v>
      </c>
      <c r="R26" s="4">
        <v>781.25668982452203</v>
      </c>
      <c r="S26" s="4">
        <v>0</v>
      </c>
      <c r="T26" s="4">
        <v>0</v>
      </c>
      <c r="U26" s="4">
        <v>1.57969973089311E-2</v>
      </c>
      <c r="V26" s="4">
        <v>0.25155198752355401</v>
      </c>
      <c r="W26" s="4">
        <v>0</v>
      </c>
      <c r="X26" s="4">
        <v>0.69517777957868698</v>
      </c>
      <c r="Y26" s="4">
        <v>0</v>
      </c>
      <c r="Z26" s="5">
        <v>3.8188402314078598E-4</v>
      </c>
      <c r="AA26" s="5">
        <v>1.16284490665927E-4</v>
      </c>
      <c r="AB26" s="10">
        <v>3.2824559609929802E-3</v>
      </c>
      <c r="AC26" s="10">
        <v>3.38563910855065E-6</v>
      </c>
      <c r="AD26" s="10">
        <v>7.5372227963035696E-3</v>
      </c>
      <c r="AE26" s="4">
        <v>1.2960874951345999E-2</v>
      </c>
      <c r="AF26" s="4">
        <v>0.77964598469661195</v>
      </c>
      <c r="AG26" s="4">
        <v>0.98196676584440401</v>
      </c>
      <c r="AH26" s="4">
        <v>0.99752558413372505</v>
      </c>
      <c r="AI26" s="4">
        <v>0.99960562277723597</v>
      </c>
      <c r="AJ26" s="4">
        <v>1</v>
      </c>
      <c r="AK26" s="4">
        <v>1</v>
      </c>
      <c r="AL26" s="4">
        <v>1</v>
      </c>
      <c r="AM26" s="4">
        <v>0</v>
      </c>
      <c r="AN26" s="4">
        <v>0</v>
      </c>
      <c r="AO26" s="4" t="s">
        <v>151</v>
      </c>
      <c r="AP26" s="4" t="s">
        <v>135</v>
      </c>
      <c r="AQ26" s="6">
        <v>35359607591.639999</v>
      </c>
      <c r="AR26" s="4">
        <v>135536</v>
      </c>
      <c r="AS26" s="15">
        <v>0</v>
      </c>
      <c r="AT26" s="15">
        <v>74.844801247644497</v>
      </c>
      <c r="AU26" s="15">
        <v>74.844801247644497</v>
      </c>
      <c r="AV26" s="15">
        <v>25.1551987523554</v>
      </c>
      <c r="AW26" s="15">
        <v>25.1551987523554</v>
      </c>
      <c r="AX26" s="15">
        <v>0</v>
      </c>
      <c r="AY26">
        <v>297.70247848189399</v>
      </c>
    </row>
    <row r="27" spans="1:51" x14ac:dyDescent="0.25">
      <c r="A27">
        <v>97</v>
      </c>
      <c r="B27" s="4">
        <v>0.98805992433676704</v>
      </c>
      <c r="C27" s="4">
        <v>37.345209881536803</v>
      </c>
      <c r="D27" s="4">
        <v>13.4236213020771</v>
      </c>
      <c r="E27" s="4">
        <v>3.8211625487718101E-2</v>
      </c>
      <c r="F27" s="5">
        <v>1.1940075663232699E-2</v>
      </c>
      <c r="G27" s="5">
        <v>0</v>
      </c>
      <c r="H27" s="4">
        <v>4.5265381369182798</v>
      </c>
      <c r="I27" s="4">
        <v>3.89317759535848</v>
      </c>
      <c r="J27" s="4">
        <v>-17.357444142943901</v>
      </c>
      <c r="K27" s="4">
        <v>67.507788310346896</v>
      </c>
      <c r="L27" s="4">
        <v>15.524625186481</v>
      </c>
      <c r="M27" s="4">
        <v>20.507182785311201</v>
      </c>
      <c r="N27" s="4">
        <v>69.628969068538396</v>
      </c>
      <c r="O27" s="4">
        <v>66.6435851183914</v>
      </c>
      <c r="P27" s="4">
        <v>277328.61571989499</v>
      </c>
      <c r="Q27" s="4">
        <v>257076.01452947801</v>
      </c>
      <c r="R27" s="4">
        <v>781.11713358103896</v>
      </c>
      <c r="S27" s="4">
        <v>0</v>
      </c>
      <c r="T27" s="4">
        <v>0</v>
      </c>
      <c r="U27" s="4">
        <v>1.6723574292648102E-2</v>
      </c>
      <c r="V27" s="4">
        <v>0.23597175168697701</v>
      </c>
      <c r="W27" s="4">
        <v>0</v>
      </c>
      <c r="X27" s="4">
        <v>0.69099867614049704</v>
      </c>
      <c r="Y27" s="4">
        <v>0</v>
      </c>
      <c r="Z27" s="5">
        <v>3.8698645243419202E-4</v>
      </c>
      <c r="AA27" s="5">
        <v>1.3357148903097999E-4</v>
      </c>
      <c r="AB27" s="10">
        <v>3.3189158032611902E-3</v>
      </c>
      <c r="AC27" s="10">
        <v>3.9252187784782198E-6</v>
      </c>
      <c r="AD27" s="10">
        <v>8.0966625121133198E-3</v>
      </c>
      <c r="AE27" s="4">
        <v>7.3625069888890102E-3</v>
      </c>
      <c r="AF27" s="4">
        <v>0.80371151762209503</v>
      </c>
      <c r="AG27" s="4">
        <v>0.98172643764080303</v>
      </c>
      <c r="AH27" s="4">
        <v>0.99727104386335996</v>
      </c>
      <c r="AI27" s="4">
        <v>0.99956676147008405</v>
      </c>
      <c r="AJ27" s="4">
        <v>1</v>
      </c>
      <c r="AK27" s="4">
        <v>1</v>
      </c>
      <c r="AL27" s="4">
        <v>1</v>
      </c>
      <c r="AM27" s="4">
        <v>0</v>
      </c>
      <c r="AN27" s="4">
        <v>0</v>
      </c>
      <c r="AO27" s="4" t="s">
        <v>152</v>
      </c>
      <c r="AP27" s="4" t="s">
        <v>136</v>
      </c>
      <c r="AQ27" s="6">
        <v>36614565521.389999</v>
      </c>
      <c r="AR27" s="4">
        <v>142427</v>
      </c>
      <c r="AS27" s="15">
        <v>0</v>
      </c>
      <c r="AT27" s="15">
        <v>76.402824831302198</v>
      </c>
      <c r="AU27" s="15">
        <v>76.402824831302198</v>
      </c>
      <c r="AV27" s="15">
        <v>23.597175168697699</v>
      </c>
      <c r="AW27" s="15">
        <v>23.597175168697699</v>
      </c>
      <c r="AX27" s="15">
        <v>0</v>
      </c>
      <c r="AY27">
        <v>353.87949161134401</v>
      </c>
    </row>
    <row r="28" spans="1:51" x14ac:dyDescent="0.25">
      <c r="A28">
        <v>97</v>
      </c>
      <c r="B28" s="4">
        <v>0.98724113486291998</v>
      </c>
      <c r="C28" s="4">
        <v>38.8004168964695</v>
      </c>
      <c r="D28" s="4">
        <v>14.2806417329684</v>
      </c>
      <c r="E28" s="4">
        <v>4.0093265411971897E-2</v>
      </c>
      <c r="F28" s="5">
        <v>1.27588651370793E-2</v>
      </c>
      <c r="G28" s="5">
        <v>0</v>
      </c>
      <c r="H28" s="4">
        <v>4.5629607377015402</v>
      </c>
      <c r="I28" s="4">
        <v>3.8915187669964801</v>
      </c>
      <c r="J28" s="4">
        <v>-17.338161738532101</v>
      </c>
      <c r="K28" s="4">
        <v>72.521817416847398</v>
      </c>
      <c r="L28" s="4">
        <v>15.200947268613699</v>
      </c>
      <c r="M28" s="4">
        <v>21.458714849890299</v>
      </c>
      <c r="N28" s="4">
        <v>68.415454658357604</v>
      </c>
      <c r="O28" s="4">
        <v>65.449720028663606</v>
      </c>
      <c r="P28" s="4">
        <v>282548.22487825499</v>
      </c>
      <c r="Q28" s="4">
        <v>262505.16866920999</v>
      </c>
      <c r="R28" s="4">
        <v>781.02953026914997</v>
      </c>
      <c r="S28" s="4">
        <v>0</v>
      </c>
      <c r="T28" s="4">
        <v>0</v>
      </c>
      <c r="U28" s="4">
        <v>1.61883880081563E-2</v>
      </c>
      <c r="V28" s="4">
        <v>0.22642586422368699</v>
      </c>
      <c r="W28" s="4">
        <v>0</v>
      </c>
      <c r="X28" s="4">
        <v>0.69552406311452897</v>
      </c>
      <c r="Y28" s="4">
        <v>0</v>
      </c>
      <c r="Z28" s="5">
        <v>3.8991503405858197E-4</v>
      </c>
      <c r="AA28" s="5">
        <v>1.4459484311078399E-4</v>
      </c>
      <c r="AB28" s="10">
        <v>3.3562305536735701E-3</v>
      </c>
      <c r="AC28" s="10">
        <v>4.5622395077121298E-6</v>
      </c>
      <c r="AD28" s="10">
        <v>8.8635481190462908E-3</v>
      </c>
      <c r="AE28" s="4">
        <v>6.2719663140639202E-3</v>
      </c>
      <c r="AF28" s="4">
        <v>0.798839584931888</v>
      </c>
      <c r="AG28" s="4">
        <v>0.98129144415896796</v>
      </c>
      <c r="AH28" s="4">
        <v>0.996895621910728</v>
      </c>
      <c r="AI28" s="4">
        <v>0.99964418117056897</v>
      </c>
      <c r="AJ28" s="4">
        <v>1</v>
      </c>
      <c r="AK28" s="4">
        <v>1</v>
      </c>
      <c r="AL28" s="4">
        <v>1</v>
      </c>
      <c r="AM28" s="4">
        <v>0</v>
      </c>
      <c r="AN28" s="4">
        <v>0</v>
      </c>
      <c r="AO28" s="4" t="s">
        <v>72</v>
      </c>
      <c r="AP28" s="4" t="s">
        <v>73</v>
      </c>
      <c r="AQ28" s="6">
        <v>39348474762.839996</v>
      </c>
      <c r="AR28" s="4">
        <v>149896</v>
      </c>
      <c r="AS28" s="15">
        <v>0</v>
      </c>
      <c r="AT28" s="15">
        <v>77.357413577631206</v>
      </c>
      <c r="AU28" s="15">
        <v>77.357413577631206</v>
      </c>
      <c r="AV28" s="15">
        <v>22.642586422368701</v>
      </c>
      <c r="AW28" s="15">
        <v>22.642586422368701</v>
      </c>
      <c r="AX28" s="15">
        <v>0</v>
      </c>
      <c r="AY28" s="31">
        <v>414.10152981060901</v>
      </c>
    </row>
    <row r="29" spans="1:51" x14ac:dyDescent="0.25">
      <c r="A29">
        <v>97</v>
      </c>
      <c r="B29" s="4">
        <v>0.985189116347018</v>
      </c>
      <c r="C29" s="4">
        <v>41.663526110259397</v>
      </c>
      <c r="D29" s="4">
        <v>16.394419804167399</v>
      </c>
      <c r="E29" s="4">
        <v>4.39182802487511E-2</v>
      </c>
      <c r="F29" s="5">
        <v>1.4810883652981501E-2</v>
      </c>
      <c r="G29" s="5">
        <v>0</v>
      </c>
      <c r="H29" s="4">
        <v>4.6771141035345503</v>
      </c>
      <c r="I29" s="4">
        <v>3.8682310350986699</v>
      </c>
      <c r="J29" s="4">
        <v>-14.4669137866847</v>
      </c>
      <c r="K29" s="4">
        <v>86.381652336578298</v>
      </c>
      <c r="L29" s="4">
        <v>15.167090269627501</v>
      </c>
      <c r="M29" s="4">
        <v>23.5896090832114</v>
      </c>
      <c r="N29" s="4">
        <v>68.121475831535406</v>
      </c>
      <c r="O29" s="4">
        <v>65.012332506715893</v>
      </c>
      <c r="P29" s="4">
        <v>283939.88182008499</v>
      </c>
      <c r="Q29" s="4">
        <v>263150.67138760298</v>
      </c>
      <c r="R29" s="4">
        <v>780.603645016418</v>
      </c>
      <c r="S29" s="4">
        <v>0</v>
      </c>
      <c r="T29" s="4">
        <v>0</v>
      </c>
      <c r="U29" s="4">
        <v>1.9316315518509E-2</v>
      </c>
      <c r="V29" s="4">
        <v>0.25174471670508403</v>
      </c>
      <c r="W29" s="4">
        <v>0</v>
      </c>
      <c r="X29" s="4">
        <v>0.68453667135252305</v>
      </c>
      <c r="Y29" s="4">
        <v>0</v>
      </c>
      <c r="Z29" s="5">
        <v>3.9604196745831699E-4</v>
      </c>
      <c r="AA29" s="5">
        <v>1.7805346180845E-4</v>
      </c>
      <c r="AB29" s="10">
        <v>3.5517711322343398E-3</v>
      </c>
      <c r="AC29" s="10">
        <v>5.4840644670977397E-6</v>
      </c>
      <c r="AD29" s="10">
        <v>1.06795183230117E-2</v>
      </c>
      <c r="AE29" s="4">
        <v>5.01347028273425E-3</v>
      </c>
      <c r="AF29" s="4">
        <v>0.79337251812276099</v>
      </c>
      <c r="AG29" s="4">
        <v>0.98091124487753401</v>
      </c>
      <c r="AH29" s="4">
        <v>0.99680692375233304</v>
      </c>
      <c r="AI29" s="4">
        <v>0.999602985111404</v>
      </c>
      <c r="AJ29" s="4">
        <v>1</v>
      </c>
      <c r="AK29" s="4">
        <v>1</v>
      </c>
      <c r="AL29" s="4">
        <v>1</v>
      </c>
      <c r="AM29" s="4">
        <v>0</v>
      </c>
      <c r="AN29" s="4">
        <v>0</v>
      </c>
      <c r="AO29" s="4" t="s">
        <v>74</v>
      </c>
      <c r="AP29" s="4" t="s">
        <v>75</v>
      </c>
      <c r="AQ29" s="6">
        <v>155582045143.14999</v>
      </c>
      <c r="AR29" s="4">
        <v>591228</v>
      </c>
      <c r="AS29" s="15">
        <v>0</v>
      </c>
      <c r="AT29" s="15">
        <v>74.825528329491505</v>
      </c>
      <c r="AU29" s="15">
        <v>74.825528329491505</v>
      </c>
      <c r="AV29" s="15">
        <v>25.1744716705084</v>
      </c>
      <c r="AW29" s="15">
        <v>25.1744716705084</v>
      </c>
      <c r="AX29" s="15">
        <v>0</v>
      </c>
      <c r="AY29" s="31">
        <v>588.23321039767404</v>
      </c>
    </row>
    <row r="30" spans="1:51" x14ac:dyDescent="0.25">
      <c r="A30">
        <v>97</v>
      </c>
      <c r="B30" s="4">
        <v>0.98145607252447398</v>
      </c>
      <c r="C30" s="4">
        <v>43.582707923872803</v>
      </c>
      <c r="D30" s="4">
        <v>20.117730032337899</v>
      </c>
      <c r="E30" s="4">
        <v>4.6579791109775802E-2</v>
      </c>
      <c r="F30" s="5">
        <v>1.85439274755256E-2</v>
      </c>
      <c r="G30" s="5">
        <v>0</v>
      </c>
      <c r="H30" s="4">
        <v>4.8588550359898797</v>
      </c>
      <c r="I30" s="4">
        <v>3.7910567111257301</v>
      </c>
      <c r="J30" s="4">
        <v>-9.8334540775723696</v>
      </c>
      <c r="K30" s="4">
        <v>112.46931674505301</v>
      </c>
      <c r="L30" s="4">
        <v>15.784600084364</v>
      </c>
      <c r="M30" s="4">
        <v>27.796089166858</v>
      </c>
      <c r="N30" s="4">
        <v>70.064948351466001</v>
      </c>
      <c r="O30" s="4">
        <v>66.347545098645099</v>
      </c>
      <c r="P30" s="4">
        <v>272726.80884855997</v>
      </c>
      <c r="Q30" s="4">
        <v>252914.40369771601</v>
      </c>
      <c r="R30" s="4">
        <v>779.73872806207703</v>
      </c>
      <c r="S30" s="4">
        <v>0</v>
      </c>
      <c r="T30" s="4">
        <v>0</v>
      </c>
      <c r="U30" s="4">
        <v>1.9795533222046201E-2</v>
      </c>
      <c r="V30" s="4">
        <v>0.241552262098745</v>
      </c>
      <c r="W30" s="4">
        <v>0</v>
      </c>
      <c r="X30" s="4">
        <v>0.63370660812620005</v>
      </c>
      <c r="Y30" s="4">
        <v>0</v>
      </c>
      <c r="Z30" s="5">
        <v>4.0992639221892299E-4</v>
      </c>
      <c r="AA30" s="5">
        <v>2.8019329161452298E-4</v>
      </c>
      <c r="AB30" s="10">
        <v>3.8676390292381401E-3</v>
      </c>
      <c r="AC30" s="10">
        <v>9.6043207129435594E-6</v>
      </c>
      <c r="AD30" s="10">
        <v>1.39765493662702E-2</v>
      </c>
      <c r="AE30" s="4">
        <v>6.7794065656833101E-3</v>
      </c>
      <c r="AF30" s="4">
        <v>0.78561958601542703</v>
      </c>
      <c r="AG30" s="4">
        <v>0.97662377834661895</v>
      </c>
      <c r="AH30" s="4">
        <v>0.99583442015679202</v>
      </c>
      <c r="AI30" s="4">
        <v>0.99926415529675505</v>
      </c>
      <c r="AJ30" s="4">
        <v>1</v>
      </c>
      <c r="AK30" s="4">
        <v>1</v>
      </c>
      <c r="AL30" s="4">
        <v>1</v>
      </c>
      <c r="AM30" s="4">
        <v>0</v>
      </c>
      <c r="AN30" s="4">
        <v>0</v>
      </c>
      <c r="AO30" s="4" t="s">
        <v>76</v>
      </c>
      <c r="AP30" s="4" t="s">
        <v>77</v>
      </c>
      <c r="AQ30" s="6">
        <v>116810540663.02</v>
      </c>
      <c r="AR30" s="4">
        <v>461858</v>
      </c>
      <c r="AS30" s="15">
        <v>0</v>
      </c>
      <c r="AT30" s="15">
        <v>75.844773790125402</v>
      </c>
      <c r="AU30" s="15">
        <v>75.844773790125402</v>
      </c>
      <c r="AV30" s="15">
        <v>24.155226209874499</v>
      </c>
      <c r="AW30" s="15">
        <v>24.155226209874499</v>
      </c>
      <c r="AX30" s="15">
        <v>0</v>
      </c>
      <c r="AY30" s="31">
        <v>977.56747258243502</v>
      </c>
    </row>
    <row r="31" spans="1:51" x14ac:dyDescent="0.25">
      <c r="A31">
        <v>97</v>
      </c>
      <c r="B31" s="4">
        <v>0.977697144549729</v>
      </c>
      <c r="C31" s="4">
        <v>44.4618263124664</v>
      </c>
      <c r="D31" s="4">
        <v>23.712714560586001</v>
      </c>
      <c r="E31" s="4">
        <v>4.7826772378772898E-2</v>
      </c>
      <c r="F31" s="5">
        <v>2.2302855450269998E-2</v>
      </c>
      <c r="G31" s="5">
        <v>0</v>
      </c>
      <c r="H31" s="4">
        <v>4.9650988652426502</v>
      </c>
      <c r="I31" s="4">
        <v>3.7053230630591898</v>
      </c>
      <c r="J31" s="4">
        <v>-5.71084192099931</v>
      </c>
      <c r="K31" s="4">
        <v>135.165840352559</v>
      </c>
      <c r="L31" s="4">
        <v>15.3990026365818</v>
      </c>
      <c r="M31" s="4">
        <v>30.780044104433401</v>
      </c>
      <c r="N31" s="4">
        <v>70.009327867641602</v>
      </c>
      <c r="O31" s="4">
        <v>65.626945783306795</v>
      </c>
      <c r="P31" s="4">
        <v>279102.02938675898</v>
      </c>
      <c r="Q31" s="4">
        <v>259272.478800974</v>
      </c>
      <c r="R31" s="4">
        <v>778.97012549147996</v>
      </c>
      <c r="S31" s="4">
        <v>0</v>
      </c>
      <c r="T31" s="4">
        <v>0</v>
      </c>
      <c r="U31" s="4">
        <v>2.3605842986567201E-2</v>
      </c>
      <c r="V31" s="4">
        <v>0.24620644548429399</v>
      </c>
      <c r="W31" s="4">
        <v>0</v>
      </c>
      <c r="X31" s="4">
        <v>0.63251039056129599</v>
      </c>
      <c r="Y31" s="4">
        <v>0</v>
      </c>
      <c r="Z31" s="5">
        <v>4.1634649105478901E-4</v>
      </c>
      <c r="AA31" s="5">
        <v>3.6385306669910899E-4</v>
      </c>
      <c r="AB31" s="10">
        <v>3.75486409491999E-3</v>
      </c>
      <c r="AC31" s="10">
        <v>1.7107634079925499E-5</v>
      </c>
      <c r="AD31" s="10">
        <v>1.77506689483811E-2</v>
      </c>
      <c r="AE31" s="4">
        <v>1.4270988979493899E-2</v>
      </c>
      <c r="AF31" s="4">
        <v>0.75695044037027504</v>
      </c>
      <c r="AG31" s="4">
        <v>0.97052950497291102</v>
      </c>
      <c r="AH31" s="4">
        <v>0.99307919065607397</v>
      </c>
      <c r="AI31" s="4">
        <v>0.99906348889741903</v>
      </c>
      <c r="AJ31" s="4">
        <v>1</v>
      </c>
      <c r="AK31" s="4">
        <v>1</v>
      </c>
      <c r="AL31" s="4">
        <v>1</v>
      </c>
      <c r="AM31" s="4">
        <v>0</v>
      </c>
      <c r="AN31" s="4">
        <v>0</v>
      </c>
      <c r="AO31" s="4" t="s">
        <v>78</v>
      </c>
      <c r="AP31" s="4" t="s">
        <v>79</v>
      </c>
      <c r="AQ31" s="6">
        <v>70585895263.649994</v>
      </c>
      <c r="AR31" s="4">
        <v>272246</v>
      </c>
      <c r="AS31" s="15">
        <v>0</v>
      </c>
      <c r="AT31" s="15">
        <v>75.379355451570504</v>
      </c>
      <c r="AU31" s="15">
        <v>75.379355451570504</v>
      </c>
      <c r="AV31" s="15">
        <v>24.6206445484294</v>
      </c>
      <c r="AW31" s="15">
        <v>24.6206445484294</v>
      </c>
      <c r="AX31" s="15">
        <v>0</v>
      </c>
      <c r="AY31">
        <v>1365.4347231936499</v>
      </c>
    </row>
    <row r="32" spans="1:51" x14ac:dyDescent="0.25">
      <c r="A32">
        <v>97</v>
      </c>
      <c r="B32" s="4">
        <v>0.97309163188686698</v>
      </c>
      <c r="C32" s="4">
        <v>43.870278179376598</v>
      </c>
      <c r="D32" s="4">
        <v>27.9150080609753</v>
      </c>
      <c r="E32" s="4">
        <v>4.6985721498659802E-2</v>
      </c>
      <c r="F32" s="5">
        <v>2.6908368113132099E-2</v>
      </c>
      <c r="G32" s="5">
        <v>0</v>
      </c>
      <c r="H32" s="4">
        <v>5.1495191242474396</v>
      </c>
      <c r="I32" s="4">
        <v>3.6724582729182602</v>
      </c>
      <c r="J32" s="4">
        <v>9.0439878032700101</v>
      </c>
      <c r="K32" s="4">
        <v>158.98119960203701</v>
      </c>
      <c r="L32" s="4">
        <v>15.7028499792658</v>
      </c>
      <c r="M32" s="4">
        <v>31.901674213905402</v>
      </c>
      <c r="N32" s="4">
        <v>78.106977687962697</v>
      </c>
      <c r="O32" s="4">
        <v>72.334267469903907</v>
      </c>
      <c r="P32" s="4">
        <v>272437.98441143101</v>
      </c>
      <c r="Q32" s="4">
        <v>254274.435876498</v>
      </c>
      <c r="R32" s="4">
        <v>777.34604176367395</v>
      </c>
      <c r="S32" s="4">
        <v>0</v>
      </c>
      <c r="T32" s="4">
        <v>0</v>
      </c>
      <c r="U32" s="4">
        <v>2.2135080233386301E-2</v>
      </c>
      <c r="V32" s="4">
        <v>0.25274713775505497</v>
      </c>
      <c r="W32" s="4">
        <v>0</v>
      </c>
      <c r="X32" s="4">
        <v>0.50714580228238104</v>
      </c>
      <c r="Y32" s="4">
        <v>0</v>
      </c>
      <c r="Z32" s="5">
        <v>4.1701641219695E-4</v>
      </c>
      <c r="AA32" s="5">
        <v>5.6926402839083405E-4</v>
      </c>
      <c r="AB32" s="10">
        <v>3.8080693494977102E-3</v>
      </c>
      <c r="AC32" s="10">
        <v>3.1916876174713902E-5</v>
      </c>
      <c r="AD32" s="10">
        <v>2.2082086175333401E-2</v>
      </c>
      <c r="AE32" s="4">
        <v>2.73667699106474E-2</v>
      </c>
      <c r="AF32" s="4">
        <v>0.71944939047686196</v>
      </c>
      <c r="AG32" s="4">
        <v>0.95228104847505801</v>
      </c>
      <c r="AH32" s="4">
        <v>0.98659828230818902</v>
      </c>
      <c r="AI32" s="4">
        <v>0.99824971911277205</v>
      </c>
      <c r="AJ32" s="4">
        <v>1</v>
      </c>
      <c r="AK32" s="4">
        <v>1</v>
      </c>
      <c r="AL32" s="4">
        <v>1</v>
      </c>
      <c r="AM32" s="4">
        <v>0</v>
      </c>
      <c r="AN32" s="4">
        <v>0</v>
      </c>
      <c r="AO32" s="4" t="s">
        <v>80</v>
      </c>
      <c r="AP32" s="4" t="s">
        <v>81</v>
      </c>
      <c r="AQ32" s="6">
        <v>13769723526.02</v>
      </c>
      <c r="AR32" s="4">
        <v>54153</v>
      </c>
      <c r="AS32" s="15">
        <v>0</v>
      </c>
      <c r="AT32" s="15">
        <v>74.725286224494397</v>
      </c>
      <c r="AU32" s="15">
        <v>74.725286224494397</v>
      </c>
      <c r="AV32" s="15">
        <v>25.2747137755055</v>
      </c>
      <c r="AW32" s="15">
        <v>25.2747137755055</v>
      </c>
      <c r="AX32" s="15">
        <v>0</v>
      </c>
      <c r="AY32">
        <v>1575.2685334069799</v>
      </c>
    </row>
    <row r="33" spans="1:51" x14ac:dyDescent="0.25">
      <c r="A33">
        <v>97</v>
      </c>
      <c r="B33" s="4">
        <v>0.96453935481976505</v>
      </c>
      <c r="C33" s="4">
        <v>41.1168166302716</v>
      </c>
      <c r="D33" s="4">
        <v>35.160534308286501</v>
      </c>
      <c r="E33" s="4">
        <v>4.31747958192161E-2</v>
      </c>
      <c r="F33" s="5">
        <v>3.5460645180234E-2</v>
      </c>
      <c r="G33" s="5">
        <v>0</v>
      </c>
      <c r="H33" s="4">
        <v>5.1775184943984396</v>
      </c>
      <c r="I33" s="4">
        <v>3.6515248507794902</v>
      </c>
      <c r="J33" s="4">
        <v>15.3606958025239</v>
      </c>
      <c r="K33" s="4">
        <v>182.017792973924</v>
      </c>
      <c r="L33" s="4">
        <v>14.8236867080627</v>
      </c>
      <c r="M33" s="4">
        <v>30.663892785691001</v>
      </c>
      <c r="N33" s="4">
        <v>84.173344763094804</v>
      </c>
      <c r="O33" s="4">
        <v>74.786262381075503</v>
      </c>
      <c r="P33" s="4">
        <v>288515.57279539702</v>
      </c>
      <c r="Q33" s="4">
        <v>269351.56885317899</v>
      </c>
      <c r="R33" s="4">
        <v>776.81334571857406</v>
      </c>
      <c r="S33" s="4">
        <v>0</v>
      </c>
      <c r="T33" s="4">
        <v>0</v>
      </c>
      <c r="U33" s="4">
        <v>2.5008630198203301E-2</v>
      </c>
      <c r="V33" s="4">
        <v>0.198616339768452</v>
      </c>
      <c r="W33" s="4">
        <v>0</v>
      </c>
      <c r="X33" s="4">
        <v>0.378677299103094</v>
      </c>
      <c r="Y33" s="4">
        <v>0</v>
      </c>
      <c r="Z33" s="5">
        <v>4.1909393731743698E-4</v>
      </c>
      <c r="AA33" s="5">
        <v>6.3439902544160098E-4</v>
      </c>
      <c r="AB33" s="10">
        <v>3.7931913681912999E-3</v>
      </c>
      <c r="AC33" s="10">
        <v>1.7487747776555101E-4</v>
      </c>
      <c r="AD33" s="10">
        <v>3.0439067713228098E-2</v>
      </c>
      <c r="AE33" s="4">
        <v>7.0485656530407101E-2</v>
      </c>
      <c r="AF33" s="4">
        <v>0.50677035714740704</v>
      </c>
      <c r="AG33" s="4">
        <v>0.82343799845488097</v>
      </c>
      <c r="AH33" s="4">
        <v>0.91611242039507101</v>
      </c>
      <c r="AI33" s="4">
        <v>0.98902791948937396</v>
      </c>
      <c r="AJ33" s="4">
        <v>1</v>
      </c>
      <c r="AK33" s="4">
        <v>1</v>
      </c>
      <c r="AL33" s="4">
        <v>1</v>
      </c>
      <c r="AM33" s="4">
        <v>0</v>
      </c>
      <c r="AN33" s="4">
        <v>0</v>
      </c>
      <c r="AO33" s="4" t="s">
        <v>82</v>
      </c>
      <c r="AP33" s="4" t="s">
        <v>83</v>
      </c>
      <c r="AQ33" s="6">
        <v>1592406475.0599999</v>
      </c>
      <c r="AR33" s="4">
        <v>5912</v>
      </c>
      <c r="AS33" s="15">
        <v>0</v>
      </c>
      <c r="AT33" s="15">
        <v>80.138366023154703</v>
      </c>
      <c r="AU33" s="15">
        <v>80.138366023154703</v>
      </c>
      <c r="AV33" s="15">
        <v>19.861633976845201</v>
      </c>
      <c r="AW33" s="15">
        <v>19.861633976845201</v>
      </c>
      <c r="AX33" s="15">
        <v>0</v>
      </c>
      <c r="AY33">
        <v>1679.0173155925099</v>
      </c>
    </row>
    <row r="34" spans="1:51" x14ac:dyDescent="0.25">
      <c r="A34">
        <v>97</v>
      </c>
      <c r="B34" s="4">
        <v>0.95724034386574897</v>
      </c>
      <c r="C34" s="4">
        <v>34.072523116587803</v>
      </c>
      <c r="D34" s="4">
        <v>40.809510807622402</v>
      </c>
      <c r="E34" s="4">
        <v>3.4122154727892602E-2</v>
      </c>
      <c r="F34" s="5">
        <v>4.275965613425E-2</v>
      </c>
      <c r="G34" s="5">
        <v>0</v>
      </c>
      <c r="H34" s="4">
        <v>5.1740589737787301</v>
      </c>
      <c r="I34" s="4">
        <v>3.6512492009647399</v>
      </c>
      <c r="J34" s="4">
        <v>20.453819121287601</v>
      </c>
      <c r="K34" s="4">
        <v>206.71666891893599</v>
      </c>
      <c r="L34" s="4">
        <v>14.916423882238499</v>
      </c>
      <c r="M34" s="4">
        <v>23.230695855899899</v>
      </c>
      <c r="N34" s="4">
        <v>90.096268408788703</v>
      </c>
      <c r="O34" s="4">
        <v>75.435918395971498</v>
      </c>
      <c r="P34" s="4">
        <v>291708.00487655698</v>
      </c>
      <c r="Q34" s="4">
        <v>267667.27677325503</v>
      </c>
      <c r="R34" s="4">
        <v>775.521621023276</v>
      </c>
      <c r="S34" s="4">
        <v>0</v>
      </c>
      <c r="T34" s="4">
        <v>0</v>
      </c>
      <c r="U34" s="4">
        <v>1.11659007631769E-2</v>
      </c>
      <c r="V34" s="4">
        <v>0.112179616982636</v>
      </c>
      <c r="W34" s="4">
        <v>0</v>
      </c>
      <c r="X34" s="4">
        <v>0.21946863030339001</v>
      </c>
      <c r="Y34" s="4">
        <v>0</v>
      </c>
      <c r="Z34" s="5">
        <v>4.1803610075456999E-4</v>
      </c>
      <c r="AA34" s="5">
        <v>4.6855603675812602E-4</v>
      </c>
      <c r="AB34" s="10">
        <v>4.2838218232518401E-3</v>
      </c>
      <c r="AC34" s="10">
        <v>6.0040626823104799E-4</v>
      </c>
      <c r="AD34" s="10">
        <v>3.6988818580615201E-2</v>
      </c>
      <c r="AE34" s="4">
        <v>0.13760138765242999</v>
      </c>
      <c r="AF34" s="4">
        <v>0.17103195720680001</v>
      </c>
      <c r="AG34" s="4">
        <v>0.50885044351304398</v>
      </c>
      <c r="AH34" s="4">
        <v>0.70452372151209497</v>
      </c>
      <c r="AI34" s="4">
        <v>0.97320598830082505</v>
      </c>
      <c r="AJ34" s="4">
        <v>1</v>
      </c>
      <c r="AK34" s="4">
        <v>1</v>
      </c>
      <c r="AL34" s="4">
        <v>1</v>
      </c>
      <c r="AM34" s="4">
        <v>0</v>
      </c>
      <c r="AN34" s="4">
        <v>0</v>
      </c>
      <c r="AO34" s="4" t="s">
        <v>84</v>
      </c>
      <c r="AP34" s="4" t="s">
        <v>85</v>
      </c>
      <c r="AQ34" s="6">
        <v>92077543.209999993</v>
      </c>
      <c r="AR34" s="4">
        <v>344</v>
      </c>
      <c r="AS34" s="15">
        <v>0</v>
      </c>
      <c r="AT34" s="15">
        <v>88.782038301736307</v>
      </c>
      <c r="AU34" s="15">
        <v>88.782038301736307</v>
      </c>
      <c r="AV34" s="15">
        <v>11.217961698263601</v>
      </c>
      <c r="AW34" s="15">
        <v>11.217961698263601</v>
      </c>
      <c r="AX34" s="15">
        <v>0</v>
      </c>
      <c r="AY34">
        <v>1761.8721425122301</v>
      </c>
    </row>
    <row r="35" spans="1:51" x14ac:dyDescent="0.25">
      <c r="A35">
        <v>97</v>
      </c>
      <c r="B35" s="4">
        <v>0.95720791939168703</v>
      </c>
      <c r="C35" s="4">
        <v>65.249593616461695</v>
      </c>
      <c r="D35" s="4">
        <v>40.833565744069197</v>
      </c>
      <c r="E35" s="4">
        <v>8.4313824915533797E-2</v>
      </c>
      <c r="F35" s="5">
        <v>4.2792080608312098E-2</v>
      </c>
      <c r="G35" s="5">
        <v>0</v>
      </c>
      <c r="H35" s="4">
        <v>5.2469082307376702</v>
      </c>
      <c r="I35" s="4">
        <v>3.6389450344276102</v>
      </c>
      <c r="J35" s="4">
        <v>35.904757076947099</v>
      </c>
      <c r="K35" s="4">
        <v>229.42153851349801</v>
      </c>
      <c r="L35" s="4">
        <v>15.6719685325213</v>
      </c>
      <c r="M35" s="4">
        <v>20.451703630200601</v>
      </c>
      <c r="N35" s="4">
        <v>94.672984605974406</v>
      </c>
      <c r="O35" s="4">
        <v>76.771882523547902</v>
      </c>
      <c r="P35" s="4">
        <v>271458.40466198901</v>
      </c>
      <c r="Q35" s="4">
        <v>254782.36</v>
      </c>
      <c r="R35" s="4">
        <v>779.03701685445697</v>
      </c>
      <c r="S35" s="4">
        <v>0</v>
      </c>
      <c r="T35" s="4">
        <v>0</v>
      </c>
      <c r="U35" s="4">
        <v>0</v>
      </c>
      <c r="V35" s="4">
        <v>0</v>
      </c>
      <c r="W35" s="4">
        <v>0</v>
      </c>
      <c r="X35" s="4">
        <v>0.16371312724741499</v>
      </c>
      <c r="Y35" s="4">
        <v>0</v>
      </c>
      <c r="Z35" s="5">
        <v>4.3284022710085698E-4</v>
      </c>
      <c r="AA35" s="5">
        <v>6.7208726957244198E-4</v>
      </c>
      <c r="AB35" s="10">
        <v>4.8549645787686196E-3</v>
      </c>
      <c r="AC35" s="10">
        <v>9.35619192423954E-4</v>
      </c>
      <c r="AD35" s="10">
        <v>3.5896555054848699E-2</v>
      </c>
      <c r="AE35" s="4">
        <v>0.17091477419512</v>
      </c>
      <c r="AF35" s="4">
        <v>0.16371312724741499</v>
      </c>
      <c r="AG35" s="4">
        <v>0.16371312724741499</v>
      </c>
      <c r="AH35" s="4">
        <v>0.35963028632328797</v>
      </c>
      <c r="AI35" s="4">
        <v>1</v>
      </c>
      <c r="AJ35" s="4">
        <v>1</v>
      </c>
      <c r="AK35" s="4">
        <v>1</v>
      </c>
      <c r="AL35" s="4">
        <v>1</v>
      </c>
      <c r="AM35" s="4">
        <v>0</v>
      </c>
      <c r="AN35" s="4">
        <v>0</v>
      </c>
      <c r="AO35" s="4" t="s">
        <v>86</v>
      </c>
      <c r="AP35" s="4" t="s">
        <v>87</v>
      </c>
      <c r="AQ35" s="6">
        <v>3312170.68</v>
      </c>
      <c r="AR35" s="4">
        <v>13</v>
      </c>
      <c r="AS35" s="15">
        <v>0</v>
      </c>
      <c r="AT35" s="15">
        <v>100</v>
      </c>
      <c r="AU35" s="15">
        <v>100</v>
      </c>
      <c r="AV35" s="15">
        <v>0</v>
      </c>
      <c r="AW35" s="15">
        <v>0</v>
      </c>
      <c r="AX35" s="15">
        <v>0</v>
      </c>
      <c r="AY35">
        <v>1812.56511987163</v>
      </c>
    </row>
    <row r="36" spans="1:51" x14ac:dyDescent="0.25">
      <c r="A36">
        <v>97</v>
      </c>
      <c r="B36" s="4">
        <v>0.96185186842882398</v>
      </c>
      <c r="C36" s="4">
        <v>84.603245466759205</v>
      </c>
      <c r="D36" s="4">
        <v>37.295556844939</v>
      </c>
      <c r="E36" s="4">
        <v>0.14437046860512701</v>
      </c>
      <c r="F36" s="5">
        <v>3.8148131571175303E-2</v>
      </c>
      <c r="G36" s="5">
        <v>0</v>
      </c>
      <c r="H36" s="4">
        <v>5.75</v>
      </c>
      <c r="I36" s="4">
        <v>4.1387573853749302</v>
      </c>
      <c r="J36" s="4">
        <v>54.455300000000001</v>
      </c>
      <c r="K36" s="4">
        <v>254.14737832477601</v>
      </c>
      <c r="L36" s="4">
        <v>23.8889254434457</v>
      </c>
      <c r="M36" s="4">
        <v>31.4262167522364</v>
      </c>
      <c r="N36" s="4">
        <v>95</v>
      </c>
      <c r="O36" s="4">
        <v>57.497761023921598</v>
      </c>
      <c r="P36" s="4">
        <v>170045.697840109</v>
      </c>
      <c r="Q36" s="4">
        <v>166421.72</v>
      </c>
      <c r="R36" s="4">
        <v>782</v>
      </c>
      <c r="S36" s="4">
        <v>0</v>
      </c>
      <c r="T36" s="4">
        <v>0</v>
      </c>
      <c r="U36" s="4">
        <v>0</v>
      </c>
      <c r="V36" s="4">
        <v>0</v>
      </c>
      <c r="W36" s="4">
        <v>0</v>
      </c>
      <c r="X36" s="4">
        <v>0</v>
      </c>
      <c r="Y36" s="4">
        <v>0</v>
      </c>
      <c r="Z36" s="5">
        <v>1.6004216761757401E-3</v>
      </c>
      <c r="AA36" s="5">
        <v>1.6422780827145E-3</v>
      </c>
      <c r="AB36" s="10">
        <v>6.1079827189533904E-3</v>
      </c>
      <c r="AC36" s="10">
        <v>0</v>
      </c>
      <c r="AD36" s="10">
        <v>2.8797429093331599E-2</v>
      </c>
      <c r="AE36" s="4">
        <v>-6.0003429533219597E-2</v>
      </c>
      <c r="AF36" s="4">
        <v>1</v>
      </c>
      <c r="AG36" s="4">
        <v>1</v>
      </c>
      <c r="AH36" s="4">
        <v>1</v>
      </c>
      <c r="AI36" s="4">
        <v>1</v>
      </c>
      <c r="AJ36" s="4">
        <v>1</v>
      </c>
      <c r="AK36" s="4">
        <v>1</v>
      </c>
      <c r="AL36" s="4">
        <v>1</v>
      </c>
      <c r="AM36" s="4">
        <v>0</v>
      </c>
      <c r="AN36" s="4">
        <v>0</v>
      </c>
      <c r="AO36" s="4" t="s">
        <v>154</v>
      </c>
      <c r="AP36" s="4" t="s">
        <v>155</v>
      </c>
      <c r="AQ36" s="6">
        <v>332843.44</v>
      </c>
      <c r="AR36" s="4">
        <v>2</v>
      </c>
      <c r="AS36" s="15">
        <v>0</v>
      </c>
      <c r="AT36" s="15">
        <v>100</v>
      </c>
      <c r="AU36" s="15">
        <v>100</v>
      </c>
      <c r="AV36" s="15">
        <v>0</v>
      </c>
      <c r="AW36" s="15">
        <v>0</v>
      </c>
      <c r="AX36" s="15">
        <v>0</v>
      </c>
      <c r="AY36">
        <v>1089.0233504472801</v>
      </c>
    </row>
    <row r="40" spans="1:51" x14ac:dyDescent="0.25">
      <c r="F40" t="s">
        <v>167</v>
      </c>
    </row>
    <row r="41" spans="1:51" x14ac:dyDescent="0.25">
      <c r="A41" t="s">
        <v>20</v>
      </c>
      <c r="B41" t="s">
        <v>21</v>
      </c>
      <c r="C41" t="s">
        <v>22</v>
      </c>
      <c r="D41" t="s">
        <v>23</v>
      </c>
      <c r="E41" t="s">
        <v>94</v>
      </c>
      <c r="F41" t="s">
        <v>95</v>
      </c>
      <c r="G41" t="s">
        <v>24</v>
      </c>
      <c r="H41" t="s">
        <v>25</v>
      </c>
      <c r="I41" t="s">
        <v>26</v>
      </c>
      <c r="J41" t="s">
        <v>27</v>
      </c>
      <c r="K41" t="s">
        <v>28</v>
      </c>
      <c r="L41" t="s">
        <v>29</v>
      </c>
      <c r="M41" t="s">
        <v>30</v>
      </c>
      <c r="N41" t="s">
        <v>31</v>
      </c>
      <c r="O41" t="s">
        <v>32</v>
      </c>
      <c r="P41" t="s">
        <v>33</v>
      </c>
      <c r="Q41" t="s">
        <v>34</v>
      </c>
      <c r="R41" t="s">
        <v>35</v>
      </c>
      <c r="S41" t="s">
        <v>36</v>
      </c>
      <c r="T41" t="s">
        <v>37</v>
      </c>
      <c r="U41" t="s">
        <v>38</v>
      </c>
      <c r="V41" t="s">
        <v>39</v>
      </c>
      <c r="W41" t="s">
        <v>40</v>
      </c>
      <c r="X41" t="s">
        <v>41</v>
      </c>
      <c r="Y41" t="s">
        <v>42</v>
      </c>
      <c r="Z41" t="s">
        <v>43</v>
      </c>
      <c r="AA41" t="s">
        <v>44</v>
      </c>
      <c r="AB41" t="s">
        <v>45</v>
      </c>
      <c r="AC41" t="s">
        <v>46</v>
      </c>
      <c r="AD41" t="s">
        <v>47</v>
      </c>
      <c r="AE41" t="s">
        <v>48</v>
      </c>
      <c r="AF41" t="s">
        <v>49</v>
      </c>
      <c r="AG41" t="s">
        <v>50</v>
      </c>
      <c r="AH41" t="s">
        <v>51</v>
      </c>
      <c r="AI41" t="s">
        <v>52</v>
      </c>
      <c r="AJ41" t="s">
        <v>53</v>
      </c>
      <c r="AK41" t="s">
        <v>54</v>
      </c>
      <c r="AL41" t="s">
        <v>55</v>
      </c>
      <c r="AM41" t="s">
        <v>56</v>
      </c>
      <c r="AN41" t="s">
        <v>57</v>
      </c>
      <c r="AO41" t="s">
        <v>58</v>
      </c>
      <c r="AP41" t="s">
        <v>59</v>
      </c>
      <c r="AQ41" t="s">
        <v>60</v>
      </c>
      <c r="AR41" t="s">
        <v>61</v>
      </c>
      <c r="AS41" t="s">
        <v>116</v>
      </c>
      <c r="AT41" t="s">
        <v>117</v>
      </c>
      <c r="AU41" t="s">
        <v>118</v>
      </c>
      <c r="AV41" t="s">
        <v>119</v>
      </c>
      <c r="AW41" t="s">
        <v>120</v>
      </c>
      <c r="AX41" t="s">
        <v>121</v>
      </c>
      <c r="AY41" t="s">
        <v>171</v>
      </c>
    </row>
    <row r="42" spans="1:51" x14ac:dyDescent="0.25">
      <c r="A42">
        <v>96</v>
      </c>
      <c r="B42" s="4">
        <v>0.99833296751924105</v>
      </c>
      <c r="C42" s="4">
        <v>0.26130404937886298</v>
      </c>
      <c r="D42" s="4">
        <v>1.9821991324533701</v>
      </c>
      <c r="E42" s="4">
        <v>2.1801460161579799E-4</v>
      </c>
      <c r="F42" s="5">
        <v>1.6670324807580401E-3</v>
      </c>
      <c r="G42" s="5">
        <v>0</v>
      </c>
      <c r="H42" s="4">
        <v>3.25</v>
      </c>
      <c r="I42" s="4">
        <v>3.7357635577989301</v>
      </c>
      <c r="J42" s="4">
        <v>-40.5097267274964</v>
      </c>
      <c r="K42" s="4">
        <v>-155.500954051935</v>
      </c>
      <c r="L42" s="4">
        <v>14.5625517952497</v>
      </c>
      <c r="M42" s="4">
        <v>3.27256826010104</v>
      </c>
      <c r="N42" s="4">
        <v>80</v>
      </c>
      <c r="O42" s="4">
        <v>77.654292440335894</v>
      </c>
      <c r="P42" s="4">
        <v>291131.10861560702</v>
      </c>
      <c r="Q42" s="4">
        <v>274125.36333333299</v>
      </c>
      <c r="R42" s="4">
        <v>774.19702452681895</v>
      </c>
      <c r="S42" s="4">
        <v>0</v>
      </c>
      <c r="T42" s="4">
        <v>0</v>
      </c>
      <c r="U42" s="4">
        <v>0</v>
      </c>
      <c r="V42" s="4">
        <v>0.45074386829509999</v>
      </c>
      <c r="W42" s="4">
        <v>0</v>
      </c>
      <c r="X42" s="4">
        <v>0</v>
      </c>
      <c r="Y42" s="4">
        <v>0</v>
      </c>
      <c r="Z42" s="5">
        <v>1.60686101391882E-4</v>
      </c>
      <c r="AA42" s="5">
        <v>5.3411715082815599E-6</v>
      </c>
      <c r="AB42" s="10">
        <v>1.5009879610045501E-3</v>
      </c>
      <c r="AC42" s="10">
        <v>0</v>
      </c>
      <c r="AD42" s="10">
        <v>0</v>
      </c>
      <c r="AE42" s="4">
        <v>2.4554217237891699E-2</v>
      </c>
      <c r="AF42" s="4">
        <v>1</v>
      </c>
      <c r="AG42" s="4">
        <v>1</v>
      </c>
      <c r="AH42" s="4">
        <v>1</v>
      </c>
      <c r="AI42" s="4">
        <v>1</v>
      </c>
      <c r="AJ42" s="4">
        <v>1</v>
      </c>
      <c r="AK42" s="4">
        <v>1</v>
      </c>
      <c r="AL42" s="4">
        <v>1</v>
      </c>
      <c r="AM42" s="4">
        <v>0</v>
      </c>
      <c r="AN42" s="4">
        <v>0</v>
      </c>
      <c r="AO42" s="4" t="s">
        <v>172</v>
      </c>
      <c r="AP42" s="4">
        <f>-175--150</f>
        <v>-25</v>
      </c>
      <c r="AQ42" s="6">
        <v>822376.09</v>
      </c>
      <c r="AR42" s="4">
        <v>3</v>
      </c>
      <c r="AS42" s="15">
        <v>0</v>
      </c>
      <c r="AT42" s="15">
        <v>54.925613170489903</v>
      </c>
      <c r="AU42" s="15">
        <v>54.925613170489903</v>
      </c>
      <c r="AV42" s="15">
        <v>45.074386829509997</v>
      </c>
      <c r="AW42" s="15">
        <v>45.074386829509997</v>
      </c>
      <c r="AX42" s="15">
        <v>0</v>
      </c>
      <c r="AY42" s="31">
        <v>0</v>
      </c>
    </row>
    <row r="43" spans="1:51" x14ac:dyDescent="0.25">
      <c r="A43">
        <v>96</v>
      </c>
      <c r="B43" s="4">
        <v>0.99840708484982199</v>
      </c>
      <c r="C43" s="4">
        <v>0.16230363877051099</v>
      </c>
      <c r="D43" s="4">
        <v>1.89484008330599</v>
      </c>
      <c r="E43" s="4">
        <v>1.3535375036780899E-4</v>
      </c>
      <c r="F43" s="5">
        <v>1.59291515017788E-3</v>
      </c>
      <c r="G43" s="5">
        <v>0</v>
      </c>
      <c r="H43" s="4">
        <v>3.5272565621367198</v>
      </c>
      <c r="I43" s="4">
        <v>3.8043424532899599</v>
      </c>
      <c r="J43" s="4">
        <v>-22.033008462153099</v>
      </c>
      <c r="K43" s="4">
        <v>-133.73727504956</v>
      </c>
      <c r="L43" s="4">
        <v>15.318143543433701</v>
      </c>
      <c r="M43" s="4">
        <v>4.2985067579835601</v>
      </c>
      <c r="N43" s="4">
        <v>78.8698986087267</v>
      </c>
      <c r="O43" s="4">
        <v>77.210090162493401</v>
      </c>
      <c r="P43" s="4">
        <v>278644.18268214801</v>
      </c>
      <c r="Q43" s="4">
        <v>260629.582608695</v>
      </c>
      <c r="R43" s="4">
        <v>780.52698377827699</v>
      </c>
      <c r="S43" s="4">
        <v>0</v>
      </c>
      <c r="T43" s="4">
        <v>0</v>
      </c>
      <c r="U43" s="4">
        <v>4.42107592844911E-2</v>
      </c>
      <c r="V43" s="4">
        <v>0.62073294459349604</v>
      </c>
      <c r="W43" s="4">
        <v>0</v>
      </c>
      <c r="X43" s="4">
        <v>0.47866670479062701</v>
      </c>
      <c r="Y43" s="4">
        <v>0</v>
      </c>
      <c r="Z43" s="5">
        <v>2.1594278783547199E-4</v>
      </c>
      <c r="AA43" s="5">
        <v>1.99806738081085E-5</v>
      </c>
      <c r="AB43" s="10">
        <v>1.33892399120207E-3</v>
      </c>
      <c r="AC43" s="10">
        <v>0</v>
      </c>
      <c r="AD43" s="10">
        <v>1.8054136609037799E-5</v>
      </c>
      <c r="AE43" s="4">
        <v>1.36347347220217E-2</v>
      </c>
      <c r="AF43" s="4">
        <v>0.95578924071550797</v>
      </c>
      <c r="AG43" s="4">
        <v>1</v>
      </c>
      <c r="AH43" s="4">
        <v>1</v>
      </c>
      <c r="AI43" s="4">
        <v>1</v>
      </c>
      <c r="AJ43" s="4">
        <v>1</v>
      </c>
      <c r="AK43" s="4">
        <v>1</v>
      </c>
      <c r="AL43" s="4">
        <v>1</v>
      </c>
      <c r="AM43" s="4">
        <v>0</v>
      </c>
      <c r="AN43" s="4">
        <v>0</v>
      </c>
      <c r="AO43" s="4" t="s">
        <v>62</v>
      </c>
      <c r="AP43" s="4">
        <f>-150--125</f>
        <v>-25</v>
      </c>
      <c r="AQ43" s="6">
        <v>5994480.4000000004</v>
      </c>
      <c r="AR43" s="4">
        <v>23</v>
      </c>
      <c r="AS43" s="15">
        <v>0</v>
      </c>
      <c r="AT43" s="15">
        <v>37.926705540650303</v>
      </c>
      <c r="AU43" s="15">
        <v>37.926705540650303</v>
      </c>
      <c r="AV43" s="15">
        <v>62.073294459349597</v>
      </c>
      <c r="AW43" s="15">
        <v>62.073294459349597</v>
      </c>
      <c r="AX43" s="15">
        <v>0</v>
      </c>
      <c r="AY43" s="31">
        <v>0</v>
      </c>
    </row>
    <row r="44" spans="1:51" x14ac:dyDescent="0.25">
      <c r="A44">
        <v>96</v>
      </c>
      <c r="B44" s="4">
        <v>0.99672240789033495</v>
      </c>
      <c r="C44" s="4">
        <v>0.18121176777321499</v>
      </c>
      <c r="D44" s="4">
        <v>3.8629782403776098</v>
      </c>
      <c r="E44" s="4">
        <v>1.5113537366504001E-4</v>
      </c>
      <c r="F44" s="5">
        <v>3.2775921096642202E-3</v>
      </c>
      <c r="G44" s="5">
        <v>0</v>
      </c>
      <c r="H44" s="4">
        <v>3.6597933714380799</v>
      </c>
      <c r="I44" s="4">
        <v>3.8379447716388002</v>
      </c>
      <c r="J44" s="4">
        <v>-23.588856619635699</v>
      </c>
      <c r="K44" s="4">
        <v>-109.755207631009</v>
      </c>
      <c r="L44" s="4">
        <v>15.3059600022148</v>
      </c>
      <c r="M44" s="4">
        <v>4.90243141703281</v>
      </c>
      <c r="N44" s="4">
        <v>79.067811119566002</v>
      </c>
      <c r="O44" s="4">
        <v>77.250089898522702</v>
      </c>
      <c r="P44" s="4">
        <v>287089.08314355899</v>
      </c>
      <c r="Q44" s="4">
        <v>248393.64142857099</v>
      </c>
      <c r="R44" s="4">
        <v>779.35781240047402</v>
      </c>
      <c r="S44" s="4">
        <v>0</v>
      </c>
      <c r="T44" s="4">
        <v>0</v>
      </c>
      <c r="U44" s="4">
        <v>6.64775508076592E-2</v>
      </c>
      <c r="V44" s="4">
        <v>0.57868609519099201</v>
      </c>
      <c r="W44" s="4">
        <v>0</v>
      </c>
      <c r="X44" s="4">
        <v>0.66174794158583505</v>
      </c>
      <c r="Y44" s="4">
        <v>0</v>
      </c>
      <c r="Z44" s="5">
        <v>2.6488139324805197E-4</v>
      </c>
      <c r="AA44" s="5">
        <v>2.02344247242771E-5</v>
      </c>
      <c r="AB44" s="10">
        <v>1.45530049837893E-3</v>
      </c>
      <c r="AC44" s="10">
        <v>0</v>
      </c>
      <c r="AD44" s="10">
        <v>1.5371608779945101E-3</v>
      </c>
      <c r="AE44" s="4">
        <v>1.08410567072972E-2</v>
      </c>
      <c r="AF44" s="4">
        <v>0.97253223790375598</v>
      </c>
      <c r="AG44" s="4">
        <v>1</v>
      </c>
      <c r="AH44" s="4">
        <v>1</v>
      </c>
      <c r="AI44" s="4">
        <v>1</v>
      </c>
      <c r="AJ44" s="4">
        <v>1</v>
      </c>
      <c r="AK44" s="4">
        <v>1</v>
      </c>
      <c r="AL44" s="4">
        <v>1</v>
      </c>
      <c r="AM44" s="4">
        <v>0</v>
      </c>
      <c r="AN44" s="4">
        <v>0</v>
      </c>
      <c r="AO44" s="4" t="s">
        <v>63</v>
      </c>
      <c r="AP44" s="4">
        <f>-125--100</f>
        <v>-25</v>
      </c>
      <c r="AQ44" s="6">
        <v>24342576.859999999</v>
      </c>
      <c r="AR44" s="4">
        <v>98</v>
      </c>
      <c r="AS44" s="15">
        <v>0</v>
      </c>
      <c r="AT44" s="15">
        <v>42.131390480900698</v>
      </c>
      <c r="AU44" s="15">
        <v>42.131390480900698</v>
      </c>
      <c r="AV44" s="15">
        <v>57.868609519099202</v>
      </c>
      <c r="AW44" s="15">
        <v>57.868609519099202</v>
      </c>
      <c r="AX44" s="15">
        <v>0</v>
      </c>
      <c r="AY44" s="31">
        <v>0</v>
      </c>
    </row>
    <row r="45" spans="1:51" x14ac:dyDescent="0.25">
      <c r="A45">
        <v>96</v>
      </c>
      <c r="B45" s="4">
        <v>0.99631760179242201</v>
      </c>
      <c r="C45" s="4">
        <v>3.60785333005999</v>
      </c>
      <c r="D45" s="4">
        <v>4.3304709649948299</v>
      </c>
      <c r="E45" s="4">
        <v>3.0574376362177999E-3</v>
      </c>
      <c r="F45" s="5">
        <v>3.68239820757707E-3</v>
      </c>
      <c r="G45" s="5">
        <v>0</v>
      </c>
      <c r="H45" s="4">
        <v>3.2951591661489399</v>
      </c>
      <c r="I45" s="4">
        <v>3.8031731104219801</v>
      </c>
      <c r="J45" s="4">
        <v>-51.130374264504802</v>
      </c>
      <c r="K45" s="4">
        <v>-82.887943991012307</v>
      </c>
      <c r="L45" s="4">
        <v>16.468467022167601</v>
      </c>
      <c r="M45" s="4">
        <v>4.5559091896577</v>
      </c>
      <c r="N45" s="4">
        <v>78.442480652920096</v>
      </c>
      <c r="O45" s="4">
        <v>76.520645502063999</v>
      </c>
      <c r="P45" s="4">
        <v>264670.49590421101</v>
      </c>
      <c r="Q45" s="4">
        <v>238741.99455112201</v>
      </c>
      <c r="R45" s="4">
        <v>779.20984075212596</v>
      </c>
      <c r="S45" s="4">
        <v>0</v>
      </c>
      <c r="T45" s="4">
        <v>0</v>
      </c>
      <c r="U45" s="4">
        <v>2.1720415417495701E-2</v>
      </c>
      <c r="V45" s="4">
        <v>0.72115303144906495</v>
      </c>
      <c r="W45" s="4">
        <v>0</v>
      </c>
      <c r="X45" s="4">
        <v>0.558726537379581</v>
      </c>
      <c r="Y45" s="4">
        <v>0</v>
      </c>
      <c r="Z45" s="5">
        <v>2.8078565719019802E-4</v>
      </c>
      <c r="AA45" s="5">
        <v>1.60451296004879E-5</v>
      </c>
      <c r="AB45" s="10">
        <v>1.4023498981702699E-3</v>
      </c>
      <c r="AC45" s="10">
        <v>0</v>
      </c>
      <c r="AD45" s="10">
        <v>1.9832061493228899E-3</v>
      </c>
      <c r="AE45" s="4">
        <v>1.2095996819175101E-2</v>
      </c>
      <c r="AF45" s="4">
        <v>0.97058985669855802</v>
      </c>
      <c r="AG45" s="4">
        <v>1</v>
      </c>
      <c r="AH45" s="4">
        <v>1</v>
      </c>
      <c r="AI45" s="4">
        <v>1</v>
      </c>
      <c r="AJ45" s="4">
        <v>1</v>
      </c>
      <c r="AK45" s="4">
        <v>1</v>
      </c>
      <c r="AL45" s="4">
        <v>1</v>
      </c>
      <c r="AM45" s="4">
        <v>0</v>
      </c>
      <c r="AN45" s="4">
        <v>0</v>
      </c>
      <c r="AO45" s="4" t="s">
        <v>64</v>
      </c>
      <c r="AP45" s="4">
        <f>-100--75</f>
        <v>-25</v>
      </c>
      <c r="AQ45" s="6">
        <v>191471079.63</v>
      </c>
      <c r="AR45" s="4">
        <v>802</v>
      </c>
      <c r="AS45" s="15">
        <v>0</v>
      </c>
      <c r="AT45" s="15">
        <v>27.884696855093399</v>
      </c>
      <c r="AU45" s="15">
        <v>27.884696855093399</v>
      </c>
      <c r="AV45" s="15">
        <v>72.115303144906505</v>
      </c>
      <c r="AW45" s="15">
        <v>72.115303144906505</v>
      </c>
      <c r="AX45" s="15">
        <v>0</v>
      </c>
      <c r="AY45">
        <v>2.0677368331293799E-2</v>
      </c>
    </row>
    <row r="46" spans="1:51" x14ac:dyDescent="0.25">
      <c r="A46">
        <v>96</v>
      </c>
      <c r="B46" s="4">
        <v>0.99781039695922302</v>
      </c>
      <c r="C46" s="4">
        <v>2.5251789314700099</v>
      </c>
      <c r="D46" s="4">
        <v>2.5961106798294198</v>
      </c>
      <c r="E46" s="4">
        <v>2.12907087201001E-3</v>
      </c>
      <c r="F46" s="5">
        <v>2.1896030407768398E-3</v>
      </c>
      <c r="G46" s="5">
        <v>0</v>
      </c>
      <c r="H46" s="4">
        <v>3.4176097693573499</v>
      </c>
      <c r="I46" s="4">
        <v>3.8696585093214</v>
      </c>
      <c r="J46" s="4">
        <v>-46.760689757214102</v>
      </c>
      <c r="K46" s="4">
        <v>-57.590533903140503</v>
      </c>
      <c r="L46" s="4">
        <v>16.353256202471101</v>
      </c>
      <c r="M46" s="4">
        <v>4.4696039194420001</v>
      </c>
      <c r="N46" s="4">
        <v>77.304997706514698</v>
      </c>
      <c r="O46" s="4">
        <v>75.8105967936078</v>
      </c>
      <c r="P46" s="4">
        <v>264339.53198124602</v>
      </c>
      <c r="Q46" s="4">
        <v>242223.693014188</v>
      </c>
      <c r="R46" s="4">
        <v>780.28506723430701</v>
      </c>
      <c r="S46" s="4">
        <v>0</v>
      </c>
      <c r="T46" s="4">
        <v>0</v>
      </c>
      <c r="U46" s="4">
        <v>4.7430635212808402E-2</v>
      </c>
      <c r="V46" s="4">
        <v>0.53831607248006696</v>
      </c>
      <c r="W46" s="4">
        <v>0</v>
      </c>
      <c r="X46" s="4">
        <v>0.53935504226089803</v>
      </c>
      <c r="Y46" s="4">
        <v>0</v>
      </c>
      <c r="Z46" s="5">
        <v>2.3385912954852699E-4</v>
      </c>
      <c r="AA46" s="5">
        <v>1.8005623618916701E-5</v>
      </c>
      <c r="AB46" s="10">
        <v>1.3467223238408899E-3</v>
      </c>
      <c r="AC46" s="10">
        <v>0</v>
      </c>
      <c r="AD46" s="10">
        <v>5.9100511751960204E-4</v>
      </c>
      <c r="AE46" s="4">
        <v>9.9080294838824797E-3</v>
      </c>
      <c r="AF46" s="4">
        <v>0.97156969270782301</v>
      </c>
      <c r="AG46" s="4">
        <v>0.999978623042723</v>
      </c>
      <c r="AH46" s="4">
        <v>1</v>
      </c>
      <c r="AI46" s="4">
        <v>1</v>
      </c>
      <c r="AJ46" s="4">
        <v>1</v>
      </c>
      <c r="AK46" s="4">
        <v>1</v>
      </c>
      <c r="AL46" s="4">
        <v>1</v>
      </c>
      <c r="AM46" s="4">
        <v>0</v>
      </c>
      <c r="AN46" s="4">
        <v>0</v>
      </c>
      <c r="AO46" s="4" t="s">
        <v>65</v>
      </c>
      <c r="AP46" s="4">
        <f>-75--50</f>
        <v>-25</v>
      </c>
      <c r="AQ46" s="6">
        <v>2099837194.74</v>
      </c>
      <c r="AR46" s="4">
        <v>8669</v>
      </c>
      <c r="AS46" s="15">
        <v>0</v>
      </c>
      <c r="AT46" s="15">
        <v>46.168392751993203</v>
      </c>
      <c r="AU46" s="15">
        <v>46.168392751993203</v>
      </c>
      <c r="AV46" s="15">
        <v>53.831607248006698</v>
      </c>
      <c r="AW46" s="15">
        <v>53.831607248006698</v>
      </c>
      <c r="AX46" s="15">
        <v>0</v>
      </c>
      <c r="AY46">
        <v>3.3571793575038797E-2</v>
      </c>
    </row>
    <row r="47" spans="1:51" x14ac:dyDescent="0.25">
      <c r="A47">
        <v>96</v>
      </c>
      <c r="B47" s="4">
        <v>0.99625689341550905</v>
      </c>
      <c r="C47" s="4">
        <v>2.2766196273813799</v>
      </c>
      <c r="D47" s="4">
        <v>4.4004004227850304</v>
      </c>
      <c r="E47" s="4">
        <v>1.91727199501012E-3</v>
      </c>
      <c r="F47" s="5">
        <v>3.74310658449091E-3</v>
      </c>
      <c r="G47" s="5">
        <v>0</v>
      </c>
      <c r="H47" s="4">
        <v>3.6403840821464302</v>
      </c>
      <c r="I47" s="4">
        <v>3.9312024985854999</v>
      </c>
      <c r="J47" s="4">
        <v>-37.175533153897497</v>
      </c>
      <c r="K47" s="4">
        <v>-33.3194821234664</v>
      </c>
      <c r="L47" s="4">
        <v>15.413076702261399</v>
      </c>
      <c r="M47" s="4">
        <v>4.7861354024731897</v>
      </c>
      <c r="N47" s="4">
        <v>74.920190466320307</v>
      </c>
      <c r="O47" s="4">
        <v>73.221329890442604</v>
      </c>
      <c r="P47" s="4">
        <v>278474.32417877601</v>
      </c>
      <c r="Q47" s="4">
        <v>258664.78670835699</v>
      </c>
      <c r="R47" s="4">
        <v>781.87720582500003</v>
      </c>
      <c r="S47" s="4">
        <v>0</v>
      </c>
      <c r="T47" s="4">
        <v>0</v>
      </c>
      <c r="U47" s="4">
        <v>9.5435757985255595E-2</v>
      </c>
      <c r="V47" s="4">
        <v>0.39247208408634598</v>
      </c>
      <c r="W47" s="4">
        <v>0</v>
      </c>
      <c r="X47" s="4">
        <v>0.620466658596601</v>
      </c>
      <c r="Y47" s="4">
        <v>0</v>
      </c>
      <c r="Z47" s="5">
        <v>2.3128470241911E-4</v>
      </c>
      <c r="AA47" s="5">
        <v>2.13921306166592E-5</v>
      </c>
      <c r="AB47" s="10">
        <v>1.58982550935032E-3</v>
      </c>
      <c r="AC47" s="10">
        <v>4.7241305432104602E-9</v>
      </c>
      <c r="AD47" s="10">
        <v>1.9005846928536799E-3</v>
      </c>
      <c r="AE47" s="4">
        <v>1.4420521699471001E-2</v>
      </c>
      <c r="AF47" s="4">
        <v>0.939783487148939</v>
      </c>
      <c r="AG47" s="4">
        <v>0.999860601737803</v>
      </c>
      <c r="AH47" s="4">
        <v>0.99999507526401299</v>
      </c>
      <c r="AI47" s="4">
        <v>0.99999664043063596</v>
      </c>
      <c r="AJ47" s="4">
        <v>1</v>
      </c>
      <c r="AK47" s="4">
        <v>1</v>
      </c>
      <c r="AL47" s="4">
        <v>1</v>
      </c>
      <c r="AM47" s="4">
        <v>0</v>
      </c>
      <c r="AN47" s="4">
        <v>0</v>
      </c>
      <c r="AO47" s="4" t="s">
        <v>66</v>
      </c>
      <c r="AP47" s="4">
        <f>-50--25</f>
        <v>-25</v>
      </c>
      <c r="AQ47" s="6">
        <v>22563329344.57</v>
      </c>
      <c r="AR47" s="4">
        <v>87230</v>
      </c>
      <c r="AS47" s="15">
        <v>0</v>
      </c>
      <c r="AT47" s="15">
        <v>60.752791591365302</v>
      </c>
      <c r="AU47" s="15">
        <v>60.752791591365302</v>
      </c>
      <c r="AV47" s="15">
        <v>39.247208408634599</v>
      </c>
      <c r="AW47" s="15">
        <v>39.247208408634599</v>
      </c>
      <c r="AX47" s="15">
        <v>0</v>
      </c>
      <c r="AY47">
        <v>2.4667823734911099E-2</v>
      </c>
    </row>
    <row r="48" spans="1:51" x14ac:dyDescent="0.25">
      <c r="A48">
        <v>96</v>
      </c>
      <c r="B48" s="4">
        <v>0.99410144532183098</v>
      </c>
      <c r="C48" s="4">
        <v>2.9023811702982898</v>
      </c>
      <c r="D48" s="4">
        <v>6.8530878193939202</v>
      </c>
      <c r="E48" s="4">
        <v>2.4514348021336899E-3</v>
      </c>
      <c r="F48" s="5">
        <v>5.8985546781685199E-3</v>
      </c>
      <c r="G48" s="5">
        <v>0</v>
      </c>
      <c r="H48" s="4">
        <v>3.7063460299953399</v>
      </c>
      <c r="I48" s="4">
        <v>3.9369142901639398</v>
      </c>
      <c r="J48" s="4">
        <v>-33.7161917339251</v>
      </c>
      <c r="K48" s="4">
        <v>-22.334932754376698</v>
      </c>
      <c r="L48" s="4">
        <v>14.857801312623801</v>
      </c>
      <c r="M48" s="4">
        <v>5.0207812339443798</v>
      </c>
      <c r="N48" s="4">
        <v>71.926173965972694</v>
      </c>
      <c r="O48" s="4">
        <v>70.058762098387504</v>
      </c>
      <c r="P48" s="4">
        <v>288330.77028609603</v>
      </c>
      <c r="Q48" s="4">
        <v>268583.17121168697</v>
      </c>
      <c r="R48" s="4">
        <v>782.78233805058096</v>
      </c>
      <c r="S48" s="4">
        <v>0</v>
      </c>
      <c r="T48" s="4">
        <v>0</v>
      </c>
      <c r="U48" s="4">
        <v>0.104450396020832</v>
      </c>
      <c r="V48" s="4">
        <v>0.36785413563971497</v>
      </c>
      <c r="W48" s="4">
        <v>0</v>
      </c>
      <c r="X48" s="4">
        <v>0.70138514568288401</v>
      </c>
      <c r="Y48" s="4">
        <v>0</v>
      </c>
      <c r="Z48" s="5">
        <v>2.39644597444152E-4</v>
      </c>
      <c r="AA48" s="5">
        <v>2.20100404142874E-5</v>
      </c>
      <c r="AB48" s="10">
        <v>1.7620537581791999E-3</v>
      </c>
      <c r="AC48" s="10">
        <v>5.5977507986603503E-9</v>
      </c>
      <c r="AD48" s="10">
        <v>3.8748258672060298E-3</v>
      </c>
      <c r="AE48" s="4">
        <v>1.7770582730678702E-2</v>
      </c>
      <c r="AF48" s="4">
        <v>0.90284197155391299</v>
      </c>
      <c r="AG48" s="4">
        <v>0.99985315200831504</v>
      </c>
      <c r="AH48" s="4">
        <v>0.99997747406464998</v>
      </c>
      <c r="AI48" s="4">
        <v>1</v>
      </c>
      <c r="AJ48" s="4">
        <v>1</v>
      </c>
      <c r="AK48" s="4">
        <v>1</v>
      </c>
      <c r="AL48" s="4">
        <v>1</v>
      </c>
      <c r="AM48" s="4">
        <v>0</v>
      </c>
      <c r="AN48" s="4">
        <v>0</v>
      </c>
      <c r="AO48" s="4" t="s">
        <v>137</v>
      </c>
      <c r="AP48" s="4">
        <f>-25--20</f>
        <v>-5</v>
      </c>
      <c r="AQ48" s="6">
        <v>12758774965.24</v>
      </c>
      <c r="AR48" s="4">
        <v>47504</v>
      </c>
      <c r="AS48" s="15">
        <v>0</v>
      </c>
      <c r="AT48" s="15">
        <v>63.214586436028398</v>
      </c>
      <c r="AU48" s="15">
        <v>63.214586436028398</v>
      </c>
      <c r="AV48" s="15">
        <v>36.785413563971503</v>
      </c>
      <c r="AW48" s="15">
        <v>36.785413563971503</v>
      </c>
      <c r="AX48" s="15">
        <v>0</v>
      </c>
      <c r="AY48">
        <v>2.8662293532796101E-2</v>
      </c>
    </row>
    <row r="49" spans="1:51" x14ac:dyDescent="0.25">
      <c r="A49">
        <v>96</v>
      </c>
      <c r="B49" s="4">
        <v>0.99298889790627598</v>
      </c>
      <c r="C49" s="4">
        <v>3.2032130934766401</v>
      </c>
      <c r="D49" s="4">
        <v>8.0963595521725704</v>
      </c>
      <c r="E49" s="4">
        <v>2.7093551685901801E-3</v>
      </c>
      <c r="F49" s="5">
        <v>7.01110209372345E-3</v>
      </c>
      <c r="G49" s="5">
        <v>0</v>
      </c>
      <c r="H49" s="4">
        <v>3.7392656178814101</v>
      </c>
      <c r="I49" s="4">
        <v>3.9359697885174199</v>
      </c>
      <c r="J49" s="4">
        <v>-32.212526627768803</v>
      </c>
      <c r="K49" s="4">
        <v>-17.367271994129499</v>
      </c>
      <c r="L49" s="4">
        <v>14.502229750330899</v>
      </c>
      <c r="M49" s="4">
        <v>5.2006650418903702</v>
      </c>
      <c r="N49" s="4">
        <v>70.594398794491298</v>
      </c>
      <c r="O49" s="4">
        <v>68.707242101531804</v>
      </c>
      <c r="P49" s="4">
        <v>295249.40506775799</v>
      </c>
      <c r="Q49" s="4">
        <v>274993.90935710102</v>
      </c>
      <c r="R49" s="4">
        <v>783.20151812670895</v>
      </c>
      <c r="S49" s="4">
        <v>0</v>
      </c>
      <c r="T49" s="4">
        <v>0</v>
      </c>
      <c r="U49" s="4">
        <v>0.10321727924959501</v>
      </c>
      <c r="V49" s="4">
        <v>0.36824829469527798</v>
      </c>
      <c r="W49" s="4">
        <v>0</v>
      </c>
      <c r="X49" s="4">
        <v>0.72838231748175697</v>
      </c>
      <c r="Y49" s="4">
        <v>0</v>
      </c>
      <c r="Z49" s="5">
        <v>2.4584603544391303E-4</v>
      </c>
      <c r="AA49" s="5">
        <v>2.3257115266836699E-5</v>
      </c>
      <c r="AB49" s="10">
        <v>1.8292368402725099E-3</v>
      </c>
      <c r="AC49" s="10">
        <v>5.1401835843712601E-9</v>
      </c>
      <c r="AD49" s="10">
        <v>4.9127422385056201E-3</v>
      </c>
      <c r="AE49" s="4">
        <v>1.8369623119643699E-2</v>
      </c>
      <c r="AF49" s="4">
        <v>0.89009888503676404</v>
      </c>
      <c r="AG49" s="4">
        <v>0.99978465124089</v>
      </c>
      <c r="AH49" s="4">
        <v>0.99997442444569695</v>
      </c>
      <c r="AI49" s="4">
        <v>1</v>
      </c>
      <c r="AJ49" s="4">
        <v>1</v>
      </c>
      <c r="AK49" s="4">
        <v>1</v>
      </c>
      <c r="AL49" s="4">
        <v>1</v>
      </c>
      <c r="AM49" s="4">
        <v>0</v>
      </c>
      <c r="AN49" s="4">
        <v>0</v>
      </c>
      <c r="AO49" s="4" t="s">
        <v>138</v>
      </c>
      <c r="AP49" s="4">
        <f>-20--15</f>
        <v>-5</v>
      </c>
      <c r="AQ49" s="6">
        <v>17092521430</v>
      </c>
      <c r="AR49" s="4">
        <v>62156</v>
      </c>
      <c r="AS49" s="15">
        <v>0</v>
      </c>
      <c r="AT49" s="15">
        <v>63.175170530472101</v>
      </c>
      <c r="AU49" s="15">
        <v>63.175170530472101</v>
      </c>
      <c r="AV49" s="15">
        <v>36.824829469527799</v>
      </c>
      <c r="AW49" s="15">
        <v>36.824829469527799</v>
      </c>
      <c r="AX49" s="15">
        <v>0</v>
      </c>
      <c r="AY49">
        <v>4.1647692573546703E-2</v>
      </c>
    </row>
    <row r="50" spans="1:51" x14ac:dyDescent="0.25">
      <c r="A50">
        <v>96</v>
      </c>
      <c r="B50" s="4">
        <v>0.99183844310471803</v>
      </c>
      <c r="C50" s="4">
        <v>4.5170378360979404</v>
      </c>
      <c r="D50" s="4">
        <v>9.3659791003906907</v>
      </c>
      <c r="E50" s="4">
        <v>3.8444545130471002E-3</v>
      </c>
      <c r="F50" s="5">
        <v>8.1615568952815905E-3</v>
      </c>
      <c r="G50" s="5">
        <v>0</v>
      </c>
      <c r="H50" s="4">
        <v>3.7635939674435899</v>
      </c>
      <c r="I50" s="4">
        <v>3.9206933920088498</v>
      </c>
      <c r="J50" s="4">
        <v>-30.3534959856275</v>
      </c>
      <c r="K50" s="4">
        <v>-12.402037624047001</v>
      </c>
      <c r="L50" s="4">
        <v>14.4437032472641</v>
      </c>
      <c r="M50" s="4">
        <v>5.5812301624561202</v>
      </c>
      <c r="N50" s="4">
        <v>69.030042182870702</v>
      </c>
      <c r="O50" s="4">
        <v>67.084449643889997</v>
      </c>
      <c r="P50" s="4">
        <v>296549.13373778801</v>
      </c>
      <c r="Q50" s="4">
        <v>276032.08788519801</v>
      </c>
      <c r="R50" s="4">
        <v>783.22658287242996</v>
      </c>
      <c r="S50" s="4">
        <v>0</v>
      </c>
      <c r="T50" s="4">
        <v>0</v>
      </c>
      <c r="U50" s="4">
        <v>9.42696155649803E-2</v>
      </c>
      <c r="V50" s="4">
        <v>0.36017189776403102</v>
      </c>
      <c r="W50" s="4">
        <v>0</v>
      </c>
      <c r="X50" s="4">
        <v>0.73882160374827099</v>
      </c>
      <c r="Y50" s="4">
        <v>0</v>
      </c>
      <c r="Z50" s="5">
        <v>2.5529551995772499E-4</v>
      </c>
      <c r="AA50" s="5">
        <v>2.5119770553168901E-5</v>
      </c>
      <c r="AB50" s="10">
        <v>1.93246441471383E-3</v>
      </c>
      <c r="AC50" s="10">
        <v>4.9397321102572403E-9</v>
      </c>
      <c r="AD50" s="10">
        <v>5.9486576267235901E-3</v>
      </c>
      <c r="AE50" s="4">
        <v>1.9124926068936898E-2</v>
      </c>
      <c r="AF50" s="4">
        <v>0.87409209941451904</v>
      </c>
      <c r="AG50" s="4">
        <v>0.99968867445975296</v>
      </c>
      <c r="AH50" s="4">
        <v>0.99997655423348397</v>
      </c>
      <c r="AI50" s="4">
        <v>1</v>
      </c>
      <c r="AJ50" s="4">
        <v>1</v>
      </c>
      <c r="AK50" s="4">
        <v>1</v>
      </c>
      <c r="AL50" s="4">
        <v>1</v>
      </c>
      <c r="AM50" s="4">
        <v>0</v>
      </c>
      <c r="AN50" s="4">
        <v>0</v>
      </c>
      <c r="AO50" s="4" t="s">
        <v>139</v>
      </c>
      <c r="AP50" s="4">
        <f>-15--10</f>
        <v>-5</v>
      </c>
      <c r="AQ50" s="6">
        <v>20836834218.189999</v>
      </c>
      <c r="AR50" s="4">
        <v>75487</v>
      </c>
      <c r="AS50" s="15">
        <v>0</v>
      </c>
      <c r="AT50" s="15">
        <v>63.9828102235968</v>
      </c>
      <c r="AU50" s="15">
        <v>63.9828102235968</v>
      </c>
      <c r="AV50" s="15">
        <v>36.0171897764031</v>
      </c>
      <c r="AW50" s="15">
        <v>36.0171897764031</v>
      </c>
      <c r="AX50" s="15">
        <v>0</v>
      </c>
      <c r="AY50">
        <v>0.33634651411424799</v>
      </c>
    </row>
    <row r="51" spans="1:51" x14ac:dyDescent="0.25">
      <c r="A51">
        <v>96</v>
      </c>
      <c r="B51" s="4">
        <v>0.99073648392062796</v>
      </c>
      <c r="C51" s="4">
        <v>5.5688374215218204</v>
      </c>
      <c r="D51" s="4">
        <v>10.5669845189329</v>
      </c>
      <c r="E51" s="4">
        <v>4.76353945734595E-3</v>
      </c>
      <c r="F51" s="5">
        <v>9.2635160793714307E-3</v>
      </c>
      <c r="G51" s="5">
        <v>0</v>
      </c>
      <c r="H51" s="4">
        <v>3.7981736763303302</v>
      </c>
      <c r="I51" s="4">
        <v>3.9037511792808299</v>
      </c>
      <c r="J51" s="4">
        <v>-27.922120912242601</v>
      </c>
      <c r="K51" s="4">
        <v>-7.4908217952858598</v>
      </c>
      <c r="L51" s="4">
        <v>14.4215232063278</v>
      </c>
      <c r="M51" s="4">
        <v>5.9852692121052904</v>
      </c>
      <c r="N51" s="4">
        <v>69.5100030364231</v>
      </c>
      <c r="O51" s="4">
        <v>67.501154367654706</v>
      </c>
      <c r="P51" s="4">
        <v>297178.12809103401</v>
      </c>
      <c r="Q51" s="4">
        <v>276508.015974649</v>
      </c>
      <c r="R51" s="4">
        <v>783.025634265853</v>
      </c>
      <c r="S51" s="4">
        <v>0</v>
      </c>
      <c r="T51" s="4">
        <v>0</v>
      </c>
      <c r="U51" s="4">
        <v>8.3687209463152404E-2</v>
      </c>
      <c r="V51" s="4">
        <v>0.35376724531231102</v>
      </c>
      <c r="W51" s="4">
        <v>0</v>
      </c>
      <c r="X51" s="4">
        <v>0.74337940396095303</v>
      </c>
      <c r="Y51" s="4">
        <v>0</v>
      </c>
      <c r="Z51" s="5">
        <v>2.62090416074376E-4</v>
      </c>
      <c r="AA51" s="5">
        <v>2.6911622767512198E-5</v>
      </c>
      <c r="AB51" s="10">
        <v>2.01480237879916E-3</v>
      </c>
      <c r="AC51" s="10">
        <v>7.2078781717646298E-9</v>
      </c>
      <c r="AD51" s="10">
        <v>6.9596898568397196E-3</v>
      </c>
      <c r="AE51" s="4">
        <v>1.9365973637858001E-2</v>
      </c>
      <c r="AF51" s="4">
        <v>0.85335758795825101</v>
      </c>
      <c r="AG51" s="4">
        <v>0.99948204849511701</v>
      </c>
      <c r="AH51" s="4">
        <v>0.99998624082216703</v>
      </c>
      <c r="AI51" s="4">
        <v>1</v>
      </c>
      <c r="AJ51" s="4">
        <v>1</v>
      </c>
      <c r="AK51" s="4">
        <v>1</v>
      </c>
      <c r="AL51" s="4">
        <v>1</v>
      </c>
      <c r="AM51" s="4">
        <v>0</v>
      </c>
      <c r="AN51" s="4">
        <v>0</v>
      </c>
      <c r="AO51" s="4" t="s">
        <v>140</v>
      </c>
      <c r="AP51" s="4">
        <f>-10--5</f>
        <v>-5</v>
      </c>
      <c r="AQ51" s="6">
        <v>23515900726.580002</v>
      </c>
      <c r="AR51" s="4">
        <v>85046</v>
      </c>
      <c r="AS51" s="15">
        <v>0</v>
      </c>
      <c r="AT51" s="15">
        <v>64.623275468768796</v>
      </c>
      <c r="AU51" s="15">
        <v>64.623275468768796</v>
      </c>
      <c r="AV51" s="15">
        <v>35.376724531231098</v>
      </c>
      <c r="AW51" s="15">
        <v>35.376724531231098</v>
      </c>
      <c r="AX51" s="15">
        <v>0</v>
      </c>
      <c r="AY51">
        <v>1.6271223575826399</v>
      </c>
    </row>
    <row r="52" spans="1:51" x14ac:dyDescent="0.25">
      <c r="A52">
        <v>96</v>
      </c>
      <c r="B52" s="4">
        <v>0.98955811432915097</v>
      </c>
      <c r="C52" s="4">
        <v>7.1644600983545299</v>
      </c>
      <c r="D52" s="4">
        <v>11.835113625634801</v>
      </c>
      <c r="E52" s="4">
        <v>6.1759040882703401E-3</v>
      </c>
      <c r="F52" s="5">
        <v>1.04418856708482E-2</v>
      </c>
      <c r="G52" s="5">
        <v>0</v>
      </c>
      <c r="H52" s="4">
        <v>3.8170273475647498</v>
      </c>
      <c r="I52" s="4">
        <v>3.8825950967968401</v>
      </c>
      <c r="J52" s="4">
        <v>-26.300375331121401</v>
      </c>
      <c r="K52" s="4">
        <v>-2.4075089201605699</v>
      </c>
      <c r="L52" s="4">
        <v>14.189774513440099</v>
      </c>
      <c r="M52" s="4">
        <v>6.3344277440703296</v>
      </c>
      <c r="N52" s="4">
        <v>68.355222132972102</v>
      </c>
      <c r="O52" s="4">
        <v>66.298160024321803</v>
      </c>
      <c r="P52" s="4">
        <v>301559.67877442099</v>
      </c>
      <c r="Q52" s="4">
        <v>280888.11580146098</v>
      </c>
      <c r="R52" s="4">
        <v>783.01120253801002</v>
      </c>
      <c r="S52" s="4">
        <v>0</v>
      </c>
      <c r="T52" s="4">
        <v>0</v>
      </c>
      <c r="U52" s="4">
        <v>7.2013207523546105E-2</v>
      </c>
      <c r="V52" s="4">
        <v>0.347423391960552</v>
      </c>
      <c r="W52" s="4">
        <v>0</v>
      </c>
      <c r="X52" s="4">
        <v>0.74814442784298296</v>
      </c>
      <c r="Y52" s="4">
        <v>0</v>
      </c>
      <c r="Z52" s="5">
        <v>2.7086981479578398E-4</v>
      </c>
      <c r="AA52" s="5">
        <v>2.8370680680371701E-5</v>
      </c>
      <c r="AB52" s="10">
        <v>2.0925006222711098E-3</v>
      </c>
      <c r="AC52" s="10">
        <v>8.6823744869647402E-9</v>
      </c>
      <c r="AD52" s="10">
        <v>8.0501214470708599E-3</v>
      </c>
      <c r="AE52" s="4">
        <v>2.0306573941900798E-2</v>
      </c>
      <c r="AF52" s="4">
        <v>0.83709037017893395</v>
      </c>
      <c r="AG52" s="4">
        <v>0.99914450295220103</v>
      </c>
      <c r="AH52" s="4">
        <v>0.99998979045362801</v>
      </c>
      <c r="AI52" s="4">
        <v>0.99999753282059101</v>
      </c>
      <c r="AJ52" s="4">
        <v>1</v>
      </c>
      <c r="AK52" s="4">
        <v>1</v>
      </c>
      <c r="AL52" s="4">
        <v>1</v>
      </c>
      <c r="AM52" s="4">
        <v>0</v>
      </c>
      <c r="AN52" s="4">
        <v>0</v>
      </c>
      <c r="AO52" s="4" t="s">
        <v>67</v>
      </c>
      <c r="AP52" s="4">
        <f>-25-0</f>
        <v>-25</v>
      </c>
      <c r="AQ52" s="6">
        <v>27364682017.610001</v>
      </c>
      <c r="AR52" s="4">
        <v>97422</v>
      </c>
      <c r="AS52" s="15">
        <v>0</v>
      </c>
      <c r="AT52" s="15">
        <v>65.257660803944702</v>
      </c>
      <c r="AU52" s="15">
        <v>65.257660803944702</v>
      </c>
      <c r="AV52" s="15">
        <v>34.742339196055198</v>
      </c>
      <c r="AW52" s="15">
        <v>34.742339196055198</v>
      </c>
      <c r="AX52" s="15">
        <v>0</v>
      </c>
      <c r="AY52">
        <v>3.8281214977943399</v>
      </c>
    </row>
    <row r="53" spans="1:51" x14ac:dyDescent="0.25">
      <c r="A53">
        <v>96</v>
      </c>
      <c r="B53" s="4">
        <v>0.98824066431110902</v>
      </c>
      <c r="C53" s="4">
        <v>8.8521007135361494</v>
      </c>
      <c r="D53" s="4">
        <v>13.2333871107316</v>
      </c>
      <c r="E53" s="4">
        <v>7.6941417048664402E-3</v>
      </c>
      <c r="F53" s="5">
        <v>1.1759335688890701E-2</v>
      </c>
      <c r="G53" s="5">
        <v>0</v>
      </c>
      <c r="H53" s="4">
        <v>3.8637792140758802</v>
      </c>
      <c r="I53" s="4">
        <v>3.87455113722091</v>
      </c>
      <c r="J53" s="4">
        <v>-24.547965579542499</v>
      </c>
      <c r="K53" s="4">
        <v>2.5749501154257302</v>
      </c>
      <c r="L53" s="4">
        <v>14.349169589801001</v>
      </c>
      <c r="M53" s="4">
        <v>6.9661341555639096</v>
      </c>
      <c r="N53" s="4">
        <v>69.504711568072594</v>
      </c>
      <c r="O53" s="4">
        <v>67.290784604543504</v>
      </c>
      <c r="P53" s="4">
        <v>299077.72362615197</v>
      </c>
      <c r="Q53" s="4">
        <v>278046.678361781</v>
      </c>
      <c r="R53" s="4">
        <v>782.79280599694596</v>
      </c>
      <c r="S53" s="4">
        <v>0</v>
      </c>
      <c r="T53" s="4">
        <v>0</v>
      </c>
      <c r="U53" s="4">
        <v>5.9893910599329102E-2</v>
      </c>
      <c r="V53" s="4">
        <v>0.34156871702781899</v>
      </c>
      <c r="W53" s="4">
        <v>0</v>
      </c>
      <c r="X53" s="4">
        <v>0.74353845261088902</v>
      </c>
      <c r="Y53" s="4">
        <v>0</v>
      </c>
      <c r="Z53" s="5">
        <v>2.8202296718395E-4</v>
      </c>
      <c r="AA53" s="5">
        <v>3.1836050202463902E-5</v>
      </c>
      <c r="AB53" s="10">
        <v>2.1957464099786701E-3</v>
      </c>
      <c r="AC53" s="10">
        <v>1.8329034057762299E-8</v>
      </c>
      <c r="AD53" s="10">
        <v>9.2496976242294696E-3</v>
      </c>
      <c r="AE53" s="4">
        <v>2.0230835757413301E-2</v>
      </c>
      <c r="AF53" s="4">
        <v>0.82736883135263894</v>
      </c>
      <c r="AG53" s="4">
        <v>0.99877998253130795</v>
      </c>
      <c r="AH53" s="4">
        <v>0.99996515656115803</v>
      </c>
      <c r="AI53" s="4">
        <v>1</v>
      </c>
      <c r="AJ53" s="4">
        <v>1</v>
      </c>
      <c r="AK53" s="4">
        <v>1</v>
      </c>
      <c r="AL53" s="4">
        <v>1</v>
      </c>
      <c r="AM53" s="4">
        <v>0</v>
      </c>
      <c r="AN53" s="4">
        <v>0</v>
      </c>
      <c r="AO53" s="4" t="s">
        <v>141</v>
      </c>
      <c r="AP53" s="4" t="s">
        <v>127</v>
      </c>
      <c r="AQ53" s="6">
        <v>28507013745.720001</v>
      </c>
      <c r="AR53" s="4">
        <v>102526</v>
      </c>
      <c r="AS53" s="15">
        <v>0</v>
      </c>
      <c r="AT53" s="15">
        <v>65.843128297218001</v>
      </c>
      <c r="AU53" s="15">
        <v>65.843128297218001</v>
      </c>
      <c r="AV53" s="15">
        <v>34.156871702781899</v>
      </c>
      <c r="AW53" s="15">
        <v>34.156871702781899</v>
      </c>
      <c r="AX53" s="15">
        <v>0</v>
      </c>
      <c r="AY53">
        <v>6.5534175621933199</v>
      </c>
    </row>
    <row r="54" spans="1:51" x14ac:dyDescent="0.25">
      <c r="A54">
        <v>96</v>
      </c>
      <c r="B54" s="4">
        <v>0.98687261936567505</v>
      </c>
      <c r="C54" s="4">
        <v>10.9042707213596</v>
      </c>
      <c r="D54" s="4">
        <v>14.6638203321367</v>
      </c>
      <c r="E54" s="4">
        <v>9.5754262052694696E-3</v>
      </c>
      <c r="F54" s="5">
        <v>1.31273806343244E-2</v>
      </c>
      <c r="G54" s="5">
        <v>0</v>
      </c>
      <c r="H54" s="4">
        <v>3.9014198978658401</v>
      </c>
      <c r="I54" s="4">
        <v>3.8641340357318898</v>
      </c>
      <c r="J54" s="4">
        <v>-23.498065735290499</v>
      </c>
      <c r="K54" s="4">
        <v>7.54044198090401</v>
      </c>
      <c r="L54" s="4">
        <v>14.6095014621154</v>
      </c>
      <c r="M54" s="4">
        <v>7.6447098632183401</v>
      </c>
      <c r="N54" s="4">
        <v>68.926359720982006</v>
      </c>
      <c r="O54" s="4">
        <v>66.6918380204459</v>
      </c>
      <c r="P54" s="4">
        <v>293821.84139102203</v>
      </c>
      <c r="Q54" s="4">
        <v>273049.63764918799</v>
      </c>
      <c r="R54" s="4">
        <v>782.77079991761002</v>
      </c>
      <c r="S54" s="4">
        <v>0</v>
      </c>
      <c r="T54" s="4">
        <v>0</v>
      </c>
      <c r="U54" s="4">
        <v>5.6353208890867701E-2</v>
      </c>
      <c r="V54" s="4">
        <v>0.33497239751976898</v>
      </c>
      <c r="W54" s="4">
        <v>0</v>
      </c>
      <c r="X54" s="4">
        <v>0.74153985692282098</v>
      </c>
      <c r="Y54" s="4">
        <v>0</v>
      </c>
      <c r="Z54" s="5">
        <v>2.94315000129361E-4</v>
      </c>
      <c r="AA54" s="5">
        <v>3.5237191282497398E-5</v>
      </c>
      <c r="AB54" s="10">
        <v>2.3060551692053099E-3</v>
      </c>
      <c r="AC54" s="10">
        <v>4.8883761775499701E-8</v>
      </c>
      <c r="AD54" s="10">
        <v>1.04917102428907E-2</v>
      </c>
      <c r="AE54" s="4">
        <v>1.9958803995398899E-2</v>
      </c>
      <c r="AF54" s="4">
        <v>0.81921161632659101</v>
      </c>
      <c r="AG54" s="4">
        <v>0.99804752121595097</v>
      </c>
      <c r="AH54" s="4">
        <v>0.99991392131579004</v>
      </c>
      <c r="AI54" s="4">
        <v>0.999988623070034</v>
      </c>
      <c r="AJ54" s="4">
        <v>1</v>
      </c>
      <c r="AK54" s="4">
        <v>1</v>
      </c>
      <c r="AL54" s="4">
        <v>1</v>
      </c>
      <c r="AM54" s="4">
        <v>0</v>
      </c>
      <c r="AN54" s="4">
        <v>0</v>
      </c>
      <c r="AO54" s="4" t="s">
        <v>142</v>
      </c>
      <c r="AP54" s="4">
        <v>43230</v>
      </c>
      <c r="AQ54" s="6">
        <v>30239974320.009998</v>
      </c>
      <c r="AR54" s="4">
        <v>110749</v>
      </c>
      <c r="AS54" s="15">
        <v>0</v>
      </c>
      <c r="AT54" s="15">
        <v>66.502760248022994</v>
      </c>
      <c r="AU54" s="15">
        <v>66.502760248022994</v>
      </c>
      <c r="AV54" s="15">
        <v>33.497239751976899</v>
      </c>
      <c r="AW54" s="15">
        <v>33.497239751976899</v>
      </c>
      <c r="AX54" s="15">
        <v>0</v>
      </c>
      <c r="AY54">
        <v>11.314990090656099</v>
      </c>
    </row>
    <row r="55" spans="1:51" x14ac:dyDescent="0.25">
      <c r="A55">
        <v>96</v>
      </c>
      <c r="B55" s="4">
        <v>0.98493189646206702</v>
      </c>
      <c r="C55" s="4">
        <v>14.002827185935001</v>
      </c>
      <c r="D55" s="4">
        <v>16.6559837638362</v>
      </c>
      <c r="E55" s="4">
        <v>1.24926248326339E-2</v>
      </c>
      <c r="F55" s="5">
        <v>1.5068103537932699E-2</v>
      </c>
      <c r="G55" s="5">
        <v>0</v>
      </c>
      <c r="H55" s="4">
        <v>3.9578851636893502</v>
      </c>
      <c r="I55" s="4">
        <v>3.86991645349883</v>
      </c>
      <c r="J55" s="4">
        <v>-22.980733142995501</v>
      </c>
      <c r="K55" s="4">
        <v>12.527276197463699</v>
      </c>
      <c r="L55" s="4">
        <v>14.707415704811901</v>
      </c>
      <c r="M55" s="4">
        <v>8.6019844543323103</v>
      </c>
      <c r="N55" s="4">
        <v>69.313810168204796</v>
      </c>
      <c r="O55" s="4">
        <v>66.948658583240203</v>
      </c>
      <c r="P55" s="4">
        <v>292211.25569988601</v>
      </c>
      <c r="Q55" s="4">
        <v>271327.40903213201</v>
      </c>
      <c r="R55" s="4">
        <v>782.55568254157697</v>
      </c>
      <c r="S55" s="4">
        <v>0</v>
      </c>
      <c r="T55" s="4">
        <v>0</v>
      </c>
      <c r="U55" s="4">
        <v>4.8480183924126799E-2</v>
      </c>
      <c r="V55" s="4">
        <v>0.32608776327810601</v>
      </c>
      <c r="W55" s="4">
        <v>0</v>
      </c>
      <c r="X55" s="4">
        <v>0.74323333970219796</v>
      </c>
      <c r="Y55" s="4">
        <v>0</v>
      </c>
      <c r="Z55" s="5">
        <v>3.0836331462592099E-4</v>
      </c>
      <c r="AA55" s="5">
        <v>3.9228680771699102E-5</v>
      </c>
      <c r="AB55" s="10">
        <v>2.4557606943494199E-3</v>
      </c>
      <c r="AC55" s="10">
        <v>1.2838961728948999E-7</v>
      </c>
      <c r="AD55" s="10">
        <v>1.2264608551616899E-2</v>
      </c>
      <c r="AE55" s="4">
        <v>1.9745185918758599E-2</v>
      </c>
      <c r="AF55" s="4">
        <v>0.81163826250680804</v>
      </c>
      <c r="AG55" s="4">
        <v>0.99674140229203001</v>
      </c>
      <c r="AH55" s="4">
        <v>0.99972330682944199</v>
      </c>
      <c r="AI55" s="4">
        <v>0.99995142578066498</v>
      </c>
      <c r="AJ55" s="4">
        <v>1</v>
      </c>
      <c r="AK55" s="4">
        <v>1</v>
      </c>
      <c r="AL55" s="4">
        <v>1</v>
      </c>
      <c r="AM55" s="4">
        <v>0</v>
      </c>
      <c r="AN55" s="4">
        <v>0</v>
      </c>
      <c r="AO55" s="4" t="s">
        <v>143</v>
      </c>
      <c r="AP55" s="4">
        <v>43388</v>
      </c>
      <c r="AQ55" s="6">
        <v>34873711882.900002</v>
      </c>
      <c r="AR55" s="4">
        <v>128530</v>
      </c>
      <c r="AS55" s="15">
        <v>0</v>
      </c>
      <c r="AT55" s="15">
        <v>67.389270451200701</v>
      </c>
      <c r="AU55" s="15">
        <v>67.389270451200701</v>
      </c>
      <c r="AV55" s="15">
        <v>32.610729548799199</v>
      </c>
      <c r="AW55" s="15">
        <v>32.610729548799199</v>
      </c>
      <c r="AX55" s="15">
        <v>0</v>
      </c>
      <c r="AY55">
        <v>19.077563107269899</v>
      </c>
    </row>
    <row r="56" spans="1:51" x14ac:dyDescent="0.25">
      <c r="A56">
        <v>96</v>
      </c>
      <c r="B56" s="4">
        <v>0.98276911193653205</v>
      </c>
      <c r="C56" s="4">
        <v>17.244108581958599</v>
      </c>
      <c r="D56" s="4">
        <v>18.825807003820501</v>
      </c>
      <c r="E56" s="4">
        <v>1.5649173923988301E-2</v>
      </c>
      <c r="F56" s="5">
        <v>1.7230888063467099E-2</v>
      </c>
      <c r="G56" s="5">
        <v>0</v>
      </c>
      <c r="H56" s="4">
        <v>4.0147815621110601</v>
      </c>
      <c r="I56" s="4">
        <v>3.87980091119175</v>
      </c>
      <c r="J56" s="4">
        <v>-22.7605760882151</v>
      </c>
      <c r="K56" s="4">
        <v>17.528626096559499</v>
      </c>
      <c r="L56" s="4">
        <v>14.725806879669999</v>
      </c>
      <c r="M56" s="4">
        <v>9.7205172800475808</v>
      </c>
      <c r="N56" s="4">
        <v>69.437097744705696</v>
      </c>
      <c r="O56" s="4">
        <v>66.990267778011898</v>
      </c>
      <c r="P56" s="4">
        <v>291290.278693848</v>
      </c>
      <c r="Q56" s="4">
        <v>271047.98071393301</v>
      </c>
      <c r="R56" s="4">
        <v>782.67419718899896</v>
      </c>
      <c r="S56" s="4">
        <v>0</v>
      </c>
      <c r="T56" s="4">
        <v>0</v>
      </c>
      <c r="U56" s="4">
        <v>4.2086767551250903E-2</v>
      </c>
      <c r="V56" s="4">
        <v>0.313827814830066</v>
      </c>
      <c r="W56" s="4">
        <v>0</v>
      </c>
      <c r="X56" s="4">
        <v>0.75251585303054502</v>
      </c>
      <c r="Y56" s="4">
        <v>0</v>
      </c>
      <c r="Z56" s="5">
        <v>3.2247629147612902E-4</v>
      </c>
      <c r="AA56" s="5">
        <v>4.3168091667006502E-5</v>
      </c>
      <c r="AB56" s="10">
        <v>2.5730807291059099E-3</v>
      </c>
      <c r="AC56" s="10">
        <v>2.52169640778804E-7</v>
      </c>
      <c r="AD56" s="10">
        <v>1.4291897064858301E-2</v>
      </c>
      <c r="AE56" s="4">
        <v>1.8708914106764198E-2</v>
      </c>
      <c r="AF56" s="4">
        <v>0.80916351777835804</v>
      </c>
      <c r="AG56" s="4">
        <v>0.99408255665428602</v>
      </c>
      <c r="AH56" s="4">
        <v>0.99968213917259796</v>
      </c>
      <c r="AI56" s="4">
        <v>0.99994156572321002</v>
      </c>
      <c r="AJ56" s="4">
        <v>1</v>
      </c>
      <c r="AK56" s="4">
        <v>1</v>
      </c>
      <c r="AL56" s="4">
        <v>1</v>
      </c>
      <c r="AM56" s="4">
        <v>0</v>
      </c>
      <c r="AN56" s="4">
        <v>0</v>
      </c>
      <c r="AO56" s="4" t="s">
        <v>144</v>
      </c>
      <c r="AP56" s="4" t="s">
        <v>128</v>
      </c>
      <c r="AQ56" s="6">
        <v>38504534044.260002</v>
      </c>
      <c r="AR56" s="4">
        <v>142058</v>
      </c>
      <c r="AS56" s="15">
        <v>0</v>
      </c>
      <c r="AT56" s="15">
        <v>68.614686502298994</v>
      </c>
      <c r="AU56" s="15">
        <v>68.614686502298994</v>
      </c>
      <c r="AV56" s="15">
        <v>31.385313497700899</v>
      </c>
      <c r="AW56" s="15">
        <v>31.385313497700899</v>
      </c>
      <c r="AX56" s="15">
        <v>0</v>
      </c>
      <c r="AY56">
        <v>32.921262452470501</v>
      </c>
    </row>
    <row r="57" spans="1:51" x14ac:dyDescent="0.25">
      <c r="A57">
        <v>96</v>
      </c>
      <c r="B57" s="4">
        <v>0.98050078642268301</v>
      </c>
      <c r="C57" s="4">
        <v>21.069423058598701</v>
      </c>
      <c r="D57" s="4">
        <v>21.045778439427099</v>
      </c>
      <c r="E57" s="4">
        <v>1.95236863561607E-2</v>
      </c>
      <c r="F57" s="5">
        <v>1.94992135773162E-2</v>
      </c>
      <c r="G57" s="5">
        <v>0</v>
      </c>
      <c r="H57" s="4">
        <v>4.0436839684218899</v>
      </c>
      <c r="I57" s="4">
        <v>3.87209515072544</v>
      </c>
      <c r="J57" s="4">
        <v>-22.362803545103599</v>
      </c>
      <c r="K57" s="4">
        <v>22.543947941116599</v>
      </c>
      <c r="L57" s="4">
        <v>14.4774097168998</v>
      </c>
      <c r="M57" s="4">
        <v>10.474530213508601</v>
      </c>
      <c r="N57" s="4">
        <v>67.823587773271797</v>
      </c>
      <c r="O57" s="4">
        <v>65.233277583911899</v>
      </c>
      <c r="P57" s="4">
        <v>296099.12575120101</v>
      </c>
      <c r="Q57" s="4">
        <v>275599.59768276702</v>
      </c>
      <c r="R57" s="4">
        <v>782.70335214632905</v>
      </c>
      <c r="S57" s="4">
        <v>0</v>
      </c>
      <c r="T57" s="4">
        <v>0</v>
      </c>
      <c r="U57" s="4">
        <v>4.0518232439720303E-2</v>
      </c>
      <c r="V57" s="4">
        <v>0.312651710072128</v>
      </c>
      <c r="W57" s="4">
        <v>0</v>
      </c>
      <c r="X57" s="4">
        <v>0.75911106405639805</v>
      </c>
      <c r="Y57" s="4">
        <v>0</v>
      </c>
      <c r="Z57" s="5">
        <v>3.32414059649931E-4</v>
      </c>
      <c r="AA57" s="5">
        <v>4.5092679055955402E-5</v>
      </c>
      <c r="AB57" s="10">
        <v>2.6704932087956799E-3</v>
      </c>
      <c r="AC57" s="10">
        <v>5.2559592468737405E-7</v>
      </c>
      <c r="AD57" s="10">
        <v>1.64506745045351E-2</v>
      </c>
      <c r="AE57" s="4">
        <v>2.0591337033753598E-2</v>
      </c>
      <c r="AF57" s="4">
        <v>0.790972610904635</v>
      </c>
      <c r="AG57" s="4">
        <v>0.99085171431382801</v>
      </c>
      <c r="AH57" s="4">
        <v>0.99938978154525104</v>
      </c>
      <c r="AI57" s="4">
        <v>0.99986300488605195</v>
      </c>
      <c r="AJ57" s="4">
        <v>1</v>
      </c>
      <c r="AK57" s="4">
        <v>1</v>
      </c>
      <c r="AL57" s="4">
        <v>1</v>
      </c>
      <c r="AM57" s="4">
        <v>0</v>
      </c>
      <c r="AN57" s="4">
        <v>0</v>
      </c>
      <c r="AO57" s="4" t="s">
        <v>68</v>
      </c>
      <c r="AP57" s="4" t="s">
        <v>69</v>
      </c>
      <c r="AQ57" s="6">
        <v>42866485823.980003</v>
      </c>
      <c r="AR57" s="4">
        <v>155539</v>
      </c>
      <c r="AS57" s="15">
        <v>0</v>
      </c>
      <c r="AT57" s="15">
        <v>68.733948825512499</v>
      </c>
      <c r="AU57" s="15">
        <v>68.733948825512499</v>
      </c>
      <c r="AV57" s="15">
        <v>31.266051174487401</v>
      </c>
      <c r="AW57" s="15">
        <v>31.266051174487401</v>
      </c>
      <c r="AX57" s="15">
        <v>0</v>
      </c>
      <c r="AY57">
        <v>51.265645297874499</v>
      </c>
    </row>
    <row r="58" spans="1:51" x14ac:dyDescent="0.25">
      <c r="A58">
        <v>96</v>
      </c>
      <c r="B58" s="4">
        <v>0.97841115836510195</v>
      </c>
      <c r="C58" s="4">
        <v>23.063401972063001</v>
      </c>
      <c r="D58" s="4">
        <v>23.041469920317098</v>
      </c>
      <c r="E58" s="4">
        <v>2.1612080739042899E-2</v>
      </c>
      <c r="F58" s="5">
        <v>2.1588841634897299E-2</v>
      </c>
      <c r="G58" s="5">
        <v>0</v>
      </c>
      <c r="H58" s="4">
        <v>4.0805540210337004</v>
      </c>
      <c r="I58" s="4">
        <v>3.8625393820885998</v>
      </c>
      <c r="J58" s="4">
        <v>-21.393000506281702</v>
      </c>
      <c r="K58" s="4">
        <v>27.523059197893399</v>
      </c>
      <c r="L58" s="4">
        <v>14.579448293624401</v>
      </c>
      <c r="M58" s="4">
        <v>11.278875551334</v>
      </c>
      <c r="N58" s="4">
        <v>68.399354601665294</v>
      </c>
      <c r="O58" s="4">
        <v>65.529784302322795</v>
      </c>
      <c r="P58" s="4">
        <v>294526.48745317903</v>
      </c>
      <c r="Q58" s="4">
        <v>273743.06304139103</v>
      </c>
      <c r="R58" s="4">
        <v>782.53592954160001</v>
      </c>
      <c r="S58" s="4">
        <v>0</v>
      </c>
      <c r="T58" s="4">
        <v>0</v>
      </c>
      <c r="U58" s="4">
        <v>3.8080921513116497E-2</v>
      </c>
      <c r="V58" s="4">
        <v>0.31095845645047998</v>
      </c>
      <c r="W58" s="4">
        <v>0</v>
      </c>
      <c r="X58" s="4">
        <v>0.75527821490326597</v>
      </c>
      <c r="Y58" s="4">
        <v>0</v>
      </c>
      <c r="Z58" s="5">
        <v>3.4120649254615299E-4</v>
      </c>
      <c r="AA58" s="5">
        <v>4.83945685371858E-5</v>
      </c>
      <c r="AB58" s="10">
        <v>2.7433609577282498E-3</v>
      </c>
      <c r="AC58" s="10">
        <v>8.3452158098785403E-7</v>
      </c>
      <c r="AD58" s="10">
        <v>1.8455031721158401E-2</v>
      </c>
      <c r="AE58" s="4">
        <v>2.2744782988137102E-2</v>
      </c>
      <c r="AF58" s="4">
        <v>0.773711834369746</v>
      </c>
      <c r="AG58" s="4">
        <v>0.98435998489732301</v>
      </c>
      <c r="AH58" s="4">
        <v>0.99926500628806203</v>
      </c>
      <c r="AI58" s="4">
        <v>0.99978340693150303</v>
      </c>
      <c r="AJ58" s="4">
        <v>1</v>
      </c>
      <c r="AK58" s="4">
        <v>1</v>
      </c>
      <c r="AL58" s="4">
        <v>1</v>
      </c>
      <c r="AM58" s="4">
        <v>0</v>
      </c>
      <c r="AN58" s="4">
        <v>0</v>
      </c>
      <c r="AO58" s="4" t="s">
        <v>145</v>
      </c>
      <c r="AP58" s="4" t="s">
        <v>129</v>
      </c>
      <c r="AQ58" s="6">
        <v>43570040885.919998</v>
      </c>
      <c r="AR58" s="4">
        <v>159164</v>
      </c>
      <c r="AS58" s="15">
        <v>0</v>
      </c>
      <c r="AT58" s="15">
        <v>68.9025983592351</v>
      </c>
      <c r="AU58" s="15">
        <v>68.9025983592351</v>
      </c>
      <c r="AV58" s="15">
        <v>31.097401640764801</v>
      </c>
      <c r="AW58" s="15">
        <v>31.097401640764801</v>
      </c>
      <c r="AX58" s="15">
        <v>0</v>
      </c>
      <c r="AY58">
        <v>73.319059443973501</v>
      </c>
    </row>
    <row r="59" spans="1:51" x14ac:dyDescent="0.25">
      <c r="A59">
        <v>96</v>
      </c>
      <c r="B59" s="4">
        <v>0.97649386278518302</v>
      </c>
      <c r="C59" s="4">
        <v>25.027503012227498</v>
      </c>
      <c r="D59" s="4">
        <v>24.831788449342799</v>
      </c>
      <c r="E59" s="4">
        <v>2.3718264248499699E-2</v>
      </c>
      <c r="F59" s="5">
        <v>2.3506137214816002E-2</v>
      </c>
      <c r="G59" s="5">
        <v>0</v>
      </c>
      <c r="H59" s="4">
        <v>4.1027405532300296</v>
      </c>
      <c r="I59" s="4">
        <v>3.8402995810437202</v>
      </c>
      <c r="J59" s="4">
        <v>-20.755639965798601</v>
      </c>
      <c r="K59" s="4">
        <v>32.511491054413902</v>
      </c>
      <c r="L59" s="4">
        <v>14.592738375513299</v>
      </c>
      <c r="M59" s="4">
        <v>11.8390075290121</v>
      </c>
      <c r="N59" s="4">
        <v>68.156253548917306</v>
      </c>
      <c r="O59" s="4">
        <v>65.177772956410493</v>
      </c>
      <c r="P59" s="4">
        <v>293515.87052853801</v>
      </c>
      <c r="Q59" s="4">
        <v>273384.448033366</v>
      </c>
      <c r="R59" s="4">
        <v>782.62380017445605</v>
      </c>
      <c r="S59" s="4">
        <v>0</v>
      </c>
      <c r="T59" s="4">
        <v>0</v>
      </c>
      <c r="U59" s="4">
        <v>3.6990864738388599E-2</v>
      </c>
      <c r="V59" s="4">
        <v>0.31948024649228901</v>
      </c>
      <c r="W59" s="4">
        <v>0</v>
      </c>
      <c r="X59" s="4">
        <v>0.75414459234881004</v>
      </c>
      <c r="Y59" s="4">
        <v>0</v>
      </c>
      <c r="Z59" s="5">
        <v>3.4765966736708201E-4</v>
      </c>
      <c r="AA59" s="5">
        <v>5.1752209162224997E-5</v>
      </c>
      <c r="AB59" s="10">
        <v>2.7994828835263001E-3</v>
      </c>
      <c r="AC59" s="10">
        <v>1.39593022489295E-6</v>
      </c>
      <c r="AD59" s="10">
        <v>2.0305833243858699E-2</v>
      </c>
      <c r="AE59" s="4">
        <v>2.45301569098028E-2</v>
      </c>
      <c r="AF59" s="4">
        <v>0.75628598751500098</v>
      </c>
      <c r="AG59" s="4">
        <v>0.97965776719801001</v>
      </c>
      <c r="AH59" s="4">
        <v>0.99872127708043201</v>
      </c>
      <c r="AI59" s="4">
        <v>0.99974782095048298</v>
      </c>
      <c r="AJ59" s="4">
        <v>1</v>
      </c>
      <c r="AK59" s="4">
        <v>1</v>
      </c>
      <c r="AL59" s="4">
        <v>1</v>
      </c>
      <c r="AM59" s="4">
        <v>0</v>
      </c>
      <c r="AN59" s="4">
        <v>0</v>
      </c>
      <c r="AO59" s="4" t="s">
        <v>146</v>
      </c>
      <c r="AP59" s="4" t="s">
        <v>130</v>
      </c>
      <c r="AQ59" s="6">
        <v>43981816615.160004</v>
      </c>
      <c r="AR59" s="4">
        <v>160879</v>
      </c>
      <c r="AS59" s="15">
        <v>0</v>
      </c>
      <c r="AT59" s="15">
        <v>68.048233289331407</v>
      </c>
      <c r="AU59" s="15">
        <v>68.048233289331407</v>
      </c>
      <c r="AV59" s="15">
        <v>31.951766710668501</v>
      </c>
      <c r="AW59" s="15">
        <v>31.951766710668501</v>
      </c>
      <c r="AX59" s="15">
        <v>0</v>
      </c>
      <c r="AY59">
        <v>94.548590404183201</v>
      </c>
    </row>
    <row r="60" spans="1:51" x14ac:dyDescent="0.25">
      <c r="A60">
        <v>96</v>
      </c>
      <c r="B60" s="4">
        <v>0.97414940574810105</v>
      </c>
      <c r="C60" s="4">
        <v>27.8309486971669</v>
      </c>
      <c r="D60" s="4">
        <v>26.969068641034799</v>
      </c>
      <c r="E60" s="4">
        <v>2.68138572498413E-2</v>
      </c>
      <c r="F60" s="5">
        <v>2.5850594251898899E-2</v>
      </c>
      <c r="G60" s="5">
        <v>0</v>
      </c>
      <c r="H60" s="4">
        <v>4.1348421477221304</v>
      </c>
      <c r="I60" s="4">
        <v>3.8277250291846898</v>
      </c>
      <c r="J60" s="4">
        <v>-20.0389557709005</v>
      </c>
      <c r="K60" s="4">
        <v>37.477155620940799</v>
      </c>
      <c r="L60" s="4">
        <v>14.4877045600388</v>
      </c>
      <c r="M60" s="4">
        <v>12.6078128582411</v>
      </c>
      <c r="N60" s="4">
        <v>67.879501963899401</v>
      </c>
      <c r="O60" s="4">
        <v>64.682708039634605</v>
      </c>
      <c r="P60" s="4">
        <v>295895.42198303703</v>
      </c>
      <c r="Q60" s="4">
        <v>275423.54305827001</v>
      </c>
      <c r="R60" s="4">
        <v>782.57786396524398</v>
      </c>
      <c r="S60" s="4">
        <v>0</v>
      </c>
      <c r="T60" s="4">
        <v>0</v>
      </c>
      <c r="U60" s="4">
        <v>3.3245687119706303E-2</v>
      </c>
      <c r="V60" s="4">
        <v>0.31884608175692603</v>
      </c>
      <c r="W60" s="4">
        <v>0</v>
      </c>
      <c r="X60" s="4">
        <v>0.74620281227947405</v>
      </c>
      <c r="Y60" s="4">
        <v>0</v>
      </c>
      <c r="Z60" s="5">
        <v>3.5348430277968299E-4</v>
      </c>
      <c r="AA60" s="5">
        <v>5.6024626866873403E-5</v>
      </c>
      <c r="AB60" s="10">
        <v>2.8690501527125901E-3</v>
      </c>
      <c r="AC60" s="10">
        <v>1.65273831777568E-6</v>
      </c>
      <c r="AD60" s="10">
        <v>2.25703693113622E-2</v>
      </c>
      <c r="AE60" s="4">
        <v>2.6445154231125999E-2</v>
      </c>
      <c r="AF60" s="4">
        <v>0.73125548823181896</v>
      </c>
      <c r="AG60" s="4">
        <v>0.979473890486807</v>
      </c>
      <c r="AH60" s="4">
        <v>0.99839829479854003</v>
      </c>
      <c r="AI60" s="4">
        <v>0.99967124020694698</v>
      </c>
      <c r="AJ60" s="4">
        <v>1</v>
      </c>
      <c r="AK60" s="4">
        <v>1</v>
      </c>
      <c r="AL60" s="4">
        <v>1</v>
      </c>
      <c r="AM60" s="4">
        <v>0</v>
      </c>
      <c r="AN60" s="4">
        <v>0</v>
      </c>
      <c r="AO60" s="4" t="s">
        <v>147</v>
      </c>
      <c r="AP60" s="4" t="s">
        <v>131</v>
      </c>
      <c r="AQ60" s="6">
        <v>44207957472.739998</v>
      </c>
      <c r="AR60" s="4">
        <v>160509</v>
      </c>
      <c r="AS60" s="15">
        <v>0</v>
      </c>
      <c r="AT60" s="15">
        <v>68.1145338558064</v>
      </c>
      <c r="AU60" s="15">
        <v>68.1145338558064</v>
      </c>
      <c r="AV60" s="15">
        <v>31.885466144193501</v>
      </c>
      <c r="AW60" s="15">
        <v>31.885466144193501</v>
      </c>
      <c r="AX60" s="15">
        <v>0</v>
      </c>
      <c r="AY60">
        <v>118.174201959104</v>
      </c>
    </row>
    <row r="61" spans="1:51" x14ac:dyDescent="0.25">
      <c r="A61">
        <v>96</v>
      </c>
      <c r="B61" s="4">
        <v>0.97190419294824204</v>
      </c>
      <c r="C61" s="4">
        <v>31.457809554335402</v>
      </c>
      <c r="D61" s="4">
        <v>28.963514145429201</v>
      </c>
      <c r="E61" s="4">
        <v>3.0986490940274499E-2</v>
      </c>
      <c r="F61" s="5">
        <v>2.8095807051756998E-2</v>
      </c>
      <c r="G61" s="5">
        <v>0</v>
      </c>
      <c r="H61" s="4">
        <v>4.1831056287147099</v>
      </c>
      <c r="I61" s="4">
        <v>3.8234897991792001</v>
      </c>
      <c r="J61" s="4">
        <v>-19.308467152961001</v>
      </c>
      <c r="K61" s="4">
        <v>42.4414709362472</v>
      </c>
      <c r="L61" s="4">
        <v>14.5358316264058</v>
      </c>
      <c r="M61" s="4">
        <v>13.4661459978945</v>
      </c>
      <c r="N61" s="4">
        <v>68.134365329732702</v>
      </c>
      <c r="O61" s="4">
        <v>64.854192175624604</v>
      </c>
      <c r="P61" s="4">
        <v>295673.57968567999</v>
      </c>
      <c r="Q61" s="4">
        <v>274474.31744831899</v>
      </c>
      <c r="R61" s="4">
        <v>782.37061544591597</v>
      </c>
      <c r="S61" s="4">
        <v>0</v>
      </c>
      <c r="T61" s="4">
        <v>0</v>
      </c>
      <c r="U61" s="4">
        <v>2.9554947425934699E-2</v>
      </c>
      <c r="V61" s="4">
        <v>0.31628242699909997</v>
      </c>
      <c r="W61" s="4">
        <v>0</v>
      </c>
      <c r="X61" s="4">
        <v>0.73742216935260996</v>
      </c>
      <c r="Y61" s="4">
        <v>0</v>
      </c>
      <c r="Z61" s="5">
        <v>3.59625182460098E-4</v>
      </c>
      <c r="AA61" s="5">
        <v>6.1795145375626197E-5</v>
      </c>
      <c r="AB61" s="10">
        <v>2.9245868807497299E-3</v>
      </c>
      <c r="AC61" s="10">
        <v>2.2833316231014498E-6</v>
      </c>
      <c r="AD61" s="10">
        <v>2.47475033711449E-2</v>
      </c>
      <c r="AE61" s="4">
        <v>2.6782477124935099E-2</v>
      </c>
      <c r="AF61" s="4">
        <v>0.724751090086039</v>
      </c>
      <c r="AG61" s="4">
        <v>0.97632536653116497</v>
      </c>
      <c r="AH61" s="4">
        <v>0.997786893837043</v>
      </c>
      <c r="AI61" s="4">
        <v>0.99977110334512298</v>
      </c>
      <c r="AJ61" s="4">
        <v>1</v>
      </c>
      <c r="AK61" s="4">
        <v>1</v>
      </c>
      <c r="AL61" s="4">
        <v>1</v>
      </c>
      <c r="AM61" s="4">
        <v>0</v>
      </c>
      <c r="AN61" s="4">
        <v>0</v>
      </c>
      <c r="AO61" s="4" t="s">
        <v>148</v>
      </c>
      <c r="AP61" s="4" t="s">
        <v>132</v>
      </c>
      <c r="AQ61" s="6">
        <v>40881577212.339996</v>
      </c>
      <c r="AR61" s="4">
        <v>148945</v>
      </c>
      <c r="AS61" s="15">
        <v>0</v>
      </c>
      <c r="AT61" s="15">
        <v>68.371757300089897</v>
      </c>
      <c r="AU61" s="15">
        <v>68.371757300089897</v>
      </c>
      <c r="AV61" s="15">
        <v>31.62824269991</v>
      </c>
      <c r="AW61" s="15">
        <v>31.62824269991</v>
      </c>
      <c r="AX61" s="15">
        <v>0</v>
      </c>
      <c r="AY61">
        <v>144.31373883304201</v>
      </c>
    </row>
    <row r="62" spans="1:51" x14ac:dyDescent="0.25">
      <c r="A62">
        <v>96</v>
      </c>
      <c r="B62" s="4">
        <v>0.96949187585329999</v>
      </c>
      <c r="C62" s="4">
        <v>33.304221716883298</v>
      </c>
      <c r="D62" s="4">
        <v>31.050663778917102</v>
      </c>
      <c r="E62" s="4">
        <v>3.3189120807656299E-2</v>
      </c>
      <c r="F62" s="5">
        <v>3.0508124146699601E-2</v>
      </c>
      <c r="G62" s="5">
        <v>0</v>
      </c>
      <c r="H62" s="4">
        <v>4.2389415300754898</v>
      </c>
      <c r="I62" s="4">
        <v>3.8269868753635499</v>
      </c>
      <c r="J62" s="4">
        <v>-18.563579512203901</v>
      </c>
      <c r="K62" s="4">
        <v>47.5181657858855</v>
      </c>
      <c r="L62" s="4">
        <v>14.521738018190099</v>
      </c>
      <c r="M62" s="4">
        <v>14.598139898686</v>
      </c>
      <c r="N62" s="4">
        <v>67.828227111409007</v>
      </c>
      <c r="O62" s="4">
        <v>64.5519156159217</v>
      </c>
      <c r="P62" s="4">
        <v>295745.68320464302</v>
      </c>
      <c r="Q62" s="4">
        <v>274652.29598887102</v>
      </c>
      <c r="R62" s="4">
        <v>782.20509203350196</v>
      </c>
      <c r="S62" s="4">
        <v>0</v>
      </c>
      <c r="T62" s="4">
        <v>0</v>
      </c>
      <c r="U62" s="4">
        <v>2.3834156897787201E-2</v>
      </c>
      <c r="V62" s="4">
        <v>0.30543286058415797</v>
      </c>
      <c r="W62" s="4">
        <v>0</v>
      </c>
      <c r="X62" s="4">
        <v>0.72540982248493402</v>
      </c>
      <c r="Y62" s="4">
        <v>0</v>
      </c>
      <c r="Z62" s="5">
        <v>3.6543652309801701E-4</v>
      </c>
      <c r="AA62" s="5">
        <v>6.9434013042086996E-5</v>
      </c>
      <c r="AB62" s="10">
        <v>3.0125580611942101E-3</v>
      </c>
      <c r="AC62" s="10">
        <v>2.5641521808826601E-6</v>
      </c>
      <c r="AD62" s="10">
        <v>2.7058118204199299E-2</v>
      </c>
      <c r="AE62" s="4">
        <v>2.5413600275352301E-2</v>
      </c>
      <c r="AF62" s="4">
        <v>0.72717762883551995</v>
      </c>
      <c r="AG62" s="4">
        <v>0.97756360695948996</v>
      </c>
      <c r="AH62" s="4">
        <v>0.99767709129697701</v>
      </c>
      <c r="AI62" s="4">
        <v>0.99980449507090297</v>
      </c>
      <c r="AJ62" s="4">
        <v>1</v>
      </c>
      <c r="AK62" s="4">
        <v>1</v>
      </c>
      <c r="AL62" s="4">
        <v>1</v>
      </c>
      <c r="AM62" s="4">
        <v>0</v>
      </c>
      <c r="AN62" s="4">
        <v>0</v>
      </c>
      <c r="AO62" s="4" t="s">
        <v>70</v>
      </c>
      <c r="AP62" s="4" t="s">
        <v>71</v>
      </c>
      <c r="AQ62" s="6">
        <v>39190960071.540001</v>
      </c>
      <c r="AR62" s="4">
        <v>142693</v>
      </c>
      <c r="AS62" s="15">
        <v>0</v>
      </c>
      <c r="AT62" s="15">
        <v>69.456713941584098</v>
      </c>
      <c r="AU62" s="15">
        <v>69.456713941584098</v>
      </c>
      <c r="AV62" s="15">
        <v>30.543286058415799</v>
      </c>
      <c r="AW62" s="15">
        <v>30.543286058415799</v>
      </c>
      <c r="AX62" s="15">
        <v>0</v>
      </c>
      <c r="AY62">
        <v>174.12595009353601</v>
      </c>
    </row>
    <row r="63" spans="1:51" x14ac:dyDescent="0.25">
      <c r="A63">
        <v>96</v>
      </c>
      <c r="B63" s="4">
        <v>0.96762603449884199</v>
      </c>
      <c r="C63" s="4">
        <v>33.412905074069897</v>
      </c>
      <c r="D63" s="4">
        <v>32.626278455390398</v>
      </c>
      <c r="E63" s="4">
        <v>3.3320506950236702E-2</v>
      </c>
      <c r="F63" s="5">
        <v>3.2373965501157599E-2</v>
      </c>
      <c r="G63" s="5">
        <v>0</v>
      </c>
      <c r="H63" s="4">
        <v>4.3180088133900201</v>
      </c>
      <c r="I63" s="4">
        <v>3.8417095635101601</v>
      </c>
      <c r="J63" s="4">
        <v>-17.463033232366499</v>
      </c>
      <c r="K63" s="4">
        <v>52.504460856871802</v>
      </c>
      <c r="L63" s="4">
        <v>14.8874961022898</v>
      </c>
      <c r="M63" s="4">
        <v>16.089801589438402</v>
      </c>
      <c r="N63" s="4">
        <v>69.557277818035402</v>
      </c>
      <c r="O63" s="4">
        <v>66.210125995491296</v>
      </c>
      <c r="P63" s="4">
        <v>289074.80954989302</v>
      </c>
      <c r="Q63" s="4">
        <v>268000.80968965101</v>
      </c>
      <c r="R63" s="4">
        <v>781.780156964767</v>
      </c>
      <c r="S63" s="4">
        <v>0</v>
      </c>
      <c r="T63" s="4">
        <v>0</v>
      </c>
      <c r="U63" s="4">
        <v>1.9533416900711299E-2</v>
      </c>
      <c r="V63" s="4">
        <v>0.293068561959486</v>
      </c>
      <c r="W63" s="4">
        <v>0</v>
      </c>
      <c r="X63" s="4">
        <v>0.70768999875706795</v>
      </c>
      <c r="Y63" s="4">
        <v>0</v>
      </c>
      <c r="Z63" s="5">
        <v>3.7173065143407798E-4</v>
      </c>
      <c r="AA63" s="5">
        <v>8.2806942032154695E-5</v>
      </c>
      <c r="AB63" s="10">
        <v>3.1134833891456799E-3</v>
      </c>
      <c r="AC63" s="10">
        <v>2.6524878513713101E-6</v>
      </c>
      <c r="AD63" s="10">
        <v>2.8803278583595299E-2</v>
      </c>
      <c r="AE63" s="4">
        <v>2.1343834427945199E-2</v>
      </c>
      <c r="AF63" s="4">
        <v>0.743219356564774</v>
      </c>
      <c r="AG63" s="4">
        <v>0.97898504923415897</v>
      </c>
      <c r="AH63" s="4">
        <v>0.99781394459043105</v>
      </c>
      <c r="AI63" s="4">
        <v>0.99980766978107405</v>
      </c>
      <c r="AJ63" s="4">
        <v>1</v>
      </c>
      <c r="AK63" s="4">
        <v>1</v>
      </c>
      <c r="AL63" s="4">
        <v>1</v>
      </c>
      <c r="AM63" s="4">
        <v>0</v>
      </c>
      <c r="AN63" s="4">
        <v>0</v>
      </c>
      <c r="AO63" s="4" t="s">
        <v>149</v>
      </c>
      <c r="AP63" s="4" t="s">
        <v>133</v>
      </c>
      <c r="AQ63" s="6">
        <v>35465887150.279999</v>
      </c>
      <c r="AR63" s="4">
        <v>132335</v>
      </c>
      <c r="AS63" s="15">
        <v>0</v>
      </c>
      <c r="AT63" s="15">
        <v>70.693143804051303</v>
      </c>
      <c r="AU63" s="15">
        <v>70.693143804051303</v>
      </c>
      <c r="AV63" s="15">
        <v>29.306856195948601</v>
      </c>
      <c r="AW63" s="15">
        <v>29.306856195948601</v>
      </c>
      <c r="AX63" s="15">
        <v>0</v>
      </c>
      <c r="AY63">
        <v>205.960894535335</v>
      </c>
    </row>
    <row r="64" spans="1:51" x14ac:dyDescent="0.25">
      <c r="A64">
        <v>96</v>
      </c>
      <c r="B64" s="4">
        <v>0.96572974323679595</v>
      </c>
      <c r="C64" s="4">
        <v>35.483122751195602</v>
      </c>
      <c r="D64" s="4">
        <v>34.193728050572602</v>
      </c>
      <c r="E64" s="4">
        <v>3.5861456913817397E-2</v>
      </c>
      <c r="F64" s="5">
        <v>3.4270256763203298E-2</v>
      </c>
      <c r="G64" s="5">
        <v>0</v>
      </c>
      <c r="H64" s="4">
        <v>4.3828476012421298</v>
      </c>
      <c r="I64" s="4">
        <v>3.85236985124663</v>
      </c>
      <c r="J64" s="4">
        <v>-17.323484782878001</v>
      </c>
      <c r="K64" s="4">
        <v>57.483952620614602</v>
      </c>
      <c r="L64" s="4">
        <v>15.128447433642799</v>
      </c>
      <c r="M64" s="4">
        <v>17.615635507674199</v>
      </c>
      <c r="N64" s="4">
        <v>69.3707222762594</v>
      </c>
      <c r="O64" s="4">
        <v>66.117421457794194</v>
      </c>
      <c r="P64" s="4">
        <v>284722.57227888302</v>
      </c>
      <c r="Q64" s="4">
        <v>263601.22499946097</v>
      </c>
      <c r="R64" s="4">
        <v>781.65218840305101</v>
      </c>
      <c r="S64" s="4">
        <v>0</v>
      </c>
      <c r="T64" s="4">
        <v>0</v>
      </c>
      <c r="U64" s="4">
        <v>1.6827545058759601E-2</v>
      </c>
      <c r="V64" s="4">
        <v>0.27475101430821303</v>
      </c>
      <c r="W64" s="4">
        <v>0</v>
      </c>
      <c r="X64" s="4">
        <v>0.70253617632027499</v>
      </c>
      <c r="Y64" s="4">
        <v>0</v>
      </c>
      <c r="Z64" s="5">
        <v>3.7826165390336599E-4</v>
      </c>
      <c r="AA64" s="5">
        <v>9.7685403267692999E-5</v>
      </c>
      <c r="AB64" s="10">
        <v>3.1965204846598201E-3</v>
      </c>
      <c r="AC64" s="10">
        <v>3.29264430798687E-6</v>
      </c>
      <c r="AD64" s="10">
        <v>3.0594482898370901E-2</v>
      </c>
      <c r="AE64" s="4">
        <v>1.7894566644767299E-2</v>
      </c>
      <c r="AF64" s="4">
        <v>0.76065412066716998</v>
      </c>
      <c r="AG64" s="4">
        <v>0.97939804238014205</v>
      </c>
      <c r="AH64" s="4">
        <v>0.99745020383035099</v>
      </c>
      <c r="AI64" s="4">
        <v>0.99959005351784602</v>
      </c>
      <c r="AJ64" s="4">
        <v>1</v>
      </c>
      <c r="AK64" s="4">
        <v>1</v>
      </c>
      <c r="AL64" s="4">
        <v>1</v>
      </c>
      <c r="AM64" s="4">
        <v>0</v>
      </c>
      <c r="AN64" s="4">
        <v>0</v>
      </c>
      <c r="AO64" s="4" t="s">
        <v>150</v>
      </c>
      <c r="AP64" s="4" t="s">
        <v>134</v>
      </c>
      <c r="AQ64" s="6">
        <v>34266577642.580002</v>
      </c>
      <c r="AR64" s="4">
        <v>129994</v>
      </c>
      <c r="AS64" s="15">
        <v>0</v>
      </c>
      <c r="AT64" s="15">
        <v>72.524898569178603</v>
      </c>
      <c r="AU64" s="15">
        <v>72.524898569178603</v>
      </c>
      <c r="AV64" s="15">
        <v>27.475101430821301</v>
      </c>
      <c r="AW64" s="15">
        <v>27.475101430821301</v>
      </c>
      <c r="AX64" s="15">
        <v>0</v>
      </c>
      <c r="AY64">
        <v>247.53419024111801</v>
      </c>
    </row>
    <row r="65" spans="1:51" x14ac:dyDescent="0.25">
      <c r="A65">
        <v>96</v>
      </c>
      <c r="B65" s="4">
        <v>0.96365242117522998</v>
      </c>
      <c r="C65" s="4">
        <v>36.916194201583203</v>
      </c>
      <c r="D65" s="4">
        <v>35.872397596195498</v>
      </c>
      <c r="E65" s="4">
        <v>3.7664536457675403E-2</v>
      </c>
      <c r="F65" s="5">
        <v>3.6347578824769203E-2</v>
      </c>
      <c r="G65" s="5">
        <v>0</v>
      </c>
      <c r="H65" s="4">
        <v>4.4570138283542002</v>
      </c>
      <c r="I65" s="4">
        <v>3.87369396655901</v>
      </c>
      <c r="J65" s="4">
        <v>-17.372290288372199</v>
      </c>
      <c r="K65" s="4">
        <v>62.493872299298502</v>
      </c>
      <c r="L65" s="4">
        <v>15.300089484672499</v>
      </c>
      <c r="M65" s="4">
        <v>19.219580973313601</v>
      </c>
      <c r="N65" s="4">
        <v>69.640995457539205</v>
      </c>
      <c r="O65" s="4">
        <v>66.478468410495097</v>
      </c>
      <c r="P65" s="4">
        <v>281394.51245636097</v>
      </c>
      <c r="Q65" s="4">
        <v>260887.20038690799</v>
      </c>
      <c r="R65" s="4">
        <v>781.25668982452203</v>
      </c>
      <c r="S65" s="4">
        <v>0</v>
      </c>
      <c r="T65" s="4">
        <v>0</v>
      </c>
      <c r="U65" s="4">
        <v>1.57969973089311E-2</v>
      </c>
      <c r="V65" s="4">
        <v>0.25155198752355401</v>
      </c>
      <c r="W65" s="4">
        <v>0</v>
      </c>
      <c r="X65" s="4">
        <v>0.69517777957868698</v>
      </c>
      <c r="Y65" s="4">
        <v>0</v>
      </c>
      <c r="Z65" s="5">
        <v>3.8188402314078598E-4</v>
      </c>
      <c r="AA65" s="5">
        <v>1.16284490665927E-4</v>
      </c>
      <c r="AB65" s="10">
        <v>3.2824559609929802E-3</v>
      </c>
      <c r="AC65" s="10">
        <v>3.38563910855065E-6</v>
      </c>
      <c r="AD65" s="10">
        <v>3.2563554759025698E-2</v>
      </c>
      <c r="AE65" s="4">
        <v>1.2960874951345999E-2</v>
      </c>
      <c r="AF65" s="4">
        <v>0.77964598469661195</v>
      </c>
      <c r="AG65" s="4">
        <v>0.98196676584440401</v>
      </c>
      <c r="AH65" s="4">
        <v>0.99752558413372505</v>
      </c>
      <c r="AI65" s="4">
        <v>0.99960562277723597</v>
      </c>
      <c r="AJ65" s="4">
        <v>1</v>
      </c>
      <c r="AK65" s="4">
        <v>1</v>
      </c>
      <c r="AL65" s="4">
        <v>1</v>
      </c>
      <c r="AM65" s="4">
        <v>0</v>
      </c>
      <c r="AN65" s="4">
        <v>0</v>
      </c>
      <c r="AO65" s="4" t="s">
        <v>151</v>
      </c>
      <c r="AP65" s="4" t="s">
        <v>135</v>
      </c>
      <c r="AQ65" s="6">
        <v>35359607591.639999</v>
      </c>
      <c r="AR65" s="4">
        <v>135536</v>
      </c>
      <c r="AS65" s="15">
        <v>0</v>
      </c>
      <c r="AT65" s="15">
        <v>74.844801247644497</v>
      </c>
      <c r="AU65" s="15">
        <v>74.844801247644497</v>
      </c>
      <c r="AV65" s="15">
        <v>25.1551987523554</v>
      </c>
      <c r="AW65" s="15">
        <v>25.1551987523554</v>
      </c>
      <c r="AX65" s="15">
        <v>0</v>
      </c>
      <c r="AY65" s="31">
        <v>297.70247848189399</v>
      </c>
    </row>
    <row r="66" spans="1:51" x14ac:dyDescent="0.25">
      <c r="A66">
        <v>96</v>
      </c>
      <c r="B66" s="4">
        <v>0.96208001904468698</v>
      </c>
      <c r="C66" s="4">
        <v>37.345209881536803</v>
      </c>
      <c r="D66" s="4">
        <v>37.116842393943301</v>
      </c>
      <c r="E66" s="4">
        <v>3.8211625487718101E-2</v>
      </c>
      <c r="F66" s="5">
        <v>3.79199809553128E-2</v>
      </c>
      <c r="G66" s="5">
        <v>0</v>
      </c>
      <c r="H66" s="4">
        <v>4.5265381369182798</v>
      </c>
      <c r="I66" s="4">
        <v>3.89317759535848</v>
      </c>
      <c r="J66" s="4">
        <v>-17.357444142943901</v>
      </c>
      <c r="K66" s="4">
        <v>67.507788310346896</v>
      </c>
      <c r="L66" s="4">
        <v>15.524625186481</v>
      </c>
      <c r="M66" s="4">
        <v>20.507182785311201</v>
      </c>
      <c r="N66" s="4">
        <v>69.628969068538396</v>
      </c>
      <c r="O66" s="4">
        <v>66.6435851183914</v>
      </c>
      <c r="P66" s="4">
        <v>277328.61571989499</v>
      </c>
      <c r="Q66" s="4">
        <v>257076.01452947801</v>
      </c>
      <c r="R66" s="4">
        <v>781.11713358103896</v>
      </c>
      <c r="S66" s="4">
        <v>0</v>
      </c>
      <c r="T66" s="4">
        <v>0</v>
      </c>
      <c r="U66" s="4">
        <v>1.6723574292648102E-2</v>
      </c>
      <c r="V66" s="4">
        <v>0.23597175168697701</v>
      </c>
      <c r="W66" s="4">
        <v>0</v>
      </c>
      <c r="X66" s="4">
        <v>0.69099867614049704</v>
      </c>
      <c r="Y66" s="4">
        <v>0</v>
      </c>
      <c r="Z66" s="5">
        <v>3.8698645243419202E-4</v>
      </c>
      <c r="AA66" s="5">
        <v>1.3357148903097999E-4</v>
      </c>
      <c r="AB66" s="10">
        <v>3.3189158032611902E-3</v>
      </c>
      <c r="AC66" s="10">
        <v>3.9252187784782198E-6</v>
      </c>
      <c r="AD66" s="10">
        <v>3.4076567780001302E-2</v>
      </c>
      <c r="AE66" s="4">
        <v>7.3625069888890102E-3</v>
      </c>
      <c r="AF66" s="4">
        <v>0.80371151762209503</v>
      </c>
      <c r="AG66" s="4">
        <v>0.98172643764080303</v>
      </c>
      <c r="AH66" s="4">
        <v>0.99727104386335996</v>
      </c>
      <c r="AI66" s="4">
        <v>0.99956676147008405</v>
      </c>
      <c r="AJ66" s="4">
        <v>1</v>
      </c>
      <c r="AK66" s="4">
        <v>1</v>
      </c>
      <c r="AL66" s="4">
        <v>1</v>
      </c>
      <c r="AM66" s="4">
        <v>0</v>
      </c>
      <c r="AN66" s="4">
        <v>0</v>
      </c>
      <c r="AO66" s="4" t="s">
        <v>152</v>
      </c>
      <c r="AP66" s="4" t="s">
        <v>136</v>
      </c>
      <c r="AQ66" s="6">
        <v>36614565521.389999</v>
      </c>
      <c r="AR66" s="4">
        <v>142427</v>
      </c>
      <c r="AS66" s="15">
        <v>0</v>
      </c>
      <c r="AT66" s="15">
        <v>76.402824831302198</v>
      </c>
      <c r="AU66" s="15">
        <v>76.402824831302198</v>
      </c>
      <c r="AV66" s="15">
        <v>23.597175168697699</v>
      </c>
      <c r="AW66" s="15">
        <v>23.597175168697699</v>
      </c>
      <c r="AX66" s="15">
        <v>0</v>
      </c>
      <c r="AY66" s="31">
        <v>353.87949161134401</v>
      </c>
    </row>
    <row r="67" spans="1:51" x14ac:dyDescent="0.25">
      <c r="A67">
        <v>96</v>
      </c>
      <c r="B67" s="4">
        <v>0.95981027637191596</v>
      </c>
      <c r="C67" s="4">
        <v>38.8004168964695</v>
      </c>
      <c r="D67" s="4">
        <v>38.8741733261405</v>
      </c>
      <c r="E67" s="4">
        <v>4.0093265411971897E-2</v>
      </c>
      <c r="F67" s="5">
        <v>4.0189723628083297E-2</v>
      </c>
      <c r="G67" s="5">
        <v>0</v>
      </c>
      <c r="H67" s="4">
        <v>4.5629607377015402</v>
      </c>
      <c r="I67" s="4">
        <v>3.8915187669964801</v>
      </c>
      <c r="J67" s="4">
        <v>-17.338161738532101</v>
      </c>
      <c r="K67" s="4">
        <v>72.521817416847398</v>
      </c>
      <c r="L67" s="4">
        <v>15.200947268613699</v>
      </c>
      <c r="M67" s="4">
        <v>21.458714849890299</v>
      </c>
      <c r="N67" s="4">
        <v>68.415454658357604</v>
      </c>
      <c r="O67" s="4">
        <v>65.449720028663606</v>
      </c>
      <c r="P67" s="4">
        <v>282548.22487825499</v>
      </c>
      <c r="Q67" s="4">
        <v>262505.16866920999</v>
      </c>
      <c r="R67" s="4">
        <v>781.02953026914997</v>
      </c>
      <c r="S67" s="4">
        <v>0</v>
      </c>
      <c r="T67" s="4">
        <v>0</v>
      </c>
      <c r="U67" s="4">
        <v>1.61883880081563E-2</v>
      </c>
      <c r="V67" s="4">
        <v>0.22642586422368699</v>
      </c>
      <c r="W67" s="4">
        <v>0</v>
      </c>
      <c r="X67" s="4">
        <v>0.69552406311452897</v>
      </c>
      <c r="Y67" s="4">
        <v>0</v>
      </c>
      <c r="Z67" s="5">
        <v>3.8991503405858197E-4</v>
      </c>
      <c r="AA67" s="5">
        <v>1.4459484311078399E-4</v>
      </c>
      <c r="AB67" s="10">
        <v>3.3562305536735701E-3</v>
      </c>
      <c r="AC67" s="10">
        <v>4.5622395077121298E-6</v>
      </c>
      <c r="AD67" s="10">
        <v>3.6294406599672903E-2</v>
      </c>
      <c r="AE67" s="4">
        <v>6.2719663140639202E-3</v>
      </c>
      <c r="AF67" s="4">
        <v>0.798839584931888</v>
      </c>
      <c r="AG67" s="4">
        <v>0.98129144415896796</v>
      </c>
      <c r="AH67" s="4">
        <v>0.996895621910728</v>
      </c>
      <c r="AI67" s="4">
        <v>0.99964418117056897</v>
      </c>
      <c r="AJ67" s="4">
        <v>1</v>
      </c>
      <c r="AK67" s="4">
        <v>1</v>
      </c>
      <c r="AL67" s="4">
        <v>1</v>
      </c>
      <c r="AM67" s="4">
        <v>0</v>
      </c>
      <c r="AN67" s="4">
        <v>0</v>
      </c>
      <c r="AO67" s="4" t="s">
        <v>72</v>
      </c>
      <c r="AP67" s="4" t="s">
        <v>73</v>
      </c>
      <c r="AQ67" s="6">
        <v>39348474762.839996</v>
      </c>
      <c r="AR67" s="4">
        <v>149896</v>
      </c>
      <c r="AS67" s="15">
        <v>0</v>
      </c>
      <c r="AT67" s="15">
        <v>77.357413577631206</v>
      </c>
      <c r="AU67" s="15">
        <v>77.357413577631206</v>
      </c>
      <c r="AV67" s="15">
        <v>22.642586422368701</v>
      </c>
      <c r="AW67" s="15">
        <v>22.642586422368701</v>
      </c>
      <c r="AX67" s="15">
        <v>0</v>
      </c>
      <c r="AY67" s="31">
        <v>414.10152981060901</v>
      </c>
    </row>
    <row r="68" spans="1:51" x14ac:dyDescent="0.25">
      <c r="A68">
        <v>96</v>
      </c>
      <c r="B68" s="4">
        <v>0.95589950409408198</v>
      </c>
      <c r="C68" s="4">
        <v>41.663526110259397</v>
      </c>
      <c r="D68" s="4">
        <v>41.796803632926803</v>
      </c>
      <c r="E68" s="4">
        <v>4.39182802487511E-2</v>
      </c>
      <c r="F68" s="5">
        <v>4.4100495905917803E-2</v>
      </c>
      <c r="G68" s="5">
        <v>0</v>
      </c>
      <c r="H68" s="4">
        <v>4.6771141035345503</v>
      </c>
      <c r="I68" s="4">
        <v>3.8682310350986699</v>
      </c>
      <c r="J68" s="4">
        <v>-14.4669137866847</v>
      </c>
      <c r="K68" s="4">
        <v>86.381652336578298</v>
      </c>
      <c r="L68" s="4">
        <v>15.167090269627501</v>
      </c>
      <c r="M68" s="4">
        <v>23.5896090832114</v>
      </c>
      <c r="N68" s="4">
        <v>68.121475831535406</v>
      </c>
      <c r="O68" s="4">
        <v>65.012332506715893</v>
      </c>
      <c r="P68" s="4">
        <v>283939.88182008499</v>
      </c>
      <c r="Q68" s="4">
        <v>263150.67138760298</v>
      </c>
      <c r="R68" s="4">
        <v>780.603645016418</v>
      </c>
      <c r="S68" s="4">
        <v>0</v>
      </c>
      <c r="T68" s="4">
        <v>0</v>
      </c>
      <c r="U68" s="4">
        <v>1.9316315518509E-2</v>
      </c>
      <c r="V68" s="4">
        <v>0.25174471670508403</v>
      </c>
      <c r="W68" s="4">
        <v>0</v>
      </c>
      <c r="X68" s="4">
        <v>0.68453667135252305</v>
      </c>
      <c r="Y68" s="4">
        <v>0</v>
      </c>
      <c r="Z68" s="5">
        <v>3.9604196745831699E-4</v>
      </c>
      <c r="AA68" s="5">
        <v>1.7805346180845E-4</v>
      </c>
      <c r="AB68" s="10">
        <v>3.5517711322343398E-3</v>
      </c>
      <c r="AC68" s="10">
        <v>5.4840644670977397E-6</v>
      </c>
      <c r="AD68" s="10">
        <v>3.9969130583966402E-2</v>
      </c>
      <c r="AE68" s="4">
        <v>5.01347028273425E-3</v>
      </c>
      <c r="AF68" s="4">
        <v>0.79337251812276099</v>
      </c>
      <c r="AG68" s="4">
        <v>0.98091124487753401</v>
      </c>
      <c r="AH68" s="4">
        <v>0.99680692375233304</v>
      </c>
      <c r="AI68" s="4">
        <v>0.999602985111404</v>
      </c>
      <c r="AJ68" s="4">
        <v>1</v>
      </c>
      <c r="AK68" s="4">
        <v>1</v>
      </c>
      <c r="AL68" s="4">
        <v>1</v>
      </c>
      <c r="AM68" s="4">
        <v>0</v>
      </c>
      <c r="AN68" s="4">
        <v>0</v>
      </c>
      <c r="AO68" s="4" t="s">
        <v>74</v>
      </c>
      <c r="AP68" s="4" t="s">
        <v>75</v>
      </c>
      <c r="AQ68" s="6">
        <v>155582045143.14999</v>
      </c>
      <c r="AR68" s="4">
        <v>591228</v>
      </c>
      <c r="AS68" s="15">
        <v>0</v>
      </c>
      <c r="AT68" s="15">
        <v>74.825528329491505</v>
      </c>
      <c r="AU68" s="15">
        <v>74.825528329491505</v>
      </c>
      <c r="AV68" s="15">
        <v>25.1744716705084</v>
      </c>
      <c r="AW68" s="15">
        <v>25.1744716705084</v>
      </c>
      <c r="AX68" s="15">
        <v>0</v>
      </c>
      <c r="AY68">
        <v>588.23321039767404</v>
      </c>
    </row>
    <row r="69" spans="1:51" x14ac:dyDescent="0.25">
      <c r="A69">
        <v>96</v>
      </c>
      <c r="B69" s="4">
        <v>0.95185156889923195</v>
      </c>
      <c r="C69" s="4">
        <v>43.582707923872803</v>
      </c>
      <c r="D69" s="4">
        <v>44.686548240865001</v>
      </c>
      <c r="E69" s="4">
        <v>4.6579791109775802E-2</v>
      </c>
      <c r="F69" s="5">
        <v>4.8148431100767899E-2</v>
      </c>
      <c r="G69" s="5">
        <v>0</v>
      </c>
      <c r="H69" s="4">
        <v>4.8588550359898797</v>
      </c>
      <c r="I69" s="4">
        <v>3.7910567111257301</v>
      </c>
      <c r="J69" s="4">
        <v>-9.8334540775723696</v>
      </c>
      <c r="K69" s="4">
        <v>112.46931674505301</v>
      </c>
      <c r="L69" s="4">
        <v>15.784600084364</v>
      </c>
      <c r="M69" s="4">
        <v>27.796089166858</v>
      </c>
      <c r="N69" s="4">
        <v>70.064948351466001</v>
      </c>
      <c r="O69" s="4">
        <v>66.347545098645099</v>
      </c>
      <c r="P69" s="4">
        <v>272726.80884855997</v>
      </c>
      <c r="Q69" s="4">
        <v>252914.40369771601</v>
      </c>
      <c r="R69" s="4">
        <v>779.73872806207703</v>
      </c>
      <c r="S69" s="4">
        <v>0</v>
      </c>
      <c r="T69" s="4">
        <v>0</v>
      </c>
      <c r="U69" s="4">
        <v>1.9795533222046201E-2</v>
      </c>
      <c r="V69" s="4">
        <v>0.241552262098745</v>
      </c>
      <c r="W69" s="4">
        <v>0</v>
      </c>
      <c r="X69" s="4">
        <v>0.63370660812620005</v>
      </c>
      <c r="Y69" s="4">
        <v>0</v>
      </c>
      <c r="Z69" s="5">
        <v>4.0992639221892299E-4</v>
      </c>
      <c r="AA69" s="5">
        <v>2.8019329161452298E-4</v>
      </c>
      <c r="AB69" s="10">
        <v>3.8676390292381401E-3</v>
      </c>
      <c r="AC69" s="10">
        <v>9.6043207129435594E-6</v>
      </c>
      <c r="AD69" s="10">
        <v>4.3581052986834498E-2</v>
      </c>
      <c r="AE69" s="4">
        <v>6.7794065656833101E-3</v>
      </c>
      <c r="AF69" s="4">
        <v>0.78561958601542703</v>
      </c>
      <c r="AG69" s="4">
        <v>0.97662377834661895</v>
      </c>
      <c r="AH69" s="4">
        <v>0.99583442015679202</v>
      </c>
      <c r="AI69" s="4">
        <v>0.99926415529675505</v>
      </c>
      <c r="AJ69" s="4">
        <v>1</v>
      </c>
      <c r="AK69" s="4">
        <v>1</v>
      </c>
      <c r="AL69" s="4">
        <v>1</v>
      </c>
      <c r="AM69" s="4">
        <v>0</v>
      </c>
      <c r="AN69" s="4">
        <v>0</v>
      </c>
      <c r="AO69" s="4" t="s">
        <v>76</v>
      </c>
      <c r="AP69" s="4" t="s">
        <v>77</v>
      </c>
      <c r="AQ69" s="6">
        <v>116810540663.02</v>
      </c>
      <c r="AR69" s="4">
        <v>461858</v>
      </c>
      <c r="AS69" s="15">
        <v>0</v>
      </c>
      <c r="AT69" s="15">
        <v>75.844773790125402</v>
      </c>
      <c r="AU69" s="15">
        <v>75.844773790125402</v>
      </c>
      <c r="AV69" s="15">
        <v>24.155226209874499</v>
      </c>
      <c r="AW69" s="15">
        <v>24.155226209874499</v>
      </c>
      <c r="AX69" s="15">
        <v>0</v>
      </c>
      <c r="AY69">
        <v>977.56747258243502</v>
      </c>
    </row>
    <row r="70" spans="1:51" x14ac:dyDescent="0.25">
      <c r="A70">
        <v>96</v>
      </c>
      <c r="B70" s="4">
        <v>0.94873978555595795</v>
      </c>
      <c r="C70" s="4">
        <v>44.4618263124664</v>
      </c>
      <c r="D70" s="4">
        <v>46.817915214802603</v>
      </c>
      <c r="E70" s="4">
        <v>4.7826772378772898E-2</v>
      </c>
      <c r="F70" s="5">
        <v>5.1260214444041198E-2</v>
      </c>
      <c r="G70" s="5">
        <v>0</v>
      </c>
      <c r="H70" s="4">
        <v>4.9650988652426502</v>
      </c>
      <c r="I70" s="4">
        <v>3.7053230630591898</v>
      </c>
      <c r="J70" s="4">
        <v>-5.71084192099931</v>
      </c>
      <c r="K70" s="4">
        <v>135.165840352559</v>
      </c>
      <c r="L70" s="4">
        <v>15.3990026365818</v>
      </c>
      <c r="M70" s="4">
        <v>30.780044104433401</v>
      </c>
      <c r="N70" s="4">
        <v>70.009327867641602</v>
      </c>
      <c r="O70" s="4">
        <v>65.626945783306795</v>
      </c>
      <c r="P70" s="4">
        <v>279102.02938675898</v>
      </c>
      <c r="Q70" s="4">
        <v>259272.478800974</v>
      </c>
      <c r="R70" s="4">
        <v>778.97012549147996</v>
      </c>
      <c r="S70" s="4">
        <v>0</v>
      </c>
      <c r="T70" s="4">
        <v>0</v>
      </c>
      <c r="U70" s="4">
        <v>2.3605842986567201E-2</v>
      </c>
      <c r="V70" s="4">
        <v>0.24620644548429399</v>
      </c>
      <c r="W70" s="4">
        <v>0</v>
      </c>
      <c r="X70" s="4">
        <v>0.63251039056129599</v>
      </c>
      <c r="Y70" s="4">
        <v>0</v>
      </c>
      <c r="Z70" s="5">
        <v>4.1634649105478901E-4</v>
      </c>
      <c r="AA70" s="5">
        <v>3.6385306669910899E-4</v>
      </c>
      <c r="AB70" s="10">
        <v>3.75486409491999E-3</v>
      </c>
      <c r="AC70" s="10">
        <v>1.7107634079925499E-5</v>
      </c>
      <c r="AD70" s="10">
        <v>4.6708027939964397E-2</v>
      </c>
      <c r="AE70" s="4">
        <v>1.4270988979493899E-2</v>
      </c>
      <c r="AF70" s="4">
        <v>0.75695044037027504</v>
      </c>
      <c r="AG70" s="4">
        <v>0.97052950497291102</v>
      </c>
      <c r="AH70" s="4">
        <v>0.99307919065607397</v>
      </c>
      <c r="AI70" s="4">
        <v>0.99906348889741903</v>
      </c>
      <c r="AJ70" s="4">
        <v>1</v>
      </c>
      <c r="AK70" s="4">
        <v>1</v>
      </c>
      <c r="AL70" s="4">
        <v>1</v>
      </c>
      <c r="AM70" s="4">
        <v>0</v>
      </c>
      <c r="AN70" s="4">
        <v>0</v>
      </c>
      <c r="AO70" s="4" t="s">
        <v>78</v>
      </c>
      <c r="AP70" s="4" t="s">
        <v>79</v>
      </c>
      <c r="AQ70" s="6">
        <v>70585895263.649994</v>
      </c>
      <c r="AR70" s="4">
        <v>272246</v>
      </c>
      <c r="AS70" s="15">
        <v>0</v>
      </c>
      <c r="AT70" s="15">
        <v>75.379355451570504</v>
      </c>
      <c r="AU70" s="15">
        <v>75.379355451570504</v>
      </c>
      <c r="AV70" s="15">
        <v>24.6206445484294</v>
      </c>
      <c r="AW70" s="15">
        <v>24.6206445484294</v>
      </c>
      <c r="AX70" s="15">
        <v>0</v>
      </c>
      <c r="AY70">
        <v>1365.4347231936499</v>
      </c>
    </row>
    <row r="71" spans="1:51" x14ac:dyDescent="0.25">
      <c r="A71">
        <v>96</v>
      </c>
      <c r="B71" s="4">
        <v>0.94703013967003202</v>
      </c>
      <c r="C71" s="4">
        <v>43.870278179376598</v>
      </c>
      <c r="D71" s="4">
        <v>47.956606132431297</v>
      </c>
      <c r="E71" s="4">
        <v>4.6985721498659802E-2</v>
      </c>
      <c r="F71" s="5">
        <v>5.2969860329967103E-2</v>
      </c>
      <c r="G71" s="5">
        <v>0</v>
      </c>
      <c r="H71" s="4">
        <v>5.1495191242474396</v>
      </c>
      <c r="I71" s="4">
        <v>3.6724582729182602</v>
      </c>
      <c r="J71" s="4">
        <v>9.0439878032700101</v>
      </c>
      <c r="K71" s="4">
        <v>158.98119960203701</v>
      </c>
      <c r="L71" s="4">
        <v>15.7028499792658</v>
      </c>
      <c r="M71" s="4">
        <v>31.901674213905402</v>
      </c>
      <c r="N71" s="4">
        <v>78.106977687962697</v>
      </c>
      <c r="O71" s="4">
        <v>72.334267469903907</v>
      </c>
      <c r="P71" s="4">
        <v>272437.98441143101</v>
      </c>
      <c r="Q71" s="4">
        <v>254274.435876498</v>
      </c>
      <c r="R71" s="4">
        <v>777.34604176367395</v>
      </c>
      <c r="S71" s="4">
        <v>0</v>
      </c>
      <c r="T71" s="4">
        <v>0</v>
      </c>
      <c r="U71" s="4">
        <v>2.2135080233386301E-2</v>
      </c>
      <c r="V71" s="4">
        <v>0.25274713775505497</v>
      </c>
      <c r="W71" s="4">
        <v>0</v>
      </c>
      <c r="X71" s="4">
        <v>0.50714580228238104</v>
      </c>
      <c r="Y71" s="4">
        <v>0</v>
      </c>
      <c r="Z71" s="5">
        <v>4.1701641219695E-4</v>
      </c>
      <c r="AA71" s="5">
        <v>5.6926402839083405E-4</v>
      </c>
      <c r="AB71" s="10">
        <v>3.8080693494977102E-3</v>
      </c>
      <c r="AC71" s="10">
        <v>3.1916876174713902E-5</v>
      </c>
      <c r="AD71" s="10">
        <v>4.81435783836478E-2</v>
      </c>
      <c r="AE71" s="4">
        <v>2.73667699106474E-2</v>
      </c>
      <c r="AF71" s="4">
        <v>0.71944939047686196</v>
      </c>
      <c r="AG71" s="4">
        <v>0.95228104847505801</v>
      </c>
      <c r="AH71" s="4">
        <v>0.98659828230818902</v>
      </c>
      <c r="AI71" s="4">
        <v>0.99824971911277205</v>
      </c>
      <c r="AJ71" s="4">
        <v>1</v>
      </c>
      <c r="AK71" s="4">
        <v>1</v>
      </c>
      <c r="AL71" s="4">
        <v>1</v>
      </c>
      <c r="AM71" s="4">
        <v>0</v>
      </c>
      <c r="AN71" s="4">
        <v>0</v>
      </c>
      <c r="AO71" s="4" t="s">
        <v>80</v>
      </c>
      <c r="AP71" s="4" t="s">
        <v>81</v>
      </c>
      <c r="AQ71" s="6">
        <v>13769723526.02</v>
      </c>
      <c r="AR71" s="4">
        <v>54153</v>
      </c>
      <c r="AS71" s="15">
        <v>0</v>
      </c>
      <c r="AT71" s="15">
        <v>74.725286224494397</v>
      </c>
      <c r="AU71" s="15">
        <v>74.725286224494397</v>
      </c>
      <c r="AV71" s="15">
        <v>25.2747137755055</v>
      </c>
      <c r="AW71" s="15">
        <v>25.2747137755055</v>
      </c>
      <c r="AX71" s="15">
        <v>0</v>
      </c>
      <c r="AY71">
        <v>1575.2685334069799</v>
      </c>
    </row>
    <row r="72" spans="1:51" x14ac:dyDescent="0.25">
      <c r="A72">
        <v>96</v>
      </c>
      <c r="B72" s="4">
        <v>0.941847404364754</v>
      </c>
      <c r="C72" s="4">
        <v>41.1168166302716</v>
      </c>
      <c r="D72" s="4">
        <v>51.2733512731091</v>
      </c>
      <c r="E72" s="4">
        <v>4.31747958192161E-2</v>
      </c>
      <c r="F72" s="5">
        <v>5.8152595635245101E-2</v>
      </c>
      <c r="G72" s="5">
        <v>0</v>
      </c>
      <c r="H72" s="4">
        <v>5.1775184943984396</v>
      </c>
      <c r="I72" s="4">
        <v>3.6515248507794902</v>
      </c>
      <c r="J72" s="4">
        <v>15.3606958025239</v>
      </c>
      <c r="K72" s="4">
        <v>182.017792973924</v>
      </c>
      <c r="L72" s="4">
        <v>14.8236867080627</v>
      </c>
      <c r="M72" s="4">
        <v>30.663892785691001</v>
      </c>
      <c r="N72" s="4">
        <v>84.173344763094804</v>
      </c>
      <c r="O72" s="4">
        <v>74.786262381075503</v>
      </c>
      <c r="P72" s="4">
        <v>288515.57279539702</v>
      </c>
      <c r="Q72" s="4">
        <v>269351.56885317899</v>
      </c>
      <c r="R72" s="4">
        <v>776.81334571857406</v>
      </c>
      <c r="S72" s="4">
        <v>0</v>
      </c>
      <c r="T72" s="4">
        <v>0</v>
      </c>
      <c r="U72" s="4">
        <v>2.5008630198203301E-2</v>
      </c>
      <c r="V72" s="4">
        <v>0.198616339768452</v>
      </c>
      <c r="W72" s="4">
        <v>0</v>
      </c>
      <c r="X72" s="4">
        <v>0.378677299103094</v>
      </c>
      <c r="Y72" s="4">
        <v>0</v>
      </c>
      <c r="Z72" s="5">
        <v>4.1909393731743698E-4</v>
      </c>
      <c r="AA72" s="5">
        <v>6.3439902544160098E-4</v>
      </c>
      <c r="AB72" s="10">
        <v>3.7931913681912999E-3</v>
      </c>
      <c r="AC72" s="10">
        <v>1.7487747776555101E-4</v>
      </c>
      <c r="AD72" s="10">
        <v>5.3131018238934499E-2</v>
      </c>
      <c r="AE72" s="4">
        <v>7.0485656530407101E-2</v>
      </c>
      <c r="AF72" s="4">
        <v>0.50677035714740704</v>
      </c>
      <c r="AG72" s="4">
        <v>0.82343799845488097</v>
      </c>
      <c r="AH72" s="4">
        <v>0.91611242039507101</v>
      </c>
      <c r="AI72" s="4">
        <v>0.98902791948937396</v>
      </c>
      <c r="AJ72" s="4">
        <v>1</v>
      </c>
      <c r="AK72" s="4">
        <v>1</v>
      </c>
      <c r="AL72" s="4">
        <v>1</v>
      </c>
      <c r="AM72" s="4">
        <v>0</v>
      </c>
      <c r="AN72" s="4">
        <v>0</v>
      </c>
      <c r="AO72" s="4" t="s">
        <v>82</v>
      </c>
      <c r="AP72" s="4" t="s">
        <v>83</v>
      </c>
      <c r="AQ72" s="6">
        <v>1592406475.0599999</v>
      </c>
      <c r="AR72" s="4">
        <v>5912</v>
      </c>
      <c r="AS72" s="15">
        <v>0</v>
      </c>
      <c r="AT72" s="15">
        <v>80.138366023154703</v>
      </c>
      <c r="AU72" s="15">
        <v>80.138366023154703</v>
      </c>
      <c r="AV72" s="15">
        <v>19.861633976845201</v>
      </c>
      <c r="AW72" s="15">
        <v>19.861633976845201</v>
      </c>
      <c r="AX72" s="15">
        <v>0</v>
      </c>
      <c r="AY72">
        <v>1679.0173155925099</v>
      </c>
    </row>
    <row r="73" spans="1:51" x14ac:dyDescent="0.25">
      <c r="A73">
        <v>96</v>
      </c>
      <c r="B73" s="4">
        <v>0.93677063155269102</v>
      </c>
      <c r="C73" s="4">
        <v>34.072523116587803</v>
      </c>
      <c r="D73" s="4">
        <v>54.333344954209103</v>
      </c>
      <c r="E73" s="4">
        <v>3.4122154727892602E-2</v>
      </c>
      <c r="F73" s="5">
        <v>6.3229368447308601E-2</v>
      </c>
      <c r="G73" s="5">
        <v>0</v>
      </c>
      <c r="H73" s="4">
        <v>5.1740589737787301</v>
      </c>
      <c r="I73" s="4">
        <v>3.6512492009647399</v>
      </c>
      <c r="J73" s="4">
        <v>20.453819121287601</v>
      </c>
      <c r="K73" s="4">
        <v>206.71666891893599</v>
      </c>
      <c r="L73" s="4">
        <v>14.916423882238499</v>
      </c>
      <c r="M73" s="4">
        <v>23.230695855899899</v>
      </c>
      <c r="N73" s="4">
        <v>90.096268408788703</v>
      </c>
      <c r="O73" s="4">
        <v>75.435918395971498</v>
      </c>
      <c r="P73" s="4">
        <v>291708.00487655698</v>
      </c>
      <c r="Q73" s="4">
        <v>267667.27677325503</v>
      </c>
      <c r="R73" s="4">
        <v>775.521621023276</v>
      </c>
      <c r="S73" s="4">
        <v>0</v>
      </c>
      <c r="T73" s="4">
        <v>0</v>
      </c>
      <c r="U73" s="4">
        <v>1.11659007631769E-2</v>
      </c>
      <c r="V73" s="4">
        <v>0.112179616982636</v>
      </c>
      <c r="W73" s="4">
        <v>0</v>
      </c>
      <c r="X73" s="4">
        <v>0.21946863030339001</v>
      </c>
      <c r="Y73" s="4">
        <v>0</v>
      </c>
      <c r="Z73" s="5">
        <v>4.1803610075456999E-4</v>
      </c>
      <c r="AA73" s="5">
        <v>4.6855603675812602E-4</v>
      </c>
      <c r="AB73" s="10">
        <v>4.2838218232518401E-3</v>
      </c>
      <c r="AC73" s="10">
        <v>6.0040626823104799E-4</v>
      </c>
      <c r="AD73" s="10">
        <v>5.7458531122980702E-2</v>
      </c>
      <c r="AE73" s="4">
        <v>0.13760138765242999</v>
      </c>
      <c r="AF73" s="4">
        <v>0.17103195720680001</v>
      </c>
      <c r="AG73" s="4">
        <v>0.50885044351304398</v>
      </c>
      <c r="AH73" s="4">
        <v>0.70452372151209497</v>
      </c>
      <c r="AI73" s="4">
        <v>0.97320598830082505</v>
      </c>
      <c r="AJ73" s="4">
        <v>1</v>
      </c>
      <c r="AK73" s="4">
        <v>1</v>
      </c>
      <c r="AL73" s="4">
        <v>1</v>
      </c>
      <c r="AM73" s="4">
        <v>0</v>
      </c>
      <c r="AN73" s="4">
        <v>0</v>
      </c>
      <c r="AO73" s="4" t="s">
        <v>84</v>
      </c>
      <c r="AP73" s="4" t="s">
        <v>85</v>
      </c>
      <c r="AQ73" s="6">
        <v>92077543.209999993</v>
      </c>
      <c r="AR73" s="4">
        <v>344</v>
      </c>
      <c r="AS73" s="15">
        <v>0</v>
      </c>
      <c r="AT73" s="15">
        <v>88.782038301736307</v>
      </c>
      <c r="AU73" s="15">
        <v>88.782038301736307</v>
      </c>
      <c r="AV73" s="15">
        <v>11.217961698263601</v>
      </c>
      <c r="AW73" s="15">
        <v>11.217961698263601</v>
      </c>
      <c r="AX73" s="15">
        <v>0</v>
      </c>
      <c r="AY73">
        <v>1761.8721425122301</v>
      </c>
    </row>
    <row r="74" spans="1:51" x14ac:dyDescent="0.25">
      <c r="A74">
        <v>96</v>
      </c>
      <c r="B74" s="4">
        <v>0.935268264850453</v>
      </c>
      <c r="C74" s="4">
        <v>65.249593616461695</v>
      </c>
      <c r="D74" s="4">
        <v>55.204500930054998</v>
      </c>
      <c r="E74" s="4">
        <v>8.4313824915533797E-2</v>
      </c>
      <c r="F74" s="5">
        <v>6.4731735149546596E-2</v>
      </c>
      <c r="G74" s="5">
        <v>0</v>
      </c>
      <c r="H74" s="4">
        <v>5.2469082307376702</v>
      </c>
      <c r="I74" s="4">
        <v>3.6389450344276102</v>
      </c>
      <c r="J74" s="4">
        <v>35.904757076947099</v>
      </c>
      <c r="K74" s="4">
        <v>229.42153851349801</v>
      </c>
      <c r="L74" s="4">
        <v>15.6719685325213</v>
      </c>
      <c r="M74" s="4">
        <v>20.451703630200601</v>
      </c>
      <c r="N74" s="4">
        <v>94.672984605974406</v>
      </c>
      <c r="O74" s="4">
        <v>76.771882523547902</v>
      </c>
      <c r="P74" s="4">
        <v>271458.40466198901</v>
      </c>
      <c r="Q74" s="4">
        <v>254782.36</v>
      </c>
      <c r="R74" s="4">
        <v>779.03701685445697</v>
      </c>
      <c r="S74" s="4">
        <v>0</v>
      </c>
      <c r="T74" s="4">
        <v>0</v>
      </c>
      <c r="U74" s="4">
        <v>0</v>
      </c>
      <c r="V74" s="4">
        <v>0</v>
      </c>
      <c r="W74" s="4">
        <v>0</v>
      </c>
      <c r="X74" s="4">
        <v>0.16371312724741499</v>
      </c>
      <c r="Y74" s="4">
        <v>0</v>
      </c>
      <c r="Z74" s="5">
        <v>4.3284022710085698E-4</v>
      </c>
      <c r="AA74" s="5">
        <v>6.7208726957244198E-4</v>
      </c>
      <c r="AB74" s="10">
        <v>4.8549645787686196E-3</v>
      </c>
      <c r="AC74" s="10">
        <v>9.35619192423954E-4</v>
      </c>
      <c r="AD74" s="10">
        <v>5.7836208506031897E-2</v>
      </c>
      <c r="AE74" s="4">
        <v>0.17091477419512</v>
      </c>
      <c r="AF74" s="4">
        <v>0.16371312724741499</v>
      </c>
      <c r="AG74" s="4">
        <v>0.16371312724741499</v>
      </c>
      <c r="AH74" s="4">
        <v>0.35963028632328797</v>
      </c>
      <c r="AI74" s="4">
        <v>1</v>
      </c>
      <c r="AJ74" s="4">
        <v>1</v>
      </c>
      <c r="AK74" s="4">
        <v>1</v>
      </c>
      <c r="AL74" s="4">
        <v>1</v>
      </c>
      <c r="AM74" s="4">
        <v>0</v>
      </c>
      <c r="AN74" s="4">
        <v>0</v>
      </c>
      <c r="AO74" s="4" t="s">
        <v>86</v>
      </c>
      <c r="AP74" s="4" t="s">
        <v>87</v>
      </c>
      <c r="AQ74" s="6">
        <v>3312170.68</v>
      </c>
      <c r="AR74" s="4">
        <v>13</v>
      </c>
      <c r="AS74" s="15">
        <v>0</v>
      </c>
      <c r="AT74" s="15">
        <v>100</v>
      </c>
      <c r="AU74" s="15">
        <v>100</v>
      </c>
      <c r="AV74" s="15">
        <v>0</v>
      </c>
      <c r="AW74" s="15">
        <v>0</v>
      </c>
      <c r="AX74" s="15">
        <v>0</v>
      </c>
      <c r="AY74">
        <v>1812.56511987163</v>
      </c>
    </row>
    <row r="75" spans="1:51" x14ac:dyDescent="0.25">
      <c r="A75">
        <v>96</v>
      </c>
      <c r="B75" s="4">
        <v>0.94271986061480195</v>
      </c>
      <c r="C75" s="4">
        <v>84.603245466759205</v>
      </c>
      <c r="D75" s="4">
        <v>50.728942979373599</v>
      </c>
      <c r="E75" s="4">
        <v>0.14437046860512701</v>
      </c>
      <c r="F75" s="5">
        <v>5.7280139385197097E-2</v>
      </c>
      <c r="G75" s="5">
        <v>0</v>
      </c>
      <c r="H75" s="4">
        <v>5.75</v>
      </c>
      <c r="I75" s="4">
        <v>4.1387573853749302</v>
      </c>
      <c r="J75" s="4">
        <v>54.455300000000001</v>
      </c>
      <c r="K75" s="4">
        <v>254.14737832477601</v>
      </c>
      <c r="L75" s="4">
        <v>23.8889254434457</v>
      </c>
      <c r="M75" s="4">
        <v>31.4262167522364</v>
      </c>
      <c r="N75" s="4">
        <v>95</v>
      </c>
      <c r="O75" s="4">
        <v>57.497761023921598</v>
      </c>
      <c r="P75" s="4">
        <v>170045.697840109</v>
      </c>
      <c r="Q75" s="4">
        <v>166421.72</v>
      </c>
      <c r="R75" s="4">
        <v>782</v>
      </c>
      <c r="S75" s="4">
        <v>0</v>
      </c>
      <c r="T75" s="4">
        <v>0</v>
      </c>
      <c r="U75" s="4">
        <v>0</v>
      </c>
      <c r="V75" s="4">
        <v>0</v>
      </c>
      <c r="W75" s="4">
        <v>0</v>
      </c>
      <c r="X75" s="4">
        <v>0</v>
      </c>
      <c r="Y75" s="4">
        <v>0</v>
      </c>
      <c r="Z75" s="5">
        <v>1.6004216761757401E-3</v>
      </c>
      <c r="AA75" s="5">
        <v>1.6422780827145E-3</v>
      </c>
      <c r="AB75" s="10">
        <v>6.1079827189533904E-3</v>
      </c>
      <c r="AC75" s="10">
        <v>0</v>
      </c>
      <c r="AD75" s="10">
        <v>4.7929432645185899E-2</v>
      </c>
      <c r="AE75" s="4">
        <v>-6.0003429533219597E-2</v>
      </c>
      <c r="AF75" s="4">
        <v>1</v>
      </c>
      <c r="AG75" s="4">
        <v>1</v>
      </c>
      <c r="AH75" s="4">
        <v>1</v>
      </c>
      <c r="AI75" s="4">
        <v>1</v>
      </c>
      <c r="AJ75" s="4">
        <v>1</v>
      </c>
      <c r="AK75" s="4">
        <v>1</v>
      </c>
      <c r="AL75" s="4">
        <v>1</v>
      </c>
      <c r="AM75" s="4">
        <v>0</v>
      </c>
      <c r="AN75" s="4">
        <v>0</v>
      </c>
      <c r="AO75" s="4" t="s">
        <v>154</v>
      </c>
      <c r="AP75" s="4" t="s">
        <v>155</v>
      </c>
      <c r="AQ75" s="6">
        <v>332843.44</v>
      </c>
      <c r="AR75" s="4">
        <v>2</v>
      </c>
      <c r="AS75" s="15">
        <v>0</v>
      </c>
      <c r="AT75" s="15">
        <v>100</v>
      </c>
      <c r="AU75" s="15">
        <v>100</v>
      </c>
      <c r="AV75" s="15">
        <v>0</v>
      </c>
      <c r="AW75" s="15">
        <v>0</v>
      </c>
      <c r="AX75" s="15">
        <v>0</v>
      </c>
      <c r="AY75">
        <v>1089.0233504472801</v>
      </c>
    </row>
    <row r="76" spans="1:51" s="17" customFormat="1" x14ac:dyDescent="0.25">
      <c r="A76" s="15"/>
      <c r="B76" s="20"/>
      <c r="C76" s="21"/>
      <c r="D76" s="16"/>
      <c r="E76" s="16"/>
      <c r="F76" s="20"/>
      <c r="G76" s="21"/>
      <c r="H76" s="21"/>
      <c r="K76" s="15"/>
      <c r="L76" s="15"/>
      <c r="M76" s="23"/>
      <c r="N76" s="16"/>
      <c r="O76" s="21"/>
      <c r="P76" s="22"/>
      <c r="X76" s="18"/>
      <c r="Y76" s="16"/>
      <c r="Z76" s="16"/>
      <c r="AC76" s="18"/>
      <c r="AD76" s="16"/>
      <c r="AE76" s="16"/>
    </row>
    <row r="78" spans="1:51" s="35" customFormat="1" x14ac:dyDescent="0.25"/>
    <row r="79" spans="1:51" s="35" customFormat="1" x14ac:dyDescent="0.25">
      <c r="O79" s="35" t="s">
        <v>169</v>
      </c>
      <c r="P79" s="35" t="s">
        <v>170</v>
      </c>
    </row>
    <row r="80" spans="1:51" x14ac:dyDescent="0.25">
      <c r="K80" t="s">
        <v>98</v>
      </c>
      <c r="L80" t="s">
        <v>89</v>
      </c>
      <c r="M80" t="s">
        <v>90</v>
      </c>
      <c r="O80" s="39">
        <v>1</v>
      </c>
      <c r="P80" s="39">
        <f>1-O80</f>
        <v>0</v>
      </c>
    </row>
    <row r="81" spans="1:36" x14ac:dyDescent="0.25">
      <c r="A81" s="4" t="s">
        <v>93</v>
      </c>
      <c r="B81" t="str">
        <f>AQ2</f>
        <v>Balance</v>
      </c>
      <c r="C81" s="2" t="str">
        <f t="shared" ref="C81:C109" si="0">AO2</f>
        <v>groupByColumn</v>
      </c>
      <c r="D81" t="str">
        <f>E2</f>
        <v>PREPAY_SMM1</v>
      </c>
      <c r="E81" t="str">
        <f>F2</f>
        <v>PREPAY_TRACKING_SMM1</v>
      </c>
      <c r="F81" t="s">
        <v>91</v>
      </c>
      <c r="G81" t="str">
        <f>C2</f>
        <v>PREPAY_CPR1</v>
      </c>
      <c r="H81" t="str">
        <f>D2</f>
        <v>PREPAY_TRACKING_CPR1</v>
      </c>
      <c r="I81" t="s">
        <v>168</v>
      </c>
      <c r="K81" t="s">
        <v>92</v>
      </c>
      <c r="L81" t="s">
        <v>92</v>
      </c>
      <c r="M81" t="s">
        <v>92</v>
      </c>
      <c r="O81" t="s">
        <v>163</v>
      </c>
      <c r="P81" t="s">
        <v>164</v>
      </c>
      <c r="Q81" t="s">
        <v>165</v>
      </c>
      <c r="S81" t="s">
        <v>96</v>
      </c>
      <c r="T81" t="s">
        <v>97</v>
      </c>
      <c r="U81" t="s">
        <v>91</v>
      </c>
    </row>
    <row r="82" spans="1:36" s="35" customFormat="1" x14ac:dyDescent="0.25">
      <c r="A82" s="14">
        <f t="shared" ref="A82:A109" si="1">K3</f>
        <v>-155.500954051935</v>
      </c>
      <c r="B82" s="32">
        <f t="shared" ref="B82:B109" si="2">AQ3/1000000000</f>
        <v>8.2237608999999995E-4</v>
      </c>
      <c r="C82" s="33" t="str">
        <f t="shared" si="0"/>
        <v>02:-175--150</v>
      </c>
      <c r="D82" s="34">
        <f t="shared" ref="D82:D109" si="3">E3</f>
        <v>2.1801460161579799E-4</v>
      </c>
      <c r="E82" s="34">
        <f t="shared" ref="E82:E109" si="4">Z3+AA3+AB3+AC3+AD3</f>
        <v>1.6670152339047137E-3</v>
      </c>
      <c r="F82" s="32">
        <f t="shared" ref="F82:F109" si="5">D82/E82</f>
        <v>0.13078140930070209</v>
      </c>
      <c r="G82" s="33">
        <f t="shared" ref="G82:H97" si="6">(1-(1-D82)^12)*100</f>
        <v>0.26130404937899643</v>
      </c>
      <c r="H82" s="33">
        <f t="shared" si="6"/>
        <v>1.9821788125938822</v>
      </c>
      <c r="I82" s="33">
        <f t="shared" ref="I82:I109" si="7">(1-(1-SUM(Z42,AA42,AB42,AC42,AD42*M82))^12)*100</f>
        <v>1.9821788125938822</v>
      </c>
      <c r="K82" s="14">
        <f>VLOOKUP($C82,'Refi Adj'!$B$2:$E$32,2,0)</f>
        <v>1</v>
      </c>
      <c r="L82" s="14">
        <f>VLOOKUP($C82,'Refi Adj'!$B$2:$E$32,3,0)</f>
        <v>1</v>
      </c>
      <c r="M82" s="14">
        <f>VLOOKUP($C82,'Refi Adj'!$B$2:$E$32,4,0)</f>
        <v>1</v>
      </c>
      <c r="O82" s="40">
        <f t="shared" ref="O82:O109" si="8">AD42*M82</f>
        <v>0</v>
      </c>
      <c r="P82" s="40">
        <f t="shared" ref="P82:P109" si="9">AD3</f>
        <v>0</v>
      </c>
      <c r="Q82" s="40">
        <f>(O82*$O$80+P82*$P$80)</f>
        <v>0</v>
      </c>
      <c r="R82" s="14"/>
      <c r="S82" s="34">
        <f t="shared" ref="S82:S109" si="10">Z3+AA3+AB3*K82+AC3*L82+Q82</f>
        <v>1.6670152339047137E-3</v>
      </c>
      <c r="T82" s="33">
        <f t="shared" ref="T82:T109" si="11">100*(1-(1-S82)^12)</f>
        <v>1.9821788125938822</v>
      </c>
      <c r="U82" s="36">
        <f t="shared" ref="U82:U109" si="12">D82/S82</f>
        <v>0.13078140930070209</v>
      </c>
      <c r="X82" s="37"/>
      <c r="Y82" s="34"/>
      <c r="Z82" s="34"/>
      <c r="AD82" s="34"/>
      <c r="AE82" s="34"/>
      <c r="AJ82" s="34"/>
    </row>
    <row r="83" spans="1:36" s="35" customFormat="1" x14ac:dyDescent="0.25">
      <c r="A83" s="14">
        <f t="shared" si="1"/>
        <v>-133.73727504956</v>
      </c>
      <c r="B83" s="32">
        <f t="shared" si="2"/>
        <v>5.9944804000000001E-3</v>
      </c>
      <c r="C83" s="33" t="str">
        <f t="shared" si="0"/>
        <v>03:-150--125</v>
      </c>
      <c r="D83" s="34">
        <f t="shared" si="3"/>
        <v>1.3535375036780899E-4</v>
      </c>
      <c r="E83" s="34">
        <f t="shared" si="4"/>
        <v>1.5763680370835937E-3</v>
      </c>
      <c r="F83" s="32">
        <f t="shared" si="5"/>
        <v>8.5864307816228114E-2</v>
      </c>
      <c r="G83" s="33">
        <f t="shared" si="6"/>
        <v>0.16230363877050014</v>
      </c>
      <c r="H83" s="33">
        <f t="shared" si="6"/>
        <v>1.8753269385964444</v>
      </c>
      <c r="I83" s="33">
        <f t="shared" si="7"/>
        <v>1.8948240933110427</v>
      </c>
      <c r="K83" s="14">
        <f>VLOOKUP($C83,'Refi Adj'!$B$2:$E$32,2,0)</f>
        <v>1</v>
      </c>
      <c r="L83" s="14">
        <f>VLOOKUP($C83,'Refi Adj'!$B$2:$E$32,3,0)</f>
        <v>1</v>
      </c>
      <c r="M83" s="14">
        <f>VLOOKUP($C83,'Refi Adj'!$B$2:$E$32,4,0)</f>
        <v>1</v>
      </c>
      <c r="O83" s="40">
        <f t="shared" si="8"/>
        <v>1.8054136609037799E-5</v>
      </c>
      <c r="P83" s="40">
        <f t="shared" si="9"/>
        <v>1.52058423794329E-6</v>
      </c>
      <c r="Q83" s="40">
        <f>(O83*$O$80+P83*$P$80)</f>
        <v>1.8054136609037799E-5</v>
      </c>
      <c r="R83" s="14"/>
      <c r="S83" s="34">
        <f t="shared" si="10"/>
        <v>1.5929015894546883E-3</v>
      </c>
      <c r="T83" s="33">
        <f t="shared" si="11"/>
        <v>1.8948240933110427</v>
      </c>
      <c r="U83" s="36">
        <f t="shared" si="12"/>
        <v>8.4973077598689453E-2</v>
      </c>
      <c r="X83" s="37"/>
      <c r="Y83" s="34"/>
      <c r="Z83" s="34"/>
      <c r="AC83" s="37"/>
      <c r="AD83" s="34"/>
      <c r="AE83" s="34"/>
      <c r="AJ83" s="34"/>
    </row>
    <row r="84" spans="1:36" s="35" customFormat="1" x14ac:dyDescent="0.25">
      <c r="A84" s="14">
        <f t="shared" si="1"/>
        <v>-109.755207631009</v>
      </c>
      <c r="B84" s="32">
        <f t="shared" si="2"/>
        <v>2.4342576859999999E-2</v>
      </c>
      <c r="C84" s="33" t="str">
        <f t="shared" si="0"/>
        <v>04:-125--100</v>
      </c>
      <c r="D84" s="34">
        <f t="shared" si="3"/>
        <v>1.5113537366504001E-4</v>
      </c>
      <c r="E84" s="34">
        <f t="shared" si="4"/>
        <v>1.919384840550467E-3</v>
      </c>
      <c r="F84" s="32">
        <f t="shared" si="5"/>
        <v>7.8741568898551564E-2</v>
      </c>
      <c r="G84" s="33">
        <f t="shared" si="6"/>
        <v>0.18121176777337045</v>
      </c>
      <c r="H84" s="33">
        <f t="shared" si="6"/>
        <v>2.2791020509160043</v>
      </c>
      <c r="I84" s="33">
        <f t="shared" si="7"/>
        <v>3.8629609768216944</v>
      </c>
      <c r="K84" s="14">
        <f>VLOOKUP($C84,'Refi Adj'!$B$2:$E$32,2,0)</f>
        <v>1</v>
      </c>
      <c r="L84" s="14">
        <f>VLOOKUP($C84,'Refi Adj'!$B$2:$E$32,3,0)</f>
        <v>1</v>
      </c>
      <c r="M84" s="14">
        <f>VLOOKUP($C84,'Refi Adj'!$B$2:$E$32,4,0)</f>
        <v>1</v>
      </c>
      <c r="O84" s="40">
        <f t="shared" si="8"/>
        <v>1.5371608779945101E-3</v>
      </c>
      <c r="P84" s="40">
        <f t="shared" si="9"/>
        <v>1.7896852419920799E-4</v>
      </c>
      <c r="Q84" s="40">
        <f t="shared" ref="Q84:Q109" si="13">(O84*$O$80+P84*$P$80)</f>
        <v>1.5371608779945101E-3</v>
      </c>
      <c r="R84" s="14"/>
      <c r="S84" s="34">
        <f t="shared" si="10"/>
        <v>3.2775771943457689E-3</v>
      </c>
      <c r="T84" s="33">
        <f t="shared" si="11"/>
        <v>3.8629609768216944</v>
      </c>
      <c r="U84" s="36">
        <f t="shared" si="12"/>
        <v>4.6111918866706618E-2</v>
      </c>
      <c r="X84" s="37"/>
      <c r="Y84" s="34"/>
      <c r="Z84" s="34"/>
      <c r="AC84" s="37"/>
      <c r="AD84" s="34"/>
      <c r="AE84" s="34"/>
      <c r="AJ84" s="34"/>
    </row>
    <row r="85" spans="1:36" s="35" customFormat="1" x14ac:dyDescent="0.25">
      <c r="A85" s="14">
        <f t="shared" si="1"/>
        <v>-82.887943991012307</v>
      </c>
      <c r="B85" s="32">
        <f t="shared" si="2"/>
        <v>0.19147107962999999</v>
      </c>
      <c r="C85" s="33" t="str">
        <f t="shared" si="0"/>
        <v>05:-100--75</v>
      </c>
      <c r="D85" s="34">
        <f t="shared" si="3"/>
        <v>3.0574376362177999E-3</v>
      </c>
      <c r="E85" s="34">
        <f t="shared" si="4"/>
        <v>1.9771478797503939E-3</v>
      </c>
      <c r="F85" s="32">
        <f t="shared" si="5"/>
        <v>1.5463879396839997</v>
      </c>
      <c r="G85" s="33">
        <f t="shared" si="6"/>
        <v>3.6078533300600069</v>
      </c>
      <c r="H85" s="33">
        <f t="shared" si="6"/>
        <v>2.3469465867071104</v>
      </c>
      <c r="I85" s="33">
        <f t="shared" si="7"/>
        <v>4.3304578598042482</v>
      </c>
      <c r="K85" s="14">
        <f>VLOOKUP($C85,'Refi Adj'!$B$2:$E$32,2,0)</f>
        <v>1</v>
      </c>
      <c r="L85" s="14">
        <f>VLOOKUP($C85,'Refi Adj'!$B$2:$E$32,3,0)</f>
        <v>1</v>
      </c>
      <c r="M85" s="14">
        <f>VLOOKUP($C85,'Refi Adj'!$B$2:$E$32,4,0)</f>
        <v>1</v>
      </c>
      <c r="O85" s="40">
        <f t="shared" si="8"/>
        <v>1.9832061493228899E-3</v>
      </c>
      <c r="P85" s="40">
        <f t="shared" si="9"/>
        <v>2.77967194789438E-4</v>
      </c>
      <c r="Q85" s="40">
        <f t="shared" si="13"/>
        <v>1.9832061493228899E-3</v>
      </c>
      <c r="R85" s="14"/>
      <c r="S85" s="34">
        <f t="shared" si="10"/>
        <v>3.6823868342838457E-3</v>
      </c>
      <c r="T85" s="33">
        <f t="shared" si="11"/>
        <v>4.3304578598042482</v>
      </c>
      <c r="U85" s="36">
        <f t="shared" si="12"/>
        <v>0.83028692362040057</v>
      </c>
      <c r="X85" s="37"/>
      <c r="Y85" s="34"/>
      <c r="Z85" s="34"/>
      <c r="AC85" s="37"/>
      <c r="AD85" s="34"/>
      <c r="AE85" s="34"/>
      <c r="AH85" s="37"/>
      <c r="AI85" s="34"/>
      <c r="AJ85" s="34"/>
    </row>
    <row r="86" spans="1:36" x14ac:dyDescent="0.25">
      <c r="A86" s="4">
        <f t="shared" si="1"/>
        <v>-57.590533903140503</v>
      </c>
      <c r="B86" s="3">
        <f t="shared" si="2"/>
        <v>2.0998371947400001</v>
      </c>
      <c r="C86" s="2" t="str">
        <f t="shared" si="0"/>
        <v>06:-75--50</v>
      </c>
      <c r="D86" s="8">
        <f t="shared" si="3"/>
        <v>2.12907087201001E-3</v>
      </c>
      <c r="E86" s="8">
        <f t="shared" si="4"/>
        <v>1.7008187179646816E-3</v>
      </c>
      <c r="F86" s="3">
        <f t="shared" si="5"/>
        <v>1.2517917691767908</v>
      </c>
      <c r="G86" s="2">
        <f t="shared" si="6"/>
        <v>2.525178931469918</v>
      </c>
      <c r="H86" s="2">
        <f t="shared" si="6"/>
        <v>2.0219979142390154</v>
      </c>
      <c r="I86" s="33">
        <f t="shared" si="7"/>
        <v>2.2493784233023062</v>
      </c>
      <c r="K86" s="14">
        <f>VLOOKUP($C86,'Refi Adj'!$B$2:$E$32,2,0)</f>
        <v>1</v>
      </c>
      <c r="L86" s="14">
        <f>VLOOKUP($C86,'Refi Adj'!$B$2:$E$32,3,0)</f>
        <v>1</v>
      </c>
      <c r="M86" s="14">
        <f>VLOOKUP($C86,'Refi Adj'!$B$2:$E$32,4,0)</f>
        <v>0.5</v>
      </c>
      <c r="O86" s="40">
        <f t="shared" si="8"/>
        <v>2.9550255875980102E-4</v>
      </c>
      <c r="P86" s="40">
        <f t="shared" si="9"/>
        <v>1.0223164095634801E-4</v>
      </c>
      <c r="Q86" s="40">
        <f t="shared" si="13"/>
        <v>2.9550255875980102E-4</v>
      </c>
      <c r="R86" s="14"/>
      <c r="S86" s="34">
        <f t="shared" si="10"/>
        <v>1.8940896357681346E-3</v>
      </c>
      <c r="T86" s="2">
        <f t="shared" si="11"/>
        <v>2.2493784233023062</v>
      </c>
      <c r="U86" s="7">
        <f t="shared" si="12"/>
        <v>1.1240602513231008</v>
      </c>
      <c r="X86" s="9"/>
      <c r="Y86" s="8"/>
      <c r="Z86" s="8"/>
      <c r="AC86" s="9"/>
      <c r="AD86" s="8"/>
      <c r="AE86" s="8"/>
      <c r="AH86" s="9"/>
      <c r="AI86" s="8"/>
      <c r="AJ86" s="8"/>
    </row>
    <row r="87" spans="1:36" x14ac:dyDescent="0.25">
      <c r="A87" s="4">
        <f t="shared" si="1"/>
        <v>-33.3194821234664</v>
      </c>
      <c r="B87" s="3">
        <f t="shared" si="2"/>
        <v>22.563329344570001</v>
      </c>
      <c r="C87" s="2" t="str">
        <f t="shared" si="0"/>
        <v>07:-50--25</v>
      </c>
      <c r="D87" s="8">
        <f t="shared" si="3"/>
        <v>1.91727199501012E-3</v>
      </c>
      <c r="E87" s="8">
        <f t="shared" si="4"/>
        <v>2.0645033759114054E-3</v>
      </c>
      <c r="F87" s="3">
        <f t="shared" si="5"/>
        <v>0.92868435933833826</v>
      </c>
      <c r="G87" s="2">
        <f t="shared" si="6"/>
        <v>2.2766196273815043</v>
      </c>
      <c r="H87" s="2">
        <f t="shared" si="6"/>
        <v>2.4494663891911017</v>
      </c>
      <c r="I87" s="33">
        <f t="shared" si="7"/>
        <v>3.3003573167737721</v>
      </c>
      <c r="K87" s="14">
        <f>VLOOKUP($C87,'Refi Adj'!$B$2:$E$32,2,0)</f>
        <v>1</v>
      </c>
      <c r="L87" s="14">
        <f>VLOOKUP($C87,'Refi Adj'!$B$2:$E$32,3,0)</f>
        <v>1</v>
      </c>
      <c r="M87" s="14">
        <f>VLOOKUP($C87,'Refi Adj'!$B$2:$E$32,4,0)</f>
        <v>0.5</v>
      </c>
      <c r="O87" s="40">
        <f t="shared" si="8"/>
        <v>9.5029234642683995E-4</v>
      </c>
      <c r="P87" s="40">
        <f t="shared" si="9"/>
        <v>2.2199630939477301E-4</v>
      </c>
      <c r="Q87" s="40">
        <f t="shared" si="13"/>
        <v>9.5029234642683995E-4</v>
      </c>
      <c r="R87" s="14"/>
      <c r="S87" s="34">
        <f t="shared" si="10"/>
        <v>2.7927994129434723E-3</v>
      </c>
      <c r="T87" s="2">
        <f t="shared" si="11"/>
        <v>3.3003573167737721</v>
      </c>
      <c r="U87" s="7">
        <f t="shared" si="12"/>
        <v>0.68650544186036266</v>
      </c>
      <c r="X87" s="9"/>
      <c r="Y87" s="8"/>
      <c r="Z87" s="8"/>
      <c r="AC87" s="9"/>
      <c r="AD87" s="8"/>
      <c r="AE87" s="8"/>
      <c r="AH87" s="9"/>
      <c r="AI87" s="8"/>
      <c r="AJ87" s="8"/>
    </row>
    <row r="88" spans="1:36" x14ac:dyDescent="0.25">
      <c r="A88" s="4">
        <f t="shared" si="1"/>
        <v>-22.334932754376698</v>
      </c>
      <c r="B88" s="3">
        <f t="shared" si="2"/>
        <v>12.758774965240001</v>
      </c>
      <c r="C88" s="2" t="str">
        <f t="shared" si="0"/>
        <v>08-1:-25--20</v>
      </c>
      <c r="D88" s="8">
        <f t="shared" si="3"/>
        <v>2.4514348021336899E-3</v>
      </c>
      <c r="E88" s="8">
        <f t="shared" si="4"/>
        <v>2.4880572108244739E-3</v>
      </c>
      <c r="F88" s="3">
        <f t="shared" si="5"/>
        <v>0.98528072082448281</v>
      </c>
      <c r="G88" s="2">
        <f t="shared" si="6"/>
        <v>2.9023811702985625</v>
      </c>
      <c r="H88" s="2">
        <f t="shared" si="6"/>
        <v>2.9451487813885735</v>
      </c>
      <c r="I88" s="33">
        <f t="shared" si="7"/>
        <v>4.6956520918424394</v>
      </c>
      <c r="K88" s="14">
        <f>VLOOKUP($C88,'Refi Adj'!$B$2:$E$32,2,0)</f>
        <v>1</v>
      </c>
      <c r="L88" s="14">
        <f>VLOOKUP($C88,'Refi Adj'!$B$2:$E$32,3,0)</f>
        <v>1</v>
      </c>
      <c r="M88" s="14">
        <f>VLOOKUP($C88,'Refi Adj'!$B$2:$E$32,4,0)</f>
        <v>0.51</v>
      </c>
      <c r="O88" s="40">
        <f t="shared" si="8"/>
        <v>1.9761611922750754E-3</v>
      </c>
      <c r="P88" s="40">
        <f t="shared" si="9"/>
        <v>4.6434321703603599E-4</v>
      </c>
      <c r="Q88" s="40">
        <f t="shared" si="13"/>
        <v>1.9761611922750754E-3</v>
      </c>
      <c r="R88" s="14"/>
      <c r="S88" s="34">
        <f t="shared" si="10"/>
        <v>3.9998751860635135E-3</v>
      </c>
      <c r="T88" s="2">
        <f t="shared" si="11"/>
        <v>4.6956520918424394</v>
      </c>
      <c r="U88" s="7">
        <f t="shared" si="12"/>
        <v>0.61287782445688643</v>
      </c>
      <c r="X88" s="9"/>
      <c r="Y88" s="8"/>
      <c r="Z88" s="8"/>
      <c r="AC88" s="9"/>
      <c r="AD88" s="8"/>
      <c r="AE88" s="8"/>
      <c r="AH88" s="9"/>
      <c r="AI88" s="8"/>
      <c r="AJ88" s="8"/>
    </row>
    <row r="89" spans="1:36" x14ac:dyDescent="0.25">
      <c r="A89" s="4">
        <f t="shared" si="1"/>
        <v>-17.367271994129499</v>
      </c>
      <c r="B89" s="3">
        <f t="shared" si="2"/>
        <v>17.092521430000001</v>
      </c>
      <c r="C89" s="2" t="str">
        <f t="shared" si="0"/>
        <v>08-2:-20--15</v>
      </c>
      <c r="D89" s="8">
        <f t="shared" si="3"/>
        <v>2.7093551685901801E-3</v>
      </c>
      <c r="E89" s="8">
        <f t="shared" si="4"/>
        <v>2.704265067357511E-3</v>
      </c>
      <c r="F89" s="3">
        <f t="shared" si="5"/>
        <v>1.0018822493749264</v>
      </c>
      <c r="G89" s="2">
        <f t="shared" si="6"/>
        <v>3.2032130934767422</v>
      </c>
      <c r="H89" s="2">
        <f t="shared" si="6"/>
        <v>3.1972843992309818</v>
      </c>
      <c r="I89" s="33">
        <f t="shared" si="7"/>
        <v>5.4428675843450787</v>
      </c>
      <c r="K89" s="14">
        <f>VLOOKUP($C89,'Refi Adj'!$B$2:$E$32,2,0)</f>
        <v>1</v>
      </c>
      <c r="L89" s="14">
        <f>VLOOKUP($C89,'Refi Adj'!$B$2:$E$32,3,0)</f>
        <v>1</v>
      </c>
      <c r="M89" s="14">
        <f>VLOOKUP($C89,'Refi Adj'!$B$2:$E$32,4,0)</f>
        <v>0.52</v>
      </c>
      <c r="O89" s="40">
        <f t="shared" si="8"/>
        <v>2.5546259640229227E-3</v>
      </c>
      <c r="P89" s="40">
        <f t="shared" si="9"/>
        <v>6.0591993619066699E-4</v>
      </c>
      <c r="Q89" s="40">
        <f t="shared" si="13"/>
        <v>2.5546259640229227E-3</v>
      </c>
      <c r="R89" s="14"/>
      <c r="S89" s="34">
        <f t="shared" si="10"/>
        <v>4.6529710951897663E-3</v>
      </c>
      <c r="T89" s="2">
        <f t="shared" si="11"/>
        <v>5.4428675843450787</v>
      </c>
      <c r="U89" s="7">
        <f t="shared" si="12"/>
        <v>0.58228497731075679</v>
      </c>
      <c r="X89" s="9"/>
      <c r="Y89" s="8"/>
      <c r="Z89" s="8"/>
      <c r="AC89" s="9"/>
      <c r="AD89" s="8"/>
      <c r="AE89" s="8"/>
      <c r="AH89" s="9"/>
      <c r="AI89" s="8"/>
      <c r="AJ89" s="8"/>
    </row>
    <row r="90" spans="1:36" x14ac:dyDescent="0.25">
      <c r="A90" s="4">
        <f t="shared" si="1"/>
        <v>-12.402037624047001</v>
      </c>
      <c r="B90" s="3">
        <f t="shared" si="2"/>
        <v>20.836834218189999</v>
      </c>
      <c r="C90" s="2" t="str">
        <f t="shared" si="0"/>
        <v>08-3:-15--10</v>
      </c>
      <c r="D90" s="8">
        <f t="shared" si="3"/>
        <v>3.8444545130471002E-3</v>
      </c>
      <c r="E90" s="8">
        <f t="shared" si="4"/>
        <v>2.966854020962981E-3</v>
      </c>
      <c r="F90" s="3">
        <f t="shared" si="5"/>
        <v>1.2958017097852585</v>
      </c>
      <c r="G90" s="2">
        <f t="shared" si="6"/>
        <v>4.5170378360978036</v>
      </c>
      <c r="H90" s="2">
        <f t="shared" si="6"/>
        <v>3.5027008657435799</v>
      </c>
      <c r="I90" s="33">
        <f t="shared" si="7"/>
        <v>6.2521487458430887</v>
      </c>
      <c r="K90" s="14">
        <f>VLOOKUP($C90,'Refi Adj'!$B$2:$E$32,2,0)</f>
        <v>1</v>
      </c>
      <c r="L90" s="14">
        <f>VLOOKUP($C90,'Refi Adj'!$B$2:$E$32,3,0)</f>
        <v>1</v>
      </c>
      <c r="M90" s="14">
        <f>VLOOKUP($C90,'Refi Adj'!$B$2:$E$32,4,0)</f>
        <v>0.53</v>
      </c>
      <c r="O90" s="40">
        <f t="shared" si="8"/>
        <v>3.152788542163503E-3</v>
      </c>
      <c r="P90" s="40">
        <f t="shared" si="9"/>
        <v>7.5396937600614696E-4</v>
      </c>
      <c r="Q90" s="40">
        <f t="shared" si="13"/>
        <v>3.152788542163503E-3</v>
      </c>
      <c r="R90" s="14"/>
      <c r="S90" s="34">
        <f t="shared" si="10"/>
        <v>5.3656731871203371E-3</v>
      </c>
      <c r="T90" s="2">
        <f t="shared" si="11"/>
        <v>6.2521487458430887</v>
      </c>
      <c r="U90" s="7">
        <f t="shared" si="12"/>
        <v>0.71649062083677739</v>
      </c>
      <c r="X90" s="9"/>
      <c r="Y90" s="8"/>
      <c r="Z90" s="8"/>
      <c r="AC90" s="9"/>
      <c r="AD90" s="8"/>
      <c r="AE90" s="8"/>
      <c r="AH90" s="9"/>
      <c r="AI90" s="8"/>
      <c r="AJ90" s="8"/>
    </row>
    <row r="91" spans="1:36" x14ac:dyDescent="0.25">
      <c r="A91" s="4">
        <f t="shared" si="1"/>
        <v>-7.4908217952858598</v>
      </c>
      <c r="B91" s="3">
        <f t="shared" si="2"/>
        <v>23.515900726580004</v>
      </c>
      <c r="C91" s="2" t="str">
        <f t="shared" si="0"/>
        <v>08-4:-10--5</v>
      </c>
      <c r="D91" s="8">
        <f t="shared" si="3"/>
        <v>4.76353945734595E-3</v>
      </c>
      <c r="E91" s="8">
        <f t="shared" si="4"/>
        <v>3.2060743055336502E-3</v>
      </c>
      <c r="F91" s="3">
        <f t="shared" si="5"/>
        <v>1.4857857315172427</v>
      </c>
      <c r="G91" s="2">
        <f t="shared" si="6"/>
        <v>5.5688374215219438</v>
      </c>
      <c r="H91" s="2">
        <f t="shared" si="6"/>
        <v>3.7801681502636408</v>
      </c>
      <c r="I91" s="33">
        <f t="shared" si="7"/>
        <v>7.0367484181738771</v>
      </c>
      <c r="K91" s="14">
        <f>VLOOKUP($C91,'Refi Adj'!$B$2:$E$32,2,0)</f>
        <v>1</v>
      </c>
      <c r="L91" s="14">
        <f>VLOOKUP($C91,'Refi Adj'!$B$2:$E$32,3,0)</f>
        <v>1</v>
      </c>
      <c r="M91" s="14">
        <f>VLOOKUP($C91,'Refi Adj'!$B$2:$E$32,4,0)</f>
        <v>0.54</v>
      </c>
      <c r="O91" s="40">
        <f t="shared" si="8"/>
        <v>3.7582325226934487E-3</v>
      </c>
      <c r="P91" s="40">
        <f t="shared" si="9"/>
        <v>9.0226268001442999E-4</v>
      </c>
      <c r="Q91" s="40">
        <f t="shared" si="13"/>
        <v>3.7582325226934487E-3</v>
      </c>
      <c r="R91" s="14"/>
      <c r="S91" s="34">
        <f t="shared" si="10"/>
        <v>6.0620441482126686E-3</v>
      </c>
      <c r="T91" s="2">
        <f t="shared" si="11"/>
        <v>7.0367484181738771</v>
      </c>
      <c r="U91" s="7">
        <f t="shared" si="12"/>
        <v>0.7857975529179263</v>
      </c>
      <c r="X91" s="9"/>
      <c r="Y91" s="8"/>
      <c r="Z91" s="8"/>
      <c r="AC91" s="9"/>
      <c r="AD91" s="8"/>
      <c r="AE91" s="8"/>
      <c r="AH91" s="9"/>
      <c r="AI91" s="8"/>
      <c r="AJ91" s="8"/>
    </row>
    <row r="92" spans="1:36" x14ac:dyDescent="0.25">
      <c r="A92" s="4">
        <f t="shared" si="1"/>
        <v>-2.4075089201605699</v>
      </c>
      <c r="B92" s="3">
        <f t="shared" si="2"/>
        <v>27.364682017610001</v>
      </c>
      <c r="C92" s="2" t="str">
        <f t="shared" si="0"/>
        <v>08:-25-0</v>
      </c>
      <c r="D92" s="8">
        <f t="shared" si="3"/>
        <v>6.1759040882703401E-3</v>
      </c>
      <c r="E92" s="8">
        <f t="shared" si="4"/>
        <v>3.4670055140903627E-3</v>
      </c>
      <c r="F92" s="3">
        <f t="shared" si="5"/>
        <v>1.7813366789209477</v>
      </c>
      <c r="G92" s="2">
        <f t="shared" si="6"/>
        <v>7.1644600983545086</v>
      </c>
      <c r="H92" s="2">
        <f t="shared" si="6"/>
        <v>4.0819834893841218</v>
      </c>
      <c r="I92" s="33">
        <f t="shared" si="7"/>
        <v>7.883130330848287</v>
      </c>
      <c r="K92" s="14">
        <f>VLOOKUP($C92,'Refi Adj'!$B$2:$E$32,2,0)</f>
        <v>1</v>
      </c>
      <c r="L92" s="14">
        <f>VLOOKUP($C92,'Refi Adj'!$B$2:$E$32,3,0)</f>
        <v>1</v>
      </c>
      <c r="M92" s="14">
        <f>VLOOKUP($C92,'Refi Adj'!$B$2:$E$32,4,0)</f>
        <v>0.55000000000000004</v>
      </c>
      <c r="O92" s="40">
        <f t="shared" si="8"/>
        <v>4.4275667958889736E-3</v>
      </c>
      <c r="P92" s="40">
        <f t="shared" si="9"/>
        <v>1.0752557139686099E-3</v>
      </c>
      <c r="Q92" s="40">
        <f t="shared" si="13"/>
        <v>4.4275667958889736E-3</v>
      </c>
      <c r="R92" s="14"/>
      <c r="S92" s="34">
        <f t="shared" si="10"/>
        <v>6.8193165960107258E-3</v>
      </c>
      <c r="T92" s="2">
        <f t="shared" si="11"/>
        <v>7.883130330848287</v>
      </c>
      <c r="U92" s="7">
        <f t="shared" si="12"/>
        <v>0.90564853549741631</v>
      </c>
      <c r="X92" s="9"/>
      <c r="Y92" s="8"/>
      <c r="Z92" s="8"/>
      <c r="AC92" s="9"/>
      <c r="AD92" s="8"/>
      <c r="AE92" s="8"/>
      <c r="AH92" s="9"/>
      <c r="AI92" s="8"/>
      <c r="AJ92" s="8"/>
    </row>
    <row r="93" spans="1:36" x14ac:dyDescent="0.25">
      <c r="A93" s="4">
        <f t="shared" si="1"/>
        <v>2.5749501154257302</v>
      </c>
      <c r="B93" s="3">
        <f t="shared" si="2"/>
        <v>28.507013745720002</v>
      </c>
      <c r="C93" s="2" t="str">
        <f t="shared" si="0"/>
        <v>09-1:0-5</v>
      </c>
      <c r="D93" s="8">
        <f t="shared" si="3"/>
        <v>7.6941417048664402E-3</v>
      </c>
      <c r="E93" s="8">
        <f t="shared" si="4"/>
        <v>3.7976474749170722E-3</v>
      </c>
      <c r="F93" s="3">
        <f t="shared" si="5"/>
        <v>2.0260284177731518</v>
      </c>
      <c r="G93" s="2">
        <f t="shared" si="6"/>
        <v>8.8521007135361707</v>
      </c>
      <c r="H93" s="2">
        <f t="shared" si="6"/>
        <v>4.4631856457653996</v>
      </c>
      <c r="I93" s="33">
        <f t="shared" si="7"/>
        <v>9.2539411436710637</v>
      </c>
      <c r="K93" s="14">
        <f>VLOOKUP($C93,'Refi Adj'!$B$2:$E$32,2,0)</f>
        <v>1</v>
      </c>
      <c r="L93" s="14">
        <f>VLOOKUP($C93,'Refi Adj'!$B$2:$E$32,3,0)</f>
        <v>1</v>
      </c>
      <c r="M93" s="14">
        <f>VLOOKUP($C93,'Refi Adj'!$B$2:$E$32,4,0)</f>
        <v>0.60000000000000009</v>
      </c>
      <c r="O93" s="40">
        <f t="shared" si="8"/>
        <v>5.5498185745376828E-3</v>
      </c>
      <c r="P93" s="40">
        <f t="shared" si="9"/>
        <v>1.28802371851793E-3</v>
      </c>
      <c r="Q93" s="40">
        <f t="shared" si="13"/>
        <v>5.5498185745376828E-3</v>
      </c>
      <c r="R93" s="14"/>
      <c r="S93" s="34">
        <f t="shared" si="10"/>
        <v>8.0594423309368248E-3</v>
      </c>
      <c r="T93" s="2">
        <f t="shared" si="11"/>
        <v>9.2539411436710637</v>
      </c>
      <c r="U93" s="7">
        <f t="shared" si="12"/>
        <v>0.95467420560003902</v>
      </c>
      <c r="X93" s="9"/>
      <c r="Y93" s="8"/>
      <c r="Z93" s="8"/>
      <c r="AC93" s="9"/>
      <c r="AD93" s="8"/>
      <c r="AE93" s="8"/>
      <c r="AH93" s="9"/>
      <c r="AI93" s="8"/>
      <c r="AJ93" s="8"/>
    </row>
    <row r="94" spans="1:36" x14ac:dyDescent="0.25">
      <c r="A94" s="4">
        <f t="shared" si="1"/>
        <v>7.54044198090401</v>
      </c>
      <c r="B94" s="3">
        <f t="shared" si="2"/>
        <v>30.239974320009999</v>
      </c>
      <c r="C94" s="2" t="str">
        <f t="shared" si="0"/>
        <v>09-2:5-10</v>
      </c>
      <c r="D94" s="8">
        <f t="shared" si="3"/>
        <v>9.5754262052694696E-3</v>
      </c>
      <c r="E94" s="8">
        <f t="shared" si="4"/>
        <v>4.1819854382802836E-3</v>
      </c>
      <c r="F94" s="3">
        <f t="shared" si="5"/>
        <v>2.2896842532304649</v>
      </c>
      <c r="G94" s="2">
        <f t="shared" si="6"/>
        <v>10.904270721359744</v>
      </c>
      <c r="H94" s="2">
        <f t="shared" si="6"/>
        <v>4.904549124419832</v>
      </c>
      <c r="I94" s="33">
        <f t="shared" si="7"/>
        <v>10.774475016914254</v>
      </c>
      <c r="K94" s="14">
        <f>VLOOKUP($C94,'Refi Adj'!$B$2:$E$32,2,0)</f>
        <v>1</v>
      </c>
      <c r="L94" s="14">
        <f>VLOOKUP($C94,'Refi Adj'!$B$2:$E$32,3,0)</f>
        <v>1</v>
      </c>
      <c r="M94" s="14">
        <f>VLOOKUP($C94,'Refi Adj'!$B$2:$E$32,4,0)</f>
        <v>0.65</v>
      </c>
      <c r="O94" s="40">
        <f t="shared" si="8"/>
        <v>6.819611657878955E-3</v>
      </c>
      <c r="P94" s="40">
        <f t="shared" si="9"/>
        <v>1.54632919390134E-3</v>
      </c>
      <c r="Q94" s="40">
        <f t="shared" si="13"/>
        <v>6.819611657878955E-3</v>
      </c>
      <c r="R94" s="14"/>
      <c r="S94" s="34">
        <f t="shared" si="10"/>
        <v>9.4552679022578984E-3</v>
      </c>
      <c r="T94" s="2">
        <f t="shared" si="11"/>
        <v>10.774475016914254</v>
      </c>
      <c r="U94" s="7">
        <f t="shared" si="12"/>
        <v>1.0127080802208552</v>
      </c>
      <c r="X94" s="9"/>
      <c r="Y94" s="8"/>
      <c r="Z94" s="8"/>
      <c r="AC94" s="9"/>
      <c r="AD94" s="8"/>
      <c r="AE94" s="8"/>
      <c r="AH94" s="9"/>
      <c r="AI94" s="8"/>
      <c r="AJ94" s="8"/>
    </row>
    <row r="95" spans="1:36" x14ac:dyDescent="0.25">
      <c r="A95" s="4">
        <f t="shared" si="1"/>
        <v>12.527276197463699</v>
      </c>
      <c r="B95" s="3">
        <f t="shared" si="2"/>
        <v>34.873711882900004</v>
      </c>
      <c r="C95" s="2" t="str">
        <f t="shared" si="0"/>
        <v>09-3:10-15</v>
      </c>
      <c r="D95" s="8">
        <f t="shared" si="3"/>
        <v>1.24926248326339E-2</v>
      </c>
      <c r="E95" s="8">
        <f t="shared" si="4"/>
        <v>4.7415896453640097E-3</v>
      </c>
      <c r="F95" s="3">
        <f t="shared" si="5"/>
        <v>2.634691267484166</v>
      </c>
      <c r="G95" s="2">
        <f t="shared" si="6"/>
        <v>14.002827185935029</v>
      </c>
      <c r="H95" s="2">
        <f t="shared" si="6"/>
        <v>5.5438423841532529</v>
      </c>
      <c r="I95" s="33">
        <f t="shared" si="7"/>
        <v>12.842090444815868</v>
      </c>
      <c r="K95" s="14">
        <f>VLOOKUP($C95,'Refi Adj'!$B$2:$E$32,2,0)</f>
        <v>1</v>
      </c>
      <c r="L95" s="14">
        <f>VLOOKUP($C95,'Refi Adj'!$B$2:$E$32,3,0)</f>
        <v>1</v>
      </c>
      <c r="M95" s="14">
        <f>VLOOKUP($C95,'Refi Adj'!$B$2:$E$32,4,0)</f>
        <v>0.70000000000000007</v>
      </c>
      <c r="O95" s="40">
        <f t="shared" si="8"/>
        <v>8.5852259861318309E-3</v>
      </c>
      <c r="P95" s="40">
        <f t="shared" si="9"/>
        <v>1.9381085659996801E-3</v>
      </c>
      <c r="Q95" s="40">
        <f t="shared" si="13"/>
        <v>8.5852259861318309E-3</v>
      </c>
      <c r="R95" s="14"/>
      <c r="S95" s="34">
        <f t="shared" si="10"/>
        <v>1.138870706549616E-2</v>
      </c>
      <c r="T95" s="2">
        <f t="shared" si="11"/>
        <v>12.842090444815868</v>
      </c>
      <c r="U95" s="7">
        <f t="shared" si="12"/>
        <v>1.0969309124195694</v>
      </c>
      <c r="X95" s="9"/>
      <c r="Y95" s="8"/>
      <c r="Z95" s="8"/>
      <c r="AC95" s="9"/>
      <c r="AD95" s="8"/>
      <c r="AE95" s="8"/>
      <c r="AH95" s="9"/>
      <c r="AI95" s="8"/>
      <c r="AJ95" s="8"/>
    </row>
    <row r="96" spans="1:36" s="24" customFormat="1" x14ac:dyDescent="0.25">
      <c r="A96" s="4">
        <f t="shared" si="1"/>
        <v>17.528626096559499</v>
      </c>
      <c r="B96" s="3">
        <f t="shared" si="2"/>
        <v>38.504534044260005</v>
      </c>
      <c r="C96" s="2" t="str">
        <f t="shared" si="0"/>
        <v>09-4:15-20</v>
      </c>
      <c r="D96" s="8">
        <f t="shared" si="3"/>
        <v>1.5649173923988301E-2</v>
      </c>
      <c r="E96" s="8">
        <f t="shared" si="4"/>
        <v>5.3643160863703944E-3</v>
      </c>
      <c r="F96" s="3">
        <f t="shared" si="5"/>
        <v>2.9172728959334782</v>
      </c>
      <c r="G96" s="2">
        <f t="shared" si="6"/>
        <v>17.244108581958663</v>
      </c>
      <c r="H96" s="2">
        <f t="shared" si="6"/>
        <v>6.2506137949907341</v>
      </c>
      <c r="I96" s="33">
        <f t="shared" si="7"/>
        <v>15.212692220142577</v>
      </c>
      <c r="J96"/>
      <c r="K96" s="14">
        <f>VLOOKUP($C96,'Refi Adj'!$B$2:$E$32,2,0)</f>
        <v>1</v>
      </c>
      <c r="L96" s="14">
        <f>VLOOKUP($C96,'Refi Adj'!$B$2:$E$32,3,0)</f>
        <v>1</v>
      </c>
      <c r="M96" s="14">
        <f>VLOOKUP($C96,'Refi Adj'!$B$2:$E$32,4,0)</f>
        <v>0.75</v>
      </c>
      <c r="O96" s="40">
        <f t="shared" si="8"/>
        <v>1.0718922798643726E-2</v>
      </c>
      <c r="P96" s="40">
        <f t="shared" si="9"/>
        <v>2.4253388044805698E-3</v>
      </c>
      <c r="Q96" s="40">
        <f t="shared" si="13"/>
        <v>1.0718922798643726E-2</v>
      </c>
      <c r="R96" s="14"/>
      <c r="S96" s="34">
        <f t="shared" si="10"/>
        <v>1.3657900080533551E-2</v>
      </c>
      <c r="T96" s="2">
        <f t="shared" si="11"/>
        <v>15.212692220142577</v>
      </c>
      <c r="U96" s="7">
        <f t="shared" si="12"/>
        <v>1.1457964864081038</v>
      </c>
      <c r="V96"/>
      <c r="W96"/>
      <c r="X96" s="9"/>
      <c r="Y96" s="8"/>
      <c r="Z96" s="8"/>
      <c r="AA96"/>
      <c r="AB96"/>
      <c r="AC96" s="9"/>
      <c r="AD96" s="8"/>
      <c r="AE96" s="8"/>
      <c r="AF96"/>
      <c r="AG96"/>
      <c r="AH96" s="9"/>
      <c r="AI96" s="8"/>
      <c r="AJ96" s="8"/>
    </row>
    <row r="97" spans="1:50" s="24" customFormat="1" x14ac:dyDescent="0.25">
      <c r="A97" s="4">
        <f t="shared" si="1"/>
        <v>22.543947941116599</v>
      </c>
      <c r="B97" s="3">
        <f t="shared" si="2"/>
        <v>42.866485823980007</v>
      </c>
      <c r="C97" s="2" t="str">
        <f t="shared" si="0"/>
        <v>09:0-25</v>
      </c>
      <c r="D97" s="8">
        <f t="shared" si="3"/>
        <v>1.95236863561607E-2</v>
      </c>
      <c r="E97" s="8">
        <f t="shared" si="4"/>
        <v>6.0235062167500533E-3</v>
      </c>
      <c r="F97" s="3">
        <f t="shared" si="5"/>
        <v>3.2412494739143125</v>
      </c>
      <c r="G97" s="2">
        <f t="shared" si="6"/>
        <v>21.06942305859878</v>
      </c>
      <c r="H97" s="2">
        <f t="shared" si="6"/>
        <v>6.9934856512083314</v>
      </c>
      <c r="I97" s="33">
        <f t="shared" si="7"/>
        <v>17.807195890776441</v>
      </c>
      <c r="J97"/>
      <c r="K97" s="14">
        <f>VLOOKUP($C97,'Refi Adj'!$B$2:$E$32,2,0)</f>
        <v>1</v>
      </c>
      <c r="L97" s="14">
        <f>VLOOKUP($C97,'Refi Adj'!$B$2:$E$32,3,0)</f>
        <v>1</v>
      </c>
      <c r="M97" s="14">
        <f>VLOOKUP($C97,'Refi Adj'!$B$2:$E$32,4,0)</f>
        <v>0.8</v>
      </c>
      <c r="O97" s="40">
        <f t="shared" si="8"/>
        <v>1.316053960362808E-2</v>
      </c>
      <c r="P97" s="40">
        <f t="shared" si="9"/>
        <v>2.9749806733237998E-3</v>
      </c>
      <c r="Q97" s="40">
        <f t="shared" si="13"/>
        <v>1.316053960362808E-2</v>
      </c>
      <c r="R97" s="14"/>
      <c r="S97" s="34">
        <f t="shared" si="10"/>
        <v>1.6209065147054336E-2</v>
      </c>
      <c r="T97" s="2">
        <f t="shared" si="11"/>
        <v>17.807195890776441</v>
      </c>
      <c r="U97" s="7">
        <f t="shared" si="12"/>
        <v>1.2044918185617095</v>
      </c>
      <c r="V97"/>
      <c r="W97"/>
      <c r="X97" s="9"/>
      <c r="Y97" s="8"/>
      <c r="Z97" s="8"/>
      <c r="AA97"/>
      <c r="AB97"/>
      <c r="AC97" s="9"/>
      <c r="AD97" s="8"/>
      <c r="AE97" s="8"/>
      <c r="AF97"/>
      <c r="AG97"/>
      <c r="AH97" s="9"/>
      <c r="AI97" s="8"/>
      <c r="AJ97" s="8"/>
    </row>
    <row r="98" spans="1:50" s="24" customFormat="1" x14ac:dyDescent="0.25">
      <c r="A98" s="4">
        <f t="shared" si="1"/>
        <v>27.523059197893399</v>
      </c>
      <c r="B98" s="3">
        <f t="shared" si="2"/>
        <v>43.570040885920001</v>
      </c>
      <c r="C98" s="2" t="str">
        <f t="shared" si="0"/>
        <v>10-1:25-30</v>
      </c>
      <c r="D98" s="8">
        <f t="shared" si="3"/>
        <v>2.1612080739042899E-2</v>
      </c>
      <c r="E98" s="8">
        <f t="shared" si="4"/>
        <v>6.6509289518913266E-3</v>
      </c>
      <c r="F98" s="3">
        <f t="shared" si="5"/>
        <v>3.2494830264119821</v>
      </c>
      <c r="G98" s="2">
        <f t="shared" ref="G98:H109" si="14">(1-(1-D98)^12)*100</f>
        <v>23.063401972062913</v>
      </c>
      <c r="H98" s="2">
        <f t="shared" si="14"/>
        <v>7.6955413216194035</v>
      </c>
      <c r="I98" s="33">
        <f t="shared" si="7"/>
        <v>20.387511454143127</v>
      </c>
      <c r="J98"/>
      <c r="K98" s="14">
        <f>VLOOKUP($C98,'Refi Adj'!$B$2:$E$32,2,0)</f>
        <v>1</v>
      </c>
      <c r="L98" s="14">
        <f>VLOOKUP($C98,'Refi Adj'!$B$2:$E$32,3,0)</f>
        <v>1</v>
      </c>
      <c r="M98" s="14">
        <f>VLOOKUP($C98,'Refi Adj'!$B$2:$E$32,4,0)</f>
        <v>0.85000000000000009</v>
      </c>
      <c r="O98" s="40">
        <f t="shared" si="8"/>
        <v>1.5686776962984643E-2</v>
      </c>
      <c r="P98" s="40">
        <f t="shared" si="9"/>
        <v>3.5171324114987501E-3</v>
      </c>
      <c r="Q98" s="40">
        <f t="shared" si="13"/>
        <v>1.5686776962984643E-2</v>
      </c>
      <c r="R98" s="14"/>
      <c r="S98" s="34">
        <f t="shared" si="10"/>
        <v>1.8820573503377219E-2</v>
      </c>
      <c r="T98" s="2">
        <f t="shared" si="11"/>
        <v>20.387511454143127</v>
      </c>
      <c r="U98" s="7">
        <f t="shared" si="12"/>
        <v>1.1483221133067365</v>
      </c>
      <c r="V98"/>
      <c r="W98"/>
      <c r="X98" s="9"/>
      <c r="Y98" s="8"/>
      <c r="Z98" s="8"/>
      <c r="AA98"/>
      <c r="AB98"/>
      <c r="AC98" s="9"/>
      <c r="AD98" s="8"/>
      <c r="AE98" s="8"/>
      <c r="AF98"/>
      <c r="AG98"/>
      <c r="AH98" s="9"/>
      <c r="AI98" s="8"/>
      <c r="AJ98" s="8"/>
    </row>
    <row r="99" spans="1:50" s="24" customFormat="1" x14ac:dyDescent="0.25">
      <c r="A99" s="4">
        <f t="shared" si="1"/>
        <v>32.511491054413902</v>
      </c>
      <c r="B99" s="3">
        <f t="shared" si="2"/>
        <v>43.981816615160007</v>
      </c>
      <c r="C99" s="2" t="str">
        <f t="shared" si="0"/>
        <v>10-2:30-35</v>
      </c>
      <c r="D99" s="8">
        <f t="shared" si="3"/>
        <v>2.3718264248499699E-2</v>
      </c>
      <c r="E99" s="8">
        <f t="shared" si="4"/>
        <v>7.2321508205816908E-3</v>
      </c>
      <c r="F99" s="3">
        <f t="shared" si="5"/>
        <v>3.2795588528105406</v>
      </c>
      <c r="G99" s="2">
        <f t="shared" si="14"/>
        <v>25.027503012227449</v>
      </c>
      <c r="H99" s="2">
        <f t="shared" si="14"/>
        <v>8.3415626347323695</v>
      </c>
      <c r="I99" s="33">
        <f t="shared" si="7"/>
        <v>22.934459252158877</v>
      </c>
      <c r="J99"/>
      <c r="K99" s="14">
        <f>VLOOKUP($C99,'Refi Adj'!$B$2:$E$32,2,0)</f>
        <v>1</v>
      </c>
      <c r="L99" s="14">
        <f>VLOOKUP($C99,'Refi Adj'!$B$2:$E$32,3,0)</f>
        <v>1</v>
      </c>
      <c r="M99" s="14">
        <f>VLOOKUP($C99,'Refi Adj'!$B$2:$E$32,4,0)</f>
        <v>0.9</v>
      </c>
      <c r="O99" s="40">
        <f t="shared" si="8"/>
        <v>1.8275249919472832E-2</v>
      </c>
      <c r="P99" s="40">
        <f t="shared" si="9"/>
        <v>4.0318601303011899E-3</v>
      </c>
      <c r="Q99" s="40">
        <f t="shared" si="13"/>
        <v>1.8275249919472832E-2</v>
      </c>
      <c r="R99" s="14"/>
      <c r="S99" s="34">
        <f t="shared" si="10"/>
        <v>2.1475540609753332E-2</v>
      </c>
      <c r="T99" s="2">
        <f t="shared" si="11"/>
        <v>22.934459252158877</v>
      </c>
      <c r="U99" s="7">
        <f t="shared" si="12"/>
        <v>1.1044315335059742</v>
      </c>
      <c r="V99"/>
      <c r="W99"/>
      <c r="X99" s="9"/>
      <c r="Y99" s="8"/>
      <c r="Z99" s="8"/>
      <c r="AA99"/>
      <c r="AB99"/>
      <c r="AC99" s="9"/>
      <c r="AD99" s="8"/>
      <c r="AE99" s="8"/>
      <c r="AF99"/>
      <c r="AG99"/>
      <c r="AH99" s="9"/>
      <c r="AI99" s="8"/>
      <c r="AJ99" s="8"/>
    </row>
    <row r="100" spans="1:50" x14ac:dyDescent="0.25">
      <c r="A100" s="4">
        <f t="shared" si="1"/>
        <v>37.477155620940799</v>
      </c>
      <c r="B100" s="3">
        <f t="shared" si="2"/>
        <v>44.207957472739999</v>
      </c>
      <c r="C100" s="2" t="str">
        <f t="shared" si="0"/>
        <v>10-3:35-40</v>
      </c>
      <c r="D100" s="8">
        <f t="shared" si="3"/>
        <v>2.68138572498413E-2</v>
      </c>
      <c r="E100" s="8">
        <f t="shared" si="4"/>
        <v>7.9028693446129023E-3</v>
      </c>
      <c r="F100" s="3">
        <f t="shared" si="5"/>
        <v>3.3929268067830742</v>
      </c>
      <c r="G100" s="2">
        <f t="shared" si="14"/>
        <v>27.830948697166903</v>
      </c>
      <c r="H100" s="2">
        <f t="shared" si="14"/>
        <v>9.0819059611715538</v>
      </c>
      <c r="I100" s="33">
        <f t="shared" si="7"/>
        <v>25.947317181462324</v>
      </c>
      <c r="K100" s="14">
        <f>VLOOKUP($C100,'Refi Adj'!$B$2:$E$32,2,0)</f>
        <v>1</v>
      </c>
      <c r="L100" s="14">
        <f>VLOOKUP($C100,'Refi Adj'!$B$2:$E$32,3,0)</f>
        <v>1</v>
      </c>
      <c r="M100" s="14">
        <f>VLOOKUP($C100,'Refi Adj'!$B$2:$E$32,4,0)</f>
        <v>0.95000000000000007</v>
      </c>
      <c r="O100" s="40">
        <f t="shared" si="8"/>
        <v>2.1441850845794093E-2</v>
      </c>
      <c r="P100" s="40">
        <f t="shared" si="9"/>
        <v>4.6226575239359802E-3</v>
      </c>
      <c r="Q100" s="40">
        <f t="shared" si="13"/>
        <v>2.1441850845794093E-2</v>
      </c>
      <c r="R100" s="14"/>
      <c r="S100" s="34">
        <f t="shared" si="10"/>
        <v>2.4722062666471017E-2</v>
      </c>
      <c r="T100" s="2">
        <f t="shared" si="11"/>
        <v>25.947317181462324</v>
      </c>
      <c r="U100" s="7">
        <f t="shared" si="12"/>
        <v>1.0846124618156257</v>
      </c>
      <c r="X100" s="9"/>
      <c r="Y100" s="8"/>
      <c r="Z100" s="8"/>
      <c r="AC100" s="9"/>
      <c r="AD100" s="8"/>
      <c r="AE100" s="8"/>
      <c r="AH100" s="9"/>
      <c r="AI100" s="8"/>
      <c r="AJ100" s="8"/>
    </row>
    <row r="101" spans="1:50" x14ac:dyDescent="0.25">
      <c r="A101" s="4">
        <f t="shared" si="1"/>
        <v>42.4414709362472</v>
      </c>
      <c r="B101" s="3">
        <f t="shared" si="2"/>
        <v>40.881577212339998</v>
      </c>
      <c r="C101" s="2" t="str">
        <f t="shared" si="0"/>
        <v>10-4:40-45</v>
      </c>
      <c r="D101" s="8">
        <f t="shared" si="3"/>
        <v>3.0986490940274499E-2</v>
      </c>
      <c r="E101" s="8">
        <f t="shared" si="4"/>
        <v>8.5503130015512352E-3</v>
      </c>
      <c r="F101" s="3">
        <f t="shared" si="5"/>
        <v>3.6240183177683432</v>
      </c>
      <c r="G101" s="2">
        <f t="shared" si="14"/>
        <v>31.45780955433537</v>
      </c>
      <c r="H101" s="2">
        <f t="shared" si="14"/>
        <v>9.7913548843460152</v>
      </c>
      <c r="I101" s="33">
        <f t="shared" si="7"/>
        <v>28.963502620241766</v>
      </c>
      <c r="K101" s="14">
        <f>VLOOKUP($C101,'Refi Adj'!$B$2:$E$32,2,0)</f>
        <v>1</v>
      </c>
      <c r="L101" s="14">
        <f>VLOOKUP($C101,'Refi Adj'!$B$2:$E$32,3,0)</f>
        <v>1</v>
      </c>
      <c r="M101" s="14">
        <f>VLOOKUP($C101,'Refi Adj'!$B$2:$E$32,4,0)</f>
        <v>1</v>
      </c>
      <c r="O101" s="40">
        <f t="shared" si="8"/>
        <v>2.47475033711449E-2</v>
      </c>
      <c r="P101" s="40">
        <f t="shared" si="9"/>
        <v>5.2020224613426799E-3</v>
      </c>
      <c r="Q101" s="40">
        <f t="shared" si="13"/>
        <v>2.47475033711449E-2</v>
      </c>
      <c r="R101" s="14"/>
      <c r="S101" s="34">
        <f t="shared" si="10"/>
        <v>2.8095793911353455E-2</v>
      </c>
      <c r="T101" s="2">
        <f t="shared" si="11"/>
        <v>28.963502620241766</v>
      </c>
      <c r="U101" s="7">
        <f t="shared" si="12"/>
        <v>1.1028871808371614</v>
      </c>
      <c r="X101" s="9"/>
      <c r="Y101" s="8"/>
      <c r="Z101" s="8"/>
      <c r="AC101" s="9"/>
      <c r="AD101" s="8"/>
      <c r="AE101" s="8"/>
      <c r="AH101" s="9"/>
      <c r="AI101" s="8"/>
      <c r="AJ101" s="8"/>
    </row>
    <row r="102" spans="1:50" x14ac:dyDescent="0.25">
      <c r="A102" s="4">
        <f t="shared" si="1"/>
        <v>47.5181657858855</v>
      </c>
      <c r="B102" s="3">
        <f t="shared" si="2"/>
        <v>39.190960071539998</v>
      </c>
      <c r="C102" s="2" t="str">
        <f t="shared" si="0"/>
        <v>10:25-50</v>
      </c>
      <c r="D102" s="8">
        <f t="shared" si="3"/>
        <v>3.3189120807656299E-2</v>
      </c>
      <c r="E102" s="8">
        <f t="shared" si="4"/>
        <v>9.2775965331637362E-3</v>
      </c>
      <c r="F102" s="3">
        <f t="shared" si="5"/>
        <v>3.5773403908025454</v>
      </c>
      <c r="G102" s="2">
        <f t="shared" si="14"/>
        <v>33.304221716883319</v>
      </c>
      <c r="H102" s="2">
        <f t="shared" si="14"/>
        <v>10.582235706733844</v>
      </c>
      <c r="I102" s="33">
        <f t="shared" si="7"/>
        <v>32.196440519209411</v>
      </c>
      <c r="K102" s="14">
        <f>VLOOKUP($C102,'Refi Adj'!$B$2:$E$32,2,0)</f>
        <v>1</v>
      </c>
      <c r="L102" s="14">
        <f>VLOOKUP($C102,'Refi Adj'!$B$2:$E$32,3,0)</f>
        <v>1</v>
      </c>
      <c r="M102" s="14">
        <f>VLOOKUP($C102,'Refi Adj'!$B$2:$E$32,4,0)</f>
        <v>1.05</v>
      </c>
      <c r="O102" s="40">
        <f t="shared" si="8"/>
        <v>2.8411024114409263E-2</v>
      </c>
      <c r="P102" s="40">
        <f t="shared" si="9"/>
        <v>5.8276037836485399E-3</v>
      </c>
      <c r="Q102" s="40">
        <f t="shared" si="13"/>
        <v>2.8411024114409263E-2</v>
      </c>
      <c r="R102" s="14"/>
      <c r="S102" s="34">
        <f t="shared" si="10"/>
        <v>3.1861016863924459E-2</v>
      </c>
      <c r="T102" s="2">
        <f t="shared" si="11"/>
        <v>32.196440519209411</v>
      </c>
      <c r="U102" s="7">
        <f t="shared" si="12"/>
        <v>1.0416842924192926</v>
      </c>
      <c r="X102" s="9"/>
      <c r="Y102" s="8"/>
      <c r="Z102" s="8"/>
      <c r="AC102" s="9"/>
      <c r="AD102" s="8"/>
      <c r="AE102" s="8"/>
      <c r="AH102" s="9"/>
      <c r="AI102" s="8"/>
      <c r="AJ102" s="8"/>
    </row>
    <row r="103" spans="1:50" x14ac:dyDescent="0.25">
      <c r="A103" s="4">
        <f t="shared" si="1"/>
        <v>52.504460856871802</v>
      </c>
      <c r="B103" s="3">
        <f t="shared" si="2"/>
        <v>35.465887150279997</v>
      </c>
      <c r="C103" s="2" t="str">
        <f t="shared" si="0"/>
        <v>11-1:50-55</v>
      </c>
      <c r="D103" s="8">
        <f t="shared" si="3"/>
        <v>3.3320506950236702E-2</v>
      </c>
      <c r="E103" s="8">
        <f t="shared" si="4"/>
        <v>9.9189730835531533E-3</v>
      </c>
      <c r="F103" s="3">
        <f t="shared" si="5"/>
        <v>3.3592698225470636</v>
      </c>
      <c r="G103" s="2">
        <f t="shared" si="14"/>
        <v>33.412905074069855</v>
      </c>
      <c r="H103" s="2">
        <f t="shared" si="14"/>
        <v>11.274417832063644</v>
      </c>
      <c r="I103" s="33">
        <f t="shared" si="7"/>
        <v>34.993867760185225</v>
      </c>
      <c r="K103" s="14">
        <f>VLOOKUP($C103,'Refi Adj'!$B$2:$E$32,2,0)</f>
        <v>1</v>
      </c>
      <c r="L103" s="14">
        <f>VLOOKUP($C103,'Refi Adj'!$B$2:$E$32,3,0)</f>
        <v>1</v>
      </c>
      <c r="M103" s="14">
        <f>VLOOKUP($C103,'Refi Adj'!$B$2:$E$32,4,0)</f>
        <v>1.1000000000000001</v>
      </c>
      <c r="O103" s="40">
        <f t="shared" si="8"/>
        <v>3.168360644195483E-2</v>
      </c>
      <c r="P103" s="40">
        <f t="shared" si="9"/>
        <v>6.3482996130898696E-3</v>
      </c>
      <c r="Q103" s="40">
        <f t="shared" si="13"/>
        <v>3.168360644195483E-2</v>
      </c>
      <c r="R103" s="14"/>
      <c r="S103" s="34">
        <f t="shared" si="10"/>
        <v>3.5254279912418113E-2</v>
      </c>
      <c r="T103" s="2">
        <f t="shared" si="11"/>
        <v>34.993867760185225</v>
      </c>
      <c r="U103" s="7">
        <f t="shared" si="12"/>
        <v>0.94514785248811017</v>
      </c>
      <c r="X103" s="9"/>
      <c r="Y103" s="8"/>
      <c r="Z103" s="8"/>
      <c r="AC103" s="9"/>
      <c r="AD103" s="8"/>
      <c r="AE103" s="8"/>
      <c r="AH103" s="9"/>
      <c r="AI103" s="8"/>
      <c r="AJ103" s="8"/>
      <c r="AK103" s="4"/>
      <c r="AL103" s="4"/>
      <c r="AM103" s="4"/>
      <c r="AN103" s="4"/>
      <c r="AO103" s="4"/>
      <c r="AP103" s="4"/>
      <c r="AQ103" s="6"/>
      <c r="AR103" s="4"/>
      <c r="AS103" s="15"/>
      <c r="AT103" s="15"/>
      <c r="AU103" s="15"/>
      <c r="AV103" s="15"/>
      <c r="AW103" s="15"/>
      <c r="AX103" s="15"/>
    </row>
    <row r="104" spans="1:50" x14ac:dyDescent="0.25">
      <c r="A104" s="4">
        <f t="shared" si="1"/>
        <v>57.483952620614602</v>
      </c>
      <c r="B104" s="3">
        <f t="shared" si="2"/>
        <v>34.266577642580003</v>
      </c>
      <c r="C104" s="2" t="str">
        <f t="shared" si="0"/>
        <v>11-2:55-60</v>
      </c>
      <c r="D104" s="8">
        <f t="shared" si="3"/>
        <v>3.5861456913817397E-2</v>
      </c>
      <c r="E104" s="8">
        <f t="shared" si="4"/>
        <v>1.0580646607099927E-2</v>
      </c>
      <c r="F104" s="3">
        <f t="shared" si="5"/>
        <v>3.3893445500536137</v>
      </c>
      <c r="G104" s="2">
        <f t="shared" si="14"/>
        <v>35.483122751195552</v>
      </c>
      <c r="H104" s="2">
        <f t="shared" si="14"/>
        <v>11.983354476191099</v>
      </c>
      <c r="I104" s="33">
        <f t="shared" si="7"/>
        <v>36.652289056068412</v>
      </c>
      <c r="K104" s="14">
        <f>VLOOKUP($C104,'Refi Adj'!$B$2:$E$32,2,0)</f>
        <v>1</v>
      </c>
      <c r="L104" s="14">
        <f>VLOOKUP($C104,'Refi Adj'!$B$2:$E$32,3,0)</f>
        <v>1</v>
      </c>
      <c r="M104" s="14">
        <f>VLOOKUP($C104,'Refi Adj'!$B$2:$E$32,4,0)</f>
        <v>1.1000000000000001</v>
      </c>
      <c r="O104" s="40">
        <f t="shared" si="8"/>
        <v>3.3653931188207996E-2</v>
      </c>
      <c r="P104" s="40">
        <f t="shared" si="9"/>
        <v>6.9048864209610601E-3</v>
      </c>
      <c r="Q104" s="40">
        <f t="shared" si="13"/>
        <v>3.3653931188207996E-2</v>
      </c>
      <c r="R104" s="14"/>
      <c r="S104" s="34">
        <f t="shared" si="10"/>
        <v>3.7329691374346864E-2</v>
      </c>
      <c r="T104" s="2">
        <f t="shared" si="11"/>
        <v>36.652289056068412</v>
      </c>
      <c r="U104" s="7">
        <f t="shared" si="12"/>
        <v>0.96066845434627823</v>
      </c>
      <c r="X104" s="9"/>
      <c r="Y104" s="8"/>
      <c r="Z104" s="8"/>
      <c r="AC104" s="9"/>
      <c r="AD104" s="8"/>
      <c r="AE104" s="8"/>
      <c r="AH104" s="9"/>
      <c r="AI104" s="8"/>
      <c r="AJ104" s="8"/>
    </row>
    <row r="105" spans="1:50" x14ac:dyDescent="0.25">
      <c r="A105" s="4">
        <f t="shared" si="1"/>
        <v>62.493872299298502</v>
      </c>
      <c r="B105" s="3">
        <f t="shared" si="2"/>
        <v>35.35960759164</v>
      </c>
      <c r="C105" s="2" t="str">
        <f t="shared" si="0"/>
        <v>11-3:60-65</v>
      </c>
      <c r="D105" s="8">
        <f t="shared" si="3"/>
        <v>3.7664536457675403E-2</v>
      </c>
      <c r="E105" s="8">
        <f t="shared" si="4"/>
        <v>1.1321232910211813E-2</v>
      </c>
      <c r="F105" s="3">
        <f t="shared" si="5"/>
        <v>3.3268935244412989</v>
      </c>
      <c r="G105" s="2">
        <f t="shared" si="14"/>
        <v>36.916194201583117</v>
      </c>
      <c r="H105" s="2">
        <f t="shared" si="14"/>
        <v>12.770679796848327</v>
      </c>
      <c r="I105" s="33">
        <f t="shared" si="7"/>
        <v>38.424982616724257</v>
      </c>
      <c r="K105" s="14">
        <f>VLOOKUP($C105,'Refi Adj'!$B$2:$E$32,2,0)</f>
        <v>1</v>
      </c>
      <c r="L105" s="14">
        <f>VLOOKUP($C105,'Refi Adj'!$B$2:$E$32,3,0)</f>
        <v>1</v>
      </c>
      <c r="M105" s="14">
        <f>VLOOKUP($C105,'Refi Adj'!$B$2:$E$32,4,0)</f>
        <v>1.1000000000000001</v>
      </c>
      <c r="O105" s="40">
        <f t="shared" si="8"/>
        <v>3.5819910234928268E-2</v>
      </c>
      <c r="P105" s="40">
        <f t="shared" si="9"/>
        <v>7.5372227963035696E-3</v>
      </c>
      <c r="Q105" s="40">
        <f t="shared" si="13"/>
        <v>3.5819910234928268E-2</v>
      </c>
      <c r="R105" s="14"/>
      <c r="S105" s="34">
        <f t="shared" si="10"/>
        <v>3.9603920348836509E-2</v>
      </c>
      <c r="T105" s="2">
        <f t="shared" si="11"/>
        <v>38.424982616724257</v>
      </c>
      <c r="U105" s="7">
        <f t="shared" si="12"/>
        <v>0.95103050723062865</v>
      </c>
      <c r="X105" s="9"/>
      <c r="Y105" s="8"/>
      <c r="Z105" s="8"/>
      <c r="AC105" s="9"/>
      <c r="AD105" s="8"/>
      <c r="AE105" s="8"/>
      <c r="AH105" s="9"/>
      <c r="AI105" s="8"/>
      <c r="AJ105" s="8"/>
    </row>
    <row r="106" spans="1:50" x14ac:dyDescent="0.25">
      <c r="A106" s="4">
        <f t="shared" si="1"/>
        <v>67.507788310346896</v>
      </c>
      <c r="B106" s="3">
        <f t="shared" si="2"/>
        <v>36.614565521389999</v>
      </c>
      <c r="C106" s="2" t="str">
        <f t="shared" si="0"/>
        <v>11-4:65-70</v>
      </c>
      <c r="D106" s="8">
        <f t="shared" si="3"/>
        <v>3.8211625487718101E-2</v>
      </c>
      <c r="E106" s="8">
        <f t="shared" si="4"/>
        <v>1.194006147561816E-2</v>
      </c>
      <c r="F106" s="3">
        <f t="shared" si="5"/>
        <v>3.2002871648313529</v>
      </c>
      <c r="G106" s="2">
        <f t="shared" si="14"/>
        <v>37.345209881536881</v>
      </c>
      <c r="H106" s="2">
        <f t="shared" si="14"/>
        <v>13.423606384207998</v>
      </c>
      <c r="I106" s="33">
        <f t="shared" si="7"/>
        <v>39.738135630662306</v>
      </c>
      <c r="K106" s="14">
        <f>VLOOKUP($C106,'Refi Adj'!$B$2:$E$32,2,0)</f>
        <v>1</v>
      </c>
      <c r="L106" s="14">
        <f>VLOOKUP($C106,'Refi Adj'!$B$2:$E$32,3,0)</f>
        <v>1</v>
      </c>
      <c r="M106" s="14">
        <f>VLOOKUP($C106,'Refi Adj'!$B$2:$E$32,4,0)</f>
        <v>1.1000000000000001</v>
      </c>
      <c r="O106" s="40">
        <f t="shared" si="8"/>
        <v>3.7484224558001433E-2</v>
      </c>
      <c r="P106" s="40">
        <f t="shared" si="9"/>
        <v>8.0966625121133198E-3</v>
      </c>
      <c r="Q106" s="40">
        <f t="shared" si="13"/>
        <v>3.7484224558001433E-2</v>
      </c>
      <c r="R106" s="14"/>
      <c r="S106" s="34">
        <f t="shared" si="10"/>
        <v>4.1327623521506276E-2</v>
      </c>
      <c r="T106" s="2">
        <f t="shared" si="11"/>
        <v>39.738135630662306</v>
      </c>
      <c r="U106" s="7">
        <f t="shared" si="12"/>
        <v>0.92460253534378389</v>
      </c>
      <c r="X106" s="9"/>
      <c r="Y106" s="8"/>
      <c r="Z106" s="8"/>
      <c r="AC106" s="9"/>
      <c r="AD106" s="8"/>
      <c r="AE106" s="8"/>
      <c r="AH106" s="9"/>
      <c r="AI106" s="8"/>
      <c r="AJ106" s="8"/>
    </row>
    <row r="107" spans="1:50" x14ac:dyDescent="0.25">
      <c r="A107" s="4">
        <f t="shared" si="1"/>
        <v>72.521817416847398</v>
      </c>
      <c r="B107" s="3">
        <f t="shared" si="2"/>
        <v>39.348474762839999</v>
      </c>
      <c r="C107" s="2" t="str">
        <f t="shared" si="0"/>
        <v>11:50-75</v>
      </c>
      <c r="D107" s="8">
        <f t="shared" si="3"/>
        <v>4.0093265411971897E-2</v>
      </c>
      <c r="E107" s="8">
        <f t="shared" si="4"/>
        <v>1.2758850789396939E-2</v>
      </c>
      <c r="F107" s="3">
        <f t="shared" si="5"/>
        <v>3.1423884543967575</v>
      </c>
      <c r="G107" s="2">
        <f t="shared" si="14"/>
        <v>38.800416896469478</v>
      </c>
      <c r="H107" s="2">
        <f t="shared" si="14"/>
        <v>14.280626783742612</v>
      </c>
      <c r="I107" s="33">
        <f t="shared" si="7"/>
        <v>41.590902039999456</v>
      </c>
      <c r="K107" s="14">
        <f>VLOOKUP($C107,'Refi Adj'!$B$2:$E$32,2,0)</f>
        <v>1</v>
      </c>
      <c r="L107" s="14">
        <f>VLOOKUP($C107,'Refi Adj'!$B$2:$E$32,3,0)</f>
        <v>1</v>
      </c>
      <c r="M107" s="14">
        <f>VLOOKUP($C107,'Refi Adj'!$B$2:$E$32,4,0)</f>
        <v>1.1000000000000001</v>
      </c>
      <c r="O107" s="40">
        <f t="shared" si="8"/>
        <v>3.9923847259640197E-2</v>
      </c>
      <c r="P107" s="40">
        <f t="shared" si="9"/>
        <v>8.8635481190462908E-3</v>
      </c>
      <c r="Q107" s="40">
        <f t="shared" si="13"/>
        <v>3.9923847259640197E-2</v>
      </c>
      <c r="R107" s="14"/>
      <c r="S107" s="34">
        <f t="shared" si="10"/>
        <v>4.3819149929990843E-2</v>
      </c>
      <c r="T107" s="2">
        <f t="shared" si="11"/>
        <v>41.590902039999456</v>
      </c>
      <c r="U107" s="7">
        <f t="shared" si="12"/>
        <v>0.91497131907004736</v>
      </c>
      <c r="X107" s="9"/>
      <c r="Y107" s="8"/>
      <c r="Z107" s="8"/>
      <c r="AC107" s="9"/>
      <c r="AD107" s="8"/>
      <c r="AE107" s="8"/>
      <c r="AH107" s="9"/>
      <c r="AI107" s="8"/>
      <c r="AJ107" s="8"/>
    </row>
    <row r="108" spans="1:50" x14ac:dyDescent="0.25">
      <c r="A108" s="4">
        <f t="shared" si="1"/>
        <v>86.381652336578298</v>
      </c>
      <c r="B108" s="3">
        <f t="shared" si="2"/>
        <v>155.58204514315</v>
      </c>
      <c r="C108" s="2" t="str">
        <f t="shared" si="0"/>
        <v>12:75-100</v>
      </c>
      <c r="D108" s="8">
        <f t="shared" si="3"/>
        <v>4.39182802487511E-2</v>
      </c>
      <c r="E108" s="8">
        <f t="shared" si="4"/>
        <v>1.4810868948979903E-2</v>
      </c>
      <c r="F108" s="3">
        <f t="shared" si="5"/>
        <v>2.9652737054145608</v>
      </c>
      <c r="G108" s="2">
        <f t="shared" si="14"/>
        <v>41.663526110259518</v>
      </c>
      <c r="H108" s="2">
        <f t="shared" si="14"/>
        <v>16.394404830351682</v>
      </c>
      <c r="I108" s="33">
        <f t="shared" si="7"/>
        <v>42.378191625709647</v>
      </c>
      <c r="K108" s="14">
        <f>VLOOKUP($C108,'Refi Adj'!$B$2:$E$32,2,0)</f>
        <v>1</v>
      </c>
      <c r="L108" s="14">
        <f>VLOOKUP($C108,'Refi Adj'!$B$2:$E$32,3,0)</f>
        <v>1</v>
      </c>
      <c r="M108" s="14">
        <f>VLOOKUP($C108,'Refi Adj'!$B$2:$E$32,4,0)</f>
        <v>1.02</v>
      </c>
      <c r="O108" s="40">
        <f t="shared" si="8"/>
        <v>4.0768513195645728E-2</v>
      </c>
      <c r="P108" s="40">
        <f t="shared" si="9"/>
        <v>1.06795183230117E-2</v>
      </c>
      <c r="Q108" s="40">
        <f t="shared" si="13"/>
        <v>4.0768513195645728E-2</v>
      </c>
      <c r="R108" s="14"/>
      <c r="S108" s="34">
        <f t="shared" si="10"/>
        <v>4.4899863821613935E-2</v>
      </c>
      <c r="T108" s="2">
        <f t="shared" si="11"/>
        <v>42.378191625709647</v>
      </c>
      <c r="U108" s="7">
        <f t="shared" si="12"/>
        <v>0.97813838418836541</v>
      </c>
      <c r="X108" s="9"/>
      <c r="Y108" s="8"/>
      <c r="Z108" s="8"/>
      <c r="AC108" s="9"/>
      <c r="AD108" s="8"/>
      <c r="AE108" s="8"/>
      <c r="AH108" s="9"/>
      <c r="AI108" s="8"/>
      <c r="AJ108" s="8"/>
    </row>
    <row r="109" spans="1:50" x14ac:dyDescent="0.25">
      <c r="A109" s="4">
        <f t="shared" si="1"/>
        <v>112.46931674505301</v>
      </c>
      <c r="B109" s="3">
        <f t="shared" si="2"/>
        <v>116.81054066302001</v>
      </c>
      <c r="C109" s="2" t="str">
        <f t="shared" si="0"/>
        <v>13:100-125</v>
      </c>
      <c r="D109" s="8">
        <f t="shared" si="3"/>
        <v>4.6579791109775802E-2</v>
      </c>
      <c r="E109" s="8">
        <f t="shared" si="4"/>
        <v>1.8543912400054728E-2</v>
      </c>
      <c r="F109" s="3">
        <f t="shared" si="5"/>
        <v>2.5118642767983705</v>
      </c>
      <c r="G109" s="2">
        <f t="shared" si="14"/>
        <v>43.582707923872796</v>
      </c>
      <c r="H109" s="2">
        <f t="shared" si="14"/>
        <v>20.117715308138131</v>
      </c>
      <c r="I109" s="33">
        <f t="shared" si="7"/>
        <v>43.147723930766155</v>
      </c>
      <c r="K109" s="14">
        <f>VLOOKUP($C109,'Refi Adj'!$B$2:$E$32,2,0)</f>
        <v>1</v>
      </c>
      <c r="L109" s="14">
        <f>VLOOKUP($C109,'Refi Adj'!$B$2:$E$32,3,0)</f>
        <v>1</v>
      </c>
      <c r="M109" s="14">
        <f>VLOOKUP($C109,'Refi Adj'!$B$2:$E$32,4,0)</f>
        <v>0.95</v>
      </c>
      <c r="O109" s="40">
        <f t="shared" si="8"/>
        <v>4.1402000337492771E-2</v>
      </c>
      <c r="P109" s="40">
        <f t="shared" si="9"/>
        <v>1.39765493662702E-2</v>
      </c>
      <c r="Q109" s="40">
        <f t="shared" si="13"/>
        <v>4.1402000337492771E-2</v>
      </c>
      <c r="R109" s="14"/>
      <c r="S109" s="34">
        <f t="shared" si="10"/>
        <v>4.59693633712773E-2</v>
      </c>
      <c r="T109" s="2">
        <f t="shared" si="11"/>
        <v>43.147723930766155</v>
      </c>
      <c r="U109" s="7">
        <f t="shared" si="12"/>
        <v>1.0132790122318707</v>
      </c>
      <c r="X109" s="9"/>
      <c r="Y109" s="8"/>
      <c r="Z109" s="8"/>
      <c r="AC109" s="9"/>
      <c r="AD109" s="8"/>
      <c r="AE109" s="8"/>
      <c r="AH109" s="9"/>
      <c r="AI109" s="8"/>
      <c r="AJ109" s="8"/>
    </row>
    <row r="110" spans="1:50" x14ac:dyDescent="0.25">
      <c r="A110" s="4">
        <f t="shared" ref="A110:A112" si="15">K31</f>
        <v>135.165840352559</v>
      </c>
      <c r="B110" s="3">
        <f t="shared" ref="B110:B112" si="16">AQ31/1000000000</f>
        <v>70.585895263649988</v>
      </c>
      <c r="C110" s="2" t="str">
        <f t="shared" ref="C110:C112" si="17">AO31</f>
        <v>14:125-150</v>
      </c>
      <c r="D110" s="8">
        <f t="shared" ref="D110:D112" si="18">E31</f>
        <v>4.7826772378772898E-2</v>
      </c>
      <c r="E110" s="8">
        <f t="shared" ref="E110:E112" si="19">Z31+AA31+AB31+AC31+AD31</f>
        <v>2.2302840235134912E-2</v>
      </c>
      <c r="F110" s="3">
        <f t="shared" ref="F110:F112" si="20">D110/E110</f>
        <v>2.1444251886550623</v>
      </c>
      <c r="G110" s="2">
        <f t="shared" ref="G110:G112" si="21">(1-(1-D110)^12)*100</f>
        <v>44.461826312466357</v>
      </c>
      <c r="H110" s="2">
        <f t="shared" ref="H110:H112" si="22">(1-(1-E110)^12)*100</f>
        <v>23.712700314193246</v>
      </c>
      <c r="I110" s="33">
        <f t="shared" ref="I110:I112" si="23">(1-(1-SUM(Z70,AA70,AB70,AC70,AD70*M110))^12)*100</f>
        <v>44.249223552806662</v>
      </c>
      <c r="K110" s="14">
        <f>VLOOKUP($C110,'Refi Adj'!$B$2:$E$32,2,0)</f>
        <v>1</v>
      </c>
      <c r="L110" s="14">
        <f>VLOOKUP($C110,'Refi Adj'!$B$2:$E$32,3,0)</f>
        <v>1</v>
      </c>
      <c r="M110" s="14">
        <f>VLOOKUP($C110,'Refi Adj'!$B$2:$E$32,4,0)</f>
        <v>0.92</v>
      </c>
      <c r="O110" s="40">
        <f t="shared" ref="O110:O112" si="24">AD70*M110</f>
        <v>4.2971385704767245E-2</v>
      </c>
      <c r="P110" s="40">
        <f t="shared" ref="P110:P112" si="25">AD31</f>
        <v>1.77506689483811E-2</v>
      </c>
      <c r="Q110" s="40">
        <f t="shared" ref="Q110:Q112" si="26">(O110*$O$80+P110*$P$80)</f>
        <v>4.2971385704767245E-2</v>
      </c>
      <c r="R110" s="14"/>
      <c r="S110" s="34">
        <f t="shared" ref="S110:S112" si="27">Z31+AA31+AB31*K110+AC31*L110+Q110</f>
        <v>4.7523556991521061E-2</v>
      </c>
      <c r="T110" s="2">
        <f t="shared" ref="T110:T112" si="28">100*(1-(1-S110)^12)</f>
        <v>44.249223552806662</v>
      </c>
      <c r="U110" s="7">
        <f t="shared" ref="U110:U112" si="29">D110/S110</f>
        <v>1.0063803176034558</v>
      </c>
      <c r="AC110" s="9"/>
      <c r="AD110" s="8"/>
      <c r="AE110" s="8"/>
      <c r="AH110" s="9"/>
      <c r="AI110" s="8"/>
      <c r="AJ110" s="8"/>
    </row>
    <row r="111" spans="1:50" x14ac:dyDescent="0.25">
      <c r="A111" s="4">
        <f t="shared" si="15"/>
        <v>158.98119960203701</v>
      </c>
      <c r="B111" s="3">
        <f t="shared" si="16"/>
        <v>13.76972352602</v>
      </c>
      <c r="C111" s="2" t="str">
        <f t="shared" si="17"/>
        <v>15:150-175</v>
      </c>
      <c r="D111" s="8">
        <f t="shared" si="18"/>
        <v>4.6985721498659802E-2</v>
      </c>
      <c r="E111" s="8">
        <f t="shared" si="19"/>
        <v>2.6908352841593611E-2</v>
      </c>
      <c r="F111" s="3">
        <f t="shared" si="20"/>
        <v>1.7461388950583248</v>
      </c>
      <c r="G111" s="2">
        <f t="shared" si="21"/>
        <v>43.870278179376513</v>
      </c>
      <c r="H111" s="2">
        <f t="shared" si="22"/>
        <v>27.914994485495559</v>
      </c>
      <c r="I111" s="33">
        <f t="shared" si="23"/>
        <v>44.691468528141129</v>
      </c>
      <c r="K111" s="14">
        <f>VLOOKUP($C111,'Refi Adj'!$B$2:$E$32,2,0)</f>
        <v>1</v>
      </c>
      <c r="L111" s="14">
        <f>VLOOKUP($C111,'Refi Adj'!$B$2:$E$32,3,0)</f>
        <v>1</v>
      </c>
      <c r="M111" s="14">
        <f>VLOOKUP($C111,'Refi Adj'!$B$2:$E$32,4,0)</f>
        <v>0.9</v>
      </c>
      <c r="O111" s="40">
        <f t="shared" si="24"/>
        <v>4.3329220545283022E-2</v>
      </c>
      <c r="P111" s="40">
        <f t="shared" si="25"/>
        <v>2.2082086175333401E-2</v>
      </c>
      <c r="Q111" s="40">
        <f t="shared" si="26"/>
        <v>4.3329220545283022E-2</v>
      </c>
      <c r="R111" s="14"/>
      <c r="S111" s="34">
        <f t="shared" si="27"/>
        <v>4.8155487211543231E-2</v>
      </c>
      <c r="T111" s="2">
        <f t="shared" si="28"/>
        <v>44.691468528141129</v>
      </c>
      <c r="U111" s="7">
        <f t="shared" si="29"/>
        <v>0.97570856862594413</v>
      </c>
    </row>
    <row r="112" spans="1:50" s="17" customFormat="1" x14ac:dyDescent="0.25">
      <c r="A112" s="4">
        <f t="shared" si="15"/>
        <v>182.017792973924</v>
      </c>
      <c r="B112" s="3">
        <f t="shared" si="16"/>
        <v>1.59240647506</v>
      </c>
      <c r="C112" s="2" t="str">
        <f t="shared" si="17"/>
        <v>16:175-200</v>
      </c>
      <c r="D112" s="8">
        <f t="shared" si="18"/>
        <v>4.31747958192161E-2</v>
      </c>
      <c r="E112" s="8">
        <f t="shared" si="19"/>
        <v>3.5460629521943988E-2</v>
      </c>
      <c r="F112" s="3">
        <f t="shared" si="20"/>
        <v>1.2175417188377431</v>
      </c>
      <c r="G112" s="2">
        <f t="shared" si="21"/>
        <v>41.116816630271593</v>
      </c>
      <c r="H112" s="2">
        <f t="shared" si="22"/>
        <v>35.160521677072644</v>
      </c>
      <c r="I112" s="33" t="e">
        <f t="shared" si="23"/>
        <v>#N/A</v>
      </c>
      <c r="J112"/>
      <c r="K112" s="14" t="e">
        <f>VLOOKUP($C112,'Refi Adj'!$B$2:$E$32,2,0)</f>
        <v>#N/A</v>
      </c>
      <c r="L112" s="14" t="e">
        <f>VLOOKUP($C112,'Refi Adj'!$B$2:$E$32,3,0)</f>
        <v>#N/A</v>
      </c>
      <c r="M112" s="14" t="e">
        <f>VLOOKUP($C112,'Refi Adj'!$B$2:$E$32,4,0)</f>
        <v>#N/A</v>
      </c>
      <c r="N112"/>
      <c r="O112" s="40" t="e">
        <f t="shared" si="24"/>
        <v>#N/A</v>
      </c>
      <c r="P112" s="40">
        <f t="shared" si="25"/>
        <v>3.0439067713228098E-2</v>
      </c>
      <c r="Q112" s="40" t="e">
        <f t="shared" si="26"/>
        <v>#N/A</v>
      </c>
      <c r="R112" s="14"/>
      <c r="S112" s="34" t="e">
        <f t="shared" si="27"/>
        <v>#N/A</v>
      </c>
      <c r="T112" s="2" t="e">
        <f t="shared" si="28"/>
        <v>#N/A</v>
      </c>
      <c r="U112" s="7" t="e">
        <f t="shared" si="29"/>
        <v>#N/A</v>
      </c>
      <c r="X112" s="18"/>
      <c r="Y112" s="16"/>
      <c r="Z112" s="16"/>
      <c r="AC112" s="18"/>
      <c r="AD112" s="16"/>
      <c r="AE112" s="16"/>
    </row>
    <row r="113" spans="1:51" s="17" customFormat="1" x14ac:dyDescent="0.25">
      <c r="A113" s="15"/>
      <c r="B113" s="20"/>
      <c r="C113" s="21"/>
      <c r="D113" s="16"/>
      <c r="E113" s="16"/>
      <c r="F113" s="20"/>
      <c r="G113" s="21"/>
      <c r="H113" s="21"/>
      <c r="K113" s="14"/>
      <c r="L113" s="14"/>
      <c r="M113" s="14"/>
      <c r="N113" s="16"/>
      <c r="O113" s="21"/>
      <c r="P113" s="22"/>
      <c r="X113" s="18"/>
      <c r="Y113" s="16"/>
      <c r="Z113" s="16"/>
      <c r="AC113" s="18"/>
      <c r="AD113" s="16"/>
      <c r="AE113" s="16"/>
    </row>
    <row r="114" spans="1:51" s="17" customFormat="1" x14ac:dyDescent="0.25">
      <c r="A114" s="15"/>
      <c r="B114" s="20"/>
      <c r="C114" s="21"/>
      <c r="D114" s="16"/>
      <c r="E114" s="16"/>
      <c r="F114" s="20"/>
      <c r="G114" s="21"/>
      <c r="H114" s="21"/>
      <c r="K114" s="14"/>
      <c r="L114" s="14"/>
      <c r="M114" s="14"/>
      <c r="N114" s="16"/>
      <c r="O114" s="21"/>
      <c r="P114" s="22"/>
      <c r="X114" s="18"/>
      <c r="Y114" s="16"/>
      <c r="Z114" s="16"/>
      <c r="AC114" s="18"/>
      <c r="AD114" s="16"/>
      <c r="AE114" s="16"/>
    </row>
    <row r="115" spans="1:51" s="17" customFormat="1" x14ac:dyDescent="0.25">
      <c r="A115" s="15"/>
      <c r="B115" s="20"/>
      <c r="C115" s="21"/>
      <c r="D115" s="16"/>
      <c r="E115" s="16"/>
      <c r="F115" s="20"/>
      <c r="G115" s="21"/>
      <c r="H115" s="21"/>
      <c r="K115" s="15"/>
      <c r="L115" s="15"/>
      <c r="M115" s="15"/>
      <c r="N115" s="16"/>
      <c r="O115" s="21"/>
      <c r="P115" s="22"/>
      <c r="X115" s="18"/>
      <c r="Y115" s="16"/>
      <c r="Z115" s="16"/>
      <c r="AC115" s="18"/>
      <c r="AD115" s="16"/>
      <c r="AE115" s="16"/>
    </row>
    <row r="116" spans="1:51" s="17" customFormat="1" x14ac:dyDescent="0.25">
      <c r="A116" s="15"/>
      <c r="B116" s="20"/>
      <c r="C116" s="21"/>
      <c r="D116" s="16"/>
      <c r="E116" s="16"/>
      <c r="F116" s="20"/>
      <c r="G116" s="21"/>
      <c r="H116" s="21"/>
      <c r="K116" s="15"/>
      <c r="L116" s="15"/>
      <c r="M116" s="23"/>
      <c r="N116" s="16"/>
      <c r="O116" s="21"/>
      <c r="P116" s="22"/>
      <c r="X116" s="18"/>
      <c r="Y116" s="16"/>
      <c r="Z116" s="16"/>
      <c r="AC116" s="18"/>
      <c r="AD116" s="16"/>
      <c r="AE116" s="16"/>
    </row>
    <row r="119" spans="1:51" s="41" customFormat="1" x14ac:dyDescent="0.25"/>
    <row r="120" spans="1:51" x14ac:dyDescent="0.25">
      <c r="A120" t="s">
        <v>179</v>
      </c>
      <c r="C120" t="s">
        <v>125</v>
      </c>
      <c r="F120" t="s">
        <v>166</v>
      </c>
      <c r="AS120" s="17" t="s">
        <v>88</v>
      </c>
      <c r="AT120" s="17" t="s">
        <v>89</v>
      </c>
      <c r="AU120" s="17"/>
      <c r="AV120" s="17"/>
      <c r="AW120" s="17" t="s">
        <v>90</v>
      </c>
      <c r="AX120" s="17"/>
    </row>
    <row r="121" spans="1:51" x14ac:dyDescent="0.25">
      <c r="A121" t="s">
        <v>20</v>
      </c>
      <c r="B121" t="s">
        <v>21</v>
      </c>
      <c r="C121" t="s">
        <v>22</v>
      </c>
      <c r="D121" t="s">
        <v>23</v>
      </c>
      <c r="E121" t="s">
        <v>94</v>
      </c>
      <c r="F121" t="s">
        <v>95</v>
      </c>
      <c r="G121" t="s">
        <v>24</v>
      </c>
      <c r="H121" t="s">
        <v>25</v>
      </c>
      <c r="I121" t="s">
        <v>26</v>
      </c>
      <c r="J121" t="s">
        <v>27</v>
      </c>
      <c r="K121" t="s">
        <v>28</v>
      </c>
      <c r="L121" t="s">
        <v>29</v>
      </c>
      <c r="M121" t="s">
        <v>30</v>
      </c>
      <c r="N121" t="s">
        <v>31</v>
      </c>
      <c r="O121" t="s">
        <v>32</v>
      </c>
      <c r="P121" t="s">
        <v>33</v>
      </c>
      <c r="Q121" t="s">
        <v>34</v>
      </c>
      <c r="R121" t="s">
        <v>35</v>
      </c>
      <c r="S121" t="s">
        <v>36</v>
      </c>
      <c r="T121" t="s">
        <v>37</v>
      </c>
      <c r="U121" t="s">
        <v>38</v>
      </c>
      <c r="V121" t="s">
        <v>39</v>
      </c>
      <c r="W121" t="s">
        <v>40</v>
      </c>
      <c r="X121" t="s">
        <v>41</v>
      </c>
      <c r="Y121" t="s">
        <v>42</v>
      </c>
      <c r="Z121" t="s">
        <v>43</v>
      </c>
      <c r="AA121" t="s">
        <v>44</v>
      </c>
      <c r="AB121" s="1" t="s">
        <v>45</v>
      </c>
      <c r="AC121" s="1" t="s">
        <v>46</v>
      </c>
      <c r="AD121" s="1" t="s">
        <v>47</v>
      </c>
      <c r="AE121" t="s">
        <v>48</v>
      </c>
      <c r="AF121" t="s">
        <v>49</v>
      </c>
      <c r="AG121" t="s">
        <v>50</v>
      </c>
      <c r="AH121" t="s">
        <v>51</v>
      </c>
      <c r="AI121" t="s">
        <v>52</v>
      </c>
      <c r="AJ121" t="s">
        <v>53</v>
      </c>
      <c r="AK121" t="s">
        <v>54</v>
      </c>
      <c r="AL121" t="s">
        <v>55</v>
      </c>
      <c r="AM121" t="s">
        <v>56</v>
      </c>
      <c r="AN121" t="s">
        <v>57</v>
      </c>
      <c r="AO121" t="s">
        <v>58</v>
      </c>
      <c r="AP121" t="s">
        <v>59</v>
      </c>
      <c r="AQ121" t="s">
        <v>60</v>
      </c>
      <c r="AR121" t="s">
        <v>61</v>
      </c>
      <c r="AS121" s="19" t="s">
        <v>116</v>
      </c>
      <c r="AT121" s="19" t="s">
        <v>117</v>
      </c>
      <c r="AU121" s="17" t="s">
        <v>118</v>
      </c>
      <c r="AV121" s="17" t="s">
        <v>119</v>
      </c>
      <c r="AW121" s="19" t="s">
        <v>120</v>
      </c>
      <c r="AX121" s="17" t="s">
        <v>121</v>
      </c>
      <c r="AY121" t="s">
        <v>171</v>
      </c>
    </row>
    <row r="122" spans="1:51" x14ac:dyDescent="0.25">
      <c r="A122">
        <v>97</v>
      </c>
      <c r="B122" s="4">
        <v>0.98205363700914705</v>
      </c>
      <c r="C122" s="4">
        <v>0</v>
      </c>
      <c r="D122" s="4">
        <v>19.5321309408702</v>
      </c>
      <c r="E122" s="4">
        <v>0</v>
      </c>
      <c r="F122" s="5">
        <v>1.79463629908523E-2</v>
      </c>
      <c r="G122" s="5">
        <v>0</v>
      </c>
      <c r="H122" s="4">
        <v>5.0073041679842198</v>
      </c>
      <c r="I122" s="4">
        <v>3.8587570826493698</v>
      </c>
      <c r="J122" s="4">
        <v>-7.7679575478322702</v>
      </c>
      <c r="K122" s="4">
        <v>45.850296896758998</v>
      </c>
      <c r="L122" s="4">
        <v>100</v>
      </c>
      <c r="M122" s="4">
        <v>38.235944426876998</v>
      </c>
      <c r="N122" s="4">
        <v>54.294377770750799</v>
      </c>
      <c r="O122" s="4">
        <v>6.1854485354935402</v>
      </c>
      <c r="P122" s="4">
        <v>28883.501833127801</v>
      </c>
      <c r="Q122" s="4">
        <v>26580.115000000002</v>
      </c>
      <c r="R122" s="4">
        <v>778.29216671936797</v>
      </c>
      <c r="S122" s="4">
        <v>0</v>
      </c>
      <c r="T122" s="4">
        <v>0</v>
      </c>
      <c r="U122" s="4">
        <v>0</v>
      </c>
      <c r="V122" s="4">
        <v>0.35281111462459802</v>
      </c>
      <c r="W122" s="4">
        <v>0</v>
      </c>
      <c r="X122" s="4">
        <v>0</v>
      </c>
      <c r="Y122" s="4">
        <v>0</v>
      </c>
      <c r="Z122" s="5">
        <v>1.03643553667487E-2</v>
      </c>
      <c r="AA122" s="5">
        <v>4.1857955041014599E-4</v>
      </c>
      <c r="AB122" s="10">
        <v>6.9299003284109097E-3</v>
      </c>
      <c r="AC122" s="10">
        <v>0</v>
      </c>
      <c r="AD122" s="10">
        <v>2.3351774528251599E-4</v>
      </c>
      <c r="AE122" s="4">
        <v>-6.4847236463565106E-2</v>
      </c>
      <c r="AF122" s="4">
        <v>1</v>
      </c>
      <c r="AG122" s="4">
        <v>1</v>
      </c>
      <c r="AH122" s="4">
        <v>1</v>
      </c>
      <c r="AI122" s="4">
        <v>1</v>
      </c>
      <c r="AJ122" s="4">
        <v>1</v>
      </c>
      <c r="AK122" s="4">
        <v>1</v>
      </c>
      <c r="AL122" s="4">
        <v>1</v>
      </c>
      <c r="AM122" s="4">
        <v>0</v>
      </c>
      <c r="AN122" s="4">
        <v>0</v>
      </c>
      <c r="AO122" s="4" t="s">
        <v>70</v>
      </c>
      <c r="AP122" s="4" t="s">
        <v>71</v>
      </c>
      <c r="AQ122" s="6">
        <v>53160.23</v>
      </c>
      <c r="AR122" s="4">
        <v>2</v>
      </c>
      <c r="AS122" s="15">
        <v>0</v>
      </c>
      <c r="AT122" s="15">
        <v>64.718888537540096</v>
      </c>
      <c r="AU122" s="15">
        <v>64.718888537540096</v>
      </c>
      <c r="AV122" s="15">
        <v>35.281111462459798</v>
      </c>
      <c r="AW122" s="15">
        <v>35.281111462459798</v>
      </c>
      <c r="AX122" s="15">
        <v>0</v>
      </c>
      <c r="AY122" s="31">
        <v>2048.3802431046602</v>
      </c>
    </row>
    <row r="123" spans="1:51" x14ac:dyDescent="0.25">
      <c r="A123">
        <v>97</v>
      </c>
      <c r="B123" s="4">
        <v>0.97712858000000002</v>
      </c>
      <c r="C123" s="4">
        <v>0</v>
      </c>
      <c r="D123" s="4">
        <v>24.243379317178398</v>
      </c>
      <c r="E123" s="4">
        <v>0</v>
      </c>
      <c r="F123" s="5">
        <v>2.287142E-2</v>
      </c>
      <c r="G123" s="5">
        <v>0</v>
      </c>
      <c r="H123" s="4">
        <v>5.25</v>
      </c>
      <c r="I123" s="4">
        <v>3.8890630000000002</v>
      </c>
      <c r="J123" s="4">
        <v>15.349500000000001</v>
      </c>
      <c r="K123" s="4">
        <v>58.82</v>
      </c>
      <c r="L123" s="4">
        <v>100</v>
      </c>
      <c r="M123" s="4">
        <v>36</v>
      </c>
      <c r="N123" s="4">
        <v>53</v>
      </c>
      <c r="O123" s="4">
        <v>2.17</v>
      </c>
      <c r="P123" s="4">
        <v>16446.75</v>
      </c>
      <c r="Q123" s="4">
        <v>16446.75</v>
      </c>
      <c r="R123" s="4">
        <v>788</v>
      </c>
      <c r="S123" s="4">
        <v>0</v>
      </c>
      <c r="T123" s="4">
        <v>0</v>
      </c>
      <c r="U123" s="4">
        <v>0</v>
      </c>
      <c r="V123" s="4">
        <v>1</v>
      </c>
      <c r="W123" s="4">
        <v>0</v>
      </c>
      <c r="X123" s="4">
        <v>0</v>
      </c>
      <c r="Y123" s="4">
        <v>0</v>
      </c>
      <c r="Z123" s="5">
        <v>1.4091060000000001E-2</v>
      </c>
      <c r="AA123" s="5">
        <v>5.9011999999999997E-4</v>
      </c>
      <c r="AB123" s="10">
        <v>8.0348499999999996E-3</v>
      </c>
      <c r="AC123" s="10">
        <v>0</v>
      </c>
      <c r="AD123" s="10">
        <v>1.5537999999999999E-4</v>
      </c>
      <c r="AE123" s="4">
        <v>-3.6703079895407401E-2</v>
      </c>
      <c r="AF123" s="4">
        <v>1</v>
      </c>
      <c r="AG123" s="4">
        <v>1</v>
      </c>
      <c r="AH123" s="4">
        <v>1</v>
      </c>
      <c r="AI123" s="4">
        <v>1</v>
      </c>
      <c r="AJ123" s="4">
        <v>1</v>
      </c>
      <c r="AK123" s="4">
        <v>1</v>
      </c>
      <c r="AL123" s="4">
        <v>1</v>
      </c>
      <c r="AM123" s="4">
        <v>0</v>
      </c>
      <c r="AN123" s="4">
        <v>0</v>
      </c>
      <c r="AO123" s="4" t="s">
        <v>150</v>
      </c>
      <c r="AP123" s="4" t="s">
        <v>134</v>
      </c>
      <c r="AQ123" s="6">
        <v>16446.75</v>
      </c>
      <c r="AR123" s="4">
        <v>1</v>
      </c>
      <c r="AS123" s="15">
        <v>0</v>
      </c>
      <c r="AT123" s="15">
        <v>0</v>
      </c>
      <c r="AU123" s="15">
        <v>0</v>
      </c>
      <c r="AV123" s="15">
        <v>100</v>
      </c>
      <c r="AW123" s="15">
        <v>100</v>
      </c>
      <c r="AX123" s="15">
        <v>0</v>
      </c>
      <c r="AY123" s="31">
        <v>2114.96</v>
      </c>
    </row>
    <row r="124" spans="1:51" x14ac:dyDescent="0.25">
      <c r="A124">
        <v>97</v>
      </c>
      <c r="B124" s="4">
        <v>0.98826510999999995</v>
      </c>
      <c r="C124" s="4">
        <v>0</v>
      </c>
      <c r="D124" s="4">
        <v>13.207627900865001</v>
      </c>
      <c r="E124" s="4">
        <v>0</v>
      </c>
      <c r="F124" s="5">
        <v>1.173489E-2</v>
      </c>
      <c r="G124" s="5">
        <v>0</v>
      </c>
      <c r="H124" s="4">
        <v>5</v>
      </c>
      <c r="I124" s="4">
        <v>4.1538250000000003</v>
      </c>
      <c r="J124" s="4">
        <v>-14.481199999999999</v>
      </c>
      <c r="K124" s="4">
        <v>65.92</v>
      </c>
      <c r="L124" s="4">
        <v>17.18</v>
      </c>
      <c r="M124" s="4">
        <v>26</v>
      </c>
      <c r="N124" s="4">
        <v>95</v>
      </c>
      <c r="O124" s="4">
        <v>79.180000000000007</v>
      </c>
      <c r="P124" s="4">
        <v>232170.07</v>
      </c>
      <c r="Q124" s="4">
        <v>232170.07</v>
      </c>
      <c r="R124" s="4">
        <v>770</v>
      </c>
      <c r="S124" s="4">
        <v>0</v>
      </c>
      <c r="T124" s="4">
        <v>0</v>
      </c>
      <c r="U124" s="4">
        <v>0</v>
      </c>
      <c r="V124" s="4">
        <v>0</v>
      </c>
      <c r="W124" s="4">
        <v>0</v>
      </c>
      <c r="X124" s="4">
        <v>1</v>
      </c>
      <c r="Y124" s="4">
        <v>0</v>
      </c>
      <c r="Z124" s="5">
        <v>8.03E-4</v>
      </c>
      <c r="AA124" s="5">
        <v>2.9902999999999999E-4</v>
      </c>
      <c r="AB124" s="10">
        <v>3.5227399999999999E-3</v>
      </c>
      <c r="AC124" s="10">
        <v>0</v>
      </c>
      <c r="AD124" s="10">
        <v>7.1101200000000002E-3</v>
      </c>
      <c r="AE124" s="4">
        <v>-2.60238420301135E-2</v>
      </c>
      <c r="AF124" s="4">
        <v>1</v>
      </c>
      <c r="AG124" s="4">
        <v>1</v>
      </c>
      <c r="AH124" s="4">
        <v>1</v>
      </c>
      <c r="AI124" s="4">
        <v>1</v>
      </c>
      <c r="AJ124" s="4">
        <v>1</v>
      </c>
      <c r="AK124" s="4">
        <v>1</v>
      </c>
      <c r="AL124" s="4">
        <v>1</v>
      </c>
      <c r="AM124" s="4">
        <v>0</v>
      </c>
      <c r="AN124" s="4">
        <v>0</v>
      </c>
      <c r="AO124" s="4" t="s">
        <v>152</v>
      </c>
      <c r="AP124" s="4" t="s">
        <v>136</v>
      </c>
      <c r="AQ124" s="6">
        <v>232170.07</v>
      </c>
      <c r="AR124" s="4">
        <v>1</v>
      </c>
      <c r="AS124" s="15">
        <v>0</v>
      </c>
      <c r="AT124" s="15">
        <v>100</v>
      </c>
      <c r="AU124" s="15">
        <v>100</v>
      </c>
      <c r="AV124" s="15">
        <v>0</v>
      </c>
      <c r="AW124" s="15">
        <v>0</v>
      </c>
      <c r="AX124" s="15">
        <v>0</v>
      </c>
      <c r="AY124" s="31">
        <v>2007.21</v>
      </c>
    </row>
    <row r="125" spans="1:51" x14ac:dyDescent="0.25">
      <c r="A125">
        <v>97</v>
      </c>
      <c r="B125" s="4">
        <v>0.98596422124986605</v>
      </c>
      <c r="C125" s="4">
        <v>31.735277406766802</v>
      </c>
      <c r="D125" s="4">
        <v>15.601667495132199</v>
      </c>
      <c r="E125" s="4">
        <v>3.1313990262908799E-2</v>
      </c>
      <c r="F125" s="5">
        <v>1.40357787501336E-2</v>
      </c>
      <c r="G125" s="5">
        <v>0</v>
      </c>
      <c r="H125" s="4">
        <v>4.9804384293016399</v>
      </c>
      <c r="I125" s="4">
        <v>4.0911030379198401</v>
      </c>
      <c r="J125" s="4">
        <v>-2.4334576543689899</v>
      </c>
      <c r="K125" s="4">
        <v>71.878077995950505</v>
      </c>
      <c r="L125" s="4">
        <v>29.082250803690801</v>
      </c>
      <c r="M125" s="4">
        <v>31.443907676979698</v>
      </c>
      <c r="N125" s="4">
        <v>84.867200245266901</v>
      </c>
      <c r="O125" s="4">
        <v>64.273713047745503</v>
      </c>
      <c r="P125" s="4">
        <v>231308.58544930001</v>
      </c>
      <c r="Q125" s="4">
        <v>89953.178181818104</v>
      </c>
      <c r="R125" s="4">
        <v>771.59719130041105</v>
      </c>
      <c r="S125" s="4">
        <v>0</v>
      </c>
      <c r="T125" s="4">
        <v>0</v>
      </c>
      <c r="U125" s="4">
        <v>0</v>
      </c>
      <c r="V125" s="4">
        <v>5.2587469343647199E-2</v>
      </c>
      <c r="W125" s="4">
        <v>0</v>
      </c>
      <c r="X125" s="4">
        <v>0.27504309918970299</v>
      </c>
      <c r="Y125" s="4">
        <v>0</v>
      </c>
      <c r="Z125" s="5">
        <v>2.1991696951558499E-3</v>
      </c>
      <c r="AA125" s="5">
        <v>2.1787541964447799E-4</v>
      </c>
      <c r="AB125" s="10">
        <v>4.6047121189032496E-3</v>
      </c>
      <c r="AC125" s="10">
        <v>0</v>
      </c>
      <c r="AD125" s="10">
        <v>7.0140027373375097E-3</v>
      </c>
      <c r="AE125" s="4">
        <v>-5.8853977838413201E-4</v>
      </c>
      <c r="AF125" s="4">
        <v>0.945650189569329</v>
      </c>
      <c r="AG125" s="4">
        <v>1</v>
      </c>
      <c r="AH125" s="4">
        <v>1</v>
      </c>
      <c r="AI125" s="4">
        <v>1</v>
      </c>
      <c r="AJ125" s="4">
        <v>1</v>
      </c>
      <c r="AK125" s="4">
        <v>1</v>
      </c>
      <c r="AL125" s="4">
        <v>1</v>
      </c>
      <c r="AM125" s="4">
        <v>0</v>
      </c>
      <c r="AN125" s="4">
        <v>0</v>
      </c>
      <c r="AO125" s="4" t="s">
        <v>72</v>
      </c>
      <c r="AP125" s="4" t="s">
        <v>73</v>
      </c>
      <c r="AQ125" s="6">
        <v>989484.96</v>
      </c>
      <c r="AR125" s="4">
        <v>11</v>
      </c>
      <c r="AS125" s="15">
        <v>0</v>
      </c>
      <c r="AT125" s="15">
        <v>94.741253065635206</v>
      </c>
      <c r="AU125" s="15">
        <v>94.741253065635206</v>
      </c>
      <c r="AV125" s="15">
        <v>5.2587469343647202</v>
      </c>
      <c r="AW125" s="15">
        <v>5.2587469343647202</v>
      </c>
      <c r="AX125" s="15">
        <v>0</v>
      </c>
      <c r="AY125">
        <v>2085.51504008964</v>
      </c>
    </row>
    <row r="126" spans="1:51" x14ac:dyDescent="0.25">
      <c r="A126">
        <v>97</v>
      </c>
      <c r="B126" s="4">
        <v>0.985032776015071</v>
      </c>
      <c r="C126" s="4">
        <v>75.124019535480699</v>
      </c>
      <c r="D126" s="4">
        <v>16.553490037770199</v>
      </c>
      <c r="E126" s="4">
        <v>0.109470418065753</v>
      </c>
      <c r="F126" s="5">
        <v>1.49672239849286E-2</v>
      </c>
      <c r="G126" s="5">
        <v>0</v>
      </c>
      <c r="H126" s="4">
        <v>5.0874262883111898</v>
      </c>
      <c r="I126" s="4">
        <v>3.8991321592864501</v>
      </c>
      <c r="J126" s="4">
        <v>4.6528774739591103</v>
      </c>
      <c r="K126" s="4">
        <v>92.496267748053299</v>
      </c>
      <c r="L126" s="4">
        <v>46.9228838633883</v>
      </c>
      <c r="M126" s="4">
        <v>34.635218935948203</v>
      </c>
      <c r="N126" s="4">
        <v>79.346613803623896</v>
      </c>
      <c r="O126" s="4">
        <v>48.924294121475803</v>
      </c>
      <c r="P126" s="4">
        <v>163922.02523695899</v>
      </c>
      <c r="Q126" s="4">
        <v>63864.501960784299</v>
      </c>
      <c r="R126" s="4">
        <v>775.13983581845503</v>
      </c>
      <c r="S126" s="4">
        <v>0</v>
      </c>
      <c r="T126" s="4">
        <v>0</v>
      </c>
      <c r="U126" s="4">
        <v>0</v>
      </c>
      <c r="V126" s="4">
        <v>0.34323436327941298</v>
      </c>
      <c r="W126" s="4">
        <v>0</v>
      </c>
      <c r="X126" s="4">
        <v>0.35260476254629203</v>
      </c>
      <c r="Y126" s="4">
        <v>0</v>
      </c>
      <c r="Z126" s="5">
        <v>3.5263311692951701E-3</v>
      </c>
      <c r="AA126" s="5">
        <v>4.4628964594606101E-4</v>
      </c>
      <c r="AB126" s="10">
        <v>5.1085607535648796E-3</v>
      </c>
      <c r="AC126" s="10">
        <v>2.3829554986942899E-5</v>
      </c>
      <c r="AD126" s="10">
        <v>5.8621989488794202E-3</v>
      </c>
      <c r="AE126" s="4">
        <v>1.3044208218705699E-2</v>
      </c>
      <c r="AF126" s="4">
        <v>0.848615567714194</v>
      </c>
      <c r="AG126" s="4">
        <v>0.98179977148924602</v>
      </c>
      <c r="AH126" s="4">
        <v>0.98179977148924602</v>
      </c>
      <c r="AI126" s="4">
        <v>0.99703063894834199</v>
      </c>
      <c r="AJ126" s="4">
        <v>1</v>
      </c>
      <c r="AK126" s="4">
        <v>1</v>
      </c>
      <c r="AL126" s="4">
        <v>1</v>
      </c>
      <c r="AM126" s="4">
        <v>0</v>
      </c>
      <c r="AN126" s="4">
        <v>0</v>
      </c>
      <c r="AO126" s="4" t="s">
        <v>74</v>
      </c>
      <c r="AP126" s="4" t="s">
        <v>75</v>
      </c>
      <c r="AQ126" s="6">
        <v>6514179.2000000002</v>
      </c>
      <c r="AR126" s="4">
        <v>102</v>
      </c>
      <c r="AS126" s="15">
        <v>0</v>
      </c>
      <c r="AT126" s="15">
        <v>65.676563672058606</v>
      </c>
      <c r="AU126" s="15">
        <v>65.676563672058606</v>
      </c>
      <c r="AV126" s="15">
        <v>34.323436327941302</v>
      </c>
      <c r="AW126" s="15">
        <v>34.323436327941302</v>
      </c>
      <c r="AX126" s="15">
        <v>0</v>
      </c>
      <c r="AY126">
        <v>2232.8265864746299</v>
      </c>
    </row>
    <row r="127" spans="1:51" x14ac:dyDescent="0.25">
      <c r="A127">
        <v>97</v>
      </c>
      <c r="B127" s="4">
        <v>0.98333707511725998</v>
      </c>
      <c r="C127" s="4">
        <v>41.152210633880102</v>
      </c>
      <c r="D127" s="4">
        <v>18.261066666000598</v>
      </c>
      <c r="E127" s="4">
        <v>4.3222737079615603E-2</v>
      </c>
      <c r="F127" s="5">
        <v>1.66629248827391E-2</v>
      </c>
      <c r="G127" s="5">
        <v>0</v>
      </c>
      <c r="H127" s="4">
        <v>5.1566288950098702</v>
      </c>
      <c r="I127" s="4">
        <v>3.8626142054681698</v>
      </c>
      <c r="J127" s="4">
        <v>7.4998932782244001</v>
      </c>
      <c r="K127" s="4">
        <v>117.342308486322</v>
      </c>
      <c r="L127" s="4">
        <v>30.356748064891601</v>
      </c>
      <c r="M127" s="4">
        <v>36.270305423053998</v>
      </c>
      <c r="N127" s="4">
        <v>79.198828528754305</v>
      </c>
      <c r="O127" s="4">
        <v>56.200870835114401</v>
      </c>
      <c r="P127" s="4">
        <v>182615.02382989501</v>
      </c>
      <c r="Q127" s="4">
        <v>124724.042230046</v>
      </c>
      <c r="R127" s="4">
        <v>777.94792253176399</v>
      </c>
      <c r="S127" s="4">
        <v>0</v>
      </c>
      <c r="T127" s="4">
        <v>0</v>
      </c>
      <c r="U127" s="4">
        <v>1.2453105771508301E-2</v>
      </c>
      <c r="V127" s="4">
        <v>0.35469301511771101</v>
      </c>
      <c r="W127" s="4">
        <v>0</v>
      </c>
      <c r="X127" s="4">
        <v>0.45074757667843401</v>
      </c>
      <c r="Y127" s="4">
        <v>0</v>
      </c>
      <c r="Z127" s="5">
        <v>1.6673738032852701E-3</v>
      </c>
      <c r="AA127" s="5">
        <v>5.1598675583165298E-4</v>
      </c>
      <c r="AB127" s="10">
        <v>4.9197501347803298E-3</v>
      </c>
      <c r="AC127" s="10">
        <v>5.0875095141999104E-6</v>
      </c>
      <c r="AD127" s="10">
        <v>9.5547115026282901E-3</v>
      </c>
      <c r="AE127" s="4">
        <v>-8.7515520667380293E-3</v>
      </c>
      <c r="AF127" s="4">
        <v>0.81499603835543499</v>
      </c>
      <c r="AG127" s="4">
        <v>0.99409152754433705</v>
      </c>
      <c r="AH127" s="4">
        <v>1</v>
      </c>
      <c r="AI127" s="4">
        <v>1</v>
      </c>
      <c r="AJ127" s="4">
        <v>1</v>
      </c>
      <c r="AK127" s="4">
        <v>1</v>
      </c>
      <c r="AL127" s="4">
        <v>1</v>
      </c>
      <c r="AM127" s="4">
        <v>0</v>
      </c>
      <c r="AN127" s="4">
        <v>0</v>
      </c>
      <c r="AO127" s="4" t="s">
        <v>76</v>
      </c>
      <c r="AP127" s="4" t="s">
        <v>77</v>
      </c>
      <c r="AQ127" s="6">
        <v>53132441.990000002</v>
      </c>
      <c r="AR127" s="4">
        <v>426</v>
      </c>
      <c r="AS127" s="15">
        <v>0</v>
      </c>
      <c r="AT127" s="15">
        <v>64.530698488228794</v>
      </c>
      <c r="AU127" s="15">
        <v>64.530698488228794</v>
      </c>
      <c r="AV127" s="15">
        <v>35.4693015117711</v>
      </c>
      <c r="AW127" s="15">
        <v>35.4693015117711</v>
      </c>
      <c r="AX127" s="15">
        <v>0</v>
      </c>
      <c r="AY127">
        <v>2251.1840630444199</v>
      </c>
    </row>
    <row r="128" spans="1:51" x14ac:dyDescent="0.25">
      <c r="A128">
        <v>97</v>
      </c>
      <c r="B128" s="4">
        <v>0.97705967451932496</v>
      </c>
      <c r="C128" s="4">
        <v>42.593394175043898</v>
      </c>
      <c r="D128" s="4">
        <v>24.30746122835</v>
      </c>
      <c r="E128" s="4">
        <v>4.5197628195578002E-2</v>
      </c>
      <c r="F128" s="5">
        <v>2.29403254806748E-2</v>
      </c>
      <c r="G128" s="5">
        <v>0</v>
      </c>
      <c r="H128" s="4">
        <v>5.14599848903873</v>
      </c>
      <c r="I128" s="4">
        <v>3.8623083493636798</v>
      </c>
      <c r="J128" s="4">
        <v>5.7406040455530798</v>
      </c>
      <c r="K128" s="4">
        <v>140.24589755189501</v>
      </c>
      <c r="L128" s="4">
        <v>15.5735861940892</v>
      </c>
      <c r="M128" s="4">
        <v>35.9830764752734</v>
      </c>
      <c r="N128" s="4">
        <v>61.597253376050702</v>
      </c>
      <c r="O128" s="4">
        <v>58.063223113101998</v>
      </c>
      <c r="P128" s="4">
        <v>281106.91761845798</v>
      </c>
      <c r="Q128" s="4">
        <v>256245.20191089399</v>
      </c>
      <c r="R128" s="4">
        <v>779.24518118946196</v>
      </c>
      <c r="S128" s="4">
        <v>0</v>
      </c>
      <c r="T128" s="4">
        <v>0</v>
      </c>
      <c r="U128" s="4">
        <v>2.9072545076421201E-2</v>
      </c>
      <c r="V128" s="4">
        <v>0.330359655043093</v>
      </c>
      <c r="W128" s="4">
        <v>0</v>
      </c>
      <c r="X128" s="4">
        <v>0.75179068932019399</v>
      </c>
      <c r="Y128" s="4">
        <v>0</v>
      </c>
      <c r="Z128" s="5">
        <v>4.6621188782963198E-4</v>
      </c>
      <c r="AA128" s="5">
        <v>4.75825117473808E-4</v>
      </c>
      <c r="AB128" s="10">
        <v>4.2176460484573E-3</v>
      </c>
      <c r="AC128" s="10">
        <v>8.1820361629714505E-6</v>
      </c>
      <c r="AD128" s="10">
        <v>1.7772445197277699E-2</v>
      </c>
      <c r="AE128" s="4">
        <v>-7.2979565237926399E-3</v>
      </c>
      <c r="AF128" s="4">
        <v>0.78579818138815105</v>
      </c>
      <c r="AG128" s="4">
        <v>0.98693772862067397</v>
      </c>
      <c r="AH128" s="4">
        <v>0.99693465369308198</v>
      </c>
      <c r="AI128" s="4">
        <v>0.99949472010374796</v>
      </c>
      <c r="AJ128" s="4">
        <v>1</v>
      </c>
      <c r="AK128" s="4">
        <v>1</v>
      </c>
      <c r="AL128" s="4">
        <v>1</v>
      </c>
      <c r="AM128" s="4">
        <v>0</v>
      </c>
      <c r="AN128" s="4">
        <v>0</v>
      </c>
      <c r="AO128" s="4" t="s">
        <v>78</v>
      </c>
      <c r="AP128" s="4" t="s">
        <v>79</v>
      </c>
      <c r="AQ128" s="6">
        <v>5371924412.8599997</v>
      </c>
      <c r="AR128" s="4">
        <v>20964</v>
      </c>
      <c r="AS128" s="15">
        <v>0</v>
      </c>
      <c r="AT128" s="15">
        <v>66.964034495690598</v>
      </c>
      <c r="AU128" s="15">
        <v>66.964034495690598</v>
      </c>
      <c r="AV128" s="15">
        <v>33.035965504309303</v>
      </c>
      <c r="AW128" s="15">
        <v>33.035965504309303</v>
      </c>
      <c r="AX128" s="15">
        <v>0</v>
      </c>
      <c r="AY128">
        <v>2205.1880326340602</v>
      </c>
    </row>
    <row r="129" spans="1:51" x14ac:dyDescent="0.25">
      <c r="A129">
        <v>97</v>
      </c>
      <c r="B129" s="4">
        <v>0.973910442039013</v>
      </c>
      <c r="C129" s="4">
        <v>44.106171142447103</v>
      </c>
      <c r="D129" s="4">
        <v>27.183757055909599</v>
      </c>
      <c r="E129" s="4">
        <v>4.7320130719114298E-2</v>
      </c>
      <c r="F129" s="5">
        <v>2.60895579609869E-2</v>
      </c>
      <c r="G129" s="5">
        <v>0</v>
      </c>
      <c r="H129" s="4">
        <v>5.2439504527306902</v>
      </c>
      <c r="I129" s="4">
        <v>3.7219745079558701</v>
      </c>
      <c r="J129" s="4">
        <v>13.9541430361732</v>
      </c>
      <c r="K129" s="4">
        <v>162.73199149239801</v>
      </c>
      <c r="L129" s="4">
        <v>15.9141482645589</v>
      </c>
      <c r="M129" s="4">
        <v>36.169459299271601</v>
      </c>
      <c r="N129" s="4">
        <v>65.351666256464995</v>
      </c>
      <c r="O129" s="4">
        <v>61.8739327048362</v>
      </c>
      <c r="P129" s="4">
        <v>271939.58822083799</v>
      </c>
      <c r="Q129" s="4">
        <v>250869.374836934</v>
      </c>
      <c r="R129" s="4">
        <v>778.43785484015802</v>
      </c>
      <c r="S129" s="4">
        <v>0</v>
      </c>
      <c r="T129" s="4">
        <v>0</v>
      </c>
      <c r="U129" s="4">
        <v>2.50797809795393E-2</v>
      </c>
      <c r="V129" s="4">
        <v>0.32896083365780998</v>
      </c>
      <c r="W129" s="4">
        <v>0</v>
      </c>
      <c r="X129" s="4">
        <v>0.72400655226285004</v>
      </c>
      <c r="Y129" s="4">
        <v>0</v>
      </c>
      <c r="Z129" s="5">
        <v>4.4736571943522301E-4</v>
      </c>
      <c r="AA129" s="5">
        <v>6.5345171891145997E-4</v>
      </c>
      <c r="AB129" s="10">
        <v>3.9919847506482004E-3</v>
      </c>
      <c r="AC129" s="10">
        <v>8.1232066316245305E-6</v>
      </c>
      <c r="AD129" s="10">
        <v>2.0988617275955E-2</v>
      </c>
      <c r="AE129" s="4">
        <v>-6.30896204176581E-3</v>
      </c>
      <c r="AF129" s="4">
        <v>0.84009366075193603</v>
      </c>
      <c r="AG129" s="4">
        <v>0.98653978453454505</v>
      </c>
      <c r="AH129" s="4">
        <v>0.99740945695906902</v>
      </c>
      <c r="AI129" s="4">
        <v>0.99926471125791405</v>
      </c>
      <c r="AJ129" s="4">
        <v>1</v>
      </c>
      <c r="AK129" s="4">
        <v>1</v>
      </c>
      <c r="AL129" s="4">
        <v>1</v>
      </c>
      <c r="AM129" s="4">
        <v>0</v>
      </c>
      <c r="AN129" s="4">
        <v>0</v>
      </c>
      <c r="AO129" s="4" t="s">
        <v>80</v>
      </c>
      <c r="AP129" s="4" t="s">
        <v>81</v>
      </c>
      <c r="AQ129" s="6">
        <v>13676896577.360001</v>
      </c>
      <c r="AR129" s="4">
        <v>54518</v>
      </c>
      <c r="AS129" s="15">
        <v>0</v>
      </c>
      <c r="AT129" s="15">
        <v>67.103916634218905</v>
      </c>
      <c r="AU129" s="15">
        <v>67.103916634218905</v>
      </c>
      <c r="AV129" s="15">
        <v>32.896083365781003</v>
      </c>
      <c r="AW129" s="15">
        <v>32.896083365781003</v>
      </c>
      <c r="AX129" s="15">
        <v>0</v>
      </c>
      <c r="AY129">
        <v>2425.0501523237399</v>
      </c>
    </row>
    <row r="130" spans="1:51" x14ac:dyDescent="0.25">
      <c r="A130">
        <v>97</v>
      </c>
      <c r="B130" s="4">
        <v>0.96918600062915605</v>
      </c>
      <c r="C130" s="4">
        <v>41.5255824206847</v>
      </c>
      <c r="D130" s="4">
        <v>31.311253925403101</v>
      </c>
      <c r="E130" s="4">
        <v>4.37300864949315E-2</v>
      </c>
      <c r="F130" s="5">
        <v>3.0813999370843701E-2</v>
      </c>
      <c r="G130" s="5">
        <v>0</v>
      </c>
      <c r="H130" s="4">
        <v>5.3866835131610298</v>
      </c>
      <c r="I130" s="4">
        <v>3.6742414017541498</v>
      </c>
      <c r="J130" s="4">
        <v>28.739008956545501</v>
      </c>
      <c r="K130" s="4">
        <v>184.21087175120201</v>
      </c>
      <c r="L130" s="4">
        <v>15.4064097916386</v>
      </c>
      <c r="M130" s="4">
        <v>37.638587185095602</v>
      </c>
      <c r="N130" s="4">
        <v>69.217315277148401</v>
      </c>
      <c r="O130" s="4">
        <v>64.848874196635194</v>
      </c>
      <c r="P130" s="4">
        <v>279528.26083682402</v>
      </c>
      <c r="Q130" s="4">
        <v>259154.72291148899</v>
      </c>
      <c r="R130" s="4">
        <v>777.53517943268798</v>
      </c>
      <c r="S130" s="4">
        <v>0</v>
      </c>
      <c r="T130" s="4">
        <v>0</v>
      </c>
      <c r="U130" s="4">
        <v>2.9845573088348398E-2</v>
      </c>
      <c r="V130" s="4">
        <v>0.30028449668260598</v>
      </c>
      <c r="W130" s="4">
        <v>0</v>
      </c>
      <c r="X130" s="4">
        <v>0.67116564685123903</v>
      </c>
      <c r="Y130" s="4">
        <v>0</v>
      </c>
      <c r="Z130" s="5">
        <v>4.4682849035121598E-4</v>
      </c>
      <c r="AA130" s="5">
        <v>8.5731119087694904E-4</v>
      </c>
      <c r="AB130" s="10">
        <v>3.7609579371743001E-3</v>
      </c>
      <c r="AC130" s="10">
        <v>1.74501448003322E-5</v>
      </c>
      <c r="AD130" s="10">
        <v>2.5731436392256401E-2</v>
      </c>
      <c r="AE130" s="4">
        <v>4.7000378225220598E-3</v>
      </c>
      <c r="AF130" s="4">
        <v>0.79385594220579903</v>
      </c>
      <c r="AG130" s="4">
        <v>0.98041365220994303</v>
      </c>
      <c r="AH130" s="4">
        <v>0.99450896097572905</v>
      </c>
      <c r="AI130" s="4">
        <v>0.99807632794319101</v>
      </c>
      <c r="AJ130" s="4">
        <v>1</v>
      </c>
      <c r="AK130" s="4">
        <v>1</v>
      </c>
      <c r="AL130" s="4">
        <v>1</v>
      </c>
      <c r="AM130" s="4">
        <v>0</v>
      </c>
      <c r="AN130" s="4">
        <v>0</v>
      </c>
      <c r="AO130" s="4" t="s">
        <v>82</v>
      </c>
      <c r="AP130" s="4" t="s">
        <v>83</v>
      </c>
      <c r="AQ130" s="6">
        <v>6403454048.4200001</v>
      </c>
      <c r="AR130" s="4">
        <v>24709</v>
      </c>
      <c r="AS130" s="15">
        <v>0</v>
      </c>
      <c r="AT130" s="15">
        <v>69.971550331739294</v>
      </c>
      <c r="AU130" s="15">
        <v>69.971550331739294</v>
      </c>
      <c r="AV130" s="15">
        <v>30.028449668260599</v>
      </c>
      <c r="AW130" s="15">
        <v>30.028449668260599</v>
      </c>
      <c r="AX130" s="15">
        <v>0</v>
      </c>
      <c r="AY130">
        <v>2860.1966548696601</v>
      </c>
    </row>
    <row r="131" spans="1:51" x14ac:dyDescent="0.25">
      <c r="A131">
        <v>97</v>
      </c>
      <c r="B131" s="4">
        <v>0.96660881301408696</v>
      </c>
      <c r="C131" s="4">
        <v>37.052644492752698</v>
      </c>
      <c r="D131" s="4">
        <v>33.471304816095</v>
      </c>
      <c r="E131" s="4">
        <v>3.7838169652353301E-2</v>
      </c>
      <c r="F131" s="5">
        <v>3.3391186985912501E-2</v>
      </c>
      <c r="G131" s="5">
        <v>0</v>
      </c>
      <c r="H131" s="4">
        <v>5.4948867278319797</v>
      </c>
      <c r="I131" s="4">
        <v>3.6704199318889899</v>
      </c>
      <c r="J131" s="4">
        <v>41.263996953935703</v>
      </c>
      <c r="K131" s="4">
        <v>208.14902295197399</v>
      </c>
      <c r="L131" s="4">
        <v>15.672693656781499</v>
      </c>
      <c r="M131" s="4">
        <v>37.422384027670098</v>
      </c>
      <c r="N131" s="4">
        <v>78.959214316140503</v>
      </c>
      <c r="O131" s="4">
        <v>71.656854239044193</v>
      </c>
      <c r="P131" s="4">
        <v>274574.82309055497</v>
      </c>
      <c r="Q131" s="4">
        <v>254761.15270022201</v>
      </c>
      <c r="R131" s="4">
        <v>775.65877373740602</v>
      </c>
      <c r="S131" s="4">
        <v>0</v>
      </c>
      <c r="T131" s="4">
        <v>0</v>
      </c>
      <c r="U131" s="4">
        <v>2.2791785009136801E-2</v>
      </c>
      <c r="V131" s="4">
        <v>0.263465944353523</v>
      </c>
      <c r="W131" s="4">
        <v>0</v>
      </c>
      <c r="X131" s="4">
        <v>0.482186573954061</v>
      </c>
      <c r="Y131" s="4">
        <v>0</v>
      </c>
      <c r="Z131" s="5">
        <v>4.4560604042087599E-4</v>
      </c>
      <c r="AA131" s="5">
        <v>9.9275164089254503E-4</v>
      </c>
      <c r="AB131" s="10">
        <v>3.8411009480878501E-3</v>
      </c>
      <c r="AC131" s="10">
        <v>7.6864766527537002E-5</v>
      </c>
      <c r="AD131" s="10">
        <v>2.8034848063758201E-2</v>
      </c>
      <c r="AE131" s="4">
        <v>3.7903054673449697E-2</v>
      </c>
      <c r="AF131" s="4">
        <v>0.63450754458953695</v>
      </c>
      <c r="AG131" s="4">
        <v>0.91546237961551902</v>
      </c>
      <c r="AH131" s="4">
        <v>0.97599908216571396</v>
      </c>
      <c r="AI131" s="4">
        <v>0.99078251824687902</v>
      </c>
      <c r="AJ131" s="4">
        <v>1</v>
      </c>
      <c r="AK131" s="4">
        <v>1</v>
      </c>
      <c r="AL131" s="4">
        <v>1</v>
      </c>
      <c r="AM131" s="4">
        <v>0</v>
      </c>
      <c r="AN131" s="4">
        <v>0</v>
      </c>
      <c r="AO131" s="4" t="s">
        <v>84</v>
      </c>
      <c r="AP131" s="4" t="s">
        <v>85</v>
      </c>
      <c r="AQ131" s="6">
        <v>916121105.11000001</v>
      </c>
      <c r="AR131" s="4">
        <v>3596</v>
      </c>
      <c r="AS131" s="15">
        <v>0</v>
      </c>
      <c r="AT131" s="15">
        <v>73.653405564647599</v>
      </c>
      <c r="AU131" s="15">
        <v>73.653405564647599</v>
      </c>
      <c r="AV131" s="15">
        <v>26.346594435352301</v>
      </c>
      <c r="AW131" s="15">
        <v>26.346594435352301</v>
      </c>
      <c r="AX131" s="15">
        <v>0</v>
      </c>
      <c r="AY131">
        <v>3108.4242104977702</v>
      </c>
    </row>
    <row r="132" spans="1:51" x14ac:dyDescent="0.25">
      <c r="A132">
        <v>97</v>
      </c>
      <c r="B132" s="4">
        <v>0.96659129655595999</v>
      </c>
      <c r="C132" s="4">
        <v>34.341607142168797</v>
      </c>
      <c r="D132" s="4">
        <v>33.4857706179329</v>
      </c>
      <c r="E132" s="4">
        <v>3.4451291354717001E-2</v>
      </c>
      <c r="F132" s="5">
        <v>3.3408703444039803E-2</v>
      </c>
      <c r="G132" s="5">
        <v>0</v>
      </c>
      <c r="H132" s="4">
        <v>5.4921254425275299</v>
      </c>
      <c r="I132" s="4">
        <v>3.6556027119444701</v>
      </c>
      <c r="J132" s="4">
        <v>42.3685487719398</v>
      </c>
      <c r="K132" s="4">
        <v>232.20992092417401</v>
      </c>
      <c r="L132" s="4">
        <v>15.296587053947301</v>
      </c>
      <c r="M132" s="4">
        <v>35.803611725478198</v>
      </c>
      <c r="N132" s="4">
        <v>86.981575897974295</v>
      </c>
      <c r="O132" s="4">
        <v>75.157305227225507</v>
      </c>
      <c r="P132" s="4">
        <v>281144.61146103998</v>
      </c>
      <c r="Q132" s="4">
        <v>261019.520506912</v>
      </c>
      <c r="R132" s="4">
        <v>778.15277872154195</v>
      </c>
      <c r="S132" s="4">
        <v>0</v>
      </c>
      <c r="T132" s="4">
        <v>0</v>
      </c>
      <c r="U132" s="4">
        <v>1.0950428245378001E-2</v>
      </c>
      <c r="V132" s="4">
        <v>0.213892304286838</v>
      </c>
      <c r="W132" s="4">
        <v>0</v>
      </c>
      <c r="X132" s="4">
        <v>0.24164736866056999</v>
      </c>
      <c r="Y132" s="4">
        <v>0</v>
      </c>
      <c r="Z132" s="5">
        <v>4.5418907949004901E-4</v>
      </c>
      <c r="AA132" s="5">
        <v>1.0867688280056899E-3</v>
      </c>
      <c r="AB132" s="10">
        <v>3.9097385917449103E-3</v>
      </c>
      <c r="AC132" s="10">
        <v>3.6608169962016598E-4</v>
      </c>
      <c r="AD132" s="10">
        <v>2.7591908920227701E-2</v>
      </c>
      <c r="AE132" s="4">
        <v>8.9261420602844602E-2</v>
      </c>
      <c r="AF132" s="4">
        <v>0.42925328618292602</v>
      </c>
      <c r="AG132" s="4">
        <v>0.72155098188672195</v>
      </c>
      <c r="AH132" s="4">
        <v>0.83787515480583297</v>
      </c>
      <c r="AI132" s="4">
        <v>0.98175486087711294</v>
      </c>
      <c r="AJ132" s="4">
        <v>1</v>
      </c>
      <c r="AK132" s="4">
        <v>1</v>
      </c>
      <c r="AL132" s="4">
        <v>1</v>
      </c>
      <c r="AM132" s="4">
        <v>0</v>
      </c>
      <c r="AN132" s="4">
        <v>0</v>
      </c>
      <c r="AO132" s="4" t="s">
        <v>86</v>
      </c>
      <c r="AP132" s="4" t="s">
        <v>87</v>
      </c>
      <c r="AQ132" s="6">
        <v>113282471.90000001</v>
      </c>
      <c r="AR132" s="4">
        <v>434</v>
      </c>
      <c r="AS132" s="15">
        <v>0</v>
      </c>
      <c r="AT132" s="15">
        <v>78.610769571316098</v>
      </c>
      <c r="AU132" s="15">
        <v>78.610769571316098</v>
      </c>
      <c r="AV132" s="15">
        <v>21.389230428683799</v>
      </c>
      <c r="AW132" s="15">
        <v>21.389230428683799</v>
      </c>
      <c r="AX132" s="15">
        <v>0</v>
      </c>
      <c r="AY132">
        <v>3264.9183065628899</v>
      </c>
    </row>
    <row r="133" spans="1:51" x14ac:dyDescent="0.25">
      <c r="A133">
        <v>97</v>
      </c>
      <c r="B133" s="4">
        <v>0.96856618577197995</v>
      </c>
      <c r="C133" s="4">
        <v>86.5289243380698</v>
      </c>
      <c r="D133" s="4">
        <v>31.8365385416216</v>
      </c>
      <c r="E133" s="4">
        <v>0.15384448457170499</v>
      </c>
      <c r="F133" s="5">
        <v>3.1433814228019302E-2</v>
      </c>
      <c r="G133" s="5">
        <v>0</v>
      </c>
      <c r="H133" s="4">
        <v>5.3898897410292896</v>
      </c>
      <c r="I133" s="4">
        <v>3.6359111191731301</v>
      </c>
      <c r="J133" s="4">
        <v>35.222487972689201</v>
      </c>
      <c r="K133" s="4">
        <v>254.97823537785101</v>
      </c>
      <c r="L133" s="4">
        <v>13.9770839986061</v>
      </c>
      <c r="M133" s="4">
        <v>36.520121195186299</v>
      </c>
      <c r="N133" s="4">
        <v>90.915794046843899</v>
      </c>
      <c r="O133" s="4">
        <v>75.934593344940595</v>
      </c>
      <c r="P133" s="4">
        <v>300055.06642833003</v>
      </c>
      <c r="Q133" s="4">
        <v>285614.64399999997</v>
      </c>
      <c r="R133" s="4">
        <v>776.66316762805695</v>
      </c>
      <c r="S133" s="4">
        <v>0</v>
      </c>
      <c r="T133" s="4">
        <v>0</v>
      </c>
      <c r="U133" s="4">
        <v>0</v>
      </c>
      <c r="V133" s="4">
        <v>0.31513295935904401</v>
      </c>
      <c r="W133" s="4">
        <v>0</v>
      </c>
      <c r="X133" s="4">
        <v>0.247307279757919</v>
      </c>
      <c r="Y133" s="4">
        <v>0</v>
      </c>
      <c r="Z133" s="5">
        <v>5.0009393581686699E-4</v>
      </c>
      <c r="AA133" s="5">
        <v>6.70340809806586E-4</v>
      </c>
      <c r="AB133" s="10">
        <v>3.8426655784630798E-3</v>
      </c>
      <c r="AC133" s="10">
        <v>2.3045849866176E-4</v>
      </c>
      <c r="AD133" s="10">
        <v>2.6190236764057601E-2</v>
      </c>
      <c r="AE133" s="4">
        <v>0.11049626184761301</v>
      </c>
      <c r="AF133" s="4">
        <v>0.36306355262839102</v>
      </c>
      <c r="AG133" s="4">
        <v>0.45685609173456798</v>
      </c>
      <c r="AH133" s="4">
        <v>0.93049474965529599</v>
      </c>
      <c r="AI133" s="4">
        <v>1</v>
      </c>
      <c r="AJ133" s="4">
        <v>1</v>
      </c>
      <c r="AK133" s="4">
        <v>1</v>
      </c>
      <c r="AL133" s="4">
        <v>1</v>
      </c>
      <c r="AM133" s="4">
        <v>0</v>
      </c>
      <c r="AN133" s="4">
        <v>0</v>
      </c>
      <c r="AO133" s="4" t="s">
        <v>154</v>
      </c>
      <c r="AP133" s="4" t="s">
        <v>155</v>
      </c>
      <c r="AQ133" s="6">
        <v>4284219.66</v>
      </c>
      <c r="AR133" s="4">
        <v>15</v>
      </c>
      <c r="AS133" s="15">
        <v>0</v>
      </c>
      <c r="AT133" s="15">
        <v>68.486704064095505</v>
      </c>
      <c r="AU133" s="15">
        <v>68.486704064095505</v>
      </c>
      <c r="AV133" s="15">
        <v>31.513295935904399</v>
      </c>
      <c r="AW133" s="15">
        <v>31.513295935904399</v>
      </c>
      <c r="AX133" s="15">
        <v>0</v>
      </c>
      <c r="AY133">
        <v>3735.86264209099</v>
      </c>
    </row>
    <row r="134" spans="1:51" x14ac:dyDescent="0.25">
      <c r="B134" s="4"/>
      <c r="C134" s="4"/>
      <c r="D134" s="4"/>
      <c r="E134" s="4"/>
      <c r="F134" s="5"/>
      <c r="G134" s="5"/>
      <c r="H134" s="4"/>
      <c r="I134" s="4"/>
      <c r="J134" s="4"/>
      <c r="K134" s="4"/>
      <c r="L134" s="4"/>
      <c r="M134" s="4"/>
      <c r="N134" s="4"/>
      <c r="O134" s="4"/>
      <c r="P134" s="4"/>
      <c r="Q134" s="4"/>
      <c r="R134" s="4"/>
      <c r="S134" s="4"/>
      <c r="T134" s="4"/>
      <c r="U134" s="4"/>
      <c r="V134" s="4"/>
      <c r="W134" s="4"/>
      <c r="X134" s="4"/>
      <c r="Y134" s="4"/>
      <c r="Z134" s="5"/>
      <c r="AA134" s="5"/>
      <c r="AB134" s="10"/>
      <c r="AC134" s="10"/>
      <c r="AD134" s="10"/>
      <c r="AE134" s="4"/>
      <c r="AF134" s="4"/>
      <c r="AG134" s="4"/>
      <c r="AH134" s="4"/>
      <c r="AI134" s="4"/>
      <c r="AJ134" s="4"/>
      <c r="AK134" s="4"/>
      <c r="AL134" s="4"/>
      <c r="AM134" s="4"/>
      <c r="AN134" s="4"/>
      <c r="AO134" s="4"/>
      <c r="AP134" s="4"/>
      <c r="AQ134" s="6"/>
      <c r="AR134" s="4"/>
      <c r="AS134" s="15"/>
      <c r="AT134" s="15"/>
      <c r="AU134" s="15"/>
      <c r="AV134" s="15"/>
      <c r="AW134" s="15"/>
      <c r="AX134" s="15"/>
    </row>
    <row r="137" spans="1:51" x14ac:dyDescent="0.25">
      <c r="F137" t="s">
        <v>167</v>
      </c>
    </row>
    <row r="138" spans="1:51" x14ac:dyDescent="0.25">
      <c r="A138" t="s">
        <v>20</v>
      </c>
      <c r="B138" t="s">
        <v>21</v>
      </c>
      <c r="C138" t="s">
        <v>22</v>
      </c>
      <c r="D138" t="s">
        <v>23</v>
      </c>
      <c r="E138" t="s">
        <v>94</v>
      </c>
      <c r="F138" t="s">
        <v>95</v>
      </c>
      <c r="G138" t="s">
        <v>24</v>
      </c>
      <c r="H138" t="s">
        <v>25</v>
      </c>
      <c r="I138" t="s">
        <v>26</v>
      </c>
      <c r="J138" t="s">
        <v>27</v>
      </c>
      <c r="K138" t="s">
        <v>28</v>
      </c>
      <c r="L138" t="s">
        <v>29</v>
      </c>
      <c r="M138" t="s">
        <v>30</v>
      </c>
      <c r="N138" t="s">
        <v>31</v>
      </c>
      <c r="O138" t="s">
        <v>32</v>
      </c>
      <c r="P138" t="s">
        <v>33</v>
      </c>
      <c r="Q138" t="s">
        <v>34</v>
      </c>
      <c r="R138" t="s">
        <v>35</v>
      </c>
      <c r="S138" t="s">
        <v>36</v>
      </c>
      <c r="T138" t="s">
        <v>37</v>
      </c>
      <c r="U138" t="s">
        <v>38</v>
      </c>
      <c r="V138" t="s">
        <v>39</v>
      </c>
      <c r="W138" t="s">
        <v>40</v>
      </c>
      <c r="X138" t="s">
        <v>41</v>
      </c>
      <c r="Y138" t="s">
        <v>42</v>
      </c>
      <c r="Z138" t="s">
        <v>43</v>
      </c>
      <c r="AA138" t="s">
        <v>44</v>
      </c>
      <c r="AB138" t="s">
        <v>45</v>
      </c>
      <c r="AC138" t="s">
        <v>46</v>
      </c>
      <c r="AD138" t="s">
        <v>47</v>
      </c>
      <c r="AE138" t="s">
        <v>48</v>
      </c>
      <c r="AF138" t="s">
        <v>49</v>
      </c>
      <c r="AG138" t="s">
        <v>50</v>
      </c>
      <c r="AH138" t="s">
        <v>51</v>
      </c>
      <c r="AI138" t="s">
        <v>52</v>
      </c>
      <c r="AJ138" t="s">
        <v>53</v>
      </c>
      <c r="AK138" t="s">
        <v>54</v>
      </c>
      <c r="AL138" t="s">
        <v>55</v>
      </c>
      <c r="AM138" t="s">
        <v>56</v>
      </c>
      <c r="AN138" t="s">
        <v>57</v>
      </c>
      <c r="AO138" t="s">
        <v>58</v>
      </c>
      <c r="AP138" t="s">
        <v>59</v>
      </c>
      <c r="AQ138" t="s">
        <v>60</v>
      </c>
      <c r="AR138" t="s">
        <v>61</v>
      </c>
      <c r="AS138" t="s">
        <v>116</v>
      </c>
      <c r="AT138" t="s">
        <v>117</v>
      </c>
      <c r="AU138" t="s">
        <v>118</v>
      </c>
      <c r="AV138" t="s">
        <v>119</v>
      </c>
      <c r="AW138" t="s">
        <v>120</v>
      </c>
      <c r="AX138" t="s">
        <v>121</v>
      </c>
      <c r="AY138" t="s">
        <v>171</v>
      </c>
    </row>
    <row r="139" spans="1:51" x14ac:dyDescent="0.25">
      <c r="A139">
        <v>96</v>
      </c>
      <c r="B139" s="4">
        <v>0.98119233181778098</v>
      </c>
      <c r="C139" s="4">
        <v>0</v>
      </c>
      <c r="D139" s="4">
        <v>20.374944956723901</v>
      </c>
      <c r="E139" s="4">
        <v>0</v>
      </c>
      <c r="F139" s="5">
        <v>1.8807668182218101E-2</v>
      </c>
      <c r="G139" s="5">
        <v>0</v>
      </c>
      <c r="H139" s="4">
        <v>5.0073041679842198</v>
      </c>
      <c r="I139" s="4">
        <v>3.8587570826493698</v>
      </c>
      <c r="J139" s="4">
        <v>-7.7679575478322702</v>
      </c>
      <c r="K139" s="4">
        <v>45.850296896758998</v>
      </c>
      <c r="L139" s="4">
        <v>100</v>
      </c>
      <c r="M139" s="4">
        <v>38.235944426876998</v>
      </c>
      <c r="N139" s="4">
        <v>54.294377770750799</v>
      </c>
      <c r="O139" s="4">
        <v>6.1854485354935402</v>
      </c>
      <c r="P139" s="4">
        <v>28883.501833127801</v>
      </c>
      <c r="Q139" s="4">
        <v>26580.115000000002</v>
      </c>
      <c r="R139" s="4">
        <v>778.29216671936797</v>
      </c>
      <c r="S139" s="4">
        <v>0</v>
      </c>
      <c r="T139" s="4">
        <v>0</v>
      </c>
      <c r="U139" s="4">
        <v>0</v>
      </c>
      <c r="V139" s="4">
        <v>0.35281111462459802</v>
      </c>
      <c r="W139" s="4">
        <v>0</v>
      </c>
      <c r="X139" s="4">
        <v>0</v>
      </c>
      <c r="Y139" s="4">
        <v>0</v>
      </c>
      <c r="Z139" s="5">
        <v>1.03643553667487E-2</v>
      </c>
      <c r="AA139" s="5">
        <v>4.1857955041014599E-4</v>
      </c>
      <c r="AB139" s="10">
        <v>6.9299003284109097E-3</v>
      </c>
      <c r="AC139" s="10">
        <v>0</v>
      </c>
      <c r="AD139" s="10">
        <v>1.0948164647594601E-3</v>
      </c>
      <c r="AE139" s="4">
        <v>-6.4847236463565106E-2</v>
      </c>
      <c r="AF139" s="4">
        <v>1</v>
      </c>
      <c r="AG139" s="4">
        <v>1</v>
      </c>
      <c r="AH139" s="4">
        <v>1</v>
      </c>
      <c r="AI139" s="4">
        <v>1</v>
      </c>
      <c r="AJ139" s="4">
        <v>1</v>
      </c>
      <c r="AK139" s="4">
        <v>1</v>
      </c>
      <c r="AL139" s="4">
        <v>1</v>
      </c>
      <c r="AM139" s="4">
        <v>0</v>
      </c>
      <c r="AN139" s="4">
        <v>0</v>
      </c>
      <c r="AO139" s="4" t="s">
        <v>70</v>
      </c>
      <c r="AP139" s="4" t="s">
        <v>71</v>
      </c>
      <c r="AQ139" s="6">
        <v>53160.23</v>
      </c>
      <c r="AR139" s="4">
        <v>2</v>
      </c>
      <c r="AS139" s="15">
        <v>0</v>
      </c>
      <c r="AT139" s="15">
        <v>64.718888537540096</v>
      </c>
      <c r="AU139" s="15">
        <v>64.718888537540096</v>
      </c>
      <c r="AV139" s="15">
        <v>35.281111462459798</v>
      </c>
      <c r="AW139" s="15">
        <v>35.281111462459798</v>
      </c>
      <c r="AX139" s="15">
        <v>0</v>
      </c>
      <c r="AY139" s="31">
        <v>2048.3802431046602</v>
      </c>
    </row>
    <row r="140" spans="1:51" x14ac:dyDescent="0.25">
      <c r="A140">
        <v>96</v>
      </c>
      <c r="B140" s="4">
        <v>0.97659978999999997</v>
      </c>
      <c r="C140" s="4">
        <v>0</v>
      </c>
      <c r="D140" s="4">
        <v>24.733881701348601</v>
      </c>
      <c r="E140" s="4">
        <v>0</v>
      </c>
      <c r="F140" s="5">
        <v>2.3400210000000001E-2</v>
      </c>
      <c r="G140" s="5">
        <v>0</v>
      </c>
      <c r="H140" s="4">
        <v>5.25</v>
      </c>
      <c r="I140" s="4">
        <v>3.8890630000000002</v>
      </c>
      <c r="J140" s="4">
        <v>15.349500000000001</v>
      </c>
      <c r="K140" s="4">
        <v>58.82</v>
      </c>
      <c r="L140" s="4">
        <v>100</v>
      </c>
      <c r="M140" s="4">
        <v>36</v>
      </c>
      <c r="N140" s="4">
        <v>53</v>
      </c>
      <c r="O140" s="4">
        <v>2.17</v>
      </c>
      <c r="P140" s="4">
        <v>16446.75</v>
      </c>
      <c r="Q140" s="4">
        <v>16446.75</v>
      </c>
      <c r="R140" s="4">
        <v>788</v>
      </c>
      <c r="S140" s="4">
        <v>0</v>
      </c>
      <c r="T140" s="4">
        <v>0</v>
      </c>
      <c r="U140" s="4">
        <v>0</v>
      </c>
      <c r="V140" s="4">
        <v>1</v>
      </c>
      <c r="W140" s="4">
        <v>0</v>
      </c>
      <c r="X140" s="4">
        <v>0</v>
      </c>
      <c r="Y140" s="4">
        <v>0</v>
      </c>
      <c r="Z140" s="5">
        <v>1.4091060000000001E-2</v>
      </c>
      <c r="AA140" s="5">
        <v>5.9011999999999997E-4</v>
      </c>
      <c r="AB140" s="10">
        <v>8.0348499999999996E-3</v>
      </c>
      <c r="AC140" s="10">
        <v>0</v>
      </c>
      <c r="AD140" s="10">
        <v>6.8418000000000005E-4</v>
      </c>
      <c r="AE140" s="4">
        <v>-3.6703079895407401E-2</v>
      </c>
      <c r="AF140" s="4">
        <v>1</v>
      </c>
      <c r="AG140" s="4">
        <v>1</v>
      </c>
      <c r="AH140" s="4">
        <v>1</v>
      </c>
      <c r="AI140" s="4">
        <v>1</v>
      </c>
      <c r="AJ140" s="4">
        <v>1</v>
      </c>
      <c r="AK140" s="4">
        <v>1</v>
      </c>
      <c r="AL140" s="4">
        <v>1</v>
      </c>
      <c r="AM140" s="4">
        <v>0</v>
      </c>
      <c r="AN140" s="4">
        <v>0</v>
      </c>
      <c r="AO140" s="4" t="s">
        <v>150</v>
      </c>
      <c r="AP140" s="4" t="s">
        <v>134</v>
      </c>
      <c r="AQ140" s="6">
        <v>16446.75</v>
      </c>
      <c r="AR140" s="4">
        <v>1</v>
      </c>
      <c r="AS140" s="15">
        <v>0</v>
      </c>
      <c r="AT140" s="15">
        <v>0</v>
      </c>
      <c r="AU140" s="15">
        <v>0</v>
      </c>
      <c r="AV140" s="15">
        <v>100</v>
      </c>
      <c r="AW140" s="15">
        <v>100</v>
      </c>
      <c r="AX140" s="15">
        <v>0</v>
      </c>
      <c r="AY140" s="31">
        <v>2114.96</v>
      </c>
    </row>
    <row r="141" spans="1:51" x14ac:dyDescent="0.25">
      <c r="A141">
        <v>96</v>
      </c>
      <c r="B141" s="4">
        <v>0.96519014999999997</v>
      </c>
      <c r="C141" s="4">
        <v>0</v>
      </c>
      <c r="D141" s="4">
        <v>34.633598957569497</v>
      </c>
      <c r="E141" s="4">
        <v>0</v>
      </c>
      <c r="F141" s="5">
        <v>3.4809850000000003E-2</v>
      </c>
      <c r="G141" s="5">
        <v>0</v>
      </c>
      <c r="H141" s="4">
        <v>5</v>
      </c>
      <c r="I141" s="4">
        <v>4.1538250000000003</v>
      </c>
      <c r="J141" s="4">
        <v>-14.481199999999999</v>
      </c>
      <c r="K141" s="4">
        <v>65.92</v>
      </c>
      <c r="L141" s="4">
        <v>17.18</v>
      </c>
      <c r="M141" s="4">
        <v>26</v>
      </c>
      <c r="N141" s="4">
        <v>95</v>
      </c>
      <c r="O141" s="4">
        <v>79.180000000000007</v>
      </c>
      <c r="P141" s="4">
        <v>232170.07</v>
      </c>
      <c r="Q141" s="4">
        <v>232170.07</v>
      </c>
      <c r="R141" s="4">
        <v>770</v>
      </c>
      <c r="S141" s="4">
        <v>0</v>
      </c>
      <c r="T141" s="4">
        <v>0</v>
      </c>
      <c r="U141" s="4">
        <v>0</v>
      </c>
      <c r="V141" s="4">
        <v>0</v>
      </c>
      <c r="W141" s="4">
        <v>0</v>
      </c>
      <c r="X141" s="4">
        <v>1</v>
      </c>
      <c r="Y141" s="4">
        <v>0</v>
      </c>
      <c r="Z141" s="5">
        <v>8.03E-4</v>
      </c>
      <c r="AA141" s="5">
        <v>2.9902999999999999E-4</v>
      </c>
      <c r="AB141" s="10">
        <v>3.5227399999999999E-3</v>
      </c>
      <c r="AC141" s="10">
        <v>0</v>
      </c>
      <c r="AD141" s="10">
        <v>3.0185070000000001E-2</v>
      </c>
      <c r="AE141" s="4">
        <v>-2.60238420301135E-2</v>
      </c>
      <c r="AF141" s="4">
        <v>1</v>
      </c>
      <c r="AG141" s="4">
        <v>1</v>
      </c>
      <c r="AH141" s="4">
        <v>1</v>
      </c>
      <c r="AI141" s="4">
        <v>1</v>
      </c>
      <c r="AJ141" s="4">
        <v>1</v>
      </c>
      <c r="AK141" s="4">
        <v>1</v>
      </c>
      <c r="AL141" s="4">
        <v>1</v>
      </c>
      <c r="AM141" s="4">
        <v>0</v>
      </c>
      <c r="AN141" s="4">
        <v>0</v>
      </c>
      <c r="AO141" s="4" t="s">
        <v>152</v>
      </c>
      <c r="AP141" s="4" t="s">
        <v>136</v>
      </c>
      <c r="AQ141" s="6">
        <v>232170.07</v>
      </c>
      <c r="AR141" s="4">
        <v>1</v>
      </c>
      <c r="AS141" s="15">
        <v>0</v>
      </c>
      <c r="AT141" s="15">
        <v>100</v>
      </c>
      <c r="AU141" s="15">
        <v>100</v>
      </c>
      <c r="AV141" s="15">
        <v>0</v>
      </c>
      <c r="AW141" s="15">
        <v>0</v>
      </c>
      <c r="AX141" s="15">
        <v>0</v>
      </c>
      <c r="AY141" s="31">
        <v>2007.21</v>
      </c>
    </row>
    <row r="142" spans="1:51" x14ac:dyDescent="0.25">
      <c r="A142">
        <v>96</v>
      </c>
      <c r="B142" s="4">
        <v>0.964166549066095</v>
      </c>
      <c r="C142" s="4">
        <v>31.735277406766802</v>
      </c>
      <c r="D142" s="4">
        <v>35.460630377125597</v>
      </c>
      <c r="E142" s="4">
        <v>3.1313990262908799E-2</v>
      </c>
      <c r="F142" s="5">
        <v>3.5833450933904797E-2</v>
      </c>
      <c r="G142" s="5">
        <v>0</v>
      </c>
      <c r="H142" s="4">
        <v>4.9804384293016399</v>
      </c>
      <c r="I142" s="4">
        <v>4.0911030379198401</v>
      </c>
      <c r="J142" s="4">
        <v>-2.4334576543689899</v>
      </c>
      <c r="K142" s="4">
        <v>71.878077995950505</v>
      </c>
      <c r="L142" s="4">
        <v>29.082250803690801</v>
      </c>
      <c r="M142" s="4">
        <v>31.443907676979698</v>
      </c>
      <c r="N142" s="4">
        <v>84.867200245266901</v>
      </c>
      <c r="O142" s="4">
        <v>64.273713047745503</v>
      </c>
      <c r="P142" s="4">
        <v>231308.58544930001</v>
      </c>
      <c r="Q142" s="4">
        <v>89953.178181818104</v>
      </c>
      <c r="R142" s="4">
        <v>771.59719130041105</v>
      </c>
      <c r="S142" s="4">
        <v>0</v>
      </c>
      <c r="T142" s="4">
        <v>0</v>
      </c>
      <c r="U142" s="4">
        <v>0</v>
      </c>
      <c r="V142" s="4">
        <v>5.2587469343647199E-2</v>
      </c>
      <c r="W142" s="4">
        <v>0</v>
      </c>
      <c r="X142" s="4">
        <v>0.27504309918970299</v>
      </c>
      <c r="Y142" s="4">
        <v>0</v>
      </c>
      <c r="Z142" s="5">
        <v>2.1991696951558499E-3</v>
      </c>
      <c r="AA142" s="5">
        <v>2.1787541964447799E-4</v>
      </c>
      <c r="AB142" s="10">
        <v>4.6047121189032496E-3</v>
      </c>
      <c r="AC142" s="10">
        <v>0</v>
      </c>
      <c r="AD142" s="10">
        <v>2.8811680563163598E-2</v>
      </c>
      <c r="AE142" s="4">
        <v>-5.8853977838413201E-4</v>
      </c>
      <c r="AF142" s="4">
        <v>0.945650189569329</v>
      </c>
      <c r="AG142" s="4">
        <v>1</v>
      </c>
      <c r="AH142" s="4">
        <v>1</v>
      </c>
      <c r="AI142" s="4">
        <v>1</v>
      </c>
      <c r="AJ142" s="4">
        <v>1</v>
      </c>
      <c r="AK142" s="4">
        <v>1</v>
      </c>
      <c r="AL142" s="4">
        <v>1</v>
      </c>
      <c r="AM142" s="4">
        <v>0</v>
      </c>
      <c r="AN142" s="4">
        <v>0</v>
      </c>
      <c r="AO142" s="4" t="s">
        <v>72</v>
      </c>
      <c r="AP142" s="4" t="s">
        <v>73</v>
      </c>
      <c r="AQ142" s="6">
        <v>989484.96</v>
      </c>
      <c r="AR142" s="4">
        <v>11</v>
      </c>
      <c r="AS142" s="15">
        <v>0</v>
      </c>
      <c r="AT142" s="15">
        <v>94.741253065635206</v>
      </c>
      <c r="AU142" s="15">
        <v>94.741253065635206</v>
      </c>
      <c r="AV142" s="15">
        <v>5.2587469343647202</v>
      </c>
      <c r="AW142" s="15">
        <v>5.2587469343647202</v>
      </c>
      <c r="AX142" s="15">
        <v>0</v>
      </c>
      <c r="AY142">
        <v>2085.51504008964</v>
      </c>
    </row>
    <row r="143" spans="1:51" x14ac:dyDescent="0.25">
      <c r="A143">
        <v>96</v>
      </c>
      <c r="B143" s="4">
        <v>0.96999665376661104</v>
      </c>
      <c r="C143" s="4">
        <v>75.124019535480699</v>
      </c>
      <c r="D143" s="4">
        <v>30.618636124485299</v>
      </c>
      <c r="E143" s="4">
        <v>0.109470418065753</v>
      </c>
      <c r="F143" s="5">
        <v>3.0003346233388802E-2</v>
      </c>
      <c r="G143" s="5">
        <v>0</v>
      </c>
      <c r="H143" s="4">
        <v>5.0874262883111898</v>
      </c>
      <c r="I143" s="4">
        <v>3.8991321592864501</v>
      </c>
      <c r="J143" s="4">
        <v>4.6528774739591103</v>
      </c>
      <c r="K143" s="4">
        <v>92.496267748053299</v>
      </c>
      <c r="L143" s="4">
        <v>46.9228838633883</v>
      </c>
      <c r="M143" s="4">
        <v>34.635218935948203</v>
      </c>
      <c r="N143" s="4">
        <v>79.346613803623896</v>
      </c>
      <c r="O143" s="4">
        <v>48.924294121475803</v>
      </c>
      <c r="P143" s="4">
        <v>163922.02523695899</v>
      </c>
      <c r="Q143" s="4">
        <v>63864.501960784299</v>
      </c>
      <c r="R143" s="4">
        <v>775.13983581845503</v>
      </c>
      <c r="S143" s="4">
        <v>0</v>
      </c>
      <c r="T143" s="4">
        <v>0</v>
      </c>
      <c r="U143" s="4">
        <v>0</v>
      </c>
      <c r="V143" s="4">
        <v>0.34323436327941298</v>
      </c>
      <c r="W143" s="4">
        <v>0</v>
      </c>
      <c r="X143" s="4">
        <v>0.35260476254629203</v>
      </c>
      <c r="Y143" s="4">
        <v>0</v>
      </c>
      <c r="Z143" s="5">
        <v>3.5263311692951701E-3</v>
      </c>
      <c r="AA143" s="5">
        <v>4.4628964594606101E-4</v>
      </c>
      <c r="AB143" s="10">
        <v>5.1085607535648796E-3</v>
      </c>
      <c r="AC143" s="10">
        <v>2.3829554986942899E-5</v>
      </c>
      <c r="AD143" s="10">
        <v>2.0898321150485399E-2</v>
      </c>
      <c r="AE143" s="4">
        <v>1.3044208218705699E-2</v>
      </c>
      <c r="AF143" s="4">
        <v>0.848615567714194</v>
      </c>
      <c r="AG143" s="4">
        <v>0.98179977148924602</v>
      </c>
      <c r="AH143" s="4">
        <v>0.98179977148924602</v>
      </c>
      <c r="AI143" s="4">
        <v>0.99703063894834199</v>
      </c>
      <c r="AJ143" s="4">
        <v>1</v>
      </c>
      <c r="AK143" s="4">
        <v>1</v>
      </c>
      <c r="AL143" s="4">
        <v>1</v>
      </c>
      <c r="AM143" s="4">
        <v>0</v>
      </c>
      <c r="AN143" s="4">
        <v>0</v>
      </c>
      <c r="AO143" s="4" t="s">
        <v>74</v>
      </c>
      <c r="AP143" s="4" t="s">
        <v>75</v>
      </c>
      <c r="AQ143" s="6">
        <v>6514179.2000000002</v>
      </c>
      <c r="AR143" s="4">
        <v>102</v>
      </c>
      <c r="AS143" s="15">
        <v>0</v>
      </c>
      <c r="AT143" s="15">
        <v>65.676563672058606</v>
      </c>
      <c r="AU143" s="15">
        <v>65.676563672058606</v>
      </c>
      <c r="AV143" s="15">
        <v>34.323436327941302</v>
      </c>
      <c r="AW143" s="15">
        <v>34.323436327941302</v>
      </c>
      <c r="AX143" s="15">
        <v>0</v>
      </c>
      <c r="AY143">
        <v>2232.8265864746299</v>
      </c>
    </row>
    <row r="144" spans="1:51" x14ac:dyDescent="0.25">
      <c r="A144">
        <v>96</v>
      </c>
      <c r="B144" s="4">
        <v>0.96482394272026495</v>
      </c>
      <c r="C144" s="4">
        <v>41.152210633880102</v>
      </c>
      <c r="D144" s="4">
        <v>34.930590331637703</v>
      </c>
      <c r="E144" s="4">
        <v>4.3222737079615603E-2</v>
      </c>
      <c r="F144" s="5">
        <v>3.5176057279734101E-2</v>
      </c>
      <c r="G144" s="5">
        <v>0</v>
      </c>
      <c r="H144" s="4">
        <v>5.1566288950098702</v>
      </c>
      <c r="I144" s="4">
        <v>3.8626142054681698</v>
      </c>
      <c r="J144" s="4">
        <v>7.4998932782244001</v>
      </c>
      <c r="K144" s="4">
        <v>117.342308486322</v>
      </c>
      <c r="L144" s="4">
        <v>30.356748064891601</v>
      </c>
      <c r="M144" s="4">
        <v>36.270305423053998</v>
      </c>
      <c r="N144" s="4">
        <v>79.198828528754305</v>
      </c>
      <c r="O144" s="4">
        <v>56.200870835114401</v>
      </c>
      <c r="P144" s="4">
        <v>182615.02382989501</v>
      </c>
      <c r="Q144" s="4">
        <v>124724.042230046</v>
      </c>
      <c r="R144" s="4">
        <v>777.94792253176399</v>
      </c>
      <c r="S144" s="4">
        <v>0</v>
      </c>
      <c r="T144" s="4">
        <v>0</v>
      </c>
      <c r="U144" s="4">
        <v>1.2453105771508301E-2</v>
      </c>
      <c r="V144" s="4">
        <v>0.35469301511771101</v>
      </c>
      <c r="W144" s="4">
        <v>0</v>
      </c>
      <c r="X144" s="4">
        <v>0.45074757667843401</v>
      </c>
      <c r="Y144" s="4">
        <v>0</v>
      </c>
      <c r="Z144" s="5">
        <v>1.6673738032852701E-3</v>
      </c>
      <c r="AA144" s="5">
        <v>5.1598675583165298E-4</v>
      </c>
      <c r="AB144" s="10">
        <v>4.9197501347803298E-3</v>
      </c>
      <c r="AC144" s="10">
        <v>5.0875095141999104E-6</v>
      </c>
      <c r="AD144" s="10">
        <v>2.8067843467998899E-2</v>
      </c>
      <c r="AE144" s="4">
        <v>-8.7515520667380293E-3</v>
      </c>
      <c r="AF144" s="4">
        <v>0.81499603835543499</v>
      </c>
      <c r="AG144" s="4">
        <v>0.99409152754433705</v>
      </c>
      <c r="AH144" s="4">
        <v>1</v>
      </c>
      <c r="AI144" s="4">
        <v>1</v>
      </c>
      <c r="AJ144" s="4">
        <v>1</v>
      </c>
      <c r="AK144" s="4">
        <v>1</v>
      </c>
      <c r="AL144" s="4">
        <v>1</v>
      </c>
      <c r="AM144" s="4">
        <v>0</v>
      </c>
      <c r="AN144" s="4">
        <v>0</v>
      </c>
      <c r="AO144" s="4" t="s">
        <v>76</v>
      </c>
      <c r="AP144" s="4" t="s">
        <v>77</v>
      </c>
      <c r="AQ144" s="6">
        <v>53132441.990000002</v>
      </c>
      <c r="AR144" s="4">
        <v>426</v>
      </c>
      <c r="AS144" s="15">
        <v>0</v>
      </c>
      <c r="AT144" s="15">
        <v>64.530698488228794</v>
      </c>
      <c r="AU144" s="15">
        <v>64.530698488228794</v>
      </c>
      <c r="AV144" s="15">
        <v>35.4693015117711</v>
      </c>
      <c r="AW144" s="15">
        <v>35.4693015117711</v>
      </c>
      <c r="AX144" s="15">
        <v>0</v>
      </c>
      <c r="AY144">
        <v>2251.1840630444199</v>
      </c>
    </row>
    <row r="145" spans="1:51" x14ac:dyDescent="0.25">
      <c r="A145">
        <v>96</v>
      </c>
      <c r="B145" s="4">
        <v>0.94982991492128199</v>
      </c>
      <c r="C145" s="4">
        <v>42.593394175043898</v>
      </c>
      <c r="D145" s="4">
        <v>46.079970274674402</v>
      </c>
      <c r="E145" s="4">
        <v>4.5197628195578002E-2</v>
      </c>
      <c r="F145" s="5">
        <v>5.0170085078717799E-2</v>
      </c>
      <c r="G145" s="5">
        <v>0</v>
      </c>
      <c r="H145" s="4">
        <v>5.14599848903873</v>
      </c>
      <c r="I145" s="4">
        <v>3.8623083493636798</v>
      </c>
      <c r="J145" s="4">
        <v>5.7406040455530798</v>
      </c>
      <c r="K145" s="4">
        <v>140.24589755189501</v>
      </c>
      <c r="L145" s="4">
        <v>15.5735861940892</v>
      </c>
      <c r="M145" s="4">
        <v>35.9830764752734</v>
      </c>
      <c r="N145" s="4">
        <v>61.597253376050702</v>
      </c>
      <c r="O145" s="4">
        <v>58.063223113101998</v>
      </c>
      <c r="P145" s="4">
        <v>281106.91761845798</v>
      </c>
      <c r="Q145" s="4">
        <v>256245.20191089399</v>
      </c>
      <c r="R145" s="4">
        <v>779.24518118946196</v>
      </c>
      <c r="S145" s="4">
        <v>0</v>
      </c>
      <c r="T145" s="4">
        <v>0</v>
      </c>
      <c r="U145" s="4">
        <v>2.9072545076421201E-2</v>
      </c>
      <c r="V145" s="4">
        <v>0.330359655043093</v>
      </c>
      <c r="W145" s="4">
        <v>0</v>
      </c>
      <c r="X145" s="4">
        <v>0.75179068932019399</v>
      </c>
      <c r="Y145" s="4">
        <v>0</v>
      </c>
      <c r="Z145" s="5">
        <v>4.6621188782963198E-4</v>
      </c>
      <c r="AA145" s="5">
        <v>4.75825117473808E-4</v>
      </c>
      <c r="AB145" s="10">
        <v>4.2176460484573E-3</v>
      </c>
      <c r="AC145" s="10">
        <v>8.1820361629714505E-6</v>
      </c>
      <c r="AD145" s="10">
        <v>4.50022047545975E-2</v>
      </c>
      <c r="AE145" s="4">
        <v>-7.2979565237926399E-3</v>
      </c>
      <c r="AF145" s="4">
        <v>0.78579818138815105</v>
      </c>
      <c r="AG145" s="4">
        <v>0.98693772862067397</v>
      </c>
      <c r="AH145" s="4">
        <v>0.99693465369308198</v>
      </c>
      <c r="AI145" s="4">
        <v>0.99949472010374796</v>
      </c>
      <c r="AJ145" s="4">
        <v>1</v>
      </c>
      <c r="AK145" s="4">
        <v>1</v>
      </c>
      <c r="AL145" s="4">
        <v>1</v>
      </c>
      <c r="AM145" s="4">
        <v>0</v>
      </c>
      <c r="AN145" s="4">
        <v>0</v>
      </c>
      <c r="AO145" s="4" t="s">
        <v>78</v>
      </c>
      <c r="AP145" s="4" t="s">
        <v>79</v>
      </c>
      <c r="AQ145" s="6">
        <v>5371924412.8599997</v>
      </c>
      <c r="AR145" s="4">
        <v>20964</v>
      </c>
      <c r="AS145" s="15">
        <v>0</v>
      </c>
      <c r="AT145" s="15">
        <v>66.964034495690598</v>
      </c>
      <c r="AU145" s="15">
        <v>66.964034495690598</v>
      </c>
      <c r="AV145" s="15">
        <v>33.035965504309303</v>
      </c>
      <c r="AW145" s="15">
        <v>33.035965504309303</v>
      </c>
      <c r="AX145" s="15">
        <v>0</v>
      </c>
      <c r="AY145">
        <v>2205.1880326340602</v>
      </c>
    </row>
    <row r="146" spans="1:51" x14ac:dyDescent="0.25">
      <c r="A146">
        <v>96</v>
      </c>
      <c r="B146" s="4">
        <v>0.95046077387578498</v>
      </c>
      <c r="C146" s="4">
        <v>44.106171142447103</v>
      </c>
      <c r="D146" s="4">
        <v>45.648645020266599</v>
      </c>
      <c r="E146" s="4">
        <v>4.7320130719114298E-2</v>
      </c>
      <c r="F146" s="5">
        <v>4.95392261242142E-2</v>
      </c>
      <c r="G146" s="5">
        <v>0</v>
      </c>
      <c r="H146" s="4">
        <v>5.2439504527306902</v>
      </c>
      <c r="I146" s="4">
        <v>3.7219745079558701</v>
      </c>
      <c r="J146" s="4">
        <v>13.9541430361732</v>
      </c>
      <c r="K146" s="4">
        <v>162.73199149239801</v>
      </c>
      <c r="L146" s="4">
        <v>15.9141482645589</v>
      </c>
      <c r="M146" s="4">
        <v>36.169459299271601</v>
      </c>
      <c r="N146" s="4">
        <v>65.351666256464995</v>
      </c>
      <c r="O146" s="4">
        <v>61.8739327048362</v>
      </c>
      <c r="P146" s="4">
        <v>271939.58822083799</v>
      </c>
      <c r="Q146" s="4">
        <v>250869.374836934</v>
      </c>
      <c r="R146" s="4">
        <v>778.43785484015802</v>
      </c>
      <c r="S146" s="4">
        <v>0</v>
      </c>
      <c r="T146" s="4">
        <v>0</v>
      </c>
      <c r="U146" s="4">
        <v>2.50797809795393E-2</v>
      </c>
      <c r="V146" s="4">
        <v>0.32896083365780998</v>
      </c>
      <c r="W146" s="4">
        <v>0</v>
      </c>
      <c r="X146" s="4">
        <v>0.72400655226285004</v>
      </c>
      <c r="Y146" s="4">
        <v>0</v>
      </c>
      <c r="Z146" s="5">
        <v>4.4736571943522301E-4</v>
      </c>
      <c r="AA146" s="5">
        <v>6.5345171891145997E-4</v>
      </c>
      <c r="AB146" s="10">
        <v>3.9919847506482004E-3</v>
      </c>
      <c r="AC146" s="10">
        <v>8.1232066316245305E-6</v>
      </c>
      <c r="AD146" s="10">
        <v>4.4438285422921699E-2</v>
      </c>
      <c r="AE146" s="4">
        <v>-6.30896204176581E-3</v>
      </c>
      <c r="AF146" s="4">
        <v>0.84009366075193603</v>
      </c>
      <c r="AG146" s="4">
        <v>0.98653978453454505</v>
      </c>
      <c r="AH146" s="4">
        <v>0.99740945695906902</v>
      </c>
      <c r="AI146" s="4">
        <v>0.99926471125791405</v>
      </c>
      <c r="AJ146" s="4">
        <v>1</v>
      </c>
      <c r="AK146" s="4">
        <v>1</v>
      </c>
      <c r="AL146" s="4">
        <v>1</v>
      </c>
      <c r="AM146" s="4">
        <v>0</v>
      </c>
      <c r="AN146" s="4">
        <v>0</v>
      </c>
      <c r="AO146" s="4" t="s">
        <v>80</v>
      </c>
      <c r="AP146" s="4" t="s">
        <v>81</v>
      </c>
      <c r="AQ146" s="6">
        <v>13676896577.360001</v>
      </c>
      <c r="AR146" s="4">
        <v>54518</v>
      </c>
      <c r="AS146" s="15">
        <v>0</v>
      </c>
      <c r="AT146" s="15">
        <v>67.103916634218905</v>
      </c>
      <c r="AU146" s="15">
        <v>67.103916634218905</v>
      </c>
      <c r="AV146" s="15">
        <v>32.896083365781003</v>
      </c>
      <c r="AW146" s="15">
        <v>32.896083365781003</v>
      </c>
      <c r="AX146" s="15">
        <v>0</v>
      </c>
      <c r="AY146">
        <v>2425.0501523237399</v>
      </c>
    </row>
    <row r="147" spans="1:51" x14ac:dyDescent="0.25">
      <c r="A147">
        <v>96</v>
      </c>
      <c r="B147" s="4">
        <v>0.95094103930237295</v>
      </c>
      <c r="C147" s="4">
        <v>41.5255824206847</v>
      </c>
      <c r="D147" s="4">
        <v>45.318164347307402</v>
      </c>
      <c r="E147" s="4">
        <v>4.37300864949315E-2</v>
      </c>
      <c r="F147" s="5">
        <v>4.9058960697626899E-2</v>
      </c>
      <c r="G147" s="5">
        <v>0</v>
      </c>
      <c r="H147" s="4">
        <v>5.3866835131610298</v>
      </c>
      <c r="I147" s="4">
        <v>3.6742414017541498</v>
      </c>
      <c r="J147" s="4">
        <v>28.739008956545501</v>
      </c>
      <c r="K147" s="4">
        <v>184.21087175120201</v>
      </c>
      <c r="L147" s="4">
        <v>15.4064097916386</v>
      </c>
      <c r="M147" s="4">
        <v>37.638587185095602</v>
      </c>
      <c r="N147" s="4">
        <v>69.217315277148401</v>
      </c>
      <c r="O147" s="4">
        <v>64.848874196635194</v>
      </c>
      <c r="P147" s="4">
        <v>279528.26083682402</v>
      </c>
      <c r="Q147" s="4">
        <v>259154.72291148899</v>
      </c>
      <c r="R147" s="4">
        <v>777.53517943268798</v>
      </c>
      <c r="S147" s="4">
        <v>0</v>
      </c>
      <c r="T147" s="4">
        <v>0</v>
      </c>
      <c r="U147" s="4">
        <v>2.9845573088348398E-2</v>
      </c>
      <c r="V147" s="4">
        <v>0.30028449668260598</v>
      </c>
      <c r="W147" s="4">
        <v>0</v>
      </c>
      <c r="X147" s="4">
        <v>0.67116564685123903</v>
      </c>
      <c r="Y147" s="4">
        <v>0</v>
      </c>
      <c r="Z147" s="5">
        <v>4.4682849035121598E-4</v>
      </c>
      <c r="AA147" s="5">
        <v>8.5731119087694904E-4</v>
      </c>
      <c r="AB147" s="10">
        <v>3.7609579371743001E-3</v>
      </c>
      <c r="AC147" s="10">
        <v>1.74501448003322E-5</v>
      </c>
      <c r="AD147" s="10">
        <v>4.3976397694021702E-2</v>
      </c>
      <c r="AE147" s="4">
        <v>4.7000378225220598E-3</v>
      </c>
      <c r="AF147" s="4">
        <v>0.79385594220579903</v>
      </c>
      <c r="AG147" s="4">
        <v>0.98041365220994303</v>
      </c>
      <c r="AH147" s="4">
        <v>0.99450896097572905</v>
      </c>
      <c r="AI147" s="4">
        <v>0.99807632794319101</v>
      </c>
      <c r="AJ147" s="4">
        <v>1</v>
      </c>
      <c r="AK147" s="4">
        <v>1</v>
      </c>
      <c r="AL147" s="4">
        <v>1</v>
      </c>
      <c r="AM147" s="4">
        <v>0</v>
      </c>
      <c r="AN147" s="4">
        <v>0</v>
      </c>
      <c r="AO147" s="4" t="s">
        <v>82</v>
      </c>
      <c r="AP147" s="4" t="s">
        <v>83</v>
      </c>
      <c r="AQ147" s="6">
        <v>6403454048.4200001</v>
      </c>
      <c r="AR147" s="4">
        <v>24709</v>
      </c>
      <c r="AS147" s="15">
        <v>0</v>
      </c>
      <c r="AT147" s="15">
        <v>69.971550331739294</v>
      </c>
      <c r="AU147" s="15">
        <v>69.971550331739294</v>
      </c>
      <c r="AV147" s="15">
        <v>30.028449668260599</v>
      </c>
      <c r="AW147" s="15">
        <v>30.028449668260599</v>
      </c>
      <c r="AX147" s="15">
        <v>0</v>
      </c>
      <c r="AY147">
        <v>2860.1966548696601</v>
      </c>
    </row>
    <row r="148" spans="1:51" x14ac:dyDescent="0.25">
      <c r="A148">
        <v>96</v>
      </c>
      <c r="B148" s="4">
        <v>0.95098782866841103</v>
      </c>
      <c r="C148" s="4">
        <v>37.052644492752698</v>
      </c>
      <c r="D148" s="4">
        <v>45.285869336596903</v>
      </c>
      <c r="E148" s="4">
        <v>3.7838169652353301E-2</v>
      </c>
      <c r="F148" s="5">
        <v>4.9012171331588097E-2</v>
      </c>
      <c r="G148" s="5">
        <v>0</v>
      </c>
      <c r="H148" s="4">
        <v>5.4948867278319797</v>
      </c>
      <c r="I148" s="4">
        <v>3.6704199318889899</v>
      </c>
      <c r="J148" s="4">
        <v>41.263996953935703</v>
      </c>
      <c r="K148" s="4">
        <v>208.14902295197399</v>
      </c>
      <c r="L148" s="4">
        <v>15.672693656781499</v>
      </c>
      <c r="M148" s="4">
        <v>37.422384027670098</v>
      </c>
      <c r="N148" s="4">
        <v>78.959214316140503</v>
      </c>
      <c r="O148" s="4">
        <v>71.656854239044193</v>
      </c>
      <c r="P148" s="4">
        <v>274574.82309055497</v>
      </c>
      <c r="Q148" s="4">
        <v>254761.15270022201</v>
      </c>
      <c r="R148" s="4">
        <v>775.65877373740602</v>
      </c>
      <c r="S148" s="4">
        <v>0</v>
      </c>
      <c r="T148" s="4">
        <v>0</v>
      </c>
      <c r="U148" s="4">
        <v>2.2791785009136801E-2</v>
      </c>
      <c r="V148" s="4">
        <v>0.263465944353523</v>
      </c>
      <c r="W148" s="4">
        <v>0</v>
      </c>
      <c r="X148" s="4">
        <v>0.482186573954061</v>
      </c>
      <c r="Y148" s="4">
        <v>0</v>
      </c>
      <c r="Z148" s="5">
        <v>4.4560604042087599E-4</v>
      </c>
      <c r="AA148" s="5">
        <v>9.9275164089254503E-4</v>
      </c>
      <c r="AB148" s="10">
        <v>3.8411009480878501E-3</v>
      </c>
      <c r="AC148" s="10">
        <v>7.6864766527537002E-5</v>
      </c>
      <c r="AD148" s="10">
        <v>4.3655832422771601E-2</v>
      </c>
      <c r="AE148" s="4">
        <v>3.7903054673449697E-2</v>
      </c>
      <c r="AF148" s="4">
        <v>0.63450754458953695</v>
      </c>
      <c r="AG148" s="4">
        <v>0.91546237961551902</v>
      </c>
      <c r="AH148" s="4">
        <v>0.97599908216571396</v>
      </c>
      <c r="AI148" s="4">
        <v>0.99078251824687902</v>
      </c>
      <c r="AJ148" s="4">
        <v>1</v>
      </c>
      <c r="AK148" s="4">
        <v>1</v>
      </c>
      <c r="AL148" s="4">
        <v>1</v>
      </c>
      <c r="AM148" s="4">
        <v>0</v>
      </c>
      <c r="AN148" s="4">
        <v>0</v>
      </c>
      <c r="AO148" s="4" t="s">
        <v>84</v>
      </c>
      <c r="AP148" s="4" t="s">
        <v>85</v>
      </c>
      <c r="AQ148" s="6">
        <v>916121105.11000001</v>
      </c>
      <c r="AR148" s="4">
        <v>3596</v>
      </c>
      <c r="AS148" s="15">
        <v>0</v>
      </c>
      <c r="AT148" s="15">
        <v>73.653405564647599</v>
      </c>
      <c r="AU148" s="15">
        <v>73.653405564647599</v>
      </c>
      <c r="AV148" s="15">
        <v>26.346594435352301</v>
      </c>
      <c r="AW148" s="15">
        <v>26.346594435352301</v>
      </c>
      <c r="AX148" s="15">
        <v>0</v>
      </c>
      <c r="AY148">
        <v>3108.4242104977702</v>
      </c>
    </row>
    <row r="149" spans="1:51" x14ac:dyDescent="0.25">
      <c r="A149">
        <v>96</v>
      </c>
      <c r="B149" s="4">
        <v>0.94956951338927098</v>
      </c>
      <c r="C149" s="4">
        <v>34.341607142168797</v>
      </c>
      <c r="D149" s="4">
        <v>46.257093010161697</v>
      </c>
      <c r="E149" s="4">
        <v>3.4451291354717001E-2</v>
      </c>
      <c r="F149" s="5">
        <v>5.0430486610728298E-2</v>
      </c>
      <c r="G149" s="5">
        <v>0</v>
      </c>
      <c r="H149" s="4">
        <v>5.4921254425275299</v>
      </c>
      <c r="I149" s="4">
        <v>3.6556027119444701</v>
      </c>
      <c r="J149" s="4">
        <v>42.3685487719398</v>
      </c>
      <c r="K149" s="4">
        <v>232.20992092417401</v>
      </c>
      <c r="L149" s="4">
        <v>15.296587053947301</v>
      </c>
      <c r="M149" s="4">
        <v>35.803611725478198</v>
      </c>
      <c r="N149" s="4">
        <v>86.981575897974295</v>
      </c>
      <c r="O149" s="4">
        <v>75.157305227225507</v>
      </c>
      <c r="P149" s="4">
        <v>281144.61146103998</v>
      </c>
      <c r="Q149" s="4">
        <v>261019.520506912</v>
      </c>
      <c r="R149" s="4">
        <v>778.15277872154195</v>
      </c>
      <c r="S149" s="4">
        <v>0</v>
      </c>
      <c r="T149" s="4">
        <v>0</v>
      </c>
      <c r="U149" s="4">
        <v>1.0950428245378001E-2</v>
      </c>
      <c r="V149" s="4">
        <v>0.213892304286838</v>
      </c>
      <c r="W149" s="4">
        <v>0</v>
      </c>
      <c r="X149" s="4">
        <v>0.24164736866056999</v>
      </c>
      <c r="Y149" s="4">
        <v>0</v>
      </c>
      <c r="Z149" s="5">
        <v>4.5418907949004901E-4</v>
      </c>
      <c r="AA149" s="5">
        <v>1.0867688280056899E-3</v>
      </c>
      <c r="AB149" s="10">
        <v>3.9097385917449103E-3</v>
      </c>
      <c r="AC149" s="10">
        <v>3.6608169962016598E-4</v>
      </c>
      <c r="AD149" s="10">
        <v>4.4613692712079399E-2</v>
      </c>
      <c r="AE149" s="4">
        <v>8.9261420602844602E-2</v>
      </c>
      <c r="AF149" s="4">
        <v>0.42925328618292602</v>
      </c>
      <c r="AG149" s="4">
        <v>0.72155098188672195</v>
      </c>
      <c r="AH149" s="4">
        <v>0.83787515480583297</v>
      </c>
      <c r="AI149" s="4">
        <v>0.98175486087711294</v>
      </c>
      <c r="AJ149" s="4">
        <v>1</v>
      </c>
      <c r="AK149" s="4">
        <v>1</v>
      </c>
      <c r="AL149" s="4">
        <v>1</v>
      </c>
      <c r="AM149" s="4">
        <v>0</v>
      </c>
      <c r="AN149" s="4">
        <v>0</v>
      </c>
      <c r="AO149" s="4" t="s">
        <v>86</v>
      </c>
      <c r="AP149" s="4" t="s">
        <v>87</v>
      </c>
      <c r="AQ149" s="6">
        <v>113282471.90000001</v>
      </c>
      <c r="AR149" s="4">
        <v>434</v>
      </c>
      <c r="AS149" s="15">
        <v>0</v>
      </c>
      <c r="AT149" s="15">
        <v>78.610769571316098</v>
      </c>
      <c r="AU149" s="15">
        <v>78.610769571316098</v>
      </c>
      <c r="AV149" s="15">
        <v>21.389230428683799</v>
      </c>
      <c r="AW149" s="15">
        <v>21.389230428683799</v>
      </c>
      <c r="AX149" s="15">
        <v>0</v>
      </c>
      <c r="AY149">
        <v>3264.9183065628899</v>
      </c>
    </row>
    <row r="150" spans="1:51" x14ac:dyDescent="0.25">
      <c r="A150">
        <v>96</v>
      </c>
      <c r="B150" s="4">
        <v>0.95112132541473204</v>
      </c>
      <c r="C150" s="4">
        <v>86.5289243380698</v>
      </c>
      <c r="D150" s="4">
        <v>45.193630927001699</v>
      </c>
      <c r="E150" s="4">
        <v>0.15384448457170499</v>
      </c>
      <c r="F150" s="5">
        <v>4.88786745852672E-2</v>
      </c>
      <c r="G150" s="5">
        <v>0</v>
      </c>
      <c r="H150" s="4">
        <v>5.3898897410292896</v>
      </c>
      <c r="I150" s="4">
        <v>3.6359111191731301</v>
      </c>
      <c r="J150" s="4">
        <v>35.222487972689201</v>
      </c>
      <c r="K150" s="4">
        <v>254.97823537785101</v>
      </c>
      <c r="L150" s="4">
        <v>13.9770839986061</v>
      </c>
      <c r="M150" s="4">
        <v>36.520121195186299</v>
      </c>
      <c r="N150" s="4">
        <v>90.915794046843899</v>
      </c>
      <c r="O150" s="4">
        <v>75.934593344940595</v>
      </c>
      <c r="P150" s="4">
        <v>300055.06642833003</v>
      </c>
      <c r="Q150" s="4">
        <v>285614.64399999997</v>
      </c>
      <c r="R150" s="4">
        <v>776.66316762805695</v>
      </c>
      <c r="S150" s="4">
        <v>0</v>
      </c>
      <c r="T150" s="4">
        <v>0</v>
      </c>
      <c r="U150" s="4">
        <v>0</v>
      </c>
      <c r="V150" s="4">
        <v>0.31513295935904401</v>
      </c>
      <c r="W150" s="4">
        <v>0</v>
      </c>
      <c r="X150" s="4">
        <v>0.247307279757919</v>
      </c>
      <c r="Y150" s="4">
        <v>0</v>
      </c>
      <c r="Z150" s="5">
        <v>5.0009393581686699E-4</v>
      </c>
      <c r="AA150" s="5">
        <v>6.70340809806586E-4</v>
      </c>
      <c r="AB150" s="10">
        <v>3.8426655784630798E-3</v>
      </c>
      <c r="AC150" s="10">
        <v>2.3045849866176E-4</v>
      </c>
      <c r="AD150" s="10">
        <v>4.3635094972077702E-2</v>
      </c>
      <c r="AE150" s="4">
        <v>0.11049626184761301</v>
      </c>
      <c r="AF150" s="4">
        <v>0.36306355262839102</v>
      </c>
      <c r="AG150" s="4">
        <v>0.45685609173456798</v>
      </c>
      <c r="AH150" s="4">
        <v>0.93049474965529599</v>
      </c>
      <c r="AI150" s="4">
        <v>1</v>
      </c>
      <c r="AJ150" s="4">
        <v>1</v>
      </c>
      <c r="AK150" s="4">
        <v>1</v>
      </c>
      <c r="AL150" s="4">
        <v>1</v>
      </c>
      <c r="AM150" s="4">
        <v>0</v>
      </c>
      <c r="AN150" s="4">
        <v>0</v>
      </c>
      <c r="AO150" s="4" t="s">
        <v>154</v>
      </c>
      <c r="AP150" s="4" t="s">
        <v>155</v>
      </c>
      <c r="AQ150" s="6">
        <v>4284219.66</v>
      </c>
      <c r="AR150" s="4">
        <v>15</v>
      </c>
      <c r="AS150" s="15">
        <v>0</v>
      </c>
      <c r="AT150" s="15">
        <v>68.486704064095505</v>
      </c>
      <c r="AU150" s="15">
        <v>68.486704064095505</v>
      </c>
      <c r="AV150" s="15">
        <v>31.513295935904399</v>
      </c>
      <c r="AW150" s="15">
        <v>31.513295935904399</v>
      </c>
      <c r="AX150" s="15">
        <v>0</v>
      </c>
      <c r="AY150">
        <v>3735.86264209099</v>
      </c>
    </row>
    <row r="151" spans="1:51" s="17" customFormat="1" x14ac:dyDescent="0.25">
      <c r="A151" s="15"/>
      <c r="B151" s="20"/>
      <c r="C151" s="21"/>
      <c r="D151" s="16"/>
      <c r="E151" s="16"/>
      <c r="F151" s="20"/>
      <c r="G151" s="21"/>
      <c r="H151" s="21"/>
      <c r="K151" s="15"/>
      <c r="L151" s="15"/>
      <c r="M151" s="23"/>
      <c r="N151" s="16"/>
      <c r="O151" s="21"/>
      <c r="P151" s="22"/>
      <c r="X151" s="18"/>
      <c r="Y151" s="16"/>
      <c r="Z151" s="16"/>
      <c r="AC151" s="18"/>
      <c r="AD151" s="16"/>
      <c r="AE151" s="16"/>
    </row>
    <row r="153" spans="1:51" s="35" customFormat="1" x14ac:dyDescent="0.25"/>
    <row r="154" spans="1:51" s="35" customFormat="1" x14ac:dyDescent="0.25">
      <c r="O154" s="35" t="s">
        <v>169</v>
      </c>
      <c r="P154" s="35" t="s">
        <v>170</v>
      </c>
    </row>
    <row r="155" spans="1:51" x14ac:dyDescent="0.25">
      <c r="K155" t="s">
        <v>98</v>
      </c>
      <c r="L155" t="s">
        <v>89</v>
      </c>
      <c r="M155" t="s">
        <v>90</v>
      </c>
      <c r="O155" s="39">
        <v>1</v>
      </c>
      <c r="P155" s="39">
        <f>1-O155</f>
        <v>0</v>
      </c>
    </row>
    <row r="156" spans="1:51" x14ac:dyDescent="0.25">
      <c r="A156" s="4" t="s">
        <v>93</v>
      </c>
      <c r="B156" t="str">
        <f>AQ121</f>
        <v>Balance</v>
      </c>
      <c r="C156" s="2" t="str">
        <f t="shared" ref="C156:C168" si="30">AO121</f>
        <v>groupByColumn</v>
      </c>
      <c r="D156" t="str">
        <f>E121</f>
        <v>PREPAY_SMM1</v>
      </c>
      <c r="E156" t="str">
        <f>F121</f>
        <v>PREPAY_TRACKING_SMM1</v>
      </c>
      <c r="F156" t="s">
        <v>91</v>
      </c>
      <c r="G156" t="str">
        <f>C121</f>
        <v>PREPAY_CPR1</v>
      </c>
      <c r="H156" t="str">
        <f>D121</f>
        <v>PREPAY_TRACKING_CPR1</v>
      </c>
      <c r="I156" t="s">
        <v>168</v>
      </c>
      <c r="K156" t="s">
        <v>92</v>
      </c>
      <c r="L156" t="s">
        <v>92</v>
      </c>
      <c r="M156" t="s">
        <v>92</v>
      </c>
      <c r="O156" t="s">
        <v>163</v>
      </c>
      <c r="P156" t="s">
        <v>164</v>
      </c>
      <c r="Q156" t="s">
        <v>165</v>
      </c>
      <c r="S156" t="s">
        <v>96</v>
      </c>
      <c r="T156" t="s">
        <v>97</v>
      </c>
      <c r="U156" t="s">
        <v>91</v>
      </c>
    </row>
    <row r="157" spans="1:51" s="35" customFormat="1" x14ac:dyDescent="0.25">
      <c r="A157" s="14">
        <f t="shared" ref="A157:A168" si="31">K122</f>
        <v>45.850296896758998</v>
      </c>
      <c r="B157" s="32">
        <f t="shared" ref="B157:B168" si="32">AQ122/1000000000</f>
        <v>5.3160230000000002E-5</v>
      </c>
      <c r="C157" s="33" t="str">
        <f t="shared" si="30"/>
        <v>10:25-50</v>
      </c>
      <c r="D157" s="34">
        <f t="shared" ref="D157:D168" si="33">E122</f>
        <v>0</v>
      </c>
      <c r="E157" s="34">
        <f t="shared" ref="E157:E168" si="34">Z122+AA122+AB122+AC122+AD122</f>
        <v>1.7946352990852271E-2</v>
      </c>
      <c r="F157" s="32">
        <f t="shared" ref="F157:F168" si="35">D157/E157</f>
        <v>0</v>
      </c>
      <c r="G157" s="33">
        <f t="shared" ref="G157:G168" si="36">(1-(1-D157)^12)*100</f>
        <v>0</v>
      </c>
      <c r="H157" s="33">
        <f t="shared" ref="H157:H168" si="37">(1-(1-E157)^12)*100</f>
        <v>19.532121108265709</v>
      </c>
      <c r="I157" s="33">
        <f t="shared" ref="I157:I168" si="38">(1-(1-SUM(Z139,AA139,AB139,AC139,AD139*M157))^12)*100</f>
        <v>20.428220054051248</v>
      </c>
      <c r="K157" s="14">
        <f>VLOOKUP($C157,'Refi Adj'!$B$2:$E$32,2,0)</f>
        <v>1</v>
      </c>
      <c r="L157" s="14">
        <f>VLOOKUP($C157,'Refi Adj'!$B$2:$E$32,3,0)</f>
        <v>1</v>
      </c>
      <c r="M157" s="14">
        <f>VLOOKUP($C157,'Refi Adj'!$B$2:$E$32,4,0)</f>
        <v>1.05</v>
      </c>
      <c r="O157" s="40">
        <f t="shared" ref="O157:O168" si="39">AD139*M157</f>
        <v>1.149557287997433E-3</v>
      </c>
      <c r="P157" s="40">
        <f t="shared" ref="P157:P168" si="40">AD122</f>
        <v>2.3351774528251599E-4</v>
      </c>
      <c r="Q157" s="40">
        <f>(O157*$O$155+P157*$P$155)</f>
        <v>1.149557287997433E-3</v>
      </c>
      <c r="R157" s="14"/>
      <c r="S157" s="34">
        <f t="shared" ref="S157:S168" si="41">Z122+AA122+AB122*K157+AC122*L157+Q157</f>
        <v>1.8862392533567189E-2</v>
      </c>
      <c r="T157" s="33">
        <f t="shared" ref="T157:T168" si="42">100*(1-(1-S157)^12)</f>
        <v>20.428220054051248</v>
      </c>
      <c r="U157" s="36">
        <f t="shared" ref="U157:U168" si="43">D157/S157</f>
        <v>0</v>
      </c>
      <c r="X157" s="37"/>
      <c r="Y157" s="34"/>
      <c r="Z157" s="34"/>
      <c r="AD157" s="34"/>
      <c r="AE157" s="34"/>
      <c r="AJ157" s="34"/>
    </row>
    <row r="158" spans="1:51" s="35" customFormat="1" x14ac:dyDescent="0.25">
      <c r="A158" s="14">
        <f t="shared" si="31"/>
        <v>58.82</v>
      </c>
      <c r="B158" s="32">
        <f t="shared" si="32"/>
        <v>1.644675E-5</v>
      </c>
      <c r="C158" s="33" t="str">
        <f t="shared" si="30"/>
        <v>11-2:55-60</v>
      </c>
      <c r="D158" s="34">
        <f t="shared" si="33"/>
        <v>0</v>
      </c>
      <c r="E158" s="34">
        <f t="shared" si="34"/>
        <v>2.2871409999999998E-2</v>
      </c>
      <c r="F158" s="32">
        <f t="shared" si="35"/>
        <v>0</v>
      </c>
      <c r="G158" s="33">
        <f t="shared" si="36"/>
        <v>0</v>
      </c>
      <c r="H158" s="33">
        <f t="shared" si="37"/>
        <v>24.243370013597353</v>
      </c>
      <c r="I158" s="33">
        <f t="shared" si="38"/>
        <v>24.797132669784759</v>
      </c>
      <c r="K158" s="14">
        <f>VLOOKUP($C158,'Refi Adj'!$B$2:$E$32,2,0)</f>
        <v>1</v>
      </c>
      <c r="L158" s="14">
        <f>VLOOKUP($C158,'Refi Adj'!$B$2:$E$32,3,0)</f>
        <v>1</v>
      </c>
      <c r="M158" s="14">
        <f>VLOOKUP($C158,'Refi Adj'!$B$2:$E$32,4,0)</f>
        <v>1.1000000000000001</v>
      </c>
      <c r="O158" s="40">
        <f t="shared" si="39"/>
        <v>7.5259800000000016E-4</v>
      </c>
      <c r="P158" s="40">
        <f t="shared" si="40"/>
        <v>1.5537999999999999E-4</v>
      </c>
      <c r="Q158" s="40">
        <f t="shared" ref="Q158:Q168" si="44">(O158*$O$155+P158*$P$155)</f>
        <v>7.5259800000000016E-4</v>
      </c>
      <c r="R158" s="14"/>
      <c r="S158" s="34">
        <f t="shared" si="41"/>
        <v>2.3468627999999998E-2</v>
      </c>
      <c r="T158" s="33">
        <f t="shared" si="42"/>
        <v>24.797132669784759</v>
      </c>
      <c r="U158" s="36">
        <f t="shared" si="43"/>
        <v>0</v>
      </c>
      <c r="X158" s="37"/>
      <c r="Y158" s="34"/>
      <c r="Z158" s="34"/>
      <c r="AC158" s="37"/>
      <c r="AD158" s="34"/>
      <c r="AE158" s="34"/>
      <c r="AJ158" s="34"/>
    </row>
    <row r="159" spans="1:51" s="35" customFormat="1" x14ac:dyDescent="0.25">
      <c r="A159" s="14">
        <f t="shared" si="31"/>
        <v>65.92</v>
      </c>
      <c r="B159" s="32">
        <f t="shared" si="32"/>
        <v>2.3217007000000001E-4</v>
      </c>
      <c r="C159" s="33" t="str">
        <f t="shared" si="30"/>
        <v>11-4:65-70</v>
      </c>
      <c r="D159" s="34">
        <f t="shared" si="33"/>
        <v>0</v>
      </c>
      <c r="E159" s="34">
        <f t="shared" si="34"/>
        <v>1.1734890000000001E-2</v>
      </c>
      <c r="F159" s="32">
        <f t="shared" si="35"/>
        <v>0</v>
      </c>
      <c r="G159" s="33">
        <f t="shared" si="36"/>
        <v>0</v>
      </c>
      <c r="H159" s="33">
        <f t="shared" si="37"/>
        <v>13.207627900865004</v>
      </c>
      <c r="I159" s="33">
        <f t="shared" si="38"/>
        <v>37.044932550470442</v>
      </c>
      <c r="K159" s="14">
        <f>VLOOKUP($C159,'Refi Adj'!$B$2:$E$32,2,0)</f>
        <v>1</v>
      </c>
      <c r="L159" s="14">
        <f>VLOOKUP($C159,'Refi Adj'!$B$2:$E$32,3,0)</f>
        <v>1</v>
      </c>
      <c r="M159" s="14">
        <f>VLOOKUP($C159,'Refi Adj'!$B$2:$E$32,4,0)</f>
        <v>1.1000000000000001</v>
      </c>
      <c r="O159" s="40">
        <f t="shared" si="39"/>
        <v>3.3203577000000005E-2</v>
      </c>
      <c r="P159" s="40">
        <f t="shared" si="40"/>
        <v>7.1101200000000002E-3</v>
      </c>
      <c r="Q159" s="40">
        <f t="shared" si="44"/>
        <v>3.3203577000000005E-2</v>
      </c>
      <c r="R159" s="14"/>
      <c r="S159" s="34">
        <f t="shared" si="41"/>
        <v>3.7828347000000005E-2</v>
      </c>
      <c r="T159" s="33">
        <f t="shared" si="42"/>
        <v>37.044932550470442</v>
      </c>
      <c r="U159" s="36">
        <f t="shared" si="43"/>
        <v>0</v>
      </c>
      <c r="X159" s="37"/>
      <c r="Y159" s="34"/>
      <c r="Z159" s="34"/>
      <c r="AC159" s="37"/>
      <c r="AD159" s="34"/>
      <c r="AE159" s="34"/>
      <c r="AJ159" s="34"/>
    </row>
    <row r="160" spans="1:51" s="35" customFormat="1" x14ac:dyDescent="0.25">
      <c r="A160" s="14">
        <f t="shared" si="31"/>
        <v>71.878077995950505</v>
      </c>
      <c r="B160" s="32">
        <f t="shared" si="32"/>
        <v>9.8948495999999996E-4</v>
      </c>
      <c r="C160" s="33" t="str">
        <f t="shared" si="30"/>
        <v>11:50-75</v>
      </c>
      <c r="D160" s="34">
        <f t="shared" si="33"/>
        <v>3.1313990262908799E-2</v>
      </c>
      <c r="E160" s="34">
        <f t="shared" si="34"/>
        <v>1.4035759971041086E-2</v>
      </c>
      <c r="F160" s="32">
        <f t="shared" si="35"/>
        <v>2.2310149452196795</v>
      </c>
      <c r="G160" s="33">
        <f t="shared" si="36"/>
        <v>31.735277406766691</v>
      </c>
      <c r="H160" s="33">
        <f t="shared" si="37"/>
        <v>15.601648205293229</v>
      </c>
      <c r="I160" s="33">
        <f t="shared" si="38"/>
        <v>37.73727504427751</v>
      </c>
      <c r="K160" s="14">
        <f>VLOOKUP($C160,'Refi Adj'!$B$2:$E$32,2,0)</f>
        <v>1</v>
      </c>
      <c r="L160" s="14">
        <f>VLOOKUP($C160,'Refi Adj'!$B$2:$E$32,3,0)</f>
        <v>1</v>
      </c>
      <c r="M160" s="14">
        <f>VLOOKUP($C160,'Refi Adj'!$B$2:$E$32,4,0)</f>
        <v>1.1000000000000001</v>
      </c>
      <c r="O160" s="40">
        <f t="shared" si="39"/>
        <v>3.1692848619479963E-2</v>
      </c>
      <c r="P160" s="40">
        <f t="shared" si="40"/>
        <v>7.0140027373375097E-3</v>
      </c>
      <c r="Q160" s="40">
        <f t="shared" si="44"/>
        <v>3.1692848619479963E-2</v>
      </c>
      <c r="R160" s="14"/>
      <c r="S160" s="34">
        <f t="shared" si="41"/>
        <v>3.8714605853183537E-2</v>
      </c>
      <c r="T160" s="33">
        <f t="shared" si="42"/>
        <v>37.73727504427751</v>
      </c>
      <c r="U160" s="36">
        <f t="shared" si="43"/>
        <v>0.80884176844419098</v>
      </c>
      <c r="X160" s="37"/>
      <c r="Y160" s="34"/>
      <c r="Z160" s="34"/>
      <c r="AC160" s="37"/>
      <c r="AD160" s="34"/>
      <c r="AE160" s="34"/>
      <c r="AH160" s="37"/>
      <c r="AI160" s="34"/>
      <c r="AJ160" s="34"/>
    </row>
    <row r="161" spans="1:36" x14ac:dyDescent="0.25">
      <c r="A161" s="4">
        <f t="shared" si="31"/>
        <v>92.496267748053299</v>
      </c>
      <c r="B161" s="3">
        <f t="shared" si="32"/>
        <v>6.5141792000000002E-3</v>
      </c>
      <c r="C161" s="2" t="str">
        <f t="shared" si="30"/>
        <v>12:75-100</v>
      </c>
      <c r="D161" s="8">
        <f t="shared" si="33"/>
        <v>0.109470418065753</v>
      </c>
      <c r="E161" s="8">
        <f t="shared" si="34"/>
        <v>1.4967210072672474E-2</v>
      </c>
      <c r="F161" s="3">
        <f t="shared" si="35"/>
        <v>7.3140162751925937</v>
      </c>
      <c r="G161" s="2">
        <f t="shared" si="36"/>
        <v>75.124019535480699</v>
      </c>
      <c r="H161" s="2">
        <f t="shared" si="37"/>
        <v>16.553475894939616</v>
      </c>
      <c r="I161" s="33">
        <f t="shared" si="38"/>
        <v>30.976527952728759</v>
      </c>
      <c r="K161" s="14">
        <f>VLOOKUP($C161,'Refi Adj'!$B$2:$E$32,2,0)</f>
        <v>1</v>
      </c>
      <c r="L161" s="14">
        <f>VLOOKUP($C161,'Refi Adj'!$B$2:$E$32,3,0)</f>
        <v>1</v>
      </c>
      <c r="M161" s="14">
        <f>VLOOKUP($C161,'Refi Adj'!$B$2:$E$32,4,0)</f>
        <v>1.02</v>
      </c>
      <c r="O161" s="40">
        <f t="shared" si="39"/>
        <v>2.1316287573495109E-2</v>
      </c>
      <c r="P161" s="40">
        <f t="shared" si="40"/>
        <v>5.8621989488794202E-3</v>
      </c>
      <c r="Q161" s="40">
        <f t="shared" si="44"/>
        <v>2.1316287573495109E-2</v>
      </c>
      <c r="R161" s="14"/>
      <c r="S161" s="34">
        <f t="shared" si="41"/>
        <v>3.0421298697288164E-2</v>
      </c>
      <c r="T161" s="2">
        <f t="shared" si="42"/>
        <v>30.976527952728759</v>
      </c>
      <c r="U161" s="7">
        <f t="shared" si="43"/>
        <v>3.5984794454390432</v>
      </c>
      <c r="X161" s="9"/>
      <c r="Y161" s="8"/>
      <c r="Z161" s="8"/>
      <c r="AC161" s="9"/>
      <c r="AD161" s="8"/>
      <c r="AE161" s="8"/>
      <c r="AH161" s="9"/>
      <c r="AI161" s="8"/>
      <c r="AJ161" s="8"/>
    </row>
    <row r="162" spans="1:36" x14ac:dyDescent="0.25">
      <c r="A162" s="4">
        <f t="shared" si="31"/>
        <v>117.342308486322</v>
      </c>
      <c r="B162" s="3">
        <f t="shared" si="32"/>
        <v>5.3132441990000001E-2</v>
      </c>
      <c r="C162" s="2" t="str">
        <f t="shared" si="30"/>
        <v>13:100-125</v>
      </c>
      <c r="D162" s="8">
        <f t="shared" si="33"/>
        <v>4.3222737079615603E-2</v>
      </c>
      <c r="E162" s="8">
        <f t="shared" si="34"/>
        <v>1.6662909706039744E-2</v>
      </c>
      <c r="F162" s="3">
        <f t="shared" si="35"/>
        <v>2.5939489466205781</v>
      </c>
      <c r="G162" s="2">
        <f t="shared" si="36"/>
        <v>41.152210633880159</v>
      </c>
      <c r="H162" s="2">
        <f t="shared" si="37"/>
        <v>18.261051527419713</v>
      </c>
      <c r="I162" s="33">
        <f t="shared" si="38"/>
        <v>33.785680493388995</v>
      </c>
      <c r="K162" s="14">
        <f>VLOOKUP($C162,'Refi Adj'!$B$2:$E$32,2,0)</f>
        <v>1</v>
      </c>
      <c r="L162" s="14">
        <f>VLOOKUP($C162,'Refi Adj'!$B$2:$E$32,3,0)</f>
        <v>1</v>
      </c>
      <c r="M162" s="14">
        <f>VLOOKUP($C162,'Refi Adj'!$B$2:$E$32,4,0)</f>
        <v>0.95</v>
      </c>
      <c r="O162" s="40">
        <f t="shared" si="39"/>
        <v>2.6664451294598952E-2</v>
      </c>
      <c r="P162" s="40">
        <f t="shared" si="40"/>
        <v>9.5547115026282901E-3</v>
      </c>
      <c r="Q162" s="40">
        <f t="shared" si="44"/>
        <v>2.6664451294598952E-2</v>
      </c>
      <c r="R162" s="14"/>
      <c r="S162" s="34">
        <f t="shared" si="41"/>
        <v>3.3772649498010406E-2</v>
      </c>
      <c r="T162" s="2">
        <f t="shared" si="42"/>
        <v>33.785680493388995</v>
      </c>
      <c r="U162" s="7">
        <f t="shared" si="43"/>
        <v>1.2798148123428077</v>
      </c>
      <c r="X162" s="9"/>
      <c r="Y162" s="8"/>
      <c r="Z162" s="8"/>
      <c r="AC162" s="9"/>
      <c r="AD162" s="8"/>
      <c r="AE162" s="8"/>
      <c r="AH162" s="9"/>
      <c r="AI162" s="8"/>
      <c r="AJ162" s="8"/>
    </row>
    <row r="163" spans="1:36" x14ac:dyDescent="0.25">
      <c r="A163" s="4">
        <f t="shared" si="31"/>
        <v>140.24589755189501</v>
      </c>
      <c r="B163" s="3">
        <f t="shared" si="32"/>
        <v>5.3719244128599994</v>
      </c>
      <c r="C163" s="2" t="str">
        <f t="shared" si="30"/>
        <v>14:125-150</v>
      </c>
      <c r="D163" s="8">
        <f t="shared" si="33"/>
        <v>4.5197628195578002E-2</v>
      </c>
      <c r="E163" s="8">
        <f t="shared" si="34"/>
        <v>2.294031028720141E-2</v>
      </c>
      <c r="F163" s="3">
        <f t="shared" si="35"/>
        <v>1.9702274132183004</v>
      </c>
      <c r="G163" s="2">
        <f t="shared" si="36"/>
        <v>42.593394175043912</v>
      </c>
      <c r="H163" s="2">
        <f t="shared" si="37"/>
        <v>24.307447103939396</v>
      </c>
      <c r="I163" s="33">
        <f t="shared" si="38"/>
        <v>43.575679372443062</v>
      </c>
      <c r="K163" s="14">
        <f>VLOOKUP($C163,'Refi Adj'!$B$2:$E$32,2,0)</f>
        <v>1</v>
      </c>
      <c r="L163" s="14">
        <f>VLOOKUP($C163,'Refi Adj'!$B$2:$E$32,3,0)</f>
        <v>1</v>
      </c>
      <c r="M163" s="14">
        <f>VLOOKUP($C163,'Refi Adj'!$B$2:$E$32,4,0)</f>
        <v>0.92</v>
      </c>
      <c r="O163" s="40">
        <f t="shared" si="39"/>
        <v>4.1402028374229703E-2</v>
      </c>
      <c r="P163" s="40">
        <f t="shared" si="40"/>
        <v>1.7772445197277699E-2</v>
      </c>
      <c r="Q163" s="40">
        <f t="shared" si="44"/>
        <v>4.1402028374229703E-2</v>
      </c>
      <c r="R163" s="14"/>
      <c r="S163" s="34">
        <f t="shared" si="41"/>
        <v>4.6569893464153411E-2</v>
      </c>
      <c r="T163" s="2">
        <f t="shared" si="42"/>
        <v>43.575679372443062</v>
      </c>
      <c r="U163" s="7">
        <f t="shared" si="43"/>
        <v>0.9705332100527202</v>
      </c>
      <c r="X163" s="9"/>
      <c r="Y163" s="8"/>
      <c r="Z163" s="8"/>
      <c r="AC163" s="9"/>
      <c r="AD163" s="8"/>
      <c r="AE163" s="8"/>
      <c r="AH163" s="9"/>
      <c r="AI163" s="8"/>
      <c r="AJ163" s="8"/>
    </row>
    <row r="164" spans="1:36" x14ac:dyDescent="0.25">
      <c r="A164" s="4">
        <f t="shared" si="31"/>
        <v>162.73199149239801</v>
      </c>
      <c r="B164" s="3">
        <f t="shared" si="32"/>
        <v>13.676896577360001</v>
      </c>
      <c r="C164" s="2" t="str">
        <f t="shared" si="30"/>
        <v>15:150-175</v>
      </c>
      <c r="D164" s="8">
        <f t="shared" si="33"/>
        <v>4.7320130719114298E-2</v>
      </c>
      <c r="E164" s="8">
        <f t="shared" si="34"/>
        <v>2.6089542671581506E-2</v>
      </c>
      <c r="F164" s="3">
        <f t="shared" si="35"/>
        <v>1.8137585359308956</v>
      </c>
      <c r="G164" s="2">
        <f t="shared" si="36"/>
        <v>44.106171142447167</v>
      </c>
      <c r="H164" s="2">
        <f t="shared" si="37"/>
        <v>27.183743338215205</v>
      </c>
      <c r="I164" s="33">
        <f t="shared" si="38"/>
        <v>42.519581420179705</v>
      </c>
      <c r="K164" s="14">
        <f>VLOOKUP($C164,'Refi Adj'!$B$2:$E$36,2,0)</f>
        <v>1</v>
      </c>
      <c r="L164" s="14">
        <f>VLOOKUP($C164,'Refi Adj'!$B$2:$E$36,3,0)</f>
        <v>1</v>
      </c>
      <c r="M164" s="14">
        <f>VLOOKUP($C164,'Refi Adj'!$B$2:$E$36,4,0)</f>
        <v>0.9</v>
      </c>
      <c r="O164" s="40">
        <f t="shared" si="39"/>
        <v>3.9994456880629532E-2</v>
      </c>
      <c r="P164" s="40">
        <f t="shared" si="40"/>
        <v>2.0988617275955E-2</v>
      </c>
      <c r="Q164" s="40">
        <f t="shared" si="44"/>
        <v>3.9994456880629532E-2</v>
      </c>
      <c r="R164" s="14"/>
      <c r="S164" s="34">
        <f t="shared" si="41"/>
        <v>4.5095382276256042E-2</v>
      </c>
      <c r="T164" s="2">
        <f t="shared" si="42"/>
        <v>42.519581420179705</v>
      </c>
      <c r="U164" s="7">
        <f t="shared" si="43"/>
        <v>1.0493342850323202</v>
      </c>
      <c r="X164" s="9"/>
      <c r="Y164" s="8"/>
      <c r="Z164" s="8"/>
      <c r="AC164" s="9"/>
      <c r="AD164" s="8"/>
      <c r="AE164" s="8"/>
      <c r="AH164" s="9"/>
      <c r="AI164" s="8"/>
      <c r="AJ164" s="8"/>
    </row>
    <row r="165" spans="1:36" x14ac:dyDescent="0.25">
      <c r="A165" s="4">
        <f t="shared" si="31"/>
        <v>184.21087175120201</v>
      </c>
      <c r="B165" s="3">
        <f t="shared" si="32"/>
        <v>6.4034540484200004</v>
      </c>
      <c r="C165" s="2" t="str">
        <f t="shared" si="30"/>
        <v>16:175-200</v>
      </c>
      <c r="D165" s="8">
        <f t="shared" si="33"/>
        <v>4.37300864949315E-2</v>
      </c>
      <c r="E165" s="8">
        <f t="shared" si="34"/>
        <v>3.0813984155459197E-2</v>
      </c>
      <c r="F165" s="3">
        <f t="shared" si="35"/>
        <v>1.4191636587566689</v>
      </c>
      <c r="G165" s="2">
        <f t="shared" si="36"/>
        <v>41.525582420684806</v>
      </c>
      <c r="H165" s="2">
        <f t="shared" si="37"/>
        <v>31.311240985152988</v>
      </c>
      <c r="I165" s="33">
        <f t="shared" si="38"/>
        <v>42.205245773402531</v>
      </c>
      <c r="K165" s="14">
        <f>VLOOKUP($C165,'Refi Adj'!$B$2:$E$36,2,0)</f>
        <v>1</v>
      </c>
      <c r="L165" s="14">
        <f>VLOOKUP($C165,'Refi Adj'!$B$2:$E$36,3,0)</f>
        <v>1</v>
      </c>
      <c r="M165" s="14">
        <f>VLOOKUP($C165,'Refi Adj'!$B$2:$E$36,4,0)</f>
        <v>0.9</v>
      </c>
      <c r="O165" s="40">
        <f t="shared" si="39"/>
        <v>3.9578757924619533E-2</v>
      </c>
      <c r="P165" s="40">
        <f t="shared" si="40"/>
        <v>2.5731436392256401E-2</v>
      </c>
      <c r="Q165" s="40">
        <f t="shared" si="44"/>
        <v>3.9578757924619533E-2</v>
      </c>
      <c r="R165" s="14"/>
      <c r="S165" s="34">
        <f t="shared" si="41"/>
        <v>4.4661305687822332E-2</v>
      </c>
      <c r="T165" s="2">
        <f t="shared" si="42"/>
        <v>42.205245773402531</v>
      </c>
      <c r="U165" s="7">
        <f t="shared" si="43"/>
        <v>0.97914930657424226</v>
      </c>
      <c r="X165" s="9"/>
      <c r="Y165" s="8"/>
      <c r="Z165" s="8"/>
      <c r="AC165" s="9"/>
      <c r="AD165" s="8"/>
      <c r="AE165" s="8"/>
      <c r="AH165" s="9"/>
      <c r="AI165" s="8"/>
      <c r="AJ165" s="8"/>
    </row>
    <row r="166" spans="1:36" x14ac:dyDescent="0.25">
      <c r="A166" s="4">
        <f t="shared" si="31"/>
        <v>208.14902295197399</v>
      </c>
      <c r="B166" s="3">
        <f t="shared" si="32"/>
        <v>0.91612110511</v>
      </c>
      <c r="C166" s="2" t="str">
        <f t="shared" si="30"/>
        <v>17:200-225</v>
      </c>
      <c r="D166" s="8">
        <f t="shared" si="33"/>
        <v>3.7838169652353301E-2</v>
      </c>
      <c r="E166" s="8">
        <f t="shared" si="34"/>
        <v>3.3391171459687008E-2</v>
      </c>
      <c r="F166" s="3">
        <f t="shared" si="35"/>
        <v>1.1331788613057536</v>
      </c>
      <c r="G166" s="2">
        <f t="shared" si="36"/>
        <v>37.052644492752627</v>
      </c>
      <c r="H166" s="2">
        <f t="shared" si="37"/>
        <v>33.471291992628984</v>
      </c>
      <c r="I166" s="33">
        <f t="shared" si="38"/>
        <v>42.194549226279165</v>
      </c>
      <c r="K166" s="14">
        <f>VLOOKUP($C166,'Refi Adj'!$B$2:$E$36,2,0)</f>
        <v>1</v>
      </c>
      <c r="L166" s="14">
        <f>VLOOKUP($C166,'Refi Adj'!$B$2:$E$36,3,0)</f>
        <v>1</v>
      </c>
      <c r="M166" s="14">
        <f>VLOOKUP($C166,'Refi Adj'!$B$2:$E$36,4,0)</f>
        <v>0.9</v>
      </c>
      <c r="O166" s="40">
        <f t="shared" si="39"/>
        <v>3.9290249180494445E-2</v>
      </c>
      <c r="P166" s="40">
        <f t="shared" si="40"/>
        <v>2.8034848063758201E-2</v>
      </c>
      <c r="Q166" s="40">
        <f t="shared" si="44"/>
        <v>3.9290249180494445E-2</v>
      </c>
      <c r="R166" s="14"/>
      <c r="S166" s="34">
        <f t="shared" si="41"/>
        <v>4.4646572576423252E-2</v>
      </c>
      <c r="T166" s="2">
        <f t="shared" si="42"/>
        <v>42.194549226279165</v>
      </c>
      <c r="U166" s="7">
        <f t="shared" si="43"/>
        <v>0.84750446605020469</v>
      </c>
      <c r="X166" s="9"/>
      <c r="Y166" s="8"/>
      <c r="Z166" s="8"/>
      <c r="AC166" s="9"/>
      <c r="AD166" s="8"/>
      <c r="AE166" s="8"/>
      <c r="AH166" s="9"/>
      <c r="AI166" s="8"/>
      <c r="AJ166" s="8"/>
    </row>
    <row r="167" spans="1:36" x14ac:dyDescent="0.25">
      <c r="A167" s="4">
        <f t="shared" si="31"/>
        <v>232.20992092417401</v>
      </c>
      <c r="B167" s="3">
        <f t="shared" si="32"/>
        <v>0.1132824719</v>
      </c>
      <c r="C167" s="2" t="str">
        <f t="shared" si="30"/>
        <v>18:225-250</v>
      </c>
      <c r="D167" s="8">
        <f t="shared" si="33"/>
        <v>3.4451291354717001E-2</v>
      </c>
      <c r="E167" s="8">
        <f t="shared" si="34"/>
        <v>3.3408687119088516E-2</v>
      </c>
      <c r="F167" s="3">
        <f t="shared" si="35"/>
        <v>1.0312075787926662</v>
      </c>
      <c r="G167" s="2">
        <f t="shared" si="36"/>
        <v>34.341607142168826</v>
      </c>
      <c r="H167" s="2">
        <f t="shared" si="37"/>
        <v>33.485757137468283</v>
      </c>
      <c r="I167" s="33">
        <f t="shared" si="38"/>
        <v>43.147536766254689</v>
      </c>
      <c r="K167" s="14">
        <f>VLOOKUP($C167,'Refi Adj'!$B$2:$E$36,2,0)</f>
        <v>1</v>
      </c>
      <c r="L167" s="14">
        <f>VLOOKUP($C167,'Refi Adj'!$B$2:$E$36,3,0)</f>
        <v>1</v>
      </c>
      <c r="M167" s="14">
        <f>VLOOKUP($C167,'Refi Adj'!$B$2:$E$36,4,0)</f>
        <v>0.9</v>
      </c>
      <c r="O167" s="40">
        <f t="shared" si="39"/>
        <v>4.0152323440871461E-2</v>
      </c>
      <c r="P167" s="40">
        <f t="shared" si="40"/>
        <v>2.7591908920227701E-2</v>
      </c>
      <c r="Q167" s="40">
        <f t="shared" si="44"/>
        <v>4.0152323440871461E-2</v>
      </c>
      <c r="R167" s="14"/>
      <c r="S167" s="34">
        <f t="shared" si="41"/>
        <v>4.5969101639732279E-2</v>
      </c>
      <c r="T167" s="2">
        <f t="shared" si="42"/>
        <v>43.147536766254689</v>
      </c>
      <c r="U167" s="7">
        <f t="shared" si="43"/>
        <v>0.74944452090270697</v>
      </c>
      <c r="X167" s="9"/>
      <c r="Y167" s="8"/>
      <c r="Z167" s="8"/>
      <c r="AC167" s="9"/>
      <c r="AD167" s="8"/>
      <c r="AE167" s="8"/>
      <c r="AH167" s="9"/>
      <c r="AI167" s="8"/>
      <c r="AJ167" s="8"/>
    </row>
    <row r="168" spans="1:36" x14ac:dyDescent="0.25">
      <c r="A168" s="4">
        <f t="shared" si="31"/>
        <v>254.97823537785101</v>
      </c>
      <c r="B168" s="3">
        <f t="shared" si="32"/>
        <v>4.2842196600000005E-3</v>
      </c>
      <c r="C168" s="2" t="str">
        <f t="shared" si="30"/>
        <v>999:&gt;= 250</v>
      </c>
      <c r="D168" s="8">
        <f t="shared" si="33"/>
        <v>0.15384448457170499</v>
      </c>
      <c r="E168" s="8">
        <f t="shared" si="34"/>
        <v>3.1433795586805896E-2</v>
      </c>
      <c r="F168" s="3">
        <f t="shared" si="35"/>
        <v>4.8942382458031917</v>
      </c>
      <c r="G168" s="2">
        <f t="shared" si="36"/>
        <v>86.528924338069885</v>
      </c>
      <c r="H168" s="2">
        <f t="shared" si="37"/>
        <v>31.836522798972922</v>
      </c>
      <c r="I168" s="33">
        <f t="shared" si="38"/>
        <v>42.099049215156334</v>
      </c>
      <c r="K168" s="14">
        <f>VLOOKUP($C168,'Refi Adj'!$B$2:$E$36,2,0)</f>
        <v>1</v>
      </c>
      <c r="L168" s="14">
        <f>VLOOKUP($C168,'Refi Adj'!$B$2:$E$36,3,0)</f>
        <v>1</v>
      </c>
      <c r="M168" s="14">
        <f>VLOOKUP($C168,'Refi Adj'!$B$2:$E$36,4,0)</f>
        <v>0.9</v>
      </c>
      <c r="O168" s="40">
        <f t="shared" si="39"/>
        <v>3.9271585474869933E-2</v>
      </c>
      <c r="P168" s="40">
        <f t="shared" si="40"/>
        <v>2.6190236764057601E-2</v>
      </c>
      <c r="Q168" s="40">
        <f t="shared" si="44"/>
        <v>3.9271585474869933E-2</v>
      </c>
      <c r="R168" s="14"/>
      <c r="S168" s="34">
        <f t="shared" si="41"/>
        <v>4.4515144297618228E-2</v>
      </c>
      <c r="T168" s="2">
        <f t="shared" si="42"/>
        <v>42.099049215156334</v>
      </c>
      <c r="U168" s="7">
        <f t="shared" si="43"/>
        <v>3.4560032770675844</v>
      </c>
      <c r="X168" s="9"/>
      <c r="Y168" s="8"/>
      <c r="Z168" s="8"/>
      <c r="AC168" s="9"/>
      <c r="AD168" s="8"/>
      <c r="AE168" s="8"/>
      <c r="AH168" s="9"/>
      <c r="AI168" s="8"/>
      <c r="AJ168" s="8"/>
    </row>
    <row r="169" spans="1:36" x14ac:dyDescent="0.25">
      <c r="A169" s="4"/>
      <c r="B169" s="3"/>
      <c r="C169" s="2"/>
      <c r="D169" s="8"/>
      <c r="E169" s="8"/>
      <c r="F169" s="3"/>
      <c r="G169" s="2"/>
      <c r="H169" s="2"/>
      <c r="I169" s="33"/>
      <c r="K169" s="14"/>
      <c r="L169" s="14"/>
      <c r="M169" s="14"/>
      <c r="O169" s="40"/>
      <c r="P169" s="40"/>
      <c r="Q169" s="40"/>
      <c r="R169" s="14"/>
      <c r="S169" s="34"/>
      <c r="T169" s="2"/>
      <c r="U169" s="7"/>
      <c r="X169" s="9"/>
      <c r="Y169" s="8"/>
      <c r="Z169" s="8"/>
      <c r="AC169" s="9"/>
      <c r="AD169" s="8"/>
      <c r="AE169" s="8"/>
      <c r="AH169" s="9"/>
      <c r="AI169" s="8"/>
      <c r="AJ169" s="8"/>
    </row>
    <row r="170" spans="1:36" x14ac:dyDescent="0.25">
      <c r="A170" s="4"/>
      <c r="B170" s="3"/>
      <c r="C170" s="2"/>
      <c r="D170" s="8"/>
      <c r="E170" s="8"/>
      <c r="F170" s="3"/>
      <c r="G170" s="2"/>
      <c r="H170" s="2"/>
      <c r="I170" s="33"/>
      <c r="K170" s="14"/>
      <c r="L170" s="14"/>
      <c r="M170" s="14"/>
      <c r="O170" s="40"/>
      <c r="P170" s="40"/>
      <c r="Q170" s="40"/>
      <c r="R170" s="14"/>
      <c r="S170" s="34"/>
      <c r="T170" s="2"/>
      <c r="U170" s="7"/>
      <c r="X170" s="9"/>
      <c r="Y170" s="8"/>
      <c r="Z170" s="8"/>
      <c r="AC170" s="9"/>
      <c r="AD170" s="8"/>
      <c r="AE170" s="8"/>
      <c r="AH170" s="9"/>
      <c r="AI170" s="8"/>
      <c r="AJ170" s="8"/>
    </row>
    <row r="171" spans="1:36" s="24" customFormat="1" x14ac:dyDescent="0.25">
      <c r="A171" s="4"/>
      <c r="B171" s="3"/>
      <c r="C171" s="2"/>
      <c r="D171" s="8"/>
      <c r="E171" s="8"/>
      <c r="F171" s="3"/>
      <c r="G171" s="2"/>
      <c r="H171" s="2"/>
      <c r="I171" s="33"/>
      <c r="J171"/>
      <c r="K171" s="14"/>
      <c r="L171" s="14"/>
      <c r="M171" s="14"/>
      <c r="O171" s="40"/>
      <c r="P171" s="40"/>
      <c r="Q171" s="40"/>
      <c r="R171" s="14"/>
      <c r="S171" s="34"/>
      <c r="T171" s="2"/>
      <c r="U171" s="7"/>
      <c r="V171"/>
      <c r="W171"/>
      <c r="X171" s="9"/>
      <c r="Y171" s="8"/>
      <c r="Z171" s="8"/>
      <c r="AA171"/>
      <c r="AB171"/>
      <c r="AC171" s="9"/>
      <c r="AD171" s="8"/>
      <c r="AE171" s="8"/>
      <c r="AF171"/>
      <c r="AG171"/>
      <c r="AH171" s="9"/>
      <c r="AI171" s="8"/>
      <c r="AJ171" s="8"/>
    </row>
    <row r="172" spans="1:36" s="24" customFormat="1" x14ac:dyDescent="0.25">
      <c r="A172" s="4"/>
      <c r="B172" s="3"/>
      <c r="C172" s="2"/>
      <c r="D172" s="8"/>
      <c r="E172" s="8"/>
      <c r="F172" s="3"/>
      <c r="G172" s="2"/>
      <c r="H172" s="2"/>
      <c r="I172" s="33"/>
      <c r="J172"/>
      <c r="K172" s="14"/>
      <c r="L172" s="14"/>
      <c r="M172" s="14"/>
      <c r="O172" s="40"/>
      <c r="P172" s="40"/>
      <c r="Q172" s="40"/>
      <c r="R172" s="14"/>
      <c r="S172" s="34"/>
      <c r="T172" s="2"/>
      <c r="U172" s="7"/>
      <c r="V172"/>
      <c r="W172"/>
      <c r="X172" s="9"/>
      <c r="Y172" s="8"/>
      <c r="Z172" s="8"/>
      <c r="AA172"/>
      <c r="AB172"/>
      <c r="AC172" s="9"/>
      <c r="AD172" s="8"/>
      <c r="AE172" s="8"/>
      <c r="AF172"/>
      <c r="AG172"/>
      <c r="AH172" s="9"/>
      <c r="AI172" s="8"/>
      <c r="AJ172" s="8"/>
    </row>
    <row r="173" spans="1:36" s="24" customFormat="1" x14ac:dyDescent="0.25">
      <c r="A173" s="4"/>
      <c r="B173" s="3"/>
      <c r="C173" s="2"/>
      <c r="D173" s="8"/>
      <c r="E173" s="8"/>
      <c r="F173" s="3"/>
      <c r="G173" s="2"/>
      <c r="H173" s="2"/>
      <c r="I173" s="33"/>
      <c r="J173"/>
      <c r="K173" s="14"/>
      <c r="L173" s="14"/>
      <c r="M173" s="14"/>
      <c r="O173" s="40"/>
      <c r="P173" s="40"/>
      <c r="Q173" s="40"/>
      <c r="R173" s="14"/>
      <c r="S173" s="34"/>
      <c r="T173" s="2"/>
      <c r="U173" s="7"/>
      <c r="V173"/>
      <c r="W173"/>
      <c r="X173" s="9"/>
      <c r="Y173" s="8"/>
      <c r="Z173" s="8"/>
      <c r="AA173"/>
      <c r="AB173"/>
      <c r="AC173" s="9"/>
      <c r="AD173" s="8"/>
      <c r="AE173" s="8"/>
      <c r="AF173"/>
      <c r="AG173"/>
      <c r="AH173" s="9"/>
      <c r="AI173" s="8"/>
      <c r="AJ173" s="8"/>
    </row>
    <row r="174" spans="1:36" s="24" customFormat="1" x14ac:dyDescent="0.25">
      <c r="A174" s="4"/>
      <c r="B174" s="3"/>
      <c r="C174" s="2"/>
      <c r="D174" s="8"/>
      <c r="E174" s="8"/>
      <c r="F174" s="3"/>
      <c r="G174" s="2"/>
      <c r="H174" s="2"/>
      <c r="I174" s="33"/>
      <c r="J174"/>
      <c r="K174" s="14"/>
      <c r="L174" s="14"/>
      <c r="M174" s="14"/>
      <c r="O174" s="40"/>
      <c r="P174" s="40"/>
      <c r="Q174" s="40"/>
      <c r="R174" s="14"/>
      <c r="S174" s="34"/>
      <c r="T174" s="2"/>
      <c r="U174" s="7"/>
      <c r="V174"/>
      <c r="W174"/>
      <c r="X174" s="9"/>
      <c r="Y174" s="8"/>
      <c r="Z174" s="8"/>
      <c r="AA174"/>
      <c r="AB174"/>
      <c r="AC174" s="9"/>
      <c r="AD174" s="8"/>
      <c r="AE174" s="8"/>
      <c r="AF174"/>
      <c r="AG174"/>
      <c r="AH174" s="9"/>
      <c r="AI174" s="8"/>
      <c r="AJ174" s="8"/>
    </row>
    <row r="175" spans="1:36" x14ac:dyDescent="0.25">
      <c r="A175" s="4"/>
      <c r="B175" s="3"/>
      <c r="C175" s="2"/>
      <c r="D175" s="8"/>
      <c r="E175" s="8"/>
      <c r="F175" s="3"/>
      <c r="G175" s="2"/>
      <c r="H175" s="2"/>
      <c r="I175" s="33"/>
      <c r="K175" s="14"/>
      <c r="L175" s="14"/>
      <c r="M175" s="14"/>
      <c r="O175" s="40"/>
      <c r="P175" s="40"/>
      <c r="Q175" s="40"/>
      <c r="R175" s="14"/>
      <c r="S175" s="34"/>
      <c r="T175" s="2"/>
      <c r="U175" s="7"/>
      <c r="X175" s="9"/>
      <c r="Y175" s="8"/>
      <c r="Z175" s="8"/>
      <c r="AC175" s="9"/>
      <c r="AD175" s="8"/>
      <c r="AE175" s="8"/>
      <c r="AH175" s="9"/>
      <c r="AI175" s="8"/>
      <c r="AJ175" s="8"/>
    </row>
    <row r="176" spans="1:36" s="41" customFormat="1" x14ac:dyDescent="0.25"/>
    <row r="177" spans="1:51" x14ac:dyDescent="0.25">
      <c r="A177" t="s">
        <v>180</v>
      </c>
      <c r="C177" t="s">
        <v>125</v>
      </c>
      <c r="F177" t="s">
        <v>166</v>
      </c>
      <c r="AS177" s="17" t="s">
        <v>88</v>
      </c>
      <c r="AT177" s="17" t="s">
        <v>89</v>
      </c>
      <c r="AU177" s="17"/>
      <c r="AV177" s="17"/>
      <c r="AW177" s="17" t="s">
        <v>90</v>
      </c>
      <c r="AX177" s="17"/>
    </row>
    <row r="178" spans="1:51" x14ac:dyDescent="0.25">
      <c r="A178" t="s">
        <v>20</v>
      </c>
      <c r="B178" t="s">
        <v>21</v>
      </c>
      <c r="C178" t="s">
        <v>22</v>
      </c>
      <c r="D178" t="s">
        <v>23</v>
      </c>
      <c r="E178" t="s">
        <v>94</v>
      </c>
      <c r="F178" t="s">
        <v>95</v>
      </c>
      <c r="G178" t="s">
        <v>24</v>
      </c>
      <c r="H178" t="s">
        <v>25</v>
      </c>
      <c r="I178" t="s">
        <v>26</v>
      </c>
      <c r="J178" t="s">
        <v>27</v>
      </c>
      <c r="K178" t="s">
        <v>28</v>
      </c>
      <c r="L178" t="s">
        <v>29</v>
      </c>
      <c r="M178" t="s">
        <v>30</v>
      </c>
      <c r="N178" t="s">
        <v>31</v>
      </c>
      <c r="O178" t="s">
        <v>32</v>
      </c>
      <c r="P178" t="s">
        <v>33</v>
      </c>
      <c r="Q178" t="s">
        <v>34</v>
      </c>
      <c r="R178" t="s">
        <v>35</v>
      </c>
      <c r="S178" t="s">
        <v>36</v>
      </c>
      <c r="T178" t="s">
        <v>37</v>
      </c>
      <c r="U178" t="s">
        <v>38</v>
      </c>
      <c r="V178" t="s">
        <v>39</v>
      </c>
      <c r="W178" t="s">
        <v>40</v>
      </c>
      <c r="X178" t="s">
        <v>41</v>
      </c>
      <c r="Y178" t="s">
        <v>42</v>
      </c>
      <c r="Z178" t="s">
        <v>43</v>
      </c>
      <c r="AA178" t="s">
        <v>44</v>
      </c>
      <c r="AB178" s="1" t="s">
        <v>45</v>
      </c>
      <c r="AC178" s="1" t="s">
        <v>46</v>
      </c>
      <c r="AD178" s="1" t="s">
        <v>47</v>
      </c>
      <c r="AE178" t="s">
        <v>48</v>
      </c>
      <c r="AF178" t="s">
        <v>49</v>
      </c>
      <c r="AG178" t="s">
        <v>50</v>
      </c>
      <c r="AH178" t="s">
        <v>51</v>
      </c>
      <c r="AI178" t="s">
        <v>52</v>
      </c>
      <c r="AJ178" t="s">
        <v>53</v>
      </c>
      <c r="AK178" t="s">
        <v>54</v>
      </c>
      <c r="AL178" t="s">
        <v>55</v>
      </c>
      <c r="AM178" t="s">
        <v>56</v>
      </c>
      <c r="AN178" t="s">
        <v>57</v>
      </c>
      <c r="AO178" t="s">
        <v>58</v>
      </c>
      <c r="AP178" t="s">
        <v>59</v>
      </c>
      <c r="AQ178" t="s">
        <v>60</v>
      </c>
      <c r="AR178" t="s">
        <v>61</v>
      </c>
      <c r="AS178" s="19" t="s">
        <v>116</v>
      </c>
      <c r="AT178" s="19" t="s">
        <v>117</v>
      </c>
      <c r="AU178" s="17" t="s">
        <v>118</v>
      </c>
      <c r="AV178" s="17" t="s">
        <v>119</v>
      </c>
      <c r="AW178" s="19" t="s">
        <v>120</v>
      </c>
      <c r="AX178" s="17" t="s">
        <v>121</v>
      </c>
      <c r="AY178" t="s">
        <v>171</v>
      </c>
    </row>
    <row r="179" spans="1:51" x14ac:dyDescent="0.25">
      <c r="A179">
        <v>97</v>
      </c>
      <c r="B179" s="4">
        <v>0.98047788999999996</v>
      </c>
      <c r="C179" s="4">
        <v>100</v>
      </c>
      <c r="D179" s="4">
        <v>21.067900241987299</v>
      </c>
      <c r="E179" s="4">
        <v>1</v>
      </c>
      <c r="F179" s="5">
        <v>1.9522109999999999E-2</v>
      </c>
      <c r="G179" s="5">
        <v>0</v>
      </c>
      <c r="H179" s="4">
        <v>5.875</v>
      </c>
      <c r="I179" s="4">
        <v>3.7846229999999998</v>
      </c>
      <c r="J179" s="4">
        <v>66.835700000000003</v>
      </c>
      <c r="K179" s="4">
        <v>145.06</v>
      </c>
      <c r="L179" s="4">
        <v>100</v>
      </c>
      <c r="M179" s="4">
        <v>42</v>
      </c>
      <c r="N179" s="4">
        <v>90</v>
      </c>
      <c r="O179" s="4">
        <v>8.5</v>
      </c>
      <c r="P179" s="4">
        <v>32753.46</v>
      </c>
      <c r="Q179" s="4">
        <v>32753.46</v>
      </c>
      <c r="R179" s="4">
        <v>794</v>
      </c>
      <c r="S179" s="4">
        <v>0</v>
      </c>
      <c r="T179" s="4">
        <v>0</v>
      </c>
      <c r="U179" s="4">
        <v>0</v>
      </c>
      <c r="V179" s="4">
        <v>0</v>
      </c>
      <c r="W179" s="4">
        <v>0</v>
      </c>
      <c r="X179" s="4">
        <v>0</v>
      </c>
      <c r="Y179" s="4">
        <v>0</v>
      </c>
      <c r="Z179" s="5">
        <v>1.096083E-2</v>
      </c>
      <c r="AA179" s="5">
        <v>1.64101E-3</v>
      </c>
      <c r="AB179" s="10">
        <v>6.2107500000000001E-3</v>
      </c>
      <c r="AC179" s="10">
        <v>0</v>
      </c>
      <c r="AD179" s="10">
        <v>7.0951E-4</v>
      </c>
      <c r="AE179" s="4">
        <v>7.0374509803919405E-2</v>
      </c>
      <c r="AF179" s="4">
        <v>0</v>
      </c>
      <c r="AG179" s="4">
        <v>1</v>
      </c>
      <c r="AH179" s="4">
        <v>1</v>
      </c>
      <c r="AI179" s="4">
        <v>1</v>
      </c>
      <c r="AJ179" s="4">
        <v>1</v>
      </c>
      <c r="AK179" s="4">
        <v>1</v>
      </c>
      <c r="AL179" s="4">
        <v>1</v>
      </c>
      <c r="AM179" s="4">
        <v>0</v>
      </c>
      <c r="AN179" s="4">
        <v>0</v>
      </c>
      <c r="AO179" s="4" t="s">
        <v>78</v>
      </c>
      <c r="AP179" s="4" t="s">
        <v>79</v>
      </c>
      <c r="AQ179" s="6">
        <v>32753.46</v>
      </c>
      <c r="AR179" s="4">
        <v>1</v>
      </c>
      <c r="AS179" s="15">
        <v>0</v>
      </c>
      <c r="AT179" s="15">
        <v>100</v>
      </c>
      <c r="AU179" s="15">
        <v>100</v>
      </c>
      <c r="AV179" s="15">
        <v>0</v>
      </c>
      <c r="AW179" s="15">
        <v>0</v>
      </c>
      <c r="AX179" s="15">
        <v>0</v>
      </c>
      <c r="AY179" s="31">
        <v>5546.85</v>
      </c>
    </row>
    <row r="180" spans="1:51" x14ac:dyDescent="0.25">
      <c r="A180">
        <v>97</v>
      </c>
      <c r="B180" s="4">
        <v>0.981895100308249</v>
      </c>
      <c r="C180" s="4">
        <v>53.926505587231098</v>
      </c>
      <c r="D180" s="4">
        <v>19.6878754652755</v>
      </c>
      <c r="E180" s="4">
        <v>6.2536726327087594E-2</v>
      </c>
      <c r="F180" s="5">
        <v>1.8104899691750401E-2</v>
      </c>
      <c r="G180" s="5">
        <v>0</v>
      </c>
      <c r="H180" s="4">
        <v>5.4800507467645003</v>
      </c>
      <c r="I180" s="4">
        <v>3.75700708557296</v>
      </c>
      <c r="J180" s="4">
        <v>35.647117275124103</v>
      </c>
      <c r="K180" s="4">
        <v>166.13016914246199</v>
      </c>
      <c r="L180" s="4">
        <v>31.278566249640399</v>
      </c>
      <c r="M180" s="4">
        <v>41.499524460816502</v>
      </c>
      <c r="N180" s="4">
        <v>85.599477447759199</v>
      </c>
      <c r="O180" s="4">
        <v>59.3373631490158</v>
      </c>
      <c r="P180" s="4">
        <v>170189.90339858999</v>
      </c>
      <c r="Q180" s="4">
        <v>125688.486</v>
      </c>
      <c r="R180" s="4">
        <v>777.53033686792901</v>
      </c>
      <c r="S180" s="4">
        <v>0</v>
      </c>
      <c r="T180" s="4">
        <v>0</v>
      </c>
      <c r="U180" s="4">
        <v>0</v>
      </c>
      <c r="V180" s="4">
        <v>0.40375193635477402</v>
      </c>
      <c r="W180" s="4">
        <v>0</v>
      </c>
      <c r="X180" s="4">
        <v>0.32434272459929198</v>
      </c>
      <c r="Y180" s="4">
        <v>0</v>
      </c>
      <c r="Z180" s="5">
        <v>1.79786928120403E-3</v>
      </c>
      <c r="AA180" s="5">
        <v>1.0201989025972E-3</v>
      </c>
      <c r="AB180" s="10">
        <v>4.8905802023871603E-3</v>
      </c>
      <c r="AC180" s="10">
        <v>0</v>
      </c>
      <c r="AD180" s="10">
        <v>1.03962336012446E-2</v>
      </c>
      <c r="AE180" s="4">
        <v>-5.1932766820140201E-3</v>
      </c>
      <c r="AF180" s="4">
        <v>0.89651138927713703</v>
      </c>
      <c r="AG180" s="4">
        <v>1</v>
      </c>
      <c r="AH180" s="4">
        <v>1</v>
      </c>
      <c r="AI180" s="4">
        <v>1</v>
      </c>
      <c r="AJ180" s="4">
        <v>1</v>
      </c>
      <c r="AK180" s="4">
        <v>1</v>
      </c>
      <c r="AL180" s="4">
        <v>1</v>
      </c>
      <c r="AM180" s="4">
        <v>0</v>
      </c>
      <c r="AN180" s="4">
        <v>0</v>
      </c>
      <c r="AO180" s="4" t="s">
        <v>80</v>
      </c>
      <c r="AP180" s="4" t="s">
        <v>81</v>
      </c>
      <c r="AQ180" s="6">
        <v>3142212.15</v>
      </c>
      <c r="AR180" s="4">
        <v>25</v>
      </c>
      <c r="AS180" s="15">
        <v>0</v>
      </c>
      <c r="AT180" s="15">
        <v>59.624806364522499</v>
      </c>
      <c r="AU180" s="15">
        <v>59.624806364522499</v>
      </c>
      <c r="AV180" s="15">
        <v>40.375193635477402</v>
      </c>
      <c r="AW180" s="15">
        <v>40.375193635477402</v>
      </c>
      <c r="AX180" s="15">
        <v>0</v>
      </c>
      <c r="AY180" s="31">
        <v>4308.7926875862904</v>
      </c>
    </row>
    <row r="181" spans="1:51" x14ac:dyDescent="0.25">
      <c r="A181">
        <v>97</v>
      </c>
      <c r="B181" s="4">
        <v>0.97299871261527404</v>
      </c>
      <c r="C181" s="4">
        <v>45.7420497333543</v>
      </c>
      <c r="D181" s="4">
        <v>27.9975643353125</v>
      </c>
      <c r="E181" s="4">
        <v>4.9675450142089399E-2</v>
      </c>
      <c r="F181" s="5">
        <v>2.70012873847255E-2</v>
      </c>
      <c r="G181" s="5">
        <v>0</v>
      </c>
      <c r="H181" s="4">
        <v>5.5215956509271802</v>
      </c>
      <c r="I181" s="4">
        <v>3.7784990685883701</v>
      </c>
      <c r="J181" s="4">
        <v>41.977464769770201</v>
      </c>
      <c r="K181" s="4">
        <v>190.39197835595601</v>
      </c>
      <c r="L181" s="4">
        <v>16.2024385544734</v>
      </c>
      <c r="M181" s="4">
        <v>42.575634617058299</v>
      </c>
      <c r="N181" s="4">
        <v>60.428973611941601</v>
      </c>
      <c r="O181" s="4">
        <v>55.563464835435497</v>
      </c>
      <c r="P181" s="4">
        <v>273916.22150771902</v>
      </c>
      <c r="Q181" s="4">
        <v>246297.90532125201</v>
      </c>
      <c r="R181" s="4">
        <v>778.10853865903096</v>
      </c>
      <c r="S181" s="4">
        <v>0</v>
      </c>
      <c r="T181" s="4">
        <v>0</v>
      </c>
      <c r="U181" s="4">
        <v>3.3873697239004297E-2</v>
      </c>
      <c r="V181" s="4">
        <v>0.41882625590214301</v>
      </c>
      <c r="W181" s="4">
        <v>0</v>
      </c>
      <c r="X181" s="4">
        <v>0.70047940670892095</v>
      </c>
      <c r="Y181" s="4">
        <v>0</v>
      </c>
      <c r="Z181" s="5">
        <v>5.2001257323515903E-4</v>
      </c>
      <c r="AA181" s="5">
        <v>9.6768819732903101E-4</v>
      </c>
      <c r="AB181" s="10">
        <v>4.2033406590764001E-3</v>
      </c>
      <c r="AC181" s="10">
        <v>1.30394022591955E-5</v>
      </c>
      <c r="AD181" s="10">
        <v>2.1297192572867499E-2</v>
      </c>
      <c r="AE181" s="4">
        <v>4.5407140909657499E-4</v>
      </c>
      <c r="AF181" s="4">
        <v>0.72579029685867302</v>
      </c>
      <c r="AG181" s="4">
        <v>0.99346644542043505</v>
      </c>
      <c r="AH181" s="4">
        <v>0.99346644542043505</v>
      </c>
      <c r="AI181" s="4">
        <v>1</v>
      </c>
      <c r="AJ181" s="4">
        <v>1</v>
      </c>
      <c r="AK181" s="4">
        <v>1</v>
      </c>
      <c r="AL181" s="4">
        <v>1</v>
      </c>
      <c r="AM181" s="4">
        <v>0</v>
      </c>
      <c r="AN181" s="4">
        <v>0</v>
      </c>
      <c r="AO181" s="4" t="s">
        <v>82</v>
      </c>
      <c r="AP181" s="4" t="s">
        <v>83</v>
      </c>
      <c r="AQ181" s="6">
        <v>149502828.53</v>
      </c>
      <c r="AR181" s="4">
        <v>607</v>
      </c>
      <c r="AS181" s="15">
        <v>0</v>
      </c>
      <c r="AT181" s="15">
        <v>58.117374409785597</v>
      </c>
      <c r="AU181" s="15">
        <v>58.117374409785597</v>
      </c>
      <c r="AV181" s="15">
        <v>41.882625590214303</v>
      </c>
      <c r="AW181" s="15">
        <v>41.882625590214303</v>
      </c>
      <c r="AX181" s="15">
        <v>0</v>
      </c>
      <c r="AY181" s="31">
        <v>4251.2320981783096</v>
      </c>
    </row>
    <row r="182" spans="1:51" x14ac:dyDescent="0.25">
      <c r="A182">
        <v>97</v>
      </c>
      <c r="B182" s="4">
        <v>0.97172524245020597</v>
      </c>
      <c r="C182" s="4">
        <v>36.044984186123699</v>
      </c>
      <c r="D182" s="4">
        <v>29.1203092202345</v>
      </c>
      <c r="E182" s="4">
        <v>3.6563968988251802E-2</v>
      </c>
      <c r="F182" s="5">
        <v>2.8274757549793299E-2</v>
      </c>
      <c r="G182" s="5">
        <v>0</v>
      </c>
      <c r="H182" s="4">
        <v>5.68814050444524</v>
      </c>
      <c r="I182" s="4">
        <v>3.70292444551324</v>
      </c>
      <c r="J182" s="4">
        <v>60.285902354424898</v>
      </c>
      <c r="K182" s="4">
        <v>212.532409382265</v>
      </c>
      <c r="L182" s="4">
        <v>15.520617610179601</v>
      </c>
      <c r="M182" s="4">
        <v>40.917152259145404</v>
      </c>
      <c r="N182" s="4">
        <v>63.058385981118597</v>
      </c>
      <c r="O182" s="4">
        <v>59.619903555286797</v>
      </c>
      <c r="P182" s="4">
        <v>282447.31264149997</v>
      </c>
      <c r="Q182" s="4">
        <v>257227.87382467001</v>
      </c>
      <c r="R182" s="4">
        <v>777.72147300117103</v>
      </c>
      <c r="S182" s="4">
        <v>0</v>
      </c>
      <c r="T182" s="4">
        <v>0</v>
      </c>
      <c r="U182" s="4">
        <v>2.77276374434361E-2</v>
      </c>
      <c r="V182" s="4">
        <v>0.35540294961879199</v>
      </c>
      <c r="W182" s="4">
        <v>0</v>
      </c>
      <c r="X182" s="4">
        <v>0.73970507038933297</v>
      </c>
      <c r="Y182" s="4">
        <v>0</v>
      </c>
      <c r="Z182" s="5">
        <v>4.7060161113777099E-4</v>
      </c>
      <c r="AA182" s="5">
        <v>1.1202030837076801E-3</v>
      </c>
      <c r="AB182" s="10">
        <v>3.8709796675789701E-3</v>
      </c>
      <c r="AC182" s="10">
        <v>1.94061703549869E-6</v>
      </c>
      <c r="AD182" s="10">
        <v>2.2811017749275301E-2</v>
      </c>
      <c r="AE182" s="4">
        <v>-9.1529444470746096E-3</v>
      </c>
      <c r="AF182" s="4">
        <v>0.80580144448061097</v>
      </c>
      <c r="AG182" s="4">
        <v>0.99826861244157905</v>
      </c>
      <c r="AH182" s="4">
        <v>0.99918504992789303</v>
      </c>
      <c r="AI182" s="4">
        <v>1</v>
      </c>
      <c r="AJ182" s="4">
        <v>1</v>
      </c>
      <c r="AK182" s="4">
        <v>1</v>
      </c>
      <c r="AL182" s="4">
        <v>1</v>
      </c>
      <c r="AM182" s="4">
        <v>0</v>
      </c>
      <c r="AN182" s="4">
        <v>0</v>
      </c>
      <c r="AO182" s="4" t="s">
        <v>84</v>
      </c>
      <c r="AP182" s="4" t="s">
        <v>85</v>
      </c>
      <c r="AQ182" s="6">
        <v>331566729.36000001</v>
      </c>
      <c r="AR182" s="4">
        <v>1289</v>
      </c>
      <c r="AS182" s="15">
        <v>0</v>
      </c>
      <c r="AT182" s="15">
        <v>64.459705038120703</v>
      </c>
      <c r="AU182" s="15">
        <v>64.459705038120703</v>
      </c>
      <c r="AV182" s="15">
        <v>35.540294961879198</v>
      </c>
      <c r="AW182" s="15">
        <v>35.540294961879198</v>
      </c>
      <c r="AX182" s="15">
        <v>0</v>
      </c>
      <c r="AY182">
        <v>4391.3861841347598</v>
      </c>
    </row>
    <row r="183" spans="1:51" x14ac:dyDescent="0.25">
      <c r="A183">
        <v>97</v>
      </c>
      <c r="B183" s="4">
        <v>0.97179405334903901</v>
      </c>
      <c r="C183" s="4">
        <v>45.0720353752695</v>
      </c>
      <c r="D183" s="4">
        <v>29.060055209685299</v>
      </c>
      <c r="E183" s="4">
        <v>4.8703003571695699E-2</v>
      </c>
      <c r="F183" s="5">
        <v>2.8205946650960299E-2</v>
      </c>
      <c r="G183" s="5">
        <v>0</v>
      </c>
      <c r="H183" s="4">
        <v>5.8348781883709302</v>
      </c>
      <c r="I183" s="4">
        <v>3.67307001980189</v>
      </c>
      <c r="J183" s="4">
        <v>75.657128962449505</v>
      </c>
      <c r="K183" s="4">
        <v>234.249178908365</v>
      </c>
      <c r="L183" s="4">
        <v>15.055195490620999</v>
      </c>
      <c r="M183" s="4">
        <v>40.999928162927098</v>
      </c>
      <c r="N183" s="4">
        <v>69.031724488063105</v>
      </c>
      <c r="O183" s="4">
        <v>64.295707767699398</v>
      </c>
      <c r="P183" s="4">
        <v>290583.50108907698</v>
      </c>
      <c r="Q183" s="4">
        <v>265210.59250492998</v>
      </c>
      <c r="R183" s="4">
        <v>777.30025594932897</v>
      </c>
      <c r="S183" s="4">
        <v>0</v>
      </c>
      <c r="T183" s="4">
        <v>0</v>
      </c>
      <c r="U183" s="4">
        <v>5.6566528741763399E-2</v>
      </c>
      <c r="V183" s="4">
        <v>0.38889633844951899</v>
      </c>
      <c r="W183" s="4">
        <v>0</v>
      </c>
      <c r="X183" s="4">
        <v>0.68928620718205202</v>
      </c>
      <c r="Y183" s="4">
        <v>0</v>
      </c>
      <c r="Z183" s="5">
        <v>4.6446899598775202E-4</v>
      </c>
      <c r="AA183" s="5">
        <v>1.79424675776494E-3</v>
      </c>
      <c r="AB183" s="10">
        <v>3.6791862401650399E-3</v>
      </c>
      <c r="AC183" s="10">
        <v>4.94448876754042E-6</v>
      </c>
      <c r="AD183" s="10">
        <v>2.2263085253417102E-2</v>
      </c>
      <c r="AE183" s="4">
        <v>9.6345984911288696E-3</v>
      </c>
      <c r="AF183" s="4">
        <v>0.730149320568517</v>
      </c>
      <c r="AG183" s="4">
        <v>0.99721339917743601</v>
      </c>
      <c r="AH183" s="4">
        <v>0.99721339917743601</v>
      </c>
      <c r="AI183" s="4">
        <v>1</v>
      </c>
      <c r="AJ183" s="4">
        <v>1</v>
      </c>
      <c r="AK183" s="4">
        <v>1</v>
      </c>
      <c r="AL183" s="4">
        <v>1</v>
      </c>
      <c r="AM183" s="4">
        <v>0</v>
      </c>
      <c r="AN183" s="4">
        <v>0</v>
      </c>
      <c r="AO183" s="4" t="s">
        <v>86</v>
      </c>
      <c r="AP183" s="4" t="s">
        <v>87</v>
      </c>
      <c r="AQ183" s="6">
        <v>134461770.40000001</v>
      </c>
      <c r="AR183" s="4">
        <v>507</v>
      </c>
      <c r="AS183" s="15">
        <v>0</v>
      </c>
      <c r="AT183" s="15">
        <v>61.110366155047998</v>
      </c>
      <c r="AU183" s="15">
        <v>61.110366155047998</v>
      </c>
      <c r="AV183" s="15">
        <v>38.889633844951902</v>
      </c>
      <c r="AW183" s="15">
        <v>38.889633844951902</v>
      </c>
      <c r="AX183" s="15">
        <v>0</v>
      </c>
      <c r="AY183">
        <v>4826.8002210692703</v>
      </c>
    </row>
    <row r="184" spans="1:51" x14ac:dyDescent="0.25">
      <c r="A184">
        <v>97</v>
      </c>
      <c r="B184" s="4">
        <v>0.97098280658749803</v>
      </c>
      <c r="C184" s="4">
        <v>50.113546797180099</v>
      </c>
      <c r="D184" s="4">
        <v>29.767443392516</v>
      </c>
      <c r="E184" s="4">
        <v>5.6304496682895597E-2</v>
      </c>
      <c r="F184" s="5">
        <v>2.9017193412501301E-2</v>
      </c>
      <c r="G184" s="5">
        <v>0</v>
      </c>
      <c r="H184" s="4">
        <v>5.84193448350414</v>
      </c>
      <c r="I184" s="4">
        <v>3.7028613529320098</v>
      </c>
      <c r="J184" s="4">
        <v>76.080367556486294</v>
      </c>
      <c r="K184" s="4">
        <v>268.05778266692897</v>
      </c>
      <c r="L184" s="4">
        <v>13.4415536857066</v>
      </c>
      <c r="M184" s="4">
        <v>40.562188081618899</v>
      </c>
      <c r="N184" s="4">
        <v>83.985953241832902</v>
      </c>
      <c r="O184" s="4">
        <v>72.918249079013293</v>
      </c>
      <c r="P184" s="4">
        <v>311270.154077899</v>
      </c>
      <c r="Q184" s="4">
        <v>297053.88213483099</v>
      </c>
      <c r="R184" s="4">
        <v>774.84610659393002</v>
      </c>
      <c r="S184" s="4">
        <v>0</v>
      </c>
      <c r="T184" s="4">
        <v>0</v>
      </c>
      <c r="U184" s="4">
        <v>2.0965780970290799E-2</v>
      </c>
      <c r="V184" s="4">
        <v>0.30198685956929</v>
      </c>
      <c r="W184" s="4">
        <v>0</v>
      </c>
      <c r="X184" s="4">
        <v>0.236417398252279</v>
      </c>
      <c r="Y184" s="4">
        <v>0</v>
      </c>
      <c r="Z184" s="5">
        <v>4.58926734133041E-4</v>
      </c>
      <c r="AA184" s="5">
        <v>1.39989938327469E-3</v>
      </c>
      <c r="AB184" s="10">
        <v>3.9608984178854199E-3</v>
      </c>
      <c r="AC184" s="10">
        <v>2.21628434980659E-4</v>
      </c>
      <c r="AD184" s="10">
        <v>2.29758235100446E-2</v>
      </c>
      <c r="AE184" s="4">
        <v>8.23789425730512E-2</v>
      </c>
      <c r="AF184" s="4">
        <v>0.42947216630468499</v>
      </c>
      <c r="AG184" s="4">
        <v>0.71892001444715004</v>
      </c>
      <c r="AH184" s="4">
        <v>0.91668925273414303</v>
      </c>
      <c r="AI184" s="4">
        <v>1</v>
      </c>
      <c r="AJ184" s="4">
        <v>1</v>
      </c>
      <c r="AK184" s="4">
        <v>1</v>
      </c>
      <c r="AL184" s="4">
        <v>1</v>
      </c>
      <c r="AM184" s="4">
        <v>0</v>
      </c>
      <c r="AN184" s="4">
        <v>0</v>
      </c>
      <c r="AO184" s="4" t="s">
        <v>154</v>
      </c>
      <c r="AP184" s="4" t="s">
        <v>155</v>
      </c>
      <c r="AQ184" s="6">
        <v>26437795.510000002</v>
      </c>
      <c r="AR184" s="4">
        <v>89</v>
      </c>
      <c r="AS184" s="15">
        <v>0</v>
      </c>
      <c r="AT184" s="15">
        <v>69.801314043070903</v>
      </c>
      <c r="AU184" s="15">
        <v>69.801314043070903</v>
      </c>
      <c r="AV184" s="15">
        <v>30.198685956929001</v>
      </c>
      <c r="AW184" s="15">
        <v>30.198685956929001</v>
      </c>
      <c r="AX184" s="15">
        <v>0</v>
      </c>
      <c r="AY184">
        <v>4967.6280042155404</v>
      </c>
    </row>
    <row r="185" spans="1:51" x14ac:dyDescent="0.25">
      <c r="B185" s="4"/>
      <c r="C185" s="4"/>
      <c r="D185" s="4"/>
      <c r="E185" s="4"/>
      <c r="F185" s="5"/>
      <c r="G185" s="5"/>
      <c r="H185" s="4"/>
      <c r="I185" s="4"/>
      <c r="J185" s="4"/>
      <c r="K185" s="4"/>
      <c r="L185" s="4"/>
      <c r="M185" s="4"/>
      <c r="N185" s="4"/>
      <c r="O185" s="4"/>
      <c r="P185" s="4"/>
      <c r="Q185" s="4"/>
      <c r="R185" s="4"/>
      <c r="S185" s="4"/>
      <c r="T185" s="4"/>
      <c r="U185" s="4"/>
      <c r="V185" s="4"/>
      <c r="W185" s="4"/>
      <c r="X185" s="4"/>
      <c r="Y185" s="4"/>
      <c r="Z185" s="5"/>
      <c r="AA185" s="5"/>
      <c r="AB185" s="10"/>
      <c r="AC185" s="10"/>
      <c r="AD185" s="10"/>
      <c r="AE185" s="4"/>
      <c r="AF185" s="4"/>
      <c r="AG185" s="4"/>
      <c r="AH185" s="4"/>
      <c r="AI185" s="4"/>
      <c r="AJ185" s="4"/>
      <c r="AK185" s="4"/>
      <c r="AL185" s="4"/>
      <c r="AM185" s="4"/>
      <c r="AN185" s="4"/>
      <c r="AO185" s="4"/>
      <c r="AP185" s="4"/>
      <c r="AQ185" s="6"/>
      <c r="AR185" s="4"/>
      <c r="AS185" s="15"/>
      <c r="AT185" s="15"/>
      <c r="AU185" s="15"/>
      <c r="AV185" s="15"/>
      <c r="AW185" s="15"/>
      <c r="AX185" s="15"/>
    </row>
    <row r="186" spans="1:51" x14ac:dyDescent="0.25">
      <c r="B186" s="4"/>
      <c r="C186" s="4"/>
      <c r="D186" s="4"/>
      <c r="E186" s="4"/>
      <c r="F186" s="5"/>
      <c r="G186" s="5"/>
      <c r="H186" s="4"/>
      <c r="I186" s="4"/>
      <c r="J186" s="4"/>
      <c r="K186" s="4"/>
      <c r="L186" s="4"/>
      <c r="M186" s="4"/>
      <c r="N186" s="4"/>
      <c r="O186" s="4"/>
      <c r="P186" s="4"/>
      <c r="Q186" s="4"/>
      <c r="R186" s="4"/>
      <c r="S186" s="4"/>
      <c r="T186" s="4"/>
      <c r="U186" s="4"/>
      <c r="V186" s="4"/>
      <c r="W186" s="4"/>
      <c r="X186" s="4"/>
      <c r="Y186" s="4"/>
      <c r="Z186" s="5"/>
      <c r="AA186" s="5"/>
      <c r="AB186" s="10"/>
      <c r="AC186" s="10"/>
      <c r="AD186" s="10"/>
      <c r="AE186" s="4"/>
      <c r="AF186" s="4"/>
      <c r="AG186" s="4"/>
      <c r="AH186" s="4"/>
      <c r="AI186" s="4"/>
      <c r="AJ186" s="4"/>
      <c r="AK186" s="4"/>
      <c r="AL186" s="4"/>
      <c r="AM186" s="4"/>
      <c r="AN186" s="4"/>
      <c r="AO186" s="4"/>
      <c r="AP186" s="4"/>
      <c r="AQ186" s="6"/>
      <c r="AR186" s="4"/>
      <c r="AS186" s="15"/>
      <c r="AT186" s="15"/>
      <c r="AU186" s="15"/>
      <c r="AV186" s="15"/>
      <c r="AW186" s="15"/>
      <c r="AX186" s="15"/>
    </row>
    <row r="187" spans="1:51" x14ac:dyDescent="0.25">
      <c r="B187" s="4"/>
      <c r="C187" s="4"/>
      <c r="D187" s="4"/>
      <c r="E187" s="4"/>
      <c r="F187" s="5"/>
      <c r="G187" s="5"/>
      <c r="H187" s="4"/>
      <c r="I187" s="4"/>
      <c r="J187" s="4"/>
      <c r="K187" s="4"/>
      <c r="L187" s="4"/>
      <c r="M187" s="4"/>
      <c r="N187" s="4"/>
      <c r="O187" s="4"/>
      <c r="P187" s="4"/>
      <c r="Q187" s="4"/>
      <c r="R187" s="4"/>
      <c r="S187" s="4"/>
      <c r="T187" s="4"/>
      <c r="U187" s="4"/>
      <c r="V187" s="4"/>
      <c r="W187" s="4"/>
      <c r="X187" s="4"/>
      <c r="Y187" s="4"/>
      <c r="Z187" s="5"/>
      <c r="AA187" s="5"/>
      <c r="AB187" s="10"/>
      <c r="AC187" s="10"/>
      <c r="AD187" s="10"/>
      <c r="AE187" s="4"/>
      <c r="AF187" s="4"/>
      <c r="AG187" s="4"/>
      <c r="AH187" s="4"/>
      <c r="AI187" s="4"/>
      <c r="AJ187" s="4"/>
      <c r="AK187" s="4"/>
      <c r="AL187" s="4"/>
      <c r="AM187" s="4"/>
      <c r="AN187" s="4"/>
      <c r="AO187" s="4"/>
      <c r="AP187" s="4"/>
      <c r="AQ187" s="6"/>
      <c r="AR187" s="4"/>
      <c r="AS187" s="15"/>
      <c r="AT187" s="15"/>
      <c r="AU187" s="15"/>
      <c r="AV187" s="15"/>
      <c r="AW187" s="15"/>
      <c r="AX187" s="15"/>
    </row>
    <row r="188" spans="1:51" x14ac:dyDescent="0.25">
      <c r="B188" s="4"/>
      <c r="C188" s="4"/>
      <c r="D188" s="4"/>
      <c r="E188" s="4"/>
      <c r="F188" s="5"/>
      <c r="G188" s="5"/>
      <c r="H188" s="4"/>
      <c r="I188" s="4"/>
      <c r="J188" s="4"/>
      <c r="K188" s="4"/>
      <c r="L188" s="4"/>
      <c r="M188" s="4"/>
      <c r="N188" s="4"/>
      <c r="O188" s="4"/>
      <c r="P188" s="4"/>
      <c r="Q188" s="4"/>
      <c r="R188" s="4"/>
      <c r="S188" s="4"/>
      <c r="T188" s="4"/>
      <c r="U188" s="4"/>
      <c r="V188" s="4"/>
      <c r="W188" s="4"/>
      <c r="X188" s="4"/>
      <c r="Y188" s="4"/>
      <c r="Z188" s="5"/>
      <c r="AA188" s="5"/>
      <c r="AB188" s="10"/>
      <c r="AC188" s="10"/>
      <c r="AD188" s="10"/>
      <c r="AE188" s="4"/>
      <c r="AF188" s="4"/>
      <c r="AG188" s="4"/>
      <c r="AH188" s="4"/>
      <c r="AI188" s="4"/>
      <c r="AJ188" s="4"/>
      <c r="AK188" s="4"/>
      <c r="AL188" s="4"/>
      <c r="AM188" s="4"/>
      <c r="AN188" s="4"/>
      <c r="AO188" s="4"/>
      <c r="AP188" s="4"/>
      <c r="AQ188" s="6"/>
      <c r="AR188" s="4"/>
      <c r="AS188" s="15"/>
      <c r="AT188" s="15"/>
      <c r="AU188" s="15"/>
      <c r="AV188" s="15"/>
      <c r="AW188" s="15"/>
      <c r="AX188" s="15"/>
    </row>
    <row r="189" spans="1:51" x14ac:dyDescent="0.25">
      <c r="B189" s="4"/>
      <c r="C189" s="4"/>
      <c r="D189" s="4"/>
      <c r="E189" s="4"/>
      <c r="F189" s="5"/>
      <c r="G189" s="5"/>
      <c r="H189" s="4"/>
      <c r="I189" s="4"/>
      <c r="J189" s="4"/>
      <c r="K189" s="4"/>
      <c r="L189" s="4"/>
      <c r="M189" s="4"/>
      <c r="N189" s="4"/>
      <c r="O189" s="4"/>
      <c r="P189" s="4"/>
      <c r="Q189" s="4"/>
      <c r="R189" s="4"/>
      <c r="S189" s="4"/>
      <c r="T189" s="4"/>
      <c r="U189" s="4"/>
      <c r="V189" s="4"/>
      <c r="W189" s="4"/>
      <c r="X189" s="4"/>
      <c r="Y189" s="4"/>
      <c r="Z189" s="5"/>
      <c r="AA189" s="5"/>
      <c r="AB189" s="10"/>
      <c r="AC189" s="10"/>
      <c r="AD189" s="10"/>
      <c r="AE189" s="4"/>
      <c r="AF189" s="4"/>
      <c r="AG189" s="4"/>
      <c r="AH189" s="4"/>
      <c r="AI189" s="4"/>
      <c r="AJ189" s="4"/>
      <c r="AK189" s="4"/>
      <c r="AL189" s="4"/>
      <c r="AM189" s="4"/>
      <c r="AN189" s="4"/>
      <c r="AO189" s="4"/>
      <c r="AP189" s="4"/>
      <c r="AQ189" s="6"/>
      <c r="AR189" s="4"/>
      <c r="AS189" s="15"/>
      <c r="AT189" s="15"/>
      <c r="AU189" s="15"/>
      <c r="AV189" s="15"/>
      <c r="AW189" s="15"/>
      <c r="AX189" s="15"/>
    </row>
    <row r="190" spans="1:51" x14ac:dyDescent="0.25">
      <c r="B190" s="4"/>
      <c r="C190" s="4"/>
      <c r="D190" s="4"/>
      <c r="E190" s="4"/>
      <c r="F190" s="5"/>
      <c r="G190" s="5"/>
      <c r="H190" s="4"/>
      <c r="I190" s="4"/>
      <c r="J190" s="4"/>
      <c r="K190" s="4"/>
      <c r="L190" s="4"/>
      <c r="M190" s="4"/>
      <c r="N190" s="4"/>
      <c r="O190" s="4"/>
      <c r="P190" s="4"/>
      <c r="Q190" s="4"/>
      <c r="R190" s="4"/>
      <c r="S190" s="4"/>
      <c r="T190" s="4"/>
      <c r="U190" s="4"/>
      <c r="V190" s="4"/>
      <c r="W190" s="4"/>
      <c r="X190" s="4"/>
      <c r="Y190" s="4"/>
      <c r="Z190" s="5"/>
      <c r="AA190" s="5"/>
      <c r="AB190" s="10"/>
      <c r="AC190" s="10"/>
      <c r="AD190" s="10"/>
      <c r="AE190" s="4"/>
      <c r="AF190" s="4"/>
      <c r="AG190" s="4"/>
      <c r="AH190" s="4"/>
      <c r="AI190" s="4"/>
      <c r="AJ190" s="4"/>
      <c r="AK190" s="4"/>
      <c r="AL190" s="4"/>
      <c r="AM190" s="4"/>
      <c r="AN190" s="4"/>
      <c r="AO190" s="4"/>
      <c r="AP190" s="4"/>
      <c r="AQ190" s="6"/>
      <c r="AR190" s="4"/>
      <c r="AS190" s="15"/>
      <c r="AT190" s="15"/>
      <c r="AU190" s="15"/>
      <c r="AV190" s="15"/>
      <c r="AW190" s="15"/>
      <c r="AX190" s="15"/>
    </row>
    <row r="191" spans="1:51" x14ac:dyDescent="0.25">
      <c r="B191" s="4"/>
      <c r="C191" s="4"/>
      <c r="D191" s="4"/>
      <c r="E191" s="4"/>
      <c r="F191" s="5"/>
      <c r="G191" s="5"/>
      <c r="H191" s="4"/>
      <c r="I191" s="4"/>
      <c r="J191" s="4"/>
      <c r="K191" s="4"/>
      <c r="L191" s="4"/>
      <c r="M191" s="4"/>
      <c r="N191" s="4"/>
      <c r="O191" s="4"/>
      <c r="P191" s="4"/>
      <c r="Q191" s="4"/>
      <c r="R191" s="4"/>
      <c r="S191" s="4"/>
      <c r="T191" s="4"/>
      <c r="U191" s="4"/>
      <c r="V191" s="4"/>
      <c r="W191" s="4"/>
      <c r="X191" s="4"/>
      <c r="Y191" s="4"/>
      <c r="Z191" s="5"/>
      <c r="AA191" s="5"/>
      <c r="AB191" s="10"/>
      <c r="AC191" s="10"/>
      <c r="AD191" s="10"/>
      <c r="AE191" s="4"/>
      <c r="AF191" s="4"/>
      <c r="AG191" s="4"/>
      <c r="AH191" s="4"/>
      <c r="AI191" s="4"/>
      <c r="AJ191" s="4"/>
      <c r="AK191" s="4"/>
      <c r="AL191" s="4"/>
      <c r="AM191" s="4"/>
      <c r="AN191" s="4"/>
      <c r="AO191" s="4"/>
      <c r="AP191" s="4"/>
      <c r="AQ191" s="6"/>
      <c r="AR191" s="4"/>
      <c r="AS191" s="15"/>
      <c r="AT191" s="15"/>
      <c r="AU191" s="15"/>
      <c r="AV191" s="15"/>
      <c r="AW191" s="15"/>
      <c r="AX191" s="15"/>
    </row>
    <row r="194" spans="1:51" x14ac:dyDescent="0.25">
      <c r="F194" t="s">
        <v>167</v>
      </c>
    </row>
    <row r="195" spans="1:51" x14ac:dyDescent="0.25">
      <c r="A195" t="s">
        <v>20</v>
      </c>
      <c r="B195" t="s">
        <v>21</v>
      </c>
      <c r="C195" t="s">
        <v>22</v>
      </c>
      <c r="D195" t="s">
        <v>23</v>
      </c>
      <c r="E195" t="s">
        <v>94</v>
      </c>
      <c r="F195" t="s">
        <v>95</v>
      </c>
      <c r="G195" t="s">
        <v>24</v>
      </c>
      <c r="H195" t="s">
        <v>25</v>
      </c>
      <c r="I195" t="s">
        <v>26</v>
      </c>
      <c r="J195" t="s">
        <v>27</v>
      </c>
      <c r="K195" t="s">
        <v>28</v>
      </c>
      <c r="L195" t="s">
        <v>29</v>
      </c>
      <c r="M195" t="s">
        <v>30</v>
      </c>
      <c r="N195" t="s">
        <v>31</v>
      </c>
      <c r="O195" t="s">
        <v>32</v>
      </c>
      <c r="P195" t="s">
        <v>33</v>
      </c>
      <c r="Q195" t="s">
        <v>34</v>
      </c>
      <c r="R195" t="s">
        <v>35</v>
      </c>
      <c r="S195" t="s">
        <v>36</v>
      </c>
      <c r="T195" t="s">
        <v>37</v>
      </c>
      <c r="U195" t="s">
        <v>38</v>
      </c>
      <c r="V195" t="s">
        <v>39</v>
      </c>
      <c r="W195" t="s">
        <v>40</v>
      </c>
      <c r="X195" t="s">
        <v>41</v>
      </c>
      <c r="Y195" t="s">
        <v>42</v>
      </c>
      <c r="Z195" t="s">
        <v>43</v>
      </c>
      <c r="AA195" t="s">
        <v>44</v>
      </c>
      <c r="AB195" t="s">
        <v>45</v>
      </c>
      <c r="AC195" t="s">
        <v>46</v>
      </c>
      <c r="AD195" t="s">
        <v>47</v>
      </c>
      <c r="AE195" t="s">
        <v>48</v>
      </c>
      <c r="AF195" t="s">
        <v>49</v>
      </c>
      <c r="AG195" t="s">
        <v>50</v>
      </c>
      <c r="AH195" t="s">
        <v>51</v>
      </c>
      <c r="AI195" t="s">
        <v>52</v>
      </c>
      <c r="AJ195" t="s">
        <v>53</v>
      </c>
      <c r="AK195" t="s">
        <v>54</v>
      </c>
      <c r="AL195" t="s">
        <v>55</v>
      </c>
      <c r="AM195" t="s">
        <v>56</v>
      </c>
      <c r="AN195" t="s">
        <v>57</v>
      </c>
      <c r="AO195" t="s">
        <v>58</v>
      </c>
      <c r="AP195" t="s">
        <v>59</v>
      </c>
      <c r="AQ195" t="s">
        <v>60</v>
      </c>
      <c r="AR195" t="s">
        <v>61</v>
      </c>
      <c r="AS195" t="s">
        <v>116</v>
      </c>
      <c r="AT195" t="s">
        <v>117</v>
      </c>
      <c r="AU195" t="s">
        <v>118</v>
      </c>
      <c r="AV195" t="s">
        <v>119</v>
      </c>
      <c r="AW195" t="s">
        <v>120</v>
      </c>
      <c r="AX195" t="s">
        <v>121</v>
      </c>
      <c r="AY195" t="s">
        <v>171</v>
      </c>
    </row>
    <row r="196" spans="1:51" x14ac:dyDescent="0.25">
      <c r="A196">
        <v>96</v>
      </c>
      <c r="B196" s="4">
        <v>0.97945684</v>
      </c>
      <c r="C196" s="4">
        <v>100</v>
      </c>
      <c r="D196" s="4">
        <v>22.048649887073498</v>
      </c>
      <c r="E196" s="4">
        <v>1</v>
      </c>
      <c r="F196" s="5">
        <v>2.0543160000000001E-2</v>
      </c>
      <c r="G196" s="5">
        <v>0</v>
      </c>
      <c r="H196" s="4">
        <v>5.875</v>
      </c>
      <c r="I196" s="4">
        <v>3.7846229999999998</v>
      </c>
      <c r="J196" s="4">
        <v>66.835700000000003</v>
      </c>
      <c r="K196" s="4">
        <v>145.06</v>
      </c>
      <c r="L196" s="4">
        <v>100</v>
      </c>
      <c r="M196" s="4">
        <v>42</v>
      </c>
      <c r="N196" s="4">
        <v>90</v>
      </c>
      <c r="O196" s="4">
        <v>8.5</v>
      </c>
      <c r="P196" s="4">
        <v>32753.46</v>
      </c>
      <c r="Q196" s="4">
        <v>32753.46</v>
      </c>
      <c r="R196" s="4">
        <v>794</v>
      </c>
      <c r="S196" s="4">
        <v>0</v>
      </c>
      <c r="T196" s="4">
        <v>0</v>
      </c>
      <c r="U196" s="4">
        <v>0</v>
      </c>
      <c r="V196" s="4">
        <v>0</v>
      </c>
      <c r="W196" s="4">
        <v>0</v>
      </c>
      <c r="X196" s="4">
        <v>0</v>
      </c>
      <c r="Y196" s="4">
        <v>0</v>
      </c>
      <c r="Z196" s="5">
        <v>1.096083E-2</v>
      </c>
      <c r="AA196" s="5">
        <v>1.64101E-3</v>
      </c>
      <c r="AB196" s="10">
        <v>6.2107500000000001E-3</v>
      </c>
      <c r="AC196" s="10">
        <v>0</v>
      </c>
      <c r="AD196" s="10">
        <v>1.7305599999999999E-3</v>
      </c>
      <c r="AE196" s="4">
        <v>7.0374509803919405E-2</v>
      </c>
      <c r="AF196" s="4">
        <v>0</v>
      </c>
      <c r="AG196" s="4">
        <v>1</v>
      </c>
      <c r="AH196" s="4">
        <v>1</v>
      </c>
      <c r="AI196" s="4">
        <v>1</v>
      </c>
      <c r="AJ196" s="4">
        <v>1</v>
      </c>
      <c r="AK196" s="4">
        <v>1</v>
      </c>
      <c r="AL196" s="4">
        <v>1</v>
      </c>
      <c r="AM196" s="4">
        <v>0</v>
      </c>
      <c r="AN196" s="4">
        <v>0</v>
      </c>
      <c r="AO196" s="4" t="s">
        <v>78</v>
      </c>
      <c r="AP196" s="4" t="s">
        <v>79</v>
      </c>
      <c r="AQ196" s="6">
        <v>32753.46</v>
      </c>
      <c r="AR196" s="4">
        <v>1</v>
      </c>
      <c r="AS196" s="15">
        <v>0</v>
      </c>
      <c r="AT196" s="15">
        <v>100</v>
      </c>
      <c r="AU196" s="15">
        <v>100</v>
      </c>
      <c r="AV196" s="15">
        <v>0</v>
      </c>
      <c r="AW196" s="15">
        <v>0</v>
      </c>
      <c r="AX196" s="15">
        <v>0</v>
      </c>
      <c r="AY196" s="31">
        <v>5546.85</v>
      </c>
    </row>
    <row r="197" spans="1:51" x14ac:dyDescent="0.25">
      <c r="A197">
        <v>96</v>
      </c>
      <c r="B197" s="4">
        <v>0.97094155462846699</v>
      </c>
      <c r="C197" s="4">
        <v>53.926505587231098</v>
      </c>
      <c r="D197" s="4">
        <v>29.8032407760263</v>
      </c>
      <c r="E197" s="4">
        <v>6.2536726327087594E-2</v>
      </c>
      <c r="F197" s="5">
        <v>2.9058445371532599E-2</v>
      </c>
      <c r="G197" s="5">
        <v>0</v>
      </c>
      <c r="H197" s="4">
        <v>5.4800507467645003</v>
      </c>
      <c r="I197" s="4">
        <v>3.75700708557296</v>
      </c>
      <c r="J197" s="4">
        <v>35.647117275124103</v>
      </c>
      <c r="K197" s="4">
        <v>166.13016914246199</v>
      </c>
      <c r="L197" s="4">
        <v>31.278566249640399</v>
      </c>
      <c r="M197" s="4">
        <v>41.499524460816502</v>
      </c>
      <c r="N197" s="4">
        <v>85.599477447759199</v>
      </c>
      <c r="O197" s="4">
        <v>59.3373631490158</v>
      </c>
      <c r="P197" s="4">
        <v>170189.90339858999</v>
      </c>
      <c r="Q197" s="4">
        <v>125688.486</v>
      </c>
      <c r="R197" s="4">
        <v>777.53033686792901</v>
      </c>
      <c r="S197" s="4">
        <v>0</v>
      </c>
      <c r="T197" s="4">
        <v>0</v>
      </c>
      <c r="U197" s="4">
        <v>0</v>
      </c>
      <c r="V197" s="4">
        <v>0.40375193635477402</v>
      </c>
      <c r="W197" s="4">
        <v>0</v>
      </c>
      <c r="X197" s="4">
        <v>0.32434272459929198</v>
      </c>
      <c r="Y197" s="4">
        <v>0</v>
      </c>
      <c r="Z197" s="5">
        <v>1.79786928120403E-3</v>
      </c>
      <c r="AA197" s="5">
        <v>1.0201989025972E-3</v>
      </c>
      <c r="AB197" s="10">
        <v>4.8905802023871603E-3</v>
      </c>
      <c r="AC197" s="10">
        <v>0</v>
      </c>
      <c r="AD197" s="10">
        <v>2.1349781370656198E-2</v>
      </c>
      <c r="AE197" s="4">
        <v>-5.1932766820140201E-3</v>
      </c>
      <c r="AF197" s="4">
        <v>0.89651138927713703</v>
      </c>
      <c r="AG197" s="4">
        <v>1</v>
      </c>
      <c r="AH197" s="4">
        <v>1</v>
      </c>
      <c r="AI197" s="4">
        <v>1</v>
      </c>
      <c r="AJ197" s="4">
        <v>1</v>
      </c>
      <c r="AK197" s="4">
        <v>1</v>
      </c>
      <c r="AL197" s="4">
        <v>1</v>
      </c>
      <c r="AM197" s="4">
        <v>0</v>
      </c>
      <c r="AN197" s="4">
        <v>0</v>
      </c>
      <c r="AO197" s="4" t="s">
        <v>80</v>
      </c>
      <c r="AP197" s="4" t="s">
        <v>81</v>
      </c>
      <c r="AQ197" s="6">
        <v>3142212.15</v>
      </c>
      <c r="AR197" s="4">
        <v>25</v>
      </c>
      <c r="AS197" s="15">
        <v>0</v>
      </c>
      <c r="AT197" s="15">
        <v>59.624806364522499</v>
      </c>
      <c r="AU197" s="15">
        <v>59.624806364522499</v>
      </c>
      <c r="AV197" s="15">
        <v>40.375193635477402</v>
      </c>
      <c r="AW197" s="15">
        <v>40.375193635477402</v>
      </c>
      <c r="AX197" s="15">
        <v>0</v>
      </c>
      <c r="AY197" s="31">
        <v>4308.7926875862904</v>
      </c>
    </row>
    <row r="198" spans="1:51" x14ac:dyDescent="0.25">
      <c r="A198">
        <v>96</v>
      </c>
      <c r="B198" s="4">
        <v>0.96003512460076901</v>
      </c>
      <c r="C198" s="4">
        <v>45.7420497333543</v>
      </c>
      <c r="D198" s="4">
        <v>38.702117370834301</v>
      </c>
      <c r="E198" s="4">
        <v>4.9675450142089399E-2</v>
      </c>
      <c r="F198" s="5">
        <v>3.99648753992305E-2</v>
      </c>
      <c r="G198" s="5">
        <v>0</v>
      </c>
      <c r="H198" s="4">
        <v>5.5215956509271802</v>
      </c>
      <c r="I198" s="4">
        <v>3.7784990685883701</v>
      </c>
      <c r="J198" s="4">
        <v>41.977464769770201</v>
      </c>
      <c r="K198" s="4">
        <v>190.39197835595601</v>
      </c>
      <c r="L198" s="4">
        <v>16.2024385544734</v>
      </c>
      <c r="M198" s="4">
        <v>42.575634617058299</v>
      </c>
      <c r="N198" s="4">
        <v>60.428973611941601</v>
      </c>
      <c r="O198" s="4">
        <v>55.563464835435497</v>
      </c>
      <c r="P198" s="4">
        <v>273916.22150771902</v>
      </c>
      <c r="Q198" s="4">
        <v>246297.90532125201</v>
      </c>
      <c r="R198" s="4">
        <v>778.10853865903096</v>
      </c>
      <c r="S198" s="4">
        <v>0</v>
      </c>
      <c r="T198" s="4">
        <v>0</v>
      </c>
      <c r="U198" s="4">
        <v>3.3873697239004297E-2</v>
      </c>
      <c r="V198" s="4">
        <v>0.41882625590214301</v>
      </c>
      <c r="W198" s="4">
        <v>0</v>
      </c>
      <c r="X198" s="4">
        <v>0.70047940670892095</v>
      </c>
      <c r="Y198" s="4">
        <v>0</v>
      </c>
      <c r="Z198" s="5">
        <v>5.2001257323515903E-4</v>
      </c>
      <c r="AA198" s="5">
        <v>9.6768819732903101E-4</v>
      </c>
      <c r="AB198" s="10">
        <v>4.2033406590764001E-3</v>
      </c>
      <c r="AC198" s="10">
        <v>1.30394022591955E-5</v>
      </c>
      <c r="AD198" s="10">
        <v>3.4260780385203297E-2</v>
      </c>
      <c r="AE198" s="4">
        <v>4.5407140909657499E-4</v>
      </c>
      <c r="AF198" s="4">
        <v>0.72579029685867302</v>
      </c>
      <c r="AG198" s="4">
        <v>0.99346644542043505</v>
      </c>
      <c r="AH198" s="4">
        <v>0.99346644542043505</v>
      </c>
      <c r="AI198" s="4">
        <v>1</v>
      </c>
      <c r="AJ198" s="4">
        <v>1</v>
      </c>
      <c r="AK198" s="4">
        <v>1</v>
      </c>
      <c r="AL198" s="4">
        <v>1</v>
      </c>
      <c r="AM198" s="4">
        <v>0</v>
      </c>
      <c r="AN198" s="4">
        <v>0</v>
      </c>
      <c r="AO198" s="4" t="s">
        <v>82</v>
      </c>
      <c r="AP198" s="4" t="s">
        <v>83</v>
      </c>
      <c r="AQ198" s="6">
        <v>149502828.53</v>
      </c>
      <c r="AR198" s="4">
        <v>607</v>
      </c>
      <c r="AS198" s="15">
        <v>0</v>
      </c>
      <c r="AT198" s="15">
        <v>58.117374409785597</v>
      </c>
      <c r="AU198" s="15">
        <v>58.117374409785597</v>
      </c>
      <c r="AV198" s="15">
        <v>41.882625590214303</v>
      </c>
      <c r="AW198" s="15">
        <v>41.882625590214303</v>
      </c>
      <c r="AX198" s="15">
        <v>0</v>
      </c>
      <c r="AY198" s="31">
        <v>4251.2320981783096</v>
      </c>
    </row>
    <row r="199" spans="1:51" x14ac:dyDescent="0.25">
      <c r="A199">
        <v>96</v>
      </c>
      <c r="B199" s="4">
        <v>0.95874954781349597</v>
      </c>
      <c r="C199" s="4">
        <v>36.044984186123699</v>
      </c>
      <c r="D199" s="4">
        <v>39.679898241382197</v>
      </c>
      <c r="E199" s="4">
        <v>3.6563968988251802E-2</v>
      </c>
      <c r="F199" s="5">
        <v>4.1250452186503E-2</v>
      </c>
      <c r="G199" s="5">
        <v>0</v>
      </c>
      <c r="H199" s="4">
        <v>5.68814050444524</v>
      </c>
      <c r="I199" s="4">
        <v>3.70292444551324</v>
      </c>
      <c r="J199" s="4">
        <v>60.285902354424898</v>
      </c>
      <c r="K199" s="4">
        <v>212.532409382265</v>
      </c>
      <c r="L199" s="4">
        <v>15.520617610179601</v>
      </c>
      <c r="M199" s="4">
        <v>40.917152259145404</v>
      </c>
      <c r="N199" s="4">
        <v>63.058385981118597</v>
      </c>
      <c r="O199" s="4">
        <v>59.619903555286797</v>
      </c>
      <c r="P199" s="4">
        <v>282447.31264149997</v>
      </c>
      <c r="Q199" s="4">
        <v>257227.87382467001</v>
      </c>
      <c r="R199" s="4">
        <v>777.72147300117103</v>
      </c>
      <c r="S199" s="4">
        <v>0</v>
      </c>
      <c r="T199" s="4">
        <v>0</v>
      </c>
      <c r="U199" s="4">
        <v>2.77276374434361E-2</v>
      </c>
      <c r="V199" s="4">
        <v>0.35540294961879199</v>
      </c>
      <c r="W199" s="4">
        <v>0</v>
      </c>
      <c r="X199" s="4">
        <v>0.73970507038933297</v>
      </c>
      <c r="Y199" s="4">
        <v>0</v>
      </c>
      <c r="Z199" s="5">
        <v>4.7060161113777099E-4</v>
      </c>
      <c r="AA199" s="5">
        <v>1.1202030837076801E-3</v>
      </c>
      <c r="AB199" s="10">
        <v>3.8709796675789701E-3</v>
      </c>
      <c r="AC199" s="10">
        <v>1.94061703549869E-6</v>
      </c>
      <c r="AD199" s="10">
        <v>3.5786712065514897E-2</v>
      </c>
      <c r="AE199" s="4">
        <v>-9.1529444470746096E-3</v>
      </c>
      <c r="AF199" s="4">
        <v>0.80580144448061097</v>
      </c>
      <c r="AG199" s="4">
        <v>0.99826861244157905</v>
      </c>
      <c r="AH199" s="4">
        <v>0.99918504992789303</v>
      </c>
      <c r="AI199" s="4">
        <v>1</v>
      </c>
      <c r="AJ199" s="4">
        <v>1</v>
      </c>
      <c r="AK199" s="4">
        <v>1</v>
      </c>
      <c r="AL199" s="4">
        <v>1</v>
      </c>
      <c r="AM199" s="4">
        <v>0</v>
      </c>
      <c r="AN199" s="4">
        <v>0</v>
      </c>
      <c r="AO199" s="4" t="s">
        <v>84</v>
      </c>
      <c r="AP199" s="4" t="s">
        <v>85</v>
      </c>
      <c r="AQ199" s="6">
        <v>331566729.36000001</v>
      </c>
      <c r="AR199" s="4">
        <v>1289</v>
      </c>
      <c r="AS199" s="15">
        <v>0</v>
      </c>
      <c r="AT199" s="15">
        <v>64.459705038120703</v>
      </c>
      <c r="AU199" s="15">
        <v>64.459705038120703</v>
      </c>
      <c r="AV199" s="15">
        <v>35.540294961879198</v>
      </c>
      <c r="AW199" s="15">
        <v>35.540294961879198</v>
      </c>
      <c r="AX199" s="15">
        <v>0</v>
      </c>
      <c r="AY199">
        <v>4391.3861841347598</v>
      </c>
    </row>
    <row r="200" spans="1:51" x14ac:dyDescent="0.25">
      <c r="A200">
        <v>96</v>
      </c>
      <c r="B200" s="4">
        <v>0.95795377172269303</v>
      </c>
      <c r="C200" s="4">
        <v>45.0720353752695</v>
      </c>
      <c r="D200" s="4">
        <v>40.2779618787415</v>
      </c>
      <c r="E200" s="4">
        <v>4.8703003571695699E-2</v>
      </c>
      <c r="F200" s="5">
        <v>4.2046228277306801E-2</v>
      </c>
      <c r="G200" s="5">
        <v>0</v>
      </c>
      <c r="H200" s="4">
        <v>5.8348781883709302</v>
      </c>
      <c r="I200" s="4">
        <v>3.67307001980189</v>
      </c>
      <c r="J200" s="4">
        <v>75.657128962449505</v>
      </c>
      <c r="K200" s="4">
        <v>234.249178908365</v>
      </c>
      <c r="L200" s="4">
        <v>15.055195490620999</v>
      </c>
      <c r="M200" s="4">
        <v>40.999928162927098</v>
      </c>
      <c r="N200" s="4">
        <v>69.031724488063105</v>
      </c>
      <c r="O200" s="4">
        <v>64.295707767699398</v>
      </c>
      <c r="P200" s="4">
        <v>290583.50108907698</v>
      </c>
      <c r="Q200" s="4">
        <v>265210.59250492998</v>
      </c>
      <c r="R200" s="4">
        <v>777.30025594932897</v>
      </c>
      <c r="S200" s="4">
        <v>0</v>
      </c>
      <c r="T200" s="4">
        <v>0</v>
      </c>
      <c r="U200" s="4">
        <v>5.6566528741763399E-2</v>
      </c>
      <c r="V200" s="4">
        <v>0.38889633844951899</v>
      </c>
      <c r="W200" s="4">
        <v>0</v>
      </c>
      <c r="X200" s="4">
        <v>0.68928620718205202</v>
      </c>
      <c r="Y200" s="4">
        <v>0</v>
      </c>
      <c r="Z200" s="5">
        <v>4.6446899598775202E-4</v>
      </c>
      <c r="AA200" s="5">
        <v>1.79424675776494E-3</v>
      </c>
      <c r="AB200" s="10">
        <v>3.6791862401650399E-3</v>
      </c>
      <c r="AC200" s="10">
        <v>4.94448876754042E-6</v>
      </c>
      <c r="AD200" s="10">
        <v>3.6103366772362498E-2</v>
      </c>
      <c r="AE200" s="4">
        <v>9.6345984911288696E-3</v>
      </c>
      <c r="AF200" s="4">
        <v>0.730149320568517</v>
      </c>
      <c r="AG200" s="4">
        <v>0.99721339917743601</v>
      </c>
      <c r="AH200" s="4">
        <v>0.99721339917743601</v>
      </c>
      <c r="AI200" s="4">
        <v>1</v>
      </c>
      <c r="AJ200" s="4">
        <v>1</v>
      </c>
      <c r="AK200" s="4">
        <v>1</v>
      </c>
      <c r="AL200" s="4">
        <v>1</v>
      </c>
      <c r="AM200" s="4">
        <v>0</v>
      </c>
      <c r="AN200" s="4">
        <v>0</v>
      </c>
      <c r="AO200" s="4" t="s">
        <v>86</v>
      </c>
      <c r="AP200" s="4" t="s">
        <v>87</v>
      </c>
      <c r="AQ200" s="6">
        <v>134461770.40000001</v>
      </c>
      <c r="AR200" s="4">
        <v>507</v>
      </c>
      <c r="AS200" s="15">
        <v>0</v>
      </c>
      <c r="AT200" s="15">
        <v>61.110366155047998</v>
      </c>
      <c r="AU200" s="15">
        <v>61.110366155047998</v>
      </c>
      <c r="AV200" s="15">
        <v>38.889633844951902</v>
      </c>
      <c r="AW200" s="15">
        <v>38.889633844951902</v>
      </c>
      <c r="AX200" s="15">
        <v>0</v>
      </c>
      <c r="AY200">
        <v>4826.8002210692703</v>
      </c>
    </row>
    <row r="201" spans="1:51" x14ac:dyDescent="0.25">
      <c r="A201">
        <v>96</v>
      </c>
      <c r="B201" s="4">
        <v>0.95499452100876003</v>
      </c>
      <c r="C201" s="4">
        <v>50.113546797180099</v>
      </c>
      <c r="D201" s="4">
        <v>42.454607116498799</v>
      </c>
      <c r="E201" s="4">
        <v>5.6304496682895597E-2</v>
      </c>
      <c r="F201" s="5">
        <v>4.50054789912398E-2</v>
      </c>
      <c r="G201" s="5">
        <v>0</v>
      </c>
      <c r="H201" s="4">
        <v>5.84193448350414</v>
      </c>
      <c r="I201" s="4">
        <v>3.7028613529320098</v>
      </c>
      <c r="J201" s="4">
        <v>76.080367556486294</v>
      </c>
      <c r="K201" s="4">
        <v>268.05778266692897</v>
      </c>
      <c r="L201" s="4">
        <v>13.4415536857066</v>
      </c>
      <c r="M201" s="4">
        <v>40.562188081618899</v>
      </c>
      <c r="N201" s="4">
        <v>83.985953241832902</v>
      </c>
      <c r="O201" s="4">
        <v>72.918249079013293</v>
      </c>
      <c r="P201" s="4">
        <v>311270.154077899</v>
      </c>
      <c r="Q201" s="4">
        <v>297053.88213483099</v>
      </c>
      <c r="R201" s="4">
        <v>774.84610659393002</v>
      </c>
      <c r="S201" s="4">
        <v>0</v>
      </c>
      <c r="T201" s="4">
        <v>0</v>
      </c>
      <c r="U201" s="4">
        <v>2.0965780970290799E-2</v>
      </c>
      <c r="V201" s="4">
        <v>0.30198685956929</v>
      </c>
      <c r="W201" s="4">
        <v>0</v>
      </c>
      <c r="X201" s="4">
        <v>0.236417398252279</v>
      </c>
      <c r="Y201" s="4">
        <v>0</v>
      </c>
      <c r="Z201" s="5">
        <v>4.58926734133041E-4</v>
      </c>
      <c r="AA201" s="5">
        <v>1.39989938327469E-3</v>
      </c>
      <c r="AB201" s="10">
        <v>3.9608984178854199E-3</v>
      </c>
      <c r="AC201" s="10">
        <v>2.21628434980659E-4</v>
      </c>
      <c r="AD201" s="10">
        <v>3.8964109340356497E-2</v>
      </c>
      <c r="AE201" s="4">
        <v>8.23789425730512E-2</v>
      </c>
      <c r="AF201" s="4">
        <v>0.42947216630468499</v>
      </c>
      <c r="AG201" s="4">
        <v>0.71892001444715004</v>
      </c>
      <c r="AH201" s="4">
        <v>0.91668925273414303</v>
      </c>
      <c r="AI201" s="4">
        <v>1</v>
      </c>
      <c r="AJ201" s="4">
        <v>1</v>
      </c>
      <c r="AK201" s="4">
        <v>1</v>
      </c>
      <c r="AL201" s="4">
        <v>1</v>
      </c>
      <c r="AM201" s="4">
        <v>0</v>
      </c>
      <c r="AN201" s="4">
        <v>0</v>
      </c>
      <c r="AO201" s="4" t="s">
        <v>154</v>
      </c>
      <c r="AP201" s="4" t="s">
        <v>155</v>
      </c>
      <c r="AQ201" s="6">
        <v>26437795.510000002</v>
      </c>
      <c r="AR201" s="4">
        <v>89</v>
      </c>
      <c r="AS201" s="15">
        <v>0</v>
      </c>
      <c r="AT201" s="15">
        <v>69.801314043070903</v>
      </c>
      <c r="AU201" s="15">
        <v>69.801314043070903</v>
      </c>
      <c r="AV201" s="15">
        <v>30.198685956929001</v>
      </c>
      <c r="AW201" s="15">
        <v>30.198685956929001</v>
      </c>
      <c r="AX201" s="15">
        <v>0</v>
      </c>
      <c r="AY201">
        <v>4967.6280042155404</v>
      </c>
    </row>
    <row r="202" spans="1:51" x14ac:dyDescent="0.25">
      <c r="B202" s="4"/>
      <c r="C202" s="4"/>
      <c r="D202" s="4"/>
      <c r="E202" s="4"/>
      <c r="F202" s="5"/>
      <c r="G202" s="5"/>
      <c r="H202" s="4"/>
      <c r="I202" s="4"/>
      <c r="J202" s="4"/>
      <c r="K202" s="4"/>
      <c r="L202" s="4"/>
      <c r="M202" s="4"/>
      <c r="N202" s="4"/>
      <c r="O202" s="4"/>
      <c r="P202" s="4"/>
      <c r="Q202" s="4"/>
      <c r="R202" s="4"/>
      <c r="S202" s="4"/>
      <c r="T202" s="4"/>
      <c r="U202" s="4"/>
      <c r="V202" s="4"/>
      <c r="W202" s="4"/>
      <c r="X202" s="4"/>
      <c r="Y202" s="4"/>
      <c r="Z202" s="5"/>
      <c r="AA202" s="5"/>
      <c r="AB202" s="10"/>
      <c r="AC202" s="10"/>
      <c r="AD202" s="10"/>
      <c r="AE202" s="4"/>
      <c r="AF202" s="4"/>
      <c r="AG202" s="4"/>
      <c r="AH202" s="4"/>
      <c r="AI202" s="4"/>
      <c r="AJ202" s="4"/>
      <c r="AK202" s="4"/>
      <c r="AL202" s="4"/>
      <c r="AM202" s="4"/>
      <c r="AN202" s="4"/>
      <c r="AO202" s="4"/>
      <c r="AP202" s="4"/>
      <c r="AQ202" s="6"/>
      <c r="AR202" s="4"/>
      <c r="AS202" s="15"/>
      <c r="AT202" s="15"/>
      <c r="AU202" s="15"/>
      <c r="AV202" s="15"/>
      <c r="AW202" s="15"/>
      <c r="AX202" s="15"/>
    </row>
    <row r="203" spans="1:51" x14ac:dyDescent="0.25">
      <c r="B203" s="4"/>
      <c r="C203" s="4"/>
      <c r="D203" s="4"/>
      <c r="E203" s="4"/>
      <c r="F203" s="5"/>
      <c r="G203" s="5"/>
      <c r="H203" s="4"/>
      <c r="I203" s="4"/>
      <c r="J203" s="4"/>
      <c r="K203" s="4"/>
      <c r="L203" s="4"/>
      <c r="M203" s="4"/>
      <c r="N203" s="4"/>
      <c r="O203" s="4"/>
      <c r="P203" s="4"/>
      <c r="Q203" s="4"/>
      <c r="R203" s="4"/>
      <c r="S203" s="4"/>
      <c r="T203" s="4"/>
      <c r="U203" s="4"/>
      <c r="V203" s="4"/>
      <c r="W203" s="4"/>
      <c r="X203" s="4"/>
      <c r="Y203" s="4"/>
      <c r="Z203" s="5"/>
      <c r="AA203" s="5"/>
      <c r="AB203" s="10"/>
      <c r="AC203" s="10"/>
      <c r="AD203" s="10"/>
      <c r="AE203" s="4"/>
      <c r="AF203" s="4"/>
      <c r="AG203" s="4"/>
      <c r="AH203" s="4"/>
      <c r="AI203" s="4"/>
      <c r="AJ203" s="4"/>
      <c r="AK203" s="4"/>
      <c r="AL203" s="4"/>
      <c r="AM203" s="4"/>
      <c r="AN203" s="4"/>
      <c r="AO203" s="4"/>
      <c r="AP203" s="4"/>
      <c r="AQ203" s="6"/>
      <c r="AR203" s="4"/>
      <c r="AS203" s="15"/>
      <c r="AT203" s="15"/>
      <c r="AU203" s="15"/>
      <c r="AV203" s="15"/>
      <c r="AW203" s="15"/>
      <c r="AX203" s="15"/>
    </row>
    <row r="204" spans="1:51" x14ac:dyDescent="0.25">
      <c r="B204" s="4"/>
      <c r="C204" s="4"/>
      <c r="D204" s="4"/>
      <c r="E204" s="4"/>
      <c r="F204" s="5"/>
      <c r="G204" s="5"/>
      <c r="H204" s="4"/>
      <c r="I204" s="4"/>
      <c r="J204" s="4"/>
      <c r="K204" s="4"/>
      <c r="L204" s="4"/>
      <c r="M204" s="4"/>
      <c r="N204" s="4"/>
      <c r="O204" s="4"/>
      <c r="P204" s="4"/>
      <c r="Q204" s="4"/>
      <c r="R204" s="4"/>
      <c r="S204" s="4"/>
      <c r="T204" s="4"/>
      <c r="U204" s="4"/>
      <c r="V204" s="4"/>
      <c r="W204" s="4"/>
      <c r="X204" s="4"/>
      <c r="Y204" s="4"/>
      <c r="Z204" s="5"/>
      <c r="AA204" s="5"/>
      <c r="AB204" s="10"/>
      <c r="AC204" s="10"/>
      <c r="AD204" s="10"/>
      <c r="AE204" s="4"/>
      <c r="AF204" s="4"/>
      <c r="AG204" s="4"/>
      <c r="AH204" s="4"/>
      <c r="AI204" s="4"/>
      <c r="AJ204" s="4"/>
      <c r="AK204" s="4"/>
      <c r="AL204" s="4"/>
      <c r="AM204" s="4"/>
      <c r="AN204" s="4"/>
      <c r="AO204" s="4"/>
      <c r="AP204" s="4"/>
      <c r="AQ204" s="6"/>
      <c r="AR204" s="4"/>
      <c r="AS204" s="15"/>
      <c r="AT204" s="15"/>
      <c r="AU204" s="15"/>
      <c r="AV204" s="15"/>
      <c r="AW204" s="15"/>
      <c r="AX204" s="15"/>
    </row>
    <row r="205" spans="1:51" x14ac:dyDescent="0.25">
      <c r="B205" s="4"/>
      <c r="C205" s="4"/>
      <c r="D205" s="4"/>
      <c r="E205" s="4"/>
      <c r="F205" s="5"/>
      <c r="G205" s="5"/>
      <c r="H205" s="4"/>
      <c r="I205" s="4"/>
      <c r="J205" s="4"/>
      <c r="K205" s="4"/>
      <c r="L205" s="4"/>
      <c r="M205" s="4"/>
      <c r="N205" s="4"/>
      <c r="O205" s="4"/>
      <c r="P205" s="4"/>
      <c r="Q205" s="4"/>
      <c r="R205" s="4"/>
      <c r="S205" s="4"/>
      <c r="T205" s="4"/>
      <c r="U205" s="4"/>
      <c r="V205" s="4"/>
      <c r="W205" s="4"/>
      <c r="X205" s="4"/>
      <c r="Y205" s="4"/>
      <c r="Z205" s="5"/>
      <c r="AA205" s="5"/>
      <c r="AB205" s="10"/>
      <c r="AC205" s="10"/>
      <c r="AD205" s="10"/>
      <c r="AE205" s="4"/>
      <c r="AF205" s="4"/>
      <c r="AG205" s="4"/>
      <c r="AH205" s="4"/>
      <c r="AI205" s="4"/>
      <c r="AJ205" s="4"/>
      <c r="AK205" s="4"/>
      <c r="AL205" s="4"/>
      <c r="AM205" s="4"/>
      <c r="AN205" s="4"/>
      <c r="AO205" s="4"/>
      <c r="AP205" s="4"/>
      <c r="AQ205" s="6"/>
      <c r="AR205" s="4"/>
      <c r="AS205" s="15"/>
      <c r="AT205" s="15"/>
      <c r="AU205" s="15"/>
      <c r="AV205" s="15"/>
      <c r="AW205" s="15"/>
      <c r="AX205" s="15"/>
    </row>
    <row r="206" spans="1:51" x14ac:dyDescent="0.25">
      <c r="B206" s="4"/>
      <c r="C206" s="4"/>
      <c r="D206" s="4"/>
      <c r="E206" s="4"/>
      <c r="F206" s="5"/>
      <c r="G206" s="5"/>
      <c r="H206" s="4"/>
      <c r="I206" s="4"/>
      <c r="J206" s="4"/>
      <c r="K206" s="4"/>
      <c r="L206" s="4"/>
      <c r="M206" s="4"/>
      <c r="N206" s="4"/>
      <c r="O206" s="4"/>
      <c r="P206" s="4"/>
      <c r="Q206" s="4"/>
      <c r="R206" s="4"/>
      <c r="S206" s="4"/>
      <c r="T206" s="4"/>
      <c r="U206" s="4"/>
      <c r="V206" s="4"/>
      <c r="W206" s="4"/>
      <c r="X206" s="4"/>
      <c r="Y206" s="4"/>
      <c r="Z206" s="5"/>
      <c r="AA206" s="5"/>
      <c r="AB206" s="10"/>
      <c r="AC206" s="10"/>
      <c r="AD206" s="10"/>
      <c r="AE206" s="4"/>
      <c r="AF206" s="4"/>
      <c r="AG206" s="4"/>
      <c r="AH206" s="4"/>
      <c r="AI206" s="4"/>
      <c r="AJ206" s="4"/>
      <c r="AK206" s="4"/>
      <c r="AL206" s="4"/>
      <c r="AM206" s="4"/>
      <c r="AN206" s="4"/>
      <c r="AO206" s="4"/>
      <c r="AP206" s="4"/>
      <c r="AQ206" s="6"/>
      <c r="AR206" s="4"/>
      <c r="AS206" s="15"/>
      <c r="AT206" s="15"/>
      <c r="AU206" s="15"/>
      <c r="AV206" s="15"/>
      <c r="AW206" s="15"/>
      <c r="AX206" s="15"/>
    </row>
    <row r="207" spans="1:51" x14ac:dyDescent="0.25">
      <c r="B207" s="4"/>
      <c r="C207" s="4"/>
      <c r="D207" s="4"/>
      <c r="E207" s="4"/>
      <c r="F207" s="5"/>
      <c r="G207" s="5"/>
      <c r="H207" s="4"/>
      <c r="I207" s="4"/>
      <c r="J207" s="4"/>
      <c r="K207" s="4"/>
      <c r="L207" s="4"/>
      <c r="M207" s="4"/>
      <c r="N207" s="4"/>
      <c r="O207" s="4"/>
      <c r="P207" s="4"/>
      <c r="Q207" s="4"/>
      <c r="R207" s="4"/>
      <c r="S207" s="4"/>
      <c r="T207" s="4"/>
      <c r="U207" s="4"/>
      <c r="V207" s="4"/>
      <c r="W207" s="4"/>
      <c r="X207" s="4"/>
      <c r="Y207" s="4"/>
      <c r="Z207" s="5"/>
      <c r="AA207" s="5"/>
      <c r="AB207" s="10"/>
      <c r="AC207" s="10"/>
      <c r="AD207" s="10"/>
      <c r="AE207" s="4"/>
      <c r="AF207" s="4"/>
      <c r="AG207" s="4"/>
      <c r="AH207" s="4"/>
      <c r="AI207" s="4"/>
      <c r="AJ207" s="4"/>
      <c r="AK207" s="4"/>
      <c r="AL207" s="4"/>
      <c r="AM207" s="4"/>
      <c r="AN207" s="4"/>
      <c r="AO207" s="4"/>
      <c r="AP207" s="4"/>
      <c r="AQ207" s="6"/>
      <c r="AR207" s="4"/>
      <c r="AS207" s="15"/>
      <c r="AT207" s="15"/>
      <c r="AU207" s="15"/>
      <c r="AV207" s="15"/>
      <c r="AW207" s="15"/>
      <c r="AX207" s="15"/>
    </row>
    <row r="208" spans="1:51" s="17" customFormat="1" x14ac:dyDescent="0.25">
      <c r="A208" s="15"/>
      <c r="B208" s="20"/>
      <c r="C208" s="21"/>
      <c r="D208" s="16"/>
      <c r="E208" s="16"/>
      <c r="F208" s="20"/>
      <c r="G208" s="21"/>
      <c r="H208" s="21"/>
      <c r="K208" s="15"/>
      <c r="L208" s="15"/>
      <c r="M208" s="23"/>
      <c r="N208" s="16"/>
      <c r="O208" s="21"/>
      <c r="P208" s="22"/>
      <c r="X208" s="18"/>
      <c r="Y208" s="16"/>
      <c r="Z208" s="16"/>
      <c r="AC208" s="18"/>
      <c r="AD208" s="16"/>
      <c r="AE208" s="16"/>
    </row>
    <row r="210" spans="1:36" s="35" customFormat="1" x14ac:dyDescent="0.25"/>
    <row r="211" spans="1:36" s="35" customFormat="1" x14ac:dyDescent="0.25">
      <c r="O211" s="35" t="s">
        <v>169</v>
      </c>
      <c r="P211" s="35" t="s">
        <v>170</v>
      </c>
      <c r="S211" s="35" t="s">
        <v>181</v>
      </c>
    </row>
    <row r="212" spans="1:36" x14ac:dyDescent="0.25">
      <c r="K212" t="s">
        <v>98</v>
      </c>
      <c r="L212" t="s">
        <v>89</v>
      </c>
      <c r="M212" t="s">
        <v>90</v>
      </c>
      <c r="O212" s="39">
        <v>1</v>
      </c>
      <c r="P212" s="39">
        <f>1-O212</f>
        <v>0</v>
      </c>
      <c r="S212">
        <v>1.08</v>
      </c>
    </row>
    <row r="213" spans="1:36" x14ac:dyDescent="0.25">
      <c r="A213" s="4" t="s">
        <v>93</v>
      </c>
      <c r="B213" t="str">
        <f>AQ178</f>
        <v>Balance</v>
      </c>
      <c r="C213" s="2" t="str">
        <f t="shared" ref="C213:C219" si="45">AO178</f>
        <v>groupByColumn</v>
      </c>
      <c r="D213" t="str">
        <f>E178</f>
        <v>PREPAY_SMM1</v>
      </c>
      <c r="E213" t="str">
        <f>F178</f>
        <v>PREPAY_TRACKING_SMM1</v>
      </c>
      <c r="F213" t="s">
        <v>91</v>
      </c>
      <c r="G213" t="str">
        <f>C178</f>
        <v>PREPAY_CPR1</v>
      </c>
      <c r="H213" t="str">
        <f>D178</f>
        <v>PREPAY_TRACKING_CPR1</v>
      </c>
      <c r="I213" t="s">
        <v>168</v>
      </c>
      <c r="K213" t="s">
        <v>92</v>
      </c>
      <c r="L213" t="s">
        <v>92</v>
      </c>
      <c r="M213" t="s">
        <v>92</v>
      </c>
      <c r="O213" t="s">
        <v>163</v>
      </c>
      <c r="P213" t="s">
        <v>164</v>
      </c>
      <c r="Q213" t="s">
        <v>165</v>
      </c>
      <c r="S213" t="s">
        <v>96</v>
      </c>
      <c r="T213" t="s">
        <v>97</v>
      </c>
      <c r="U213" t="s">
        <v>91</v>
      </c>
    </row>
    <row r="214" spans="1:36" s="35" customFormat="1" x14ac:dyDescent="0.25">
      <c r="A214" s="14">
        <f t="shared" ref="A214:A219" si="46">K179</f>
        <v>145.06</v>
      </c>
      <c r="B214" s="32">
        <f t="shared" ref="B214:B219" si="47">AQ179/1000000000</f>
        <v>3.2753460000000001E-5</v>
      </c>
      <c r="C214" s="33" t="str">
        <f t="shared" si="45"/>
        <v>14:125-150</v>
      </c>
      <c r="D214" s="34">
        <f t="shared" ref="D214:D219" si="48">E179</f>
        <v>1</v>
      </c>
      <c r="E214" s="34">
        <f t="shared" ref="E214:E219" si="49">Z179+AA179+AB179+AC179+AD179</f>
        <v>1.9522100000000001E-2</v>
      </c>
      <c r="F214" s="32">
        <f t="shared" ref="F214:F219" si="50">D214/E214</f>
        <v>51.223997418310532</v>
      </c>
      <c r="G214" s="33">
        <f t="shared" ref="G214:G219" si="51">(1-(1-D214)^12)*100</f>
        <v>100</v>
      </c>
      <c r="H214" s="33">
        <f t="shared" ref="H214:H219" si="52">(1-(1-E214)^12)*100</f>
        <v>21.067890581542581</v>
      </c>
      <c r="I214" s="33">
        <f t="shared" ref="I214:I219" si="53">(1-(1-SUM(Z196,AA196,AB196,AC196,AD196*M214))^12)*100</f>
        <v>21.916317763780768</v>
      </c>
      <c r="K214" s="14">
        <f>VLOOKUP($C214,'Refi Adj'!$B$2:$E$39,2,0)</f>
        <v>1</v>
      </c>
      <c r="L214" s="14">
        <f>VLOOKUP($C214,'Refi Adj'!$B$2:$E$39,3,0)</f>
        <v>1</v>
      </c>
      <c r="M214" s="14">
        <f>VLOOKUP($C214,'Refi Adj'!$B$2:$E$39,4,0)</f>
        <v>0.92</v>
      </c>
      <c r="O214" s="40">
        <f t="shared" ref="O214:O219" si="54">AD196*M214</f>
        <v>1.5921151999999999E-3</v>
      </c>
      <c r="P214" s="40">
        <f t="shared" ref="P214:P219" si="55">AD179</f>
        <v>7.0951E-4</v>
      </c>
      <c r="Q214" s="40">
        <f>(O214*$O$155+P214*$P$212)</f>
        <v>1.5921151999999999E-3</v>
      </c>
      <c r="R214" s="14"/>
      <c r="S214" s="34">
        <f>Z179+AA179+AB179*K214+AC179*L214+Q214*$S$212</f>
        <v>2.0532074415999999E-2</v>
      </c>
      <c r="T214" s="33">
        <f t="shared" ref="T214:T219" si="56">100*(1-(1-S214)^12)</f>
        <v>22.038062100066846</v>
      </c>
      <c r="U214" s="36">
        <f t="shared" ref="U214:U219" si="57">D214/S214</f>
        <v>48.704284805276735</v>
      </c>
      <c r="X214" s="37"/>
      <c r="Y214" s="34"/>
      <c r="Z214" s="34"/>
      <c r="AD214" s="34"/>
      <c r="AE214" s="34"/>
      <c r="AJ214" s="34"/>
    </row>
    <row r="215" spans="1:36" s="35" customFormat="1" x14ac:dyDescent="0.25">
      <c r="A215" s="14">
        <f t="shared" si="46"/>
        <v>166.13016914246199</v>
      </c>
      <c r="B215" s="32">
        <f t="shared" si="47"/>
        <v>3.14221215E-3</v>
      </c>
      <c r="C215" s="33" t="str">
        <f t="shared" si="45"/>
        <v>15:150-175</v>
      </c>
      <c r="D215" s="34">
        <f t="shared" si="48"/>
        <v>6.2536726327087594E-2</v>
      </c>
      <c r="E215" s="34">
        <f t="shared" si="49"/>
        <v>1.8104881987432993E-2</v>
      </c>
      <c r="F215" s="32">
        <f t="shared" si="50"/>
        <v>3.4541360927122171</v>
      </c>
      <c r="G215" s="33">
        <f t="shared" si="51"/>
        <v>53.926505587231112</v>
      </c>
      <c r="H215" s="33">
        <f t="shared" si="52"/>
        <v>19.687858088207623</v>
      </c>
      <c r="I215" s="33">
        <f t="shared" si="53"/>
        <v>27.928415247662763</v>
      </c>
      <c r="K215" s="14">
        <f>VLOOKUP($C215,'Refi Adj'!$B$2:$E$39,2,0)</f>
        <v>1</v>
      </c>
      <c r="L215" s="14">
        <f>VLOOKUP($C215,'Refi Adj'!$B$2:$E$39,3,0)</f>
        <v>1</v>
      </c>
      <c r="M215" s="14">
        <f>VLOOKUP($C215,'Refi Adj'!$B$2:$E$39,4,0)</f>
        <v>0.9</v>
      </c>
      <c r="O215" s="40">
        <f t="shared" si="54"/>
        <v>1.921480323359058E-2</v>
      </c>
      <c r="P215" s="40">
        <f t="shared" si="55"/>
        <v>1.03962336012446E-2</v>
      </c>
      <c r="Q215" s="40">
        <f t="shared" ref="Q215:Q219" si="58">(O215*$O$155+P215*$P$212)</f>
        <v>1.921480323359058E-2</v>
      </c>
      <c r="R215" s="14"/>
      <c r="S215" s="34">
        <f t="shared" ref="S215:S219" si="59">Z180+AA180+AB180*K215+AC180*L215+Q215*$S$212</f>
        <v>2.8460635878466221E-2</v>
      </c>
      <c r="T215" s="33">
        <f t="shared" si="56"/>
        <v>29.282838448764693</v>
      </c>
      <c r="U215" s="36">
        <f t="shared" si="57"/>
        <v>2.1973060122104964</v>
      </c>
      <c r="X215" s="37"/>
      <c r="Y215" s="34"/>
      <c r="Z215" s="34"/>
      <c r="AC215" s="37"/>
      <c r="AD215" s="34"/>
      <c r="AE215" s="34"/>
      <c r="AJ215" s="34"/>
    </row>
    <row r="216" spans="1:36" s="35" customFormat="1" x14ac:dyDescent="0.25">
      <c r="A216" s="14">
        <f t="shared" si="46"/>
        <v>190.39197835595601</v>
      </c>
      <c r="B216" s="32">
        <f t="shared" si="47"/>
        <v>0.14950282852999999</v>
      </c>
      <c r="C216" s="33" t="str">
        <f t="shared" si="45"/>
        <v>16:175-200</v>
      </c>
      <c r="D216" s="34">
        <f t="shared" si="48"/>
        <v>4.9675450142089399E-2</v>
      </c>
      <c r="E216" s="34">
        <f t="shared" si="49"/>
        <v>2.7001273404767285E-2</v>
      </c>
      <c r="F216" s="32">
        <f t="shared" si="50"/>
        <v>1.8397447186071902</v>
      </c>
      <c r="G216" s="33">
        <f t="shared" si="51"/>
        <v>45.742049733354342</v>
      </c>
      <c r="H216" s="33">
        <f t="shared" si="52"/>
        <v>27.997551921017248</v>
      </c>
      <c r="I216" s="33">
        <f t="shared" si="53"/>
        <v>36.024918623897186</v>
      </c>
      <c r="K216" s="14">
        <f>VLOOKUP($C216,'Refi Adj'!$B$2:$E$39,2,0)</f>
        <v>1</v>
      </c>
      <c r="L216" s="14">
        <f>VLOOKUP($C216,'Refi Adj'!$B$2:$E$39,3,0)</f>
        <v>1</v>
      </c>
      <c r="M216" s="14">
        <f>VLOOKUP($C216,'Refi Adj'!$B$2:$E$39,4,0)</f>
        <v>0.9</v>
      </c>
      <c r="O216" s="40">
        <f t="shared" si="54"/>
        <v>3.0834702346682969E-2</v>
      </c>
      <c r="P216" s="40">
        <f t="shared" si="55"/>
        <v>2.1297192572867499E-2</v>
      </c>
      <c r="Q216" s="40">
        <f t="shared" si="58"/>
        <v>3.0834702346682969E-2</v>
      </c>
      <c r="R216" s="14"/>
      <c r="S216" s="34">
        <f t="shared" si="59"/>
        <v>3.9005559366317395E-2</v>
      </c>
      <c r="T216" s="33">
        <f t="shared" si="56"/>
        <v>37.963040656634739</v>
      </c>
      <c r="U216" s="36">
        <f t="shared" si="57"/>
        <v>1.2735479492952948</v>
      </c>
      <c r="X216" s="37"/>
      <c r="Y216" s="34"/>
      <c r="Z216" s="34"/>
      <c r="AC216" s="37"/>
      <c r="AD216" s="34"/>
      <c r="AE216" s="34"/>
      <c r="AJ216" s="34"/>
    </row>
    <row r="217" spans="1:36" s="35" customFormat="1" x14ac:dyDescent="0.25">
      <c r="A217" s="14">
        <f t="shared" si="46"/>
        <v>212.532409382265</v>
      </c>
      <c r="B217" s="32">
        <f t="shared" si="47"/>
        <v>0.33156672936000003</v>
      </c>
      <c r="C217" s="33" t="str">
        <f t="shared" si="45"/>
        <v>17:200-225</v>
      </c>
      <c r="D217" s="34">
        <f t="shared" si="48"/>
        <v>3.6563968988251802E-2</v>
      </c>
      <c r="E217" s="34">
        <f t="shared" si="49"/>
        <v>2.827474272873522E-2</v>
      </c>
      <c r="F217" s="32">
        <f t="shared" si="50"/>
        <v>1.2931671682760304</v>
      </c>
      <c r="G217" s="33">
        <f t="shared" si="51"/>
        <v>36.044984186123607</v>
      </c>
      <c r="H217" s="33">
        <f t="shared" si="52"/>
        <v>29.120296247282262</v>
      </c>
      <c r="I217" s="33">
        <f t="shared" si="53"/>
        <v>36.921880842372609</v>
      </c>
      <c r="K217" s="14">
        <f>VLOOKUP($C217,'Refi Adj'!$B$2:$E$39,2,0)</f>
        <v>1</v>
      </c>
      <c r="L217" s="14">
        <f>VLOOKUP($C217,'Refi Adj'!$B$2:$E$39,3,0)</f>
        <v>1</v>
      </c>
      <c r="M217" s="14">
        <f>VLOOKUP($C217,'Refi Adj'!$B$2:$E$39,4,0)</f>
        <v>0.9</v>
      </c>
      <c r="O217" s="40">
        <f t="shared" si="54"/>
        <v>3.2208040858963408E-2</v>
      </c>
      <c r="P217" s="40">
        <f t="shared" si="55"/>
        <v>2.2811017749275301E-2</v>
      </c>
      <c r="Q217" s="40">
        <f t="shared" si="58"/>
        <v>3.2208040858963408E-2</v>
      </c>
      <c r="R217" s="14"/>
      <c r="S217" s="34">
        <f t="shared" si="59"/>
        <v>4.02484091071404E-2</v>
      </c>
      <c r="T217" s="33">
        <f t="shared" si="56"/>
        <v>38.9190070908911</v>
      </c>
      <c r="U217" s="36">
        <f t="shared" si="57"/>
        <v>0.90845749681482568</v>
      </c>
      <c r="X217" s="37"/>
      <c r="Y217" s="34"/>
      <c r="Z217" s="34"/>
      <c r="AC217" s="37"/>
      <c r="AD217" s="34"/>
      <c r="AE217" s="34"/>
      <c r="AH217" s="37"/>
      <c r="AI217" s="34"/>
      <c r="AJ217" s="34"/>
    </row>
    <row r="218" spans="1:36" x14ac:dyDescent="0.25">
      <c r="A218" s="4">
        <f t="shared" si="46"/>
        <v>234.249178908365</v>
      </c>
      <c r="B218" s="3">
        <f t="shared" si="47"/>
        <v>0.13446177040000001</v>
      </c>
      <c r="C218" s="2" t="str">
        <f t="shared" si="45"/>
        <v>18:225-250</v>
      </c>
      <c r="D218" s="8">
        <f t="shared" si="48"/>
        <v>4.8703003571695699E-2</v>
      </c>
      <c r="E218" s="8">
        <f t="shared" si="49"/>
        <v>2.8205931736102374E-2</v>
      </c>
      <c r="F218" s="3">
        <f t="shared" si="50"/>
        <v>1.7266936624312239</v>
      </c>
      <c r="G218" s="2">
        <f t="shared" si="51"/>
        <v>45.072035375269458</v>
      </c>
      <c r="H218" s="2">
        <f t="shared" si="52"/>
        <v>29.060042144456808</v>
      </c>
      <c r="I218" s="33">
        <f t="shared" si="53"/>
        <v>37.520288741114484</v>
      </c>
      <c r="K218" s="14">
        <f>VLOOKUP($C218,'Refi Adj'!$B$2:$E$39,2,0)</f>
        <v>1</v>
      </c>
      <c r="L218" s="14">
        <f>VLOOKUP($C218,'Refi Adj'!$B$2:$E$39,3,0)</f>
        <v>1</v>
      </c>
      <c r="M218" s="14">
        <f>VLOOKUP($C218,'Refi Adj'!$B$2:$E$39,4,0)</f>
        <v>0.9</v>
      </c>
      <c r="O218" s="40">
        <f t="shared" si="54"/>
        <v>3.2493030095126246E-2</v>
      </c>
      <c r="P218" s="40">
        <f t="shared" si="55"/>
        <v>2.2263085253417102E-2</v>
      </c>
      <c r="Q218" s="40">
        <f t="shared" si="58"/>
        <v>3.2493030095126246E-2</v>
      </c>
      <c r="R218" s="14"/>
      <c r="S218" s="34">
        <f t="shared" si="59"/>
        <v>4.103531898542162E-2</v>
      </c>
      <c r="T218" s="2">
        <f t="shared" si="56"/>
        <v>39.517275368211479</v>
      </c>
      <c r="U218" s="7">
        <f t="shared" si="57"/>
        <v>1.1868557324727542</v>
      </c>
      <c r="X218" s="9"/>
      <c r="Y218" s="8"/>
      <c r="Z218" s="8"/>
      <c r="AC218" s="9"/>
      <c r="AD218" s="8"/>
      <c r="AE218" s="8"/>
      <c r="AH218" s="9"/>
      <c r="AI218" s="8"/>
      <c r="AJ218" s="8"/>
    </row>
    <row r="219" spans="1:36" x14ac:dyDescent="0.25">
      <c r="A219" s="4">
        <f t="shared" si="46"/>
        <v>268.05778266692897</v>
      </c>
      <c r="B219" s="3">
        <f t="shared" si="47"/>
        <v>2.6437795510000001E-2</v>
      </c>
      <c r="C219" s="2" t="str">
        <f t="shared" si="45"/>
        <v>999:&gt;= 250</v>
      </c>
      <c r="D219" s="8">
        <f t="shared" si="48"/>
        <v>5.6304496682895597E-2</v>
      </c>
      <c r="E219" s="8">
        <f t="shared" si="49"/>
        <v>2.9017176480318409E-2</v>
      </c>
      <c r="F219" s="3">
        <f t="shared" si="50"/>
        <v>1.9403850929839939</v>
      </c>
      <c r="G219" s="2">
        <f t="shared" si="51"/>
        <v>50.113546797180163</v>
      </c>
      <c r="H219" s="2">
        <f t="shared" si="52"/>
        <v>29.767428695770448</v>
      </c>
      <c r="I219" s="33">
        <f t="shared" si="53"/>
        <v>39.573056157172182</v>
      </c>
      <c r="K219" s="14">
        <f>VLOOKUP($C219,'Refi Adj'!$B$2:$E$39,2,0)</f>
        <v>1</v>
      </c>
      <c r="L219" s="14">
        <f>VLOOKUP($C219,'Refi Adj'!$B$2:$E$39,3,0)</f>
        <v>1</v>
      </c>
      <c r="M219" s="14">
        <f>VLOOKUP($C219,'Refi Adj'!$B$2:$E$39,4,0)</f>
        <v>0.9</v>
      </c>
      <c r="O219" s="40">
        <f t="shared" si="54"/>
        <v>3.5067698406320846E-2</v>
      </c>
      <c r="P219" s="40">
        <f t="shared" si="55"/>
        <v>2.29758235100446E-2</v>
      </c>
      <c r="Q219" s="40">
        <f t="shared" si="58"/>
        <v>3.5067698406320846E-2</v>
      </c>
      <c r="R219" s="14"/>
      <c r="S219" s="34">
        <f t="shared" si="59"/>
        <v>4.3914467249100329E-2</v>
      </c>
      <c r="T219" s="2">
        <f t="shared" si="56"/>
        <v>41.660734192006231</v>
      </c>
      <c r="U219" s="7">
        <f t="shared" si="57"/>
        <v>1.2821400374394636</v>
      </c>
      <c r="X219" s="9"/>
      <c r="Y219" s="8"/>
      <c r="Z219" s="8"/>
      <c r="AC219" s="9"/>
      <c r="AD219" s="8"/>
      <c r="AE219" s="8"/>
      <c r="AH219" s="9"/>
      <c r="AI219" s="8"/>
      <c r="AJ219" s="8"/>
    </row>
    <row r="220" spans="1:36" x14ac:dyDescent="0.25">
      <c r="A220" s="4"/>
      <c r="B220" s="3"/>
      <c r="C220" s="2"/>
      <c r="D220" s="8"/>
      <c r="E220" s="8"/>
      <c r="F220" s="3"/>
      <c r="G220" s="2"/>
      <c r="H220" s="2"/>
      <c r="I220" s="33"/>
      <c r="K220" s="14"/>
      <c r="L220" s="14"/>
      <c r="M220" s="14"/>
      <c r="O220" s="40"/>
      <c r="P220" s="40"/>
      <c r="Q220" s="40"/>
      <c r="R220" s="14"/>
      <c r="S220" s="34"/>
      <c r="T220" s="2"/>
      <c r="U220" s="7"/>
      <c r="X220" s="9"/>
      <c r="Y220" s="8"/>
      <c r="Z220" s="8"/>
      <c r="AC220" s="9"/>
      <c r="AD220" s="8"/>
      <c r="AE220" s="8"/>
      <c r="AH220" s="9"/>
      <c r="AI220" s="8"/>
      <c r="AJ220" s="8"/>
    </row>
    <row r="221" spans="1:36" x14ac:dyDescent="0.25">
      <c r="A221" s="4"/>
      <c r="B221" s="3"/>
      <c r="C221" s="2"/>
      <c r="D221" s="8"/>
      <c r="E221" s="8"/>
      <c r="F221" s="3"/>
      <c r="G221" s="2"/>
      <c r="H221" s="2"/>
      <c r="I221" s="33"/>
      <c r="K221" s="14"/>
      <c r="L221" s="14"/>
      <c r="M221" s="14"/>
      <c r="O221" s="40"/>
      <c r="P221" s="40"/>
      <c r="Q221" s="40"/>
      <c r="R221" s="14"/>
      <c r="S221" s="34"/>
      <c r="T221" s="2"/>
      <c r="U221" s="7"/>
      <c r="X221" s="9"/>
      <c r="Y221" s="8"/>
      <c r="Z221" s="8"/>
      <c r="AC221" s="9"/>
      <c r="AD221" s="8"/>
      <c r="AE221" s="8"/>
      <c r="AH221" s="9"/>
      <c r="AI221" s="8"/>
      <c r="AJ221" s="8"/>
    </row>
    <row r="222" spans="1:36" x14ac:dyDescent="0.25">
      <c r="A222" s="4"/>
      <c r="B222" s="3"/>
      <c r="C222" s="2"/>
      <c r="D222" s="8"/>
      <c r="E222" s="8"/>
      <c r="F222" s="3"/>
      <c r="G222" s="2"/>
      <c r="H222" s="2"/>
      <c r="I222" s="33"/>
      <c r="K222" s="14"/>
      <c r="L222" s="14"/>
      <c r="M222" s="14"/>
      <c r="O222" s="40"/>
      <c r="P222" s="40"/>
      <c r="Q222" s="40"/>
      <c r="R222" s="14"/>
      <c r="S222" s="34"/>
      <c r="T222" s="2"/>
      <c r="U222" s="7"/>
      <c r="X222" s="9"/>
      <c r="Y222" s="8"/>
      <c r="Z222" s="8"/>
      <c r="AC222" s="9"/>
      <c r="AD222" s="8"/>
      <c r="AE222" s="8"/>
      <c r="AH222" s="9"/>
      <c r="AI222" s="8"/>
      <c r="AJ222" s="8"/>
    </row>
    <row r="223" spans="1:36" x14ac:dyDescent="0.25">
      <c r="A223" s="4"/>
      <c r="B223" s="3"/>
      <c r="C223" s="2"/>
      <c r="D223" s="8"/>
      <c r="E223" s="8"/>
      <c r="F223" s="3"/>
      <c r="G223" s="2"/>
      <c r="H223" s="2"/>
      <c r="I223" s="33"/>
      <c r="K223" s="14"/>
      <c r="L223" s="14"/>
      <c r="M223" s="14"/>
      <c r="O223" s="40"/>
      <c r="P223" s="40"/>
      <c r="Q223" s="40"/>
      <c r="R223" s="14"/>
      <c r="S223" s="34"/>
      <c r="T223" s="2"/>
      <c r="U223" s="7"/>
      <c r="X223" s="9"/>
      <c r="Y223" s="8"/>
      <c r="Z223" s="8"/>
      <c r="AC223" s="9"/>
      <c r="AD223" s="8"/>
      <c r="AE223" s="8"/>
      <c r="AH223" s="9"/>
      <c r="AI223" s="8"/>
      <c r="AJ223" s="8"/>
    </row>
    <row r="224" spans="1:36" x14ac:dyDescent="0.25">
      <c r="A224" s="4"/>
      <c r="B224" s="3"/>
      <c r="C224" s="2"/>
      <c r="D224" s="8"/>
      <c r="E224" s="8"/>
      <c r="F224" s="3"/>
      <c r="G224" s="2"/>
      <c r="H224" s="2"/>
      <c r="I224" s="33"/>
      <c r="K224" s="14"/>
      <c r="L224" s="14"/>
      <c r="M224" s="14"/>
      <c r="O224" s="40"/>
      <c r="P224" s="40"/>
      <c r="Q224" s="40"/>
      <c r="R224" s="14"/>
      <c r="S224" s="34"/>
      <c r="T224" s="2"/>
      <c r="U224" s="7"/>
      <c r="X224" s="9"/>
      <c r="Y224" s="8"/>
      <c r="Z224" s="8"/>
      <c r="AC224" s="9"/>
      <c r="AD224" s="8"/>
      <c r="AE224" s="8"/>
      <c r="AH224" s="9"/>
      <c r="AI224" s="8"/>
      <c r="AJ224" s="8"/>
    </row>
    <row r="225" spans="1:36" x14ac:dyDescent="0.25">
      <c r="A225" s="4"/>
      <c r="B225" s="3"/>
      <c r="C225" s="2"/>
      <c r="D225" s="8"/>
      <c r="E225" s="8"/>
      <c r="F225" s="3"/>
      <c r="G225" s="2"/>
      <c r="H225" s="2"/>
      <c r="I225" s="33"/>
      <c r="K225" s="14"/>
      <c r="L225" s="14"/>
      <c r="M225" s="14"/>
      <c r="O225" s="40"/>
      <c r="P225" s="40"/>
      <c r="Q225" s="40"/>
      <c r="R225" s="14"/>
      <c r="S225" s="34"/>
      <c r="T225" s="2"/>
      <c r="U225" s="7"/>
      <c r="X225" s="9"/>
      <c r="Y225" s="8"/>
      <c r="Z225" s="8"/>
      <c r="AC225" s="9"/>
      <c r="AD225" s="8"/>
      <c r="AE225" s="8"/>
      <c r="AH225" s="9"/>
      <c r="AI225" s="8"/>
      <c r="AJ225" s="8"/>
    </row>
    <row r="226" spans="1:36" x14ac:dyDescent="0.25">
      <c r="A226" s="4"/>
      <c r="B226" s="3"/>
      <c r="C226" s="2"/>
      <c r="D226" s="8"/>
      <c r="E226" s="8"/>
      <c r="F226" s="3"/>
      <c r="G226" s="2"/>
      <c r="H226" s="2"/>
      <c r="I226" s="33"/>
      <c r="K226" s="14"/>
      <c r="L226" s="14"/>
      <c r="M226" s="14"/>
      <c r="O226" s="40"/>
      <c r="P226" s="40"/>
      <c r="Q226" s="40"/>
      <c r="R226" s="14"/>
      <c r="S226" s="34"/>
      <c r="T226" s="2"/>
      <c r="U226" s="7"/>
      <c r="X226" s="9"/>
      <c r="Y226" s="8"/>
      <c r="Z226" s="8"/>
      <c r="AC226" s="9"/>
      <c r="AD226" s="8"/>
      <c r="AE226" s="8"/>
      <c r="AH226" s="9"/>
      <c r="AI226" s="8"/>
      <c r="AJ226" s="8"/>
    </row>
    <row r="227" spans="1:36" x14ac:dyDescent="0.25">
      <c r="A227" s="4"/>
      <c r="B227" s="3"/>
      <c r="C227" s="2"/>
      <c r="D227" s="8"/>
      <c r="E227" s="8"/>
      <c r="F227" s="3"/>
      <c r="G227" s="2"/>
      <c r="H227" s="2"/>
      <c r="I227" s="33"/>
      <c r="K227" s="14"/>
      <c r="L227" s="14"/>
      <c r="M227" s="14"/>
      <c r="O227" s="40"/>
      <c r="P227" s="40"/>
      <c r="Q227" s="40"/>
      <c r="R227" s="14"/>
      <c r="S227" s="34"/>
      <c r="T227" s="2"/>
      <c r="U227" s="7"/>
      <c r="X227" s="9"/>
      <c r="Y227" s="8"/>
      <c r="Z227" s="8"/>
      <c r="AC227" s="9"/>
      <c r="AD227" s="8"/>
      <c r="AE227" s="8"/>
      <c r="AH227" s="9"/>
      <c r="AI227" s="8"/>
      <c r="AJ227" s="8"/>
    </row>
    <row r="228" spans="1:36" s="24" customFormat="1" x14ac:dyDescent="0.25">
      <c r="A228" s="4"/>
      <c r="B228" s="3"/>
      <c r="C228" s="2"/>
      <c r="D228" s="8"/>
      <c r="E228" s="8"/>
      <c r="F228" s="3"/>
      <c r="G228" s="2"/>
      <c r="H228" s="2"/>
      <c r="I228" s="33"/>
      <c r="J228"/>
      <c r="K228" s="14"/>
      <c r="L228" s="14"/>
      <c r="M228" s="14"/>
      <c r="O228" s="40"/>
      <c r="P228" s="40"/>
      <c r="Q228" s="40"/>
      <c r="R228" s="14"/>
      <c r="S228" s="34"/>
      <c r="T228" s="2"/>
      <c r="U228" s="7"/>
      <c r="V228"/>
      <c r="W228"/>
      <c r="X228" s="9"/>
      <c r="Y228" s="8"/>
      <c r="Z228" s="8"/>
      <c r="AA228"/>
      <c r="AB228"/>
      <c r="AC228" s="9"/>
      <c r="AD228" s="8"/>
      <c r="AE228" s="8"/>
      <c r="AF228"/>
      <c r="AG228"/>
      <c r="AH228" s="9"/>
      <c r="AI228" s="8"/>
      <c r="AJ228" s="8"/>
    </row>
    <row r="229" spans="1:36" s="24" customFormat="1" x14ac:dyDescent="0.25">
      <c r="A229" s="4"/>
      <c r="B229" s="3"/>
      <c r="C229" s="2"/>
      <c r="D229" s="8"/>
      <c r="E229" s="8"/>
      <c r="F229" s="3"/>
      <c r="G229" s="2"/>
      <c r="H229" s="2"/>
      <c r="I229" s="33"/>
      <c r="J229"/>
      <c r="K229" s="14"/>
      <c r="L229" s="14"/>
      <c r="M229" s="14"/>
      <c r="O229" s="40"/>
      <c r="P229" s="40"/>
      <c r="Q229" s="40"/>
      <c r="R229" s="14"/>
      <c r="S229" s="34"/>
      <c r="T229" s="2"/>
      <c r="U229" s="7"/>
      <c r="V229"/>
      <c r="W229"/>
      <c r="X229" s="9"/>
      <c r="Y229" s="8"/>
      <c r="Z229" s="8"/>
      <c r="AA229"/>
      <c r="AB229"/>
      <c r="AC229" s="9"/>
      <c r="AD229" s="8"/>
      <c r="AE229" s="8"/>
      <c r="AF229"/>
      <c r="AG229"/>
      <c r="AH229" s="9"/>
      <c r="AI229" s="8"/>
      <c r="AJ229" s="8"/>
    </row>
    <row r="230" spans="1:36" s="24" customFormat="1" x14ac:dyDescent="0.25">
      <c r="A230" s="4"/>
      <c r="B230" s="3"/>
      <c r="C230" s="2"/>
      <c r="D230" s="8"/>
      <c r="E230" s="8"/>
      <c r="F230" s="3"/>
      <c r="G230" s="2"/>
      <c r="H230" s="2"/>
      <c r="I230" s="33"/>
      <c r="J230"/>
      <c r="K230" s="14"/>
      <c r="L230" s="14"/>
      <c r="M230" s="14"/>
      <c r="O230" s="40"/>
      <c r="P230" s="40"/>
      <c r="Q230" s="40"/>
      <c r="R230" s="14"/>
      <c r="S230" s="34"/>
      <c r="T230" s="2"/>
      <c r="U230" s="7"/>
      <c r="V230"/>
      <c r="W230"/>
      <c r="X230" s="9"/>
      <c r="Y230" s="8"/>
      <c r="Z230" s="8"/>
      <c r="AA230"/>
      <c r="AB230"/>
      <c r="AC230" s="9"/>
      <c r="AD230" s="8"/>
      <c r="AE230" s="8"/>
      <c r="AF230"/>
      <c r="AG230"/>
      <c r="AH230" s="9"/>
      <c r="AI230" s="8"/>
      <c r="AJ230" s="8"/>
    </row>
    <row r="231" spans="1:36" s="24" customFormat="1" x14ac:dyDescent="0.25">
      <c r="A231" s="4"/>
      <c r="B231" s="3"/>
      <c r="C231" s="2"/>
      <c r="D231" s="8"/>
      <c r="E231" s="8"/>
      <c r="F231" s="3"/>
      <c r="G231" s="2"/>
      <c r="H231" s="2"/>
      <c r="I231" s="33"/>
      <c r="J231"/>
      <c r="K231" s="14"/>
      <c r="L231" s="14"/>
      <c r="M231" s="14"/>
      <c r="O231" s="40"/>
      <c r="P231" s="40"/>
      <c r="Q231" s="40"/>
      <c r="R231" s="14"/>
      <c r="S231" s="34"/>
      <c r="T231" s="2"/>
      <c r="U231" s="7"/>
      <c r="V231"/>
      <c r="W231"/>
      <c r="X231" s="9"/>
      <c r="Y231" s="8"/>
      <c r="Z231" s="8"/>
      <c r="AA231"/>
      <c r="AB231"/>
      <c r="AC231" s="9"/>
      <c r="AD231" s="8"/>
      <c r="AE231" s="8"/>
      <c r="AF231"/>
      <c r="AG231"/>
      <c r="AH231" s="9"/>
      <c r="AI231" s="8"/>
      <c r="AJ231" s="8"/>
    </row>
  </sheetData>
  <conditionalFormatting sqref="F86:F112">
    <cfRule type="colorScale" priority="43">
      <colorScale>
        <cfvo type="min"/>
        <cfvo type="num" val="1"/>
        <cfvo type="max"/>
        <color rgb="FFF8696B"/>
        <color theme="0"/>
        <color theme="4"/>
      </colorScale>
    </cfRule>
  </conditionalFormatting>
  <conditionalFormatting sqref="U86:U112">
    <cfRule type="colorScale" priority="42">
      <colorScale>
        <cfvo type="min"/>
        <cfvo type="num" val="1"/>
        <cfvo type="max"/>
        <color rgb="FFF8696B"/>
        <color theme="0"/>
        <color theme="4"/>
      </colorScale>
    </cfRule>
  </conditionalFormatting>
  <conditionalFormatting sqref="B82:B112">
    <cfRule type="dataBar" priority="45">
      <dataBar>
        <cfvo type="min"/>
        <cfvo type="max"/>
        <color rgb="FF638EC6"/>
      </dataBar>
      <extLst>
        <ext xmlns:x14="http://schemas.microsoft.com/office/spreadsheetml/2009/9/main" uri="{B025F937-C7B1-47D3-B67F-A62EFF666E3E}">
          <x14:id>{E40B692F-7B69-405A-916E-99B50E5843DF}</x14:id>
        </ext>
      </extLst>
    </cfRule>
  </conditionalFormatting>
  <conditionalFormatting sqref="F113:F115">
    <cfRule type="colorScale" priority="37">
      <colorScale>
        <cfvo type="min"/>
        <cfvo type="num" val="1"/>
        <cfvo type="max"/>
        <color rgb="FFF8696B"/>
        <color theme="0"/>
        <color theme="4"/>
      </colorScale>
    </cfRule>
  </conditionalFormatting>
  <conditionalFormatting sqref="P113:P115">
    <cfRule type="colorScale" priority="36">
      <colorScale>
        <cfvo type="min"/>
        <cfvo type="num" val="1"/>
        <cfvo type="max"/>
        <color rgb="FFF8696B"/>
        <color theme="0"/>
        <color theme="4"/>
      </colorScale>
    </cfRule>
  </conditionalFormatting>
  <conditionalFormatting sqref="B113:B114">
    <cfRule type="dataBar" priority="38">
      <dataBar>
        <cfvo type="min"/>
        <cfvo type="max"/>
        <color rgb="FF638EC6"/>
      </dataBar>
      <extLst>
        <ext xmlns:x14="http://schemas.microsoft.com/office/spreadsheetml/2009/9/main" uri="{B025F937-C7B1-47D3-B67F-A62EFF666E3E}">
          <x14:id>{CEF0EFCA-F79C-462A-B78B-FC225C63EC5C}</x14:id>
        </ext>
      </extLst>
    </cfRule>
  </conditionalFormatting>
  <conditionalFormatting sqref="AQ103">
    <cfRule type="dataBar" priority="30">
      <dataBar>
        <cfvo type="min"/>
        <cfvo type="max"/>
        <color rgb="FF638EC6"/>
      </dataBar>
      <extLst>
        <ext xmlns:x14="http://schemas.microsoft.com/office/spreadsheetml/2009/9/main" uri="{B025F937-C7B1-47D3-B67F-A62EFF666E3E}">
          <x14:id>{E44E8A43-F2B1-45AC-A27B-7933DDEB68AF}</x14:id>
        </ext>
      </extLst>
    </cfRule>
  </conditionalFormatting>
  <conditionalFormatting sqref="AQ42:AQ64">
    <cfRule type="dataBar" priority="29">
      <dataBar>
        <cfvo type="min"/>
        <cfvo type="max"/>
        <color rgb="FF638EC6"/>
      </dataBar>
      <extLst>
        <ext xmlns:x14="http://schemas.microsoft.com/office/spreadsheetml/2009/9/main" uri="{B025F937-C7B1-47D3-B67F-A62EFF666E3E}">
          <x14:id>{813C9789-A23D-48BD-BCD0-E310C92FEAEF}</x14:id>
        </ext>
      </extLst>
    </cfRule>
  </conditionalFormatting>
  <conditionalFormatting sqref="AQ65:AQ75">
    <cfRule type="dataBar" priority="17">
      <dataBar>
        <cfvo type="min"/>
        <cfvo type="max"/>
        <color rgb="FF638EC6"/>
      </dataBar>
      <extLst>
        <ext xmlns:x14="http://schemas.microsoft.com/office/spreadsheetml/2009/9/main" uri="{B025F937-C7B1-47D3-B67F-A62EFF666E3E}">
          <x14:id>{0A9E7065-D44B-4F7B-9358-8099E42326A0}</x14:id>
        </ext>
      </extLst>
    </cfRule>
  </conditionalFormatting>
  <conditionalFormatting sqref="AQ3:AQ36">
    <cfRule type="dataBar" priority="16">
      <dataBar>
        <cfvo type="min"/>
        <cfvo type="max"/>
        <color rgb="FF638EC6"/>
      </dataBar>
      <extLst>
        <ext xmlns:x14="http://schemas.microsoft.com/office/spreadsheetml/2009/9/main" uri="{B025F937-C7B1-47D3-B67F-A62EFF666E3E}">
          <x14:id>{65AFCFAE-6F0B-49EA-8C57-A006F6335A80}</x14:id>
        </ext>
      </extLst>
    </cfRule>
  </conditionalFormatting>
  <conditionalFormatting sqref="F161:F175">
    <cfRule type="colorScale" priority="14">
      <colorScale>
        <cfvo type="min"/>
        <cfvo type="num" val="1"/>
        <cfvo type="max"/>
        <color rgb="FFF8696B"/>
        <color theme="0"/>
        <color theme="4"/>
      </colorScale>
    </cfRule>
  </conditionalFormatting>
  <conditionalFormatting sqref="U161:U175">
    <cfRule type="colorScale" priority="13">
      <colorScale>
        <cfvo type="min"/>
        <cfvo type="num" val="1"/>
        <cfvo type="max"/>
        <color rgb="FFF8696B"/>
        <color theme="0"/>
        <color theme="4"/>
      </colorScale>
    </cfRule>
  </conditionalFormatting>
  <conditionalFormatting sqref="B157:B175">
    <cfRule type="dataBar" priority="15">
      <dataBar>
        <cfvo type="min"/>
        <cfvo type="max"/>
        <color rgb="FF638EC6"/>
      </dataBar>
      <extLst>
        <ext xmlns:x14="http://schemas.microsoft.com/office/spreadsheetml/2009/9/main" uri="{B025F937-C7B1-47D3-B67F-A62EFF666E3E}">
          <x14:id>{DAD15381-6B5F-463A-A48B-0EDAE4301ABE}</x14:id>
        </ext>
      </extLst>
    </cfRule>
  </conditionalFormatting>
  <conditionalFormatting sqref="AQ139:AQ150">
    <cfRule type="dataBar" priority="74">
      <dataBar>
        <cfvo type="min"/>
        <cfvo type="max"/>
        <color rgb="FF638EC6"/>
      </dataBar>
      <extLst>
        <ext xmlns:x14="http://schemas.microsoft.com/office/spreadsheetml/2009/9/main" uri="{B025F937-C7B1-47D3-B67F-A62EFF666E3E}">
          <x14:id>{EEF5AEFD-E373-4FBF-A5AD-4D082B9351AA}</x14:id>
        </ext>
      </extLst>
    </cfRule>
  </conditionalFormatting>
  <conditionalFormatting sqref="AQ122:AQ134">
    <cfRule type="dataBar" priority="75">
      <dataBar>
        <cfvo type="min"/>
        <cfvo type="max"/>
        <color rgb="FF638EC6"/>
      </dataBar>
      <extLst>
        <ext xmlns:x14="http://schemas.microsoft.com/office/spreadsheetml/2009/9/main" uri="{B025F937-C7B1-47D3-B67F-A62EFF666E3E}">
          <x14:id>{60C230D8-4F08-4E30-B49A-A73DAC7E038A}</x14:id>
        </ext>
      </extLst>
    </cfRule>
  </conditionalFormatting>
  <conditionalFormatting sqref="F215:F219">
    <cfRule type="colorScale" priority="2">
      <colorScale>
        <cfvo type="min"/>
        <cfvo type="num" val="1"/>
        <cfvo type="max"/>
        <color rgb="FFF8696B"/>
        <color theme="0"/>
        <color theme="4"/>
      </colorScale>
    </cfRule>
  </conditionalFormatting>
  <conditionalFormatting sqref="U215:U219">
    <cfRule type="colorScale" priority="1">
      <colorScale>
        <cfvo type="min"/>
        <cfvo type="num" val="1"/>
        <cfvo type="max"/>
        <color rgb="FFF8696B"/>
        <color theme="0"/>
        <color theme="4"/>
      </colorScale>
    </cfRule>
  </conditionalFormatting>
  <conditionalFormatting sqref="B214:B231">
    <cfRule type="dataBar" priority="3">
      <dataBar>
        <cfvo type="min"/>
        <cfvo type="max"/>
        <color rgb="FF638EC6"/>
      </dataBar>
      <extLst>
        <ext xmlns:x14="http://schemas.microsoft.com/office/spreadsheetml/2009/9/main" uri="{B025F937-C7B1-47D3-B67F-A62EFF666E3E}">
          <x14:id>{250C2982-842F-4631-8ABC-54B27942B96E}</x14:id>
        </ext>
      </extLst>
    </cfRule>
  </conditionalFormatting>
  <conditionalFormatting sqref="AQ196:AQ207">
    <cfRule type="dataBar" priority="4">
      <dataBar>
        <cfvo type="min"/>
        <cfvo type="max"/>
        <color rgb="FF638EC6"/>
      </dataBar>
      <extLst>
        <ext xmlns:x14="http://schemas.microsoft.com/office/spreadsheetml/2009/9/main" uri="{B025F937-C7B1-47D3-B67F-A62EFF666E3E}">
          <x14:id>{48CAE0CF-A60A-4EE9-8F59-F29469A04039}</x14:id>
        </ext>
      </extLst>
    </cfRule>
  </conditionalFormatting>
  <conditionalFormatting sqref="AQ179:AQ191">
    <cfRule type="dataBar" priority="5">
      <dataBar>
        <cfvo type="min"/>
        <cfvo type="max"/>
        <color rgb="FF638EC6"/>
      </dataBar>
      <extLst>
        <ext xmlns:x14="http://schemas.microsoft.com/office/spreadsheetml/2009/9/main" uri="{B025F937-C7B1-47D3-B67F-A62EFF666E3E}">
          <x14:id>{F28C304F-B475-4AB6-B198-FDE4BEB84668}</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E40B692F-7B69-405A-916E-99B50E5843DF}">
            <x14:dataBar minLength="0" maxLength="100" border="1" negativeBarBorderColorSameAsPositive="0">
              <x14:cfvo type="autoMin"/>
              <x14:cfvo type="autoMax"/>
              <x14:borderColor rgb="FF638EC6"/>
              <x14:negativeFillColor rgb="FFFF0000"/>
              <x14:negativeBorderColor rgb="FFFF0000"/>
              <x14:axisColor rgb="FF000000"/>
            </x14:dataBar>
          </x14:cfRule>
          <xm:sqref>B82:B112</xm:sqref>
        </x14:conditionalFormatting>
        <x14:conditionalFormatting xmlns:xm="http://schemas.microsoft.com/office/excel/2006/main">
          <x14:cfRule type="dataBar" id="{CEF0EFCA-F79C-462A-B78B-FC225C63EC5C}">
            <x14:dataBar minLength="0" maxLength="100" border="1" negativeBarBorderColorSameAsPositive="0">
              <x14:cfvo type="autoMin"/>
              <x14:cfvo type="autoMax"/>
              <x14:borderColor rgb="FF638EC6"/>
              <x14:negativeFillColor rgb="FFFF0000"/>
              <x14:negativeBorderColor rgb="FFFF0000"/>
              <x14:axisColor rgb="FF000000"/>
            </x14:dataBar>
          </x14:cfRule>
          <xm:sqref>B113:B114</xm:sqref>
        </x14:conditionalFormatting>
        <x14:conditionalFormatting xmlns:xm="http://schemas.microsoft.com/office/excel/2006/main">
          <x14:cfRule type="dataBar" id="{E44E8A43-F2B1-45AC-A27B-7933DDEB68AF}">
            <x14:dataBar minLength="0" maxLength="100" border="1" negativeBarBorderColorSameAsPositive="0">
              <x14:cfvo type="autoMin"/>
              <x14:cfvo type="autoMax"/>
              <x14:borderColor rgb="FF638EC6"/>
              <x14:negativeFillColor rgb="FFFF0000"/>
              <x14:negativeBorderColor rgb="FFFF0000"/>
              <x14:axisColor rgb="FF000000"/>
            </x14:dataBar>
          </x14:cfRule>
          <xm:sqref>AQ103</xm:sqref>
        </x14:conditionalFormatting>
        <x14:conditionalFormatting xmlns:xm="http://schemas.microsoft.com/office/excel/2006/main">
          <x14:cfRule type="dataBar" id="{813C9789-A23D-48BD-BCD0-E310C92FEAEF}">
            <x14:dataBar minLength="0" maxLength="100" border="1" negativeBarBorderColorSameAsPositive="0">
              <x14:cfvo type="autoMin"/>
              <x14:cfvo type="autoMax"/>
              <x14:borderColor rgb="FF638EC6"/>
              <x14:negativeFillColor rgb="FFFF0000"/>
              <x14:negativeBorderColor rgb="FFFF0000"/>
              <x14:axisColor rgb="FF000000"/>
            </x14:dataBar>
          </x14:cfRule>
          <xm:sqref>AQ42:AQ64</xm:sqref>
        </x14:conditionalFormatting>
        <x14:conditionalFormatting xmlns:xm="http://schemas.microsoft.com/office/excel/2006/main">
          <x14:cfRule type="dataBar" id="{0A9E7065-D44B-4F7B-9358-8099E42326A0}">
            <x14:dataBar minLength="0" maxLength="100" border="1" negativeBarBorderColorSameAsPositive="0">
              <x14:cfvo type="autoMin"/>
              <x14:cfvo type="autoMax"/>
              <x14:borderColor rgb="FF638EC6"/>
              <x14:negativeFillColor rgb="FFFF0000"/>
              <x14:negativeBorderColor rgb="FFFF0000"/>
              <x14:axisColor rgb="FF000000"/>
            </x14:dataBar>
          </x14:cfRule>
          <xm:sqref>AQ65:AQ75</xm:sqref>
        </x14:conditionalFormatting>
        <x14:conditionalFormatting xmlns:xm="http://schemas.microsoft.com/office/excel/2006/main">
          <x14:cfRule type="dataBar" id="{65AFCFAE-6F0B-49EA-8C57-A006F6335A80}">
            <x14:dataBar minLength="0" maxLength="100" border="1" negativeBarBorderColorSameAsPositive="0">
              <x14:cfvo type="autoMin"/>
              <x14:cfvo type="autoMax"/>
              <x14:borderColor rgb="FF638EC6"/>
              <x14:negativeFillColor rgb="FFFF0000"/>
              <x14:negativeBorderColor rgb="FFFF0000"/>
              <x14:axisColor rgb="FF000000"/>
            </x14:dataBar>
          </x14:cfRule>
          <xm:sqref>AQ3:AQ36</xm:sqref>
        </x14:conditionalFormatting>
        <x14:conditionalFormatting xmlns:xm="http://schemas.microsoft.com/office/excel/2006/main">
          <x14:cfRule type="dataBar" id="{DAD15381-6B5F-463A-A48B-0EDAE4301ABE}">
            <x14:dataBar minLength="0" maxLength="100" border="1" negativeBarBorderColorSameAsPositive="0">
              <x14:cfvo type="autoMin"/>
              <x14:cfvo type="autoMax"/>
              <x14:borderColor rgb="FF638EC6"/>
              <x14:negativeFillColor rgb="FFFF0000"/>
              <x14:negativeBorderColor rgb="FFFF0000"/>
              <x14:axisColor rgb="FF000000"/>
            </x14:dataBar>
          </x14:cfRule>
          <xm:sqref>B157:B175</xm:sqref>
        </x14:conditionalFormatting>
        <x14:conditionalFormatting xmlns:xm="http://schemas.microsoft.com/office/excel/2006/main">
          <x14:cfRule type="dataBar" id="{EEF5AEFD-E373-4FBF-A5AD-4D082B9351AA}">
            <x14:dataBar minLength="0" maxLength="100" border="1" negativeBarBorderColorSameAsPositive="0">
              <x14:cfvo type="autoMin"/>
              <x14:cfvo type="autoMax"/>
              <x14:borderColor rgb="FF638EC6"/>
              <x14:negativeFillColor rgb="FFFF0000"/>
              <x14:negativeBorderColor rgb="FFFF0000"/>
              <x14:axisColor rgb="FF000000"/>
            </x14:dataBar>
          </x14:cfRule>
          <xm:sqref>AQ139:AQ150</xm:sqref>
        </x14:conditionalFormatting>
        <x14:conditionalFormatting xmlns:xm="http://schemas.microsoft.com/office/excel/2006/main">
          <x14:cfRule type="dataBar" id="{60C230D8-4F08-4E30-B49A-A73DAC7E038A}">
            <x14:dataBar minLength="0" maxLength="100" border="1" negativeBarBorderColorSameAsPositive="0">
              <x14:cfvo type="autoMin"/>
              <x14:cfvo type="autoMax"/>
              <x14:borderColor rgb="FF638EC6"/>
              <x14:negativeFillColor rgb="FFFF0000"/>
              <x14:negativeBorderColor rgb="FFFF0000"/>
              <x14:axisColor rgb="FF000000"/>
            </x14:dataBar>
          </x14:cfRule>
          <xm:sqref>AQ122:AQ134</xm:sqref>
        </x14:conditionalFormatting>
        <x14:conditionalFormatting xmlns:xm="http://schemas.microsoft.com/office/excel/2006/main">
          <x14:cfRule type="dataBar" id="{250C2982-842F-4631-8ABC-54B27942B96E}">
            <x14:dataBar minLength="0" maxLength="100" border="1" negativeBarBorderColorSameAsPositive="0">
              <x14:cfvo type="autoMin"/>
              <x14:cfvo type="autoMax"/>
              <x14:borderColor rgb="FF638EC6"/>
              <x14:negativeFillColor rgb="FFFF0000"/>
              <x14:negativeBorderColor rgb="FFFF0000"/>
              <x14:axisColor rgb="FF000000"/>
            </x14:dataBar>
          </x14:cfRule>
          <xm:sqref>B214:B231</xm:sqref>
        </x14:conditionalFormatting>
        <x14:conditionalFormatting xmlns:xm="http://schemas.microsoft.com/office/excel/2006/main">
          <x14:cfRule type="dataBar" id="{48CAE0CF-A60A-4EE9-8F59-F29469A04039}">
            <x14:dataBar minLength="0" maxLength="100" border="1" negativeBarBorderColorSameAsPositive="0">
              <x14:cfvo type="autoMin"/>
              <x14:cfvo type="autoMax"/>
              <x14:borderColor rgb="FF638EC6"/>
              <x14:negativeFillColor rgb="FFFF0000"/>
              <x14:negativeBorderColor rgb="FFFF0000"/>
              <x14:axisColor rgb="FF000000"/>
            </x14:dataBar>
          </x14:cfRule>
          <xm:sqref>AQ196:AQ207</xm:sqref>
        </x14:conditionalFormatting>
        <x14:conditionalFormatting xmlns:xm="http://schemas.microsoft.com/office/excel/2006/main">
          <x14:cfRule type="dataBar" id="{F28C304F-B475-4AB6-B198-FDE4BEB84668}">
            <x14:dataBar minLength="0" maxLength="100" border="1" negativeBarBorderColorSameAsPositive="0">
              <x14:cfvo type="autoMin"/>
              <x14:cfvo type="autoMax"/>
              <x14:borderColor rgb="FF638EC6"/>
              <x14:negativeFillColor rgb="FFFF0000"/>
              <x14:negativeBorderColor rgb="FFFF0000"/>
              <x14:axisColor rgb="FF000000"/>
            </x14:dataBar>
          </x14:cfRule>
          <xm:sqref>AQ179:AQ191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97"/>
  <sheetViews>
    <sheetView zoomScale="80" zoomScaleNormal="80" workbookViewId="0">
      <selection activeCell="AM109" sqref="AM109"/>
    </sheetView>
  </sheetViews>
  <sheetFormatPr defaultRowHeight="15" x14ac:dyDescent="0.25"/>
  <sheetData>
    <row r="1" spans="1:50" x14ac:dyDescent="0.25">
      <c r="A1" s="27" t="s">
        <v>115</v>
      </c>
      <c r="C1" t="s">
        <v>126</v>
      </c>
    </row>
    <row r="2" spans="1:50"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t="s">
        <v>45</v>
      </c>
      <c r="AC2" t="s">
        <v>46</v>
      </c>
      <c r="AD2" t="s">
        <v>47</v>
      </c>
      <c r="AE2" t="s">
        <v>48</v>
      </c>
      <c r="AF2" t="s">
        <v>49</v>
      </c>
      <c r="AG2" t="s">
        <v>50</v>
      </c>
      <c r="AH2" t="s">
        <v>51</v>
      </c>
      <c r="AI2" t="s">
        <v>52</v>
      </c>
      <c r="AJ2" t="s">
        <v>53</v>
      </c>
      <c r="AK2" t="s">
        <v>54</v>
      </c>
      <c r="AL2" t="s">
        <v>55</v>
      </c>
      <c r="AM2" t="s">
        <v>56</v>
      </c>
      <c r="AN2" t="s">
        <v>57</v>
      </c>
      <c r="AO2" t="s">
        <v>58</v>
      </c>
      <c r="AP2" t="s">
        <v>59</v>
      </c>
      <c r="AQ2" t="s">
        <v>60</v>
      </c>
      <c r="AR2" t="s">
        <v>61</v>
      </c>
      <c r="AS2" t="s">
        <v>116</v>
      </c>
      <c r="AT2" t="s">
        <v>117</v>
      </c>
      <c r="AU2" t="s">
        <v>118</v>
      </c>
      <c r="AV2" t="s">
        <v>119</v>
      </c>
      <c r="AW2" t="s">
        <v>120</v>
      </c>
      <c r="AX2" t="s">
        <v>121</v>
      </c>
    </row>
    <row r="3" spans="1:50" x14ac:dyDescent="0.25">
      <c r="A3">
        <v>4.3</v>
      </c>
      <c r="B3">
        <v>0.99354299212619002</v>
      </c>
      <c r="C3">
        <v>3.4433222093304501</v>
      </c>
      <c r="D3">
        <v>7.4790734680492097</v>
      </c>
      <c r="E3" s="31">
        <v>2.9157422292598401E-3</v>
      </c>
      <c r="F3">
        <v>6.45700787380945E-3</v>
      </c>
      <c r="G3" s="31">
        <v>0</v>
      </c>
      <c r="H3">
        <v>3.9622664550511102</v>
      </c>
      <c r="I3">
        <v>4.15067014233707</v>
      </c>
      <c r="J3">
        <v>-55.102824174694</v>
      </c>
      <c r="K3">
        <v>-57.170376698687697</v>
      </c>
      <c r="L3">
        <v>18.591368573700802</v>
      </c>
      <c r="M3">
        <v>15.6046077984867</v>
      </c>
      <c r="N3">
        <v>77.726934415772703</v>
      </c>
      <c r="O3">
        <v>75.492092736669306</v>
      </c>
      <c r="P3">
        <v>267072.115190499</v>
      </c>
      <c r="Q3">
        <v>193404.04745613999</v>
      </c>
      <c r="R3">
        <v>774.87433550875596</v>
      </c>
      <c r="S3" s="31">
        <v>0</v>
      </c>
      <c r="T3" s="31">
        <v>0</v>
      </c>
      <c r="U3" s="31">
        <v>8.9424414388911105E-2</v>
      </c>
      <c r="V3" s="31">
        <v>0</v>
      </c>
      <c r="W3" s="31">
        <v>0</v>
      </c>
      <c r="X3" s="31">
        <v>0.58543282014561404</v>
      </c>
      <c r="Y3" s="31">
        <v>0</v>
      </c>
      <c r="Z3">
        <v>6.7107958171138803E-4</v>
      </c>
      <c r="AA3">
        <v>7.5421687846881702E-5</v>
      </c>
      <c r="AB3">
        <v>2.5087098171402999E-3</v>
      </c>
      <c r="AC3" s="31">
        <v>2.9446124619624699E-8</v>
      </c>
      <c r="AD3">
        <v>3.2017561990742198E-3</v>
      </c>
      <c r="AE3">
        <v>-2.5268185093560099E-2</v>
      </c>
      <c r="AF3">
        <v>0.99001878641810204</v>
      </c>
      <c r="AG3">
        <v>0.99720023865807905</v>
      </c>
      <c r="AH3">
        <v>1</v>
      </c>
      <c r="AI3">
        <v>1</v>
      </c>
      <c r="AJ3">
        <v>1</v>
      </c>
      <c r="AK3">
        <v>1</v>
      </c>
      <c r="AL3">
        <v>1</v>
      </c>
      <c r="AM3">
        <v>0</v>
      </c>
      <c r="AN3">
        <v>0</v>
      </c>
      <c r="AO3" t="s">
        <v>65</v>
      </c>
      <c r="AP3">
        <f>-75--50</f>
        <v>-25</v>
      </c>
      <c r="AQ3">
        <v>22048061.41</v>
      </c>
      <c r="AR3">
        <v>114</v>
      </c>
      <c r="AS3" s="31">
        <v>100</v>
      </c>
      <c r="AT3" s="31">
        <v>0</v>
      </c>
      <c r="AU3" s="31">
        <v>100</v>
      </c>
      <c r="AV3" s="31">
        <v>0</v>
      </c>
      <c r="AW3" s="31">
        <v>0</v>
      </c>
      <c r="AX3" s="31">
        <v>0</v>
      </c>
    </row>
    <row r="4" spans="1:50" x14ac:dyDescent="0.25">
      <c r="A4">
        <v>4.3</v>
      </c>
      <c r="B4">
        <v>0.99344040371019304</v>
      </c>
      <c r="C4">
        <v>2.6756425653229798</v>
      </c>
      <c r="D4">
        <v>7.5936475158731396</v>
      </c>
      <c r="E4">
        <v>2.25752251921006E-3</v>
      </c>
      <c r="F4">
        <v>6.5595962898064002E-3</v>
      </c>
      <c r="G4" s="31">
        <v>0</v>
      </c>
      <c r="H4">
        <v>3.9199800446603601</v>
      </c>
      <c r="I4">
        <v>4.1424648010542997</v>
      </c>
      <c r="J4">
        <v>-57.6599484595964</v>
      </c>
      <c r="K4">
        <v>-32.594270536739103</v>
      </c>
      <c r="L4">
        <v>14.9890601246206</v>
      </c>
      <c r="M4">
        <v>15.4242979965813</v>
      </c>
      <c r="N4">
        <v>73.798811330660001</v>
      </c>
      <c r="O4">
        <v>72.801415481914006</v>
      </c>
      <c r="P4">
        <v>293064.03473648202</v>
      </c>
      <c r="Q4">
        <v>263371.776277836</v>
      </c>
      <c r="R4">
        <v>784.82055795311999</v>
      </c>
      <c r="S4" s="31">
        <v>0</v>
      </c>
      <c r="T4" s="31">
        <v>0</v>
      </c>
      <c r="U4" s="31">
        <v>8.3187060034362603E-2</v>
      </c>
      <c r="V4" s="31">
        <v>0</v>
      </c>
      <c r="W4" s="31">
        <v>0</v>
      </c>
      <c r="X4">
        <v>0.63466923272141795</v>
      </c>
      <c r="Y4" s="31">
        <v>0</v>
      </c>
      <c r="Z4">
        <v>4.23379175116946E-4</v>
      </c>
      <c r="AA4">
        <v>5.4947754922540903E-5</v>
      </c>
      <c r="AB4">
        <v>2.4369602344780201E-3</v>
      </c>
      <c r="AC4" s="31">
        <v>1.9932865122568199E-8</v>
      </c>
      <c r="AD4">
        <v>3.6442752604935102E-3</v>
      </c>
      <c r="AE4">
        <v>-2.0683738395817799E-2</v>
      </c>
      <c r="AF4">
        <v>0.983010735102128</v>
      </c>
      <c r="AG4">
        <v>0.99723916155715397</v>
      </c>
      <c r="AH4">
        <v>1</v>
      </c>
      <c r="AI4">
        <v>1</v>
      </c>
      <c r="AJ4">
        <v>1</v>
      </c>
      <c r="AK4">
        <v>1</v>
      </c>
      <c r="AL4">
        <v>1</v>
      </c>
      <c r="AM4">
        <v>0</v>
      </c>
      <c r="AN4">
        <v>0</v>
      </c>
      <c r="AO4" t="s">
        <v>66</v>
      </c>
      <c r="AP4">
        <f>-50--25</f>
        <v>-25</v>
      </c>
      <c r="AQ4">
        <v>248359585.03</v>
      </c>
      <c r="AR4">
        <v>943</v>
      </c>
      <c r="AS4" s="31">
        <v>100</v>
      </c>
      <c r="AT4" s="31">
        <v>0</v>
      </c>
      <c r="AU4" s="31">
        <v>100</v>
      </c>
      <c r="AV4" s="31">
        <v>0</v>
      </c>
      <c r="AW4" s="31">
        <v>0</v>
      </c>
      <c r="AX4" s="31">
        <v>0</v>
      </c>
    </row>
    <row r="5" spans="1:50" x14ac:dyDescent="0.25">
      <c r="A5">
        <v>4.3</v>
      </c>
      <c r="B5">
        <v>0.98810675044877605</v>
      </c>
      <c r="C5">
        <v>14.515410770881401</v>
      </c>
      <c r="D5">
        <v>13.3743721586024</v>
      </c>
      <c r="E5">
        <v>1.29844706370965E-2</v>
      </c>
      <c r="F5">
        <v>1.1893249551223501E-2</v>
      </c>
      <c r="G5" s="31">
        <v>0</v>
      </c>
      <c r="H5">
        <v>4.0994748412076003</v>
      </c>
      <c r="I5">
        <v>4.1233851173433598</v>
      </c>
      <c r="J5">
        <v>-40.112546243626802</v>
      </c>
      <c r="K5">
        <v>-8.5065994046573401</v>
      </c>
      <c r="L5">
        <v>14.517274433407801</v>
      </c>
      <c r="M5">
        <v>15.824698847124401</v>
      </c>
      <c r="N5">
        <v>72.180941375963201</v>
      </c>
      <c r="O5">
        <v>71.167330429048206</v>
      </c>
      <c r="P5">
        <v>297035.51429392601</v>
      </c>
      <c r="Q5">
        <v>273997.09926667501</v>
      </c>
      <c r="R5">
        <v>782.74924404590604</v>
      </c>
      <c r="S5" s="31">
        <v>0</v>
      </c>
      <c r="T5" s="31">
        <v>0</v>
      </c>
      <c r="U5" s="31">
        <v>0.16198164681268501</v>
      </c>
      <c r="V5" s="31">
        <v>0</v>
      </c>
      <c r="W5" s="31">
        <v>0</v>
      </c>
      <c r="X5">
        <v>0.71326487770881197</v>
      </c>
      <c r="Y5" s="31">
        <v>0</v>
      </c>
      <c r="Z5">
        <v>3.76417188742212E-4</v>
      </c>
      <c r="AA5">
        <v>6.1641507419053201E-5</v>
      </c>
      <c r="AB5">
        <v>2.5045363785326201E-3</v>
      </c>
      <c r="AC5" s="31">
        <v>1.1985382056926201E-7</v>
      </c>
      <c r="AD5">
        <v>8.9505203136906204E-3</v>
      </c>
      <c r="AE5">
        <v>-1.5473878576498901E-2</v>
      </c>
      <c r="AF5">
        <v>0.95973186155508405</v>
      </c>
      <c r="AG5">
        <v>0.99363685535796897</v>
      </c>
      <c r="AH5">
        <v>0.99969862508294505</v>
      </c>
      <c r="AI5">
        <v>1</v>
      </c>
      <c r="AJ5">
        <v>1</v>
      </c>
      <c r="AK5">
        <v>1</v>
      </c>
      <c r="AL5">
        <v>1</v>
      </c>
      <c r="AM5">
        <v>0</v>
      </c>
      <c r="AN5">
        <v>0</v>
      </c>
      <c r="AO5" t="s">
        <v>67</v>
      </c>
      <c r="AP5">
        <f>-25-0</f>
        <v>-25</v>
      </c>
      <c r="AQ5">
        <v>2025112560.6800001</v>
      </c>
      <c r="AR5">
        <v>7391</v>
      </c>
      <c r="AS5" s="31">
        <v>100</v>
      </c>
      <c r="AT5" s="31">
        <v>0</v>
      </c>
      <c r="AU5" s="31">
        <v>100</v>
      </c>
      <c r="AV5" s="31">
        <v>0</v>
      </c>
      <c r="AW5" s="31">
        <v>0</v>
      </c>
      <c r="AX5" s="31">
        <v>0</v>
      </c>
    </row>
    <row r="6" spans="1:50" x14ac:dyDescent="0.25">
      <c r="A6">
        <v>4.3</v>
      </c>
      <c r="B6">
        <v>0.98304591532241603</v>
      </c>
      <c r="C6">
        <v>27.0489983672527</v>
      </c>
      <c r="D6">
        <v>18.551022646132601</v>
      </c>
      <c r="E6">
        <v>2.5939486473995702E-2</v>
      </c>
      <c r="F6">
        <v>1.6954084677583699E-2</v>
      </c>
      <c r="G6" s="31">
        <v>0</v>
      </c>
      <c r="H6">
        <v>4.1521468241807797</v>
      </c>
      <c r="I6">
        <v>4.0348345653355704</v>
      </c>
      <c r="J6">
        <v>-30.3919466329844</v>
      </c>
      <c r="K6">
        <v>15.7443346932819</v>
      </c>
      <c r="L6">
        <v>14.3640068536101</v>
      </c>
      <c r="M6">
        <v>15.776988680148399</v>
      </c>
      <c r="N6">
        <v>68.038081695055993</v>
      </c>
      <c r="O6">
        <v>65.942075087686206</v>
      </c>
      <c r="P6">
        <v>298325.63251064898</v>
      </c>
      <c r="Q6">
        <v>277825.05432750098</v>
      </c>
      <c r="R6">
        <v>783.61192742241803</v>
      </c>
      <c r="S6" s="31">
        <v>0</v>
      </c>
      <c r="T6" s="31">
        <v>0</v>
      </c>
      <c r="U6">
        <v>0.233178285176594</v>
      </c>
      <c r="V6" s="31">
        <v>0</v>
      </c>
      <c r="W6" s="31">
        <v>0</v>
      </c>
      <c r="X6">
        <v>0.81770669992959</v>
      </c>
      <c r="Y6" s="31">
        <v>0</v>
      </c>
      <c r="Z6">
        <v>3.6976725643884402E-4</v>
      </c>
      <c r="AA6">
        <v>5.8793703510189399E-5</v>
      </c>
      <c r="AB6">
        <v>2.7739842653938199E-3</v>
      </c>
      <c r="AC6" s="31">
        <v>3.0262743911178999E-6</v>
      </c>
      <c r="AD6">
        <v>1.37484989547617E-2</v>
      </c>
      <c r="AE6">
        <v>3.8239736779564302E-3</v>
      </c>
      <c r="AF6">
        <v>0.83514428223231296</v>
      </c>
      <c r="AG6">
        <v>0.95178216858581899</v>
      </c>
      <c r="AH6">
        <v>0.99513288340000405</v>
      </c>
      <c r="AI6">
        <v>0.99904793051321605</v>
      </c>
      <c r="AJ6">
        <v>1</v>
      </c>
      <c r="AK6">
        <v>1</v>
      </c>
      <c r="AL6">
        <v>1</v>
      </c>
      <c r="AM6">
        <v>0</v>
      </c>
      <c r="AN6">
        <v>0</v>
      </c>
      <c r="AO6" t="s">
        <v>68</v>
      </c>
      <c r="AP6" t="s">
        <v>69</v>
      </c>
      <c r="AQ6">
        <v>10989092198.870001</v>
      </c>
      <c r="AR6">
        <v>39554</v>
      </c>
      <c r="AS6" s="31">
        <v>100</v>
      </c>
      <c r="AT6" s="31">
        <v>0</v>
      </c>
      <c r="AU6" s="31">
        <v>100</v>
      </c>
      <c r="AV6" s="31">
        <v>0</v>
      </c>
      <c r="AW6" s="31">
        <v>0</v>
      </c>
      <c r="AX6" s="31">
        <v>0</v>
      </c>
    </row>
    <row r="7" spans="1:50" x14ac:dyDescent="0.25">
      <c r="A7">
        <v>4.3</v>
      </c>
      <c r="B7">
        <v>0.97553016245322999</v>
      </c>
      <c r="C7">
        <v>39.511306539506997</v>
      </c>
      <c r="D7">
        <v>25.717173097763801</v>
      </c>
      <c r="E7">
        <v>4.1027432936049102E-2</v>
      </c>
      <c r="F7">
        <v>2.4469837546768999E-2</v>
      </c>
      <c r="G7" s="31">
        <v>0</v>
      </c>
      <c r="H7">
        <v>4.1700427279950798</v>
      </c>
      <c r="I7">
        <v>3.8869039936421501</v>
      </c>
      <c r="J7">
        <v>-26.925547507346302</v>
      </c>
      <c r="K7">
        <v>37.409974847285703</v>
      </c>
      <c r="L7">
        <v>13.639154245512501</v>
      </c>
      <c r="M7">
        <v>16.149073330801698</v>
      </c>
      <c r="N7">
        <v>64.844231334760593</v>
      </c>
      <c r="O7">
        <v>61.095981257928301</v>
      </c>
      <c r="P7">
        <v>311881.57179800601</v>
      </c>
      <c r="Q7">
        <v>292677.62690224103</v>
      </c>
      <c r="R7">
        <v>783.83426749919704</v>
      </c>
      <c r="S7" s="31">
        <v>0</v>
      </c>
      <c r="T7" s="31">
        <v>0</v>
      </c>
      <c r="U7">
        <v>0.26765840150570802</v>
      </c>
      <c r="V7" s="31">
        <v>0</v>
      </c>
      <c r="W7" s="31">
        <v>0</v>
      </c>
      <c r="X7">
        <v>0.83998290548298704</v>
      </c>
      <c r="Y7" s="31">
        <v>0</v>
      </c>
      <c r="Z7">
        <v>3.68210890893817E-4</v>
      </c>
      <c r="AA7">
        <v>5.7737955584498303E-5</v>
      </c>
      <c r="AB7">
        <v>3.08401324585773E-3</v>
      </c>
      <c r="AC7" s="31">
        <v>1.0551737486364599E-5</v>
      </c>
      <c r="AD7">
        <v>2.0949309402952601E-2</v>
      </c>
      <c r="AE7">
        <v>3.4424604763256199E-2</v>
      </c>
      <c r="AF7">
        <v>0.65979439068956602</v>
      </c>
      <c r="AG7">
        <v>0.89652549828803896</v>
      </c>
      <c r="AH7">
        <v>0.98913006082477595</v>
      </c>
      <c r="AI7">
        <v>0.99836627984341797</v>
      </c>
      <c r="AJ7">
        <v>1</v>
      </c>
      <c r="AK7">
        <v>1</v>
      </c>
      <c r="AL7">
        <v>1</v>
      </c>
      <c r="AM7">
        <v>0</v>
      </c>
      <c r="AN7">
        <v>0</v>
      </c>
      <c r="AO7" t="s">
        <v>70</v>
      </c>
      <c r="AP7" t="s">
        <v>71</v>
      </c>
      <c r="AQ7">
        <v>21924188353.619999</v>
      </c>
      <c r="AR7">
        <v>74909</v>
      </c>
      <c r="AS7" s="31">
        <v>100</v>
      </c>
      <c r="AT7" s="31">
        <v>0</v>
      </c>
      <c r="AU7" s="31">
        <v>100</v>
      </c>
      <c r="AV7" s="31">
        <v>0</v>
      </c>
      <c r="AW7" s="31">
        <v>0</v>
      </c>
      <c r="AX7" s="31">
        <v>0</v>
      </c>
    </row>
    <row r="8" spans="1:50" x14ac:dyDescent="0.25">
      <c r="A8">
        <v>4.3</v>
      </c>
      <c r="B8">
        <v>0.96749363298989</v>
      </c>
      <c r="C8">
        <v>47.215946149875997</v>
      </c>
      <c r="D8">
        <v>32.736821230086697</v>
      </c>
      <c r="E8">
        <v>5.1853975470512799E-2</v>
      </c>
      <c r="F8">
        <v>3.2506367010109498E-2</v>
      </c>
      <c r="G8" s="31">
        <v>0</v>
      </c>
      <c r="H8">
        <v>4.4546713063729797</v>
      </c>
      <c r="I8">
        <v>3.8939110936539199</v>
      </c>
      <c r="J8">
        <v>-17.6366549627257</v>
      </c>
      <c r="K8">
        <v>62.476490921913999</v>
      </c>
      <c r="L8">
        <v>14.2329733219446</v>
      </c>
      <c r="M8">
        <v>17.622334311618999</v>
      </c>
      <c r="N8">
        <v>67.200221101813</v>
      </c>
      <c r="O8">
        <v>63.714954380216803</v>
      </c>
      <c r="P8">
        <v>300315.56001339102</v>
      </c>
      <c r="Q8">
        <v>280510.28761934699</v>
      </c>
      <c r="R8">
        <v>782.16221421169803</v>
      </c>
      <c r="S8" s="31">
        <v>0</v>
      </c>
      <c r="T8" s="31">
        <v>0</v>
      </c>
      <c r="U8">
        <v>0.24509649363570199</v>
      </c>
      <c r="V8" s="31">
        <v>0</v>
      </c>
      <c r="W8" s="31">
        <v>0</v>
      </c>
      <c r="X8">
        <v>0.76375297630239702</v>
      </c>
      <c r="Y8" s="31">
        <v>0</v>
      </c>
      <c r="Z8">
        <v>3.7146775661998102E-4</v>
      </c>
      <c r="AA8">
        <v>8.9448587186182003E-5</v>
      </c>
      <c r="AB8">
        <v>3.2444202746527901E-3</v>
      </c>
      <c r="AC8" s="31">
        <v>9.1333761229322894E-6</v>
      </c>
      <c r="AD8">
        <v>2.8791882590042901E-2</v>
      </c>
      <c r="AE8">
        <v>2.4814580402913001E-2</v>
      </c>
      <c r="AF8">
        <v>0.68593790872733995</v>
      </c>
      <c r="AG8">
        <v>0.94531389069164695</v>
      </c>
      <c r="AH8">
        <v>0.99334832685180097</v>
      </c>
      <c r="AI8">
        <v>0.99910374075394803</v>
      </c>
      <c r="AJ8">
        <v>1</v>
      </c>
      <c r="AK8">
        <v>1</v>
      </c>
      <c r="AL8">
        <v>1</v>
      </c>
      <c r="AM8">
        <v>0</v>
      </c>
      <c r="AN8">
        <v>0</v>
      </c>
      <c r="AO8" t="s">
        <v>72</v>
      </c>
      <c r="AP8" t="s">
        <v>73</v>
      </c>
      <c r="AQ8">
        <v>17351524861.27</v>
      </c>
      <c r="AR8">
        <v>61857</v>
      </c>
      <c r="AS8" s="31">
        <v>100</v>
      </c>
      <c r="AT8" s="31">
        <v>0</v>
      </c>
      <c r="AU8" s="31">
        <v>100</v>
      </c>
      <c r="AV8" s="31">
        <v>0</v>
      </c>
      <c r="AW8" s="31">
        <v>0</v>
      </c>
      <c r="AX8" s="31">
        <v>0</v>
      </c>
    </row>
    <row r="9" spans="1:50" x14ac:dyDescent="0.25">
      <c r="A9">
        <v>4.3</v>
      </c>
      <c r="B9">
        <v>0.96168779864429099</v>
      </c>
      <c r="C9">
        <v>45.7708272196178</v>
      </c>
      <c r="D9">
        <v>37.423787710370398</v>
      </c>
      <c r="E9">
        <v>4.9717463343028401E-2</v>
      </c>
      <c r="F9">
        <v>3.8312201355708099E-2</v>
      </c>
      <c r="G9" s="31">
        <v>0</v>
      </c>
      <c r="H9">
        <v>4.6792015292067903</v>
      </c>
      <c r="I9">
        <v>3.8981509428101</v>
      </c>
      <c r="J9">
        <v>-11.5311502639086</v>
      </c>
      <c r="K9">
        <v>85.668970884368505</v>
      </c>
      <c r="L9">
        <v>14.263814450785301</v>
      </c>
      <c r="M9">
        <v>17.602014203038902</v>
      </c>
      <c r="N9">
        <v>66.442910600283099</v>
      </c>
      <c r="O9">
        <v>62.693088682520603</v>
      </c>
      <c r="P9">
        <v>299859.64255796699</v>
      </c>
      <c r="Q9">
        <v>279920.92258670903</v>
      </c>
      <c r="R9">
        <v>780.85804814325502</v>
      </c>
      <c r="S9" s="31">
        <v>0</v>
      </c>
      <c r="T9" s="31">
        <v>0</v>
      </c>
      <c r="U9">
        <v>0.28399372752434199</v>
      </c>
      <c r="V9" s="31">
        <v>0</v>
      </c>
      <c r="W9" s="31">
        <v>0</v>
      </c>
      <c r="X9">
        <v>0.69290848609290001</v>
      </c>
      <c r="Y9" s="31">
        <v>0</v>
      </c>
      <c r="Z9">
        <v>3.7185964998863902E-4</v>
      </c>
      <c r="AA9">
        <v>1.0535087945380201E-4</v>
      </c>
      <c r="AB9">
        <v>3.3641167498702699E-3</v>
      </c>
      <c r="AC9">
        <v>1.88562074024779E-5</v>
      </c>
      <c r="AD9">
        <v>3.4452003130528798E-2</v>
      </c>
      <c r="AE9">
        <v>2.8319628091365599E-2</v>
      </c>
      <c r="AF9">
        <v>0.6265847372112</v>
      </c>
      <c r="AG9">
        <v>0.94565645948284405</v>
      </c>
      <c r="AH9">
        <v>0.98872447099546501</v>
      </c>
      <c r="AI9">
        <v>0.99818447269798904</v>
      </c>
      <c r="AJ9">
        <v>1</v>
      </c>
      <c r="AK9">
        <v>1</v>
      </c>
      <c r="AL9">
        <v>1</v>
      </c>
      <c r="AM9">
        <v>0</v>
      </c>
      <c r="AN9">
        <v>0</v>
      </c>
      <c r="AO9" t="s">
        <v>74</v>
      </c>
      <c r="AP9" t="s">
        <v>75</v>
      </c>
      <c r="AQ9">
        <v>11137493667.879999</v>
      </c>
      <c r="AR9">
        <v>39788</v>
      </c>
      <c r="AS9" s="31">
        <v>100</v>
      </c>
      <c r="AT9" s="31">
        <v>0</v>
      </c>
      <c r="AU9" s="31">
        <v>100</v>
      </c>
      <c r="AV9" s="31">
        <v>0</v>
      </c>
      <c r="AW9" s="31">
        <v>0</v>
      </c>
      <c r="AX9" s="31">
        <v>0</v>
      </c>
    </row>
    <row r="10" spans="1:50" x14ac:dyDescent="0.25">
      <c r="A10">
        <v>4.3</v>
      </c>
      <c r="B10">
        <v>0.95610776010162402</v>
      </c>
      <c r="C10">
        <v>45.909203181044703</v>
      </c>
      <c r="D10">
        <v>41.644456654936</v>
      </c>
      <c r="E10">
        <v>4.9919768812099398E-2</v>
      </c>
      <c r="F10">
        <v>4.3892239898375297E-2</v>
      </c>
      <c r="G10" s="31">
        <v>0</v>
      </c>
      <c r="H10">
        <v>4.8190174463322899</v>
      </c>
      <c r="I10">
        <v>3.7827978441224901</v>
      </c>
      <c r="J10">
        <v>-7.0333729511050098</v>
      </c>
      <c r="K10">
        <v>111.768434390067</v>
      </c>
      <c r="L10">
        <v>14.851525150510399</v>
      </c>
      <c r="M10">
        <v>18.573442605538801</v>
      </c>
      <c r="N10">
        <v>70.0477308833091</v>
      </c>
      <c r="O10">
        <v>64.517258387715799</v>
      </c>
      <c r="P10">
        <v>288600.20744691603</v>
      </c>
      <c r="Q10">
        <v>268853.19579149998</v>
      </c>
      <c r="R10">
        <v>779.33270544376001</v>
      </c>
      <c r="S10" s="31">
        <v>0</v>
      </c>
      <c r="T10" s="31">
        <v>0</v>
      </c>
      <c r="U10">
        <v>0.29515184776322501</v>
      </c>
      <c r="V10" s="31">
        <v>0</v>
      </c>
      <c r="W10" s="31">
        <v>0</v>
      </c>
      <c r="X10">
        <v>0.61609329399752699</v>
      </c>
      <c r="Y10" s="31">
        <v>0</v>
      </c>
      <c r="Z10">
        <v>3.7279537998950501E-4</v>
      </c>
      <c r="AA10">
        <v>1.47224620153274E-4</v>
      </c>
      <c r="AB10">
        <v>3.69618458198757E-3</v>
      </c>
      <c r="AC10">
        <v>3.6742998713316997E-5</v>
      </c>
      <c r="AD10">
        <v>3.9639277509902898E-2</v>
      </c>
      <c r="AE10">
        <v>5.2894393530933802E-2</v>
      </c>
      <c r="AF10">
        <v>0.44589189061352302</v>
      </c>
      <c r="AG10">
        <v>0.91894030275873695</v>
      </c>
      <c r="AH10">
        <v>0.98503593196407102</v>
      </c>
      <c r="AI10">
        <v>0.99699297254341501</v>
      </c>
      <c r="AJ10">
        <v>1</v>
      </c>
      <c r="AK10">
        <v>1</v>
      </c>
      <c r="AL10">
        <v>1</v>
      </c>
      <c r="AM10">
        <v>0</v>
      </c>
      <c r="AN10">
        <v>0</v>
      </c>
      <c r="AO10" t="s">
        <v>76</v>
      </c>
      <c r="AP10" t="s">
        <v>77</v>
      </c>
      <c r="AQ10">
        <v>5725228804.3800001</v>
      </c>
      <c r="AR10">
        <v>21295</v>
      </c>
      <c r="AS10" s="31">
        <v>100</v>
      </c>
      <c r="AT10" s="31">
        <v>0</v>
      </c>
      <c r="AU10" s="31">
        <v>100</v>
      </c>
      <c r="AV10" s="31">
        <v>0</v>
      </c>
      <c r="AW10" s="31">
        <v>0</v>
      </c>
      <c r="AX10" s="31">
        <v>0</v>
      </c>
    </row>
    <row r="11" spans="1:50" x14ac:dyDescent="0.25">
      <c r="A11">
        <v>4.3</v>
      </c>
      <c r="B11">
        <v>0.95139204284506595</v>
      </c>
      <c r="C11">
        <v>46.476872003021001</v>
      </c>
      <c r="D11">
        <v>45.006143321778303</v>
      </c>
      <c r="E11">
        <v>5.0754696248407602E-2</v>
      </c>
      <c r="F11">
        <v>4.8607957154933899E-2</v>
      </c>
      <c r="G11" s="31">
        <v>0</v>
      </c>
      <c r="H11">
        <v>4.8761354772326699</v>
      </c>
      <c r="I11">
        <v>3.6738704947384</v>
      </c>
      <c r="J11">
        <v>-6.5473520175052498</v>
      </c>
      <c r="K11">
        <v>134.373235124464</v>
      </c>
      <c r="L11">
        <v>14.345574769635199</v>
      </c>
      <c r="M11">
        <v>20.090595794887001</v>
      </c>
      <c r="N11">
        <v>70.801330035653606</v>
      </c>
      <c r="O11">
        <v>63.193321717083897</v>
      </c>
      <c r="P11">
        <v>297212.06415607501</v>
      </c>
      <c r="Q11">
        <v>278337.19808198803</v>
      </c>
      <c r="R11">
        <v>778.25756439140002</v>
      </c>
      <c r="S11" s="31">
        <v>0</v>
      </c>
      <c r="T11" s="31">
        <v>0</v>
      </c>
      <c r="U11">
        <v>0.29020541166177999</v>
      </c>
      <c r="V11" s="31">
        <v>0</v>
      </c>
      <c r="W11" s="31">
        <v>0</v>
      </c>
      <c r="X11">
        <v>0.61283835550985899</v>
      </c>
      <c r="Y11" s="31">
        <v>0</v>
      </c>
      <c r="Z11">
        <v>3.74110962989013E-4</v>
      </c>
      <c r="AA11">
        <v>1.6841150508178801E-4</v>
      </c>
      <c r="AB11">
        <v>3.68573956505487E-3</v>
      </c>
      <c r="AC11">
        <v>8.5910415182201494E-5</v>
      </c>
      <c r="AD11">
        <v>4.4293769686680397E-2</v>
      </c>
      <c r="AE11">
        <v>8.5370718844031801E-2</v>
      </c>
      <c r="AF11">
        <v>0.28253616588601399</v>
      </c>
      <c r="AG11">
        <v>0.87003254035329303</v>
      </c>
      <c r="AH11">
        <v>0.96620380419857199</v>
      </c>
      <c r="AI11">
        <v>0.99610031307449098</v>
      </c>
      <c r="AJ11">
        <v>1</v>
      </c>
      <c r="AK11">
        <v>1</v>
      </c>
      <c r="AL11">
        <v>1</v>
      </c>
      <c r="AM11">
        <v>0</v>
      </c>
      <c r="AN11">
        <v>0</v>
      </c>
      <c r="AO11" t="s">
        <v>78</v>
      </c>
      <c r="AP11" t="s">
        <v>79</v>
      </c>
      <c r="AQ11">
        <v>2620823057.1399999</v>
      </c>
      <c r="AR11">
        <v>9416</v>
      </c>
      <c r="AS11" s="31">
        <v>100</v>
      </c>
      <c r="AT11" s="31">
        <v>0</v>
      </c>
      <c r="AU11" s="31">
        <v>100</v>
      </c>
      <c r="AV11" s="31">
        <v>0</v>
      </c>
      <c r="AW11" s="31">
        <v>0</v>
      </c>
      <c r="AX11" s="31">
        <v>0</v>
      </c>
    </row>
    <row r="12" spans="1:50" x14ac:dyDescent="0.25">
      <c r="A12">
        <v>4.3</v>
      </c>
      <c r="B12">
        <v>0.94664668044911304</v>
      </c>
      <c r="C12">
        <v>44.242835662966101</v>
      </c>
      <c r="D12">
        <v>48.208916618606999</v>
      </c>
      <c r="E12">
        <v>4.7514462955103302E-2</v>
      </c>
      <c r="F12">
        <v>5.3353319550886201E-2</v>
      </c>
      <c r="G12" s="31">
        <v>0</v>
      </c>
      <c r="H12">
        <v>5.0228990838490102</v>
      </c>
      <c r="I12">
        <v>3.6711342065528298</v>
      </c>
      <c r="J12">
        <v>6.8476451351644396</v>
      </c>
      <c r="K12">
        <v>160.18516166213001</v>
      </c>
      <c r="L12">
        <v>14.050935964014</v>
      </c>
      <c r="M12">
        <v>20.067577183632402</v>
      </c>
      <c r="N12">
        <v>78.702584894491594</v>
      </c>
      <c r="O12">
        <v>68.818308900589201</v>
      </c>
      <c r="P12">
        <v>302497.44945458398</v>
      </c>
      <c r="Q12">
        <v>284181.93619109102</v>
      </c>
      <c r="R12">
        <v>777.14943247241695</v>
      </c>
      <c r="S12" s="31">
        <v>0</v>
      </c>
      <c r="T12" s="31">
        <v>0</v>
      </c>
      <c r="U12">
        <v>0.23643044410942601</v>
      </c>
      <c r="V12" s="31">
        <v>0</v>
      </c>
      <c r="W12" s="31">
        <v>0</v>
      </c>
      <c r="X12">
        <v>0.52204473215818603</v>
      </c>
      <c r="Y12" s="31">
        <v>0</v>
      </c>
      <c r="Z12">
        <v>3.7364660821713198E-4</v>
      </c>
      <c r="AA12">
        <v>2.4360028836634701E-4</v>
      </c>
      <c r="AB12">
        <v>3.8902341285462E-3</v>
      </c>
      <c r="AC12">
        <v>1.3030684466215601E-4</v>
      </c>
      <c r="AD12">
        <v>4.8715516343220799E-2</v>
      </c>
      <c r="AE12">
        <v>0.107049235597792</v>
      </c>
      <c r="AF12">
        <v>0.157129082402062</v>
      </c>
      <c r="AG12">
        <v>0.78788788066198401</v>
      </c>
      <c r="AH12">
        <v>0.94414222667681402</v>
      </c>
      <c r="AI12">
        <v>0.98989339820335798</v>
      </c>
      <c r="AJ12">
        <v>1</v>
      </c>
      <c r="AK12">
        <v>1</v>
      </c>
      <c r="AL12">
        <v>1</v>
      </c>
      <c r="AM12">
        <v>0</v>
      </c>
      <c r="AN12">
        <v>0</v>
      </c>
      <c r="AO12" t="s">
        <v>80</v>
      </c>
      <c r="AP12" t="s">
        <v>81</v>
      </c>
      <c r="AQ12">
        <v>440197819.16000003</v>
      </c>
      <c r="AR12">
        <v>1549</v>
      </c>
      <c r="AS12" s="31">
        <v>100</v>
      </c>
      <c r="AT12" s="31">
        <v>0</v>
      </c>
      <c r="AU12" s="31">
        <v>100</v>
      </c>
      <c r="AV12" s="31">
        <v>0</v>
      </c>
      <c r="AW12" s="31">
        <v>0</v>
      </c>
      <c r="AX12" s="31">
        <v>0</v>
      </c>
    </row>
    <row r="13" spans="1:50" x14ac:dyDescent="0.25">
      <c r="A13">
        <v>4.3</v>
      </c>
      <c r="B13">
        <v>0.94180871701906499</v>
      </c>
      <c r="C13">
        <v>53.130436470808498</v>
      </c>
      <c r="D13">
        <v>51.297363811112703</v>
      </c>
      <c r="E13">
        <v>6.1197489207662902E-2</v>
      </c>
      <c r="F13">
        <v>5.8191282980934698E-2</v>
      </c>
      <c r="G13" s="31">
        <v>0</v>
      </c>
      <c r="H13">
        <v>5.0468119636960296</v>
      </c>
      <c r="I13">
        <v>3.6581714092980402</v>
      </c>
      <c r="J13">
        <v>6.4300908512944703</v>
      </c>
      <c r="K13">
        <v>183.94350489017</v>
      </c>
      <c r="L13">
        <v>13.8846846311134</v>
      </c>
      <c r="M13">
        <v>20.4863828371568</v>
      </c>
      <c r="N13">
        <v>85.498758550909699</v>
      </c>
      <c r="O13">
        <v>72.570640434086698</v>
      </c>
      <c r="P13">
        <v>305684.75228504901</v>
      </c>
      <c r="Q13">
        <v>287591.89741071401</v>
      </c>
      <c r="R13">
        <v>777.65331003001995</v>
      </c>
      <c r="S13" s="31">
        <v>0</v>
      </c>
      <c r="T13" s="31">
        <v>0</v>
      </c>
      <c r="U13">
        <v>0.23252351468115601</v>
      </c>
      <c r="V13" s="31">
        <v>0</v>
      </c>
      <c r="W13" s="31">
        <v>0</v>
      </c>
      <c r="X13">
        <v>0.402000486106938</v>
      </c>
      <c r="Y13" s="31">
        <v>0</v>
      </c>
      <c r="Z13">
        <v>3.7498083586438299E-4</v>
      </c>
      <c r="AA13">
        <v>3.2210145234887899E-4</v>
      </c>
      <c r="AB13">
        <v>4.1021818581568103E-3</v>
      </c>
      <c r="AC13">
        <v>3.5720283658052701E-4</v>
      </c>
      <c r="AD13">
        <v>5.3034800071768001E-2</v>
      </c>
      <c r="AE13">
        <v>0.139428074325575</v>
      </c>
      <c r="AF13">
        <v>3.5231054369169602E-2</v>
      </c>
      <c r="AG13">
        <v>0.62060278239097899</v>
      </c>
      <c r="AH13">
        <v>0.85157551067931403</v>
      </c>
      <c r="AI13">
        <v>0.98674363275235299</v>
      </c>
      <c r="AJ13">
        <v>1</v>
      </c>
      <c r="AK13">
        <v>1</v>
      </c>
      <c r="AL13">
        <v>1</v>
      </c>
      <c r="AM13">
        <v>0</v>
      </c>
      <c r="AN13">
        <v>0</v>
      </c>
      <c r="AO13" t="s">
        <v>82</v>
      </c>
      <c r="AP13" t="s">
        <v>83</v>
      </c>
      <c r="AQ13">
        <v>96630877.530000001</v>
      </c>
      <c r="AR13">
        <v>336</v>
      </c>
      <c r="AS13" s="31">
        <v>100</v>
      </c>
      <c r="AT13" s="31">
        <v>0</v>
      </c>
      <c r="AU13" s="31">
        <v>100</v>
      </c>
      <c r="AV13" s="31">
        <v>0</v>
      </c>
      <c r="AW13" s="31">
        <v>0</v>
      </c>
      <c r="AX13" s="31">
        <v>0</v>
      </c>
    </row>
    <row r="14" spans="1:50" x14ac:dyDescent="0.25">
      <c r="A14">
        <v>4.3</v>
      </c>
      <c r="B14">
        <v>0.94074240080284799</v>
      </c>
      <c r="C14">
        <v>47.495830730037397</v>
      </c>
      <c r="D14">
        <v>51.954952623882903</v>
      </c>
      <c r="E14">
        <v>5.2273954856408698E-2</v>
      </c>
      <c r="F14">
        <v>5.92575991971519E-2</v>
      </c>
      <c r="G14" s="31">
        <v>0</v>
      </c>
      <c r="H14">
        <v>5.1962175270796997</v>
      </c>
      <c r="I14">
        <v>3.6487087980292801</v>
      </c>
      <c r="J14">
        <v>17.288719989476</v>
      </c>
      <c r="K14">
        <v>209.552293094823</v>
      </c>
      <c r="L14">
        <v>14.525860365374999</v>
      </c>
      <c r="M14">
        <v>20.792683089257899</v>
      </c>
      <c r="N14">
        <v>90.1202353104606</v>
      </c>
      <c r="O14">
        <v>75.175750153318802</v>
      </c>
      <c r="P14">
        <v>294450.39719337702</v>
      </c>
      <c r="Q14">
        <v>274910.83289473603</v>
      </c>
      <c r="R14">
        <v>775.395165462573</v>
      </c>
      <c r="S14" s="31">
        <v>0</v>
      </c>
      <c r="T14" s="31">
        <v>0</v>
      </c>
      <c r="U14">
        <v>8.3777428444944596E-2</v>
      </c>
      <c r="V14" s="31">
        <v>0</v>
      </c>
      <c r="W14" s="31">
        <v>0</v>
      </c>
      <c r="X14">
        <v>0.28831944805759002</v>
      </c>
      <c r="Y14" s="31">
        <v>0</v>
      </c>
      <c r="Z14">
        <v>3.7198763570191602E-4</v>
      </c>
      <c r="AA14">
        <v>3.7985114570584198E-4</v>
      </c>
      <c r="AB14">
        <v>4.3843365412793598E-3</v>
      </c>
      <c r="AC14">
        <v>5.94536303158278E-4</v>
      </c>
      <c r="AD14">
        <v>5.3526868723453899E-2</v>
      </c>
      <c r="AE14">
        <v>0.16459064505952101</v>
      </c>
      <c r="AF14" s="31">
        <v>0</v>
      </c>
      <c r="AG14">
        <v>0.467143527346496</v>
      </c>
      <c r="AH14">
        <v>0.67606014482217303</v>
      </c>
      <c r="AI14">
        <v>0.98161704517847104</v>
      </c>
      <c r="AJ14">
        <v>1</v>
      </c>
      <c r="AK14">
        <v>1</v>
      </c>
      <c r="AL14">
        <v>1</v>
      </c>
      <c r="AM14">
        <v>0</v>
      </c>
      <c r="AN14">
        <v>0</v>
      </c>
      <c r="AO14" t="s">
        <v>84</v>
      </c>
      <c r="AP14" t="s">
        <v>85</v>
      </c>
      <c r="AQ14">
        <v>20893223.300000001</v>
      </c>
      <c r="AR14">
        <v>76</v>
      </c>
      <c r="AS14" s="31">
        <v>100</v>
      </c>
      <c r="AT14" s="31">
        <v>0</v>
      </c>
      <c r="AU14" s="31">
        <v>100</v>
      </c>
      <c r="AV14" s="31">
        <v>0</v>
      </c>
      <c r="AW14" s="31">
        <v>0</v>
      </c>
      <c r="AX14" s="31">
        <v>0</v>
      </c>
    </row>
    <row r="15" spans="1:50" x14ac:dyDescent="0.25">
      <c r="A15">
        <v>4.3</v>
      </c>
      <c r="B15">
        <v>0.94906051167171401</v>
      </c>
      <c r="C15">
        <v>46.592588079016998</v>
      </c>
      <c r="D15">
        <v>46.601772073341898</v>
      </c>
      <c r="E15">
        <v>5.09258869416227E-2</v>
      </c>
      <c r="F15">
        <v>5.0939488328285501E-2</v>
      </c>
      <c r="G15" s="31">
        <v>0</v>
      </c>
      <c r="H15">
        <v>5.3215329643257903</v>
      </c>
      <c r="I15">
        <v>3.66540798537434</v>
      </c>
      <c r="J15">
        <v>30.4743143825511</v>
      </c>
      <c r="K15">
        <v>232.640397203189</v>
      </c>
      <c r="L15">
        <v>17.9274009343142</v>
      </c>
      <c r="M15">
        <v>20.850681634745001</v>
      </c>
      <c r="N15">
        <v>92.695714677597195</v>
      </c>
      <c r="O15">
        <v>75.691523369808195</v>
      </c>
      <c r="P15">
        <v>246276.82689495001</v>
      </c>
      <c r="Q15">
        <v>222772.75058823501</v>
      </c>
      <c r="R15">
        <v>788.41158566716194</v>
      </c>
      <c r="S15" s="31">
        <v>0</v>
      </c>
      <c r="T15" s="31">
        <v>0</v>
      </c>
      <c r="U15" s="31">
        <v>0</v>
      </c>
      <c r="V15" s="31">
        <v>0</v>
      </c>
      <c r="W15" s="31">
        <v>0</v>
      </c>
      <c r="X15">
        <v>0.34002479487960102</v>
      </c>
      <c r="Y15" s="31">
        <v>0</v>
      </c>
      <c r="Z15">
        <v>4.0339217660008598E-4</v>
      </c>
      <c r="AA15">
        <v>4.2794964240108403E-5</v>
      </c>
      <c r="AB15">
        <v>4.2408690282340596E-3</v>
      </c>
      <c r="AC15">
        <v>6.8165278861622E-4</v>
      </c>
      <c r="AD15">
        <v>4.5570761118122999E-2</v>
      </c>
      <c r="AE15">
        <v>0.17333362962495499</v>
      </c>
      <c r="AF15" s="31">
        <v>0</v>
      </c>
      <c r="AG15">
        <v>0.29883153731158102</v>
      </c>
      <c r="AH15">
        <v>0.63135197684278999</v>
      </c>
      <c r="AI15">
        <v>0.95367428980832403</v>
      </c>
      <c r="AJ15">
        <v>1</v>
      </c>
      <c r="AK15">
        <v>1</v>
      </c>
      <c r="AL15">
        <v>1</v>
      </c>
      <c r="AM15">
        <v>0</v>
      </c>
      <c r="AN15">
        <v>0</v>
      </c>
      <c r="AO15" t="s">
        <v>86</v>
      </c>
      <c r="AP15" t="s">
        <v>87</v>
      </c>
      <c r="AQ15">
        <v>3787136.76</v>
      </c>
      <c r="AR15">
        <v>17</v>
      </c>
      <c r="AS15" s="31">
        <v>100</v>
      </c>
      <c r="AT15" s="31">
        <v>0</v>
      </c>
      <c r="AU15" s="31">
        <v>100</v>
      </c>
      <c r="AV15" s="31">
        <v>0</v>
      </c>
      <c r="AW15" s="31">
        <v>0</v>
      </c>
      <c r="AX15" s="31">
        <v>0</v>
      </c>
    </row>
    <row r="16" spans="1:50" x14ac:dyDescent="0.25">
      <c r="G16" s="31"/>
      <c r="S16" s="31"/>
      <c r="T16" s="31"/>
      <c r="W16" s="31"/>
      <c r="Y16" s="31"/>
      <c r="AS16" s="31"/>
      <c r="AT16" s="31"/>
      <c r="AU16" s="31"/>
      <c r="AW16" s="31"/>
    </row>
    <row r="17" spans="1:50" x14ac:dyDescent="0.25">
      <c r="G17" s="31"/>
      <c r="S17" s="31"/>
      <c r="T17" s="31"/>
      <c r="W17" s="31"/>
      <c r="Y17" s="31"/>
      <c r="AS17" s="31"/>
      <c r="AT17" s="31"/>
      <c r="AU17" s="31"/>
      <c r="AW17" s="31"/>
    </row>
    <row r="18" spans="1:50" x14ac:dyDescent="0.25">
      <c r="G18" s="31"/>
      <c r="S18" s="31"/>
      <c r="T18" s="31"/>
      <c r="U18" s="31"/>
      <c r="W18" s="31"/>
      <c r="Y18" s="31"/>
      <c r="AS18" s="31"/>
      <c r="AT18" s="31"/>
      <c r="AU18" s="31"/>
      <c r="AW18" s="31"/>
    </row>
    <row r="19" spans="1:50" x14ac:dyDescent="0.25">
      <c r="A19" s="27" t="s">
        <v>115</v>
      </c>
      <c r="C19" t="s">
        <v>156</v>
      </c>
    </row>
    <row r="20" spans="1:50" x14ac:dyDescent="0.25">
      <c r="A20" t="s">
        <v>20</v>
      </c>
      <c r="B20" t="s">
        <v>21</v>
      </c>
      <c r="C20" t="s">
        <v>22</v>
      </c>
      <c r="D20" t="s">
        <v>23</v>
      </c>
      <c r="E20" t="s">
        <v>94</v>
      </c>
      <c r="F20" t="s">
        <v>95</v>
      </c>
      <c r="G20" t="s">
        <v>24</v>
      </c>
      <c r="H20" t="s">
        <v>25</v>
      </c>
      <c r="I20" t="s">
        <v>26</v>
      </c>
      <c r="J20" t="s">
        <v>27</v>
      </c>
      <c r="K20" t="s">
        <v>28</v>
      </c>
      <c r="L20" t="s">
        <v>29</v>
      </c>
      <c r="M20" t="s">
        <v>30</v>
      </c>
      <c r="N20" t="s">
        <v>31</v>
      </c>
      <c r="O20" t="s">
        <v>32</v>
      </c>
      <c r="P20" t="s">
        <v>33</v>
      </c>
      <c r="Q20" t="s">
        <v>34</v>
      </c>
      <c r="R20" t="s">
        <v>35</v>
      </c>
      <c r="S20" t="s">
        <v>36</v>
      </c>
      <c r="T20" t="s">
        <v>37</v>
      </c>
      <c r="U20" t="s">
        <v>38</v>
      </c>
      <c r="V20" t="s">
        <v>39</v>
      </c>
      <c r="W20" t="s">
        <v>40</v>
      </c>
      <c r="X20" t="s">
        <v>41</v>
      </c>
      <c r="Y20" t="s">
        <v>42</v>
      </c>
      <c r="Z20" t="s">
        <v>43</v>
      </c>
      <c r="AA20" t="s">
        <v>44</v>
      </c>
      <c r="AB20" t="s">
        <v>45</v>
      </c>
      <c r="AC20" t="s">
        <v>46</v>
      </c>
      <c r="AD20" t="s">
        <v>47</v>
      </c>
      <c r="AE20" t="s">
        <v>48</v>
      </c>
      <c r="AF20" t="s">
        <v>49</v>
      </c>
      <c r="AG20" t="s">
        <v>50</v>
      </c>
      <c r="AH20" t="s">
        <v>51</v>
      </c>
      <c r="AI20" t="s">
        <v>52</v>
      </c>
      <c r="AJ20" t="s">
        <v>53</v>
      </c>
      <c r="AK20" t="s">
        <v>54</v>
      </c>
      <c r="AL20" t="s">
        <v>55</v>
      </c>
      <c r="AM20" t="s">
        <v>56</v>
      </c>
      <c r="AN20" t="s">
        <v>57</v>
      </c>
      <c r="AO20" t="s">
        <v>58</v>
      </c>
      <c r="AP20" t="s">
        <v>59</v>
      </c>
      <c r="AQ20" t="s">
        <v>60</v>
      </c>
      <c r="AR20" t="s">
        <v>61</v>
      </c>
      <c r="AS20" t="s">
        <v>116</v>
      </c>
      <c r="AT20" t="s">
        <v>117</v>
      </c>
      <c r="AU20" t="s">
        <v>118</v>
      </c>
      <c r="AV20" t="s">
        <v>119</v>
      </c>
      <c r="AW20" t="s">
        <v>120</v>
      </c>
      <c r="AX20" t="s">
        <v>121</v>
      </c>
    </row>
    <row r="21" spans="1:50" x14ac:dyDescent="0.25">
      <c r="A21">
        <v>4.3</v>
      </c>
      <c r="B21">
        <v>0.99570059641268804</v>
      </c>
      <c r="C21" s="31">
        <v>1.21002045716522E-5</v>
      </c>
      <c r="D21">
        <v>5.0390157831752003</v>
      </c>
      <c r="E21" s="31">
        <v>1.0083504526031401E-8</v>
      </c>
      <c r="F21">
        <v>4.2994035873111297E-3</v>
      </c>
      <c r="G21" s="31">
        <v>0</v>
      </c>
      <c r="H21">
        <v>4.0264724982141802</v>
      </c>
      <c r="I21">
        <v>4.1375376417415</v>
      </c>
      <c r="J21">
        <v>-42.855524106759503</v>
      </c>
      <c r="K21">
        <v>-108.853802183863</v>
      </c>
      <c r="L21">
        <v>20.131192575588098</v>
      </c>
      <c r="M21">
        <v>15.604362725078801</v>
      </c>
      <c r="N21">
        <v>76.152880057146007</v>
      </c>
      <c r="O21">
        <v>75.620604437937899</v>
      </c>
      <c r="P21">
        <v>198516.224249666</v>
      </c>
      <c r="Q21">
        <v>198343.73800000001</v>
      </c>
      <c r="R21">
        <v>760.45864017143799</v>
      </c>
      <c r="S21" s="31">
        <v>0</v>
      </c>
      <c r="T21" s="31">
        <v>0</v>
      </c>
      <c r="U21" s="31">
        <v>0</v>
      </c>
      <c r="V21" s="31">
        <v>0</v>
      </c>
      <c r="W21" s="31">
        <v>0</v>
      </c>
      <c r="X21">
        <v>0.21177998571348799</v>
      </c>
      <c r="Y21" s="31">
        <v>0</v>
      </c>
      <c r="Z21">
        <v>3.5089724352164802E-4</v>
      </c>
      <c r="AA21">
        <v>5.1078517150463303E-5</v>
      </c>
      <c r="AB21">
        <v>2.86847169235985E-3</v>
      </c>
      <c r="AC21" s="31">
        <v>0</v>
      </c>
      <c r="AD21">
        <v>1.02894218707E-3</v>
      </c>
      <c r="AE21">
        <v>-1.59662195992138E-2</v>
      </c>
      <c r="AF21">
        <v>1</v>
      </c>
      <c r="AG21">
        <v>1</v>
      </c>
      <c r="AH21">
        <v>1</v>
      </c>
      <c r="AI21">
        <v>1</v>
      </c>
      <c r="AJ21">
        <v>1</v>
      </c>
      <c r="AK21">
        <v>1</v>
      </c>
      <c r="AL21">
        <v>1</v>
      </c>
      <c r="AM21">
        <v>0</v>
      </c>
      <c r="AN21">
        <v>0</v>
      </c>
      <c r="AO21" t="s">
        <v>63</v>
      </c>
      <c r="AP21">
        <f>-125--100</f>
        <v>-25</v>
      </c>
      <c r="AQ21">
        <v>991718.69</v>
      </c>
      <c r="AR21">
        <v>5</v>
      </c>
      <c r="AS21" s="31">
        <v>0</v>
      </c>
      <c r="AT21">
        <v>100</v>
      </c>
      <c r="AU21">
        <v>100</v>
      </c>
      <c r="AV21" s="31">
        <v>0</v>
      </c>
      <c r="AW21" s="31">
        <v>0</v>
      </c>
      <c r="AX21" s="31">
        <v>0</v>
      </c>
    </row>
    <row r="22" spans="1:50" x14ac:dyDescent="0.25">
      <c r="A22">
        <v>4.3</v>
      </c>
      <c r="B22">
        <v>0.99034254472057204</v>
      </c>
      <c r="C22">
        <v>7.9358739953947399</v>
      </c>
      <c r="D22">
        <v>10.9927795747513</v>
      </c>
      <c r="E22">
        <v>6.8667181026693799E-3</v>
      </c>
      <c r="F22">
        <v>9.6574552794271903E-3</v>
      </c>
      <c r="G22" s="31">
        <v>0</v>
      </c>
      <c r="H22">
        <v>4.1493575916695304</v>
      </c>
      <c r="I22">
        <v>4.0940505466547199</v>
      </c>
      <c r="J22">
        <v>-33.386671996418102</v>
      </c>
      <c r="K22">
        <v>-83.205890832494603</v>
      </c>
      <c r="L22">
        <v>15.783595169037699</v>
      </c>
      <c r="M22">
        <v>15.6901681027427</v>
      </c>
      <c r="N22">
        <v>76.749332132832194</v>
      </c>
      <c r="O22">
        <v>75.908226274633506</v>
      </c>
      <c r="P22">
        <v>298964.842306184</v>
      </c>
      <c r="Q22">
        <v>222085.03535714201</v>
      </c>
      <c r="R22">
        <v>780.43588322335904</v>
      </c>
      <c r="S22" s="31">
        <v>0</v>
      </c>
      <c r="T22" s="31">
        <v>0</v>
      </c>
      <c r="U22" s="31">
        <v>0</v>
      </c>
      <c r="V22" s="31">
        <v>0</v>
      </c>
      <c r="W22" s="31">
        <v>0</v>
      </c>
      <c r="X22">
        <v>0.371096018997703</v>
      </c>
      <c r="Y22" s="31">
        <v>0</v>
      </c>
      <c r="Z22">
        <v>5.35425222145016E-4</v>
      </c>
      <c r="AA22">
        <v>7.7502751175720399E-5</v>
      </c>
      <c r="AB22">
        <v>2.6030463025199899E-3</v>
      </c>
      <c r="AC22" s="31">
        <v>0</v>
      </c>
      <c r="AD22">
        <v>6.4414668119124E-3</v>
      </c>
      <c r="AE22">
        <v>-2.6461015105583002E-2</v>
      </c>
      <c r="AF22">
        <v>1</v>
      </c>
      <c r="AG22">
        <v>1</v>
      </c>
      <c r="AH22">
        <v>1</v>
      </c>
      <c r="AI22">
        <v>1</v>
      </c>
      <c r="AJ22">
        <v>1</v>
      </c>
      <c r="AK22">
        <v>1</v>
      </c>
      <c r="AL22">
        <v>1</v>
      </c>
      <c r="AM22">
        <v>0</v>
      </c>
      <c r="AN22">
        <v>0</v>
      </c>
      <c r="AO22" t="s">
        <v>64</v>
      </c>
      <c r="AP22">
        <f>-100--75</f>
        <v>-25</v>
      </c>
      <c r="AQ22">
        <v>6218380.9900000002</v>
      </c>
      <c r="AR22">
        <v>28</v>
      </c>
      <c r="AS22" s="31">
        <v>0</v>
      </c>
      <c r="AT22">
        <v>100</v>
      </c>
      <c r="AU22">
        <v>100</v>
      </c>
      <c r="AV22" s="31">
        <v>0</v>
      </c>
      <c r="AW22" s="31">
        <v>0</v>
      </c>
      <c r="AX22" s="31">
        <v>0</v>
      </c>
    </row>
    <row r="23" spans="1:50" x14ac:dyDescent="0.25">
      <c r="A23">
        <v>4.3</v>
      </c>
      <c r="B23">
        <v>0.995311943285075</v>
      </c>
      <c r="C23">
        <v>1.8301087366495701</v>
      </c>
      <c r="D23">
        <v>5.4828570840255901</v>
      </c>
      <c r="E23">
        <v>1.5380346705518499E-3</v>
      </c>
      <c r="F23">
        <v>4.6880567149246502E-3</v>
      </c>
      <c r="G23" s="31">
        <v>0</v>
      </c>
      <c r="H23">
        <v>3.8986259377108099</v>
      </c>
      <c r="I23">
        <v>4.1473096127734399</v>
      </c>
      <c r="J23">
        <v>-59.670288781649099</v>
      </c>
      <c r="K23">
        <v>-56.9058788127074</v>
      </c>
      <c r="L23">
        <v>17.185230058719899</v>
      </c>
      <c r="M23">
        <v>15.2459113694189</v>
      </c>
      <c r="N23">
        <v>77.854850726832794</v>
      </c>
      <c r="O23">
        <v>76.716764759401798</v>
      </c>
      <c r="P23">
        <v>263061.79539893998</v>
      </c>
      <c r="Q23">
        <v>226873.40175609701</v>
      </c>
      <c r="R23">
        <v>780.81197119743899</v>
      </c>
      <c r="S23" s="31">
        <v>0</v>
      </c>
      <c r="T23" s="31">
        <v>0</v>
      </c>
      <c r="U23">
        <v>2.50981339386436E-3</v>
      </c>
      <c r="V23" s="31">
        <v>0</v>
      </c>
      <c r="W23" s="31">
        <v>0</v>
      </c>
      <c r="X23">
        <v>0.46038548494865</v>
      </c>
      <c r="Y23" s="31">
        <v>0</v>
      </c>
      <c r="Z23">
        <v>4.7411809231937501E-4</v>
      </c>
      <c r="AA23">
        <v>6.1413375988147995E-5</v>
      </c>
      <c r="AB23">
        <v>2.4185358287252402E-3</v>
      </c>
      <c r="AC23" s="31">
        <v>0</v>
      </c>
      <c r="AD23">
        <v>1.73397911762863E-3</v>
      </c>
      <c r="AE23">
        <v>-2.2969111468739398E-2</v>
      </c>
      <c r="AF23">
        <v>0.99655200075893302</v>
      </c>
      <c r="AG23">
        <v>1</v>
      </c>
      <c r="AH23">
        <v>1</v>
      </c>
      <c r="AI23">
        <v>1</v>
      </c>
      <c r="AJ23">
        <v>1</v>
      </c>
      <c r="AK23">
        <v>1</v>
      </c>
      <c r="AL23">
        <v>1</v>
      </c>
      <c r="AM23">
        <v>0</v>
      </c>
      <c r="AN23">
        <v>0</v>
      </c>
      <c r="AO23" t="s">
        <v>65</v>
      </c>
      <c r="AP23">
        <f>-75--50</f>
        <v>-25</v>
      </c>
      <c r="AQ23">
        <v>139527142.08000001</v>
      </c>
      <c r="AR23">
        <v>615</v>
      </c>
      <c r="AS23" s="31">
        <v>0</v>
      </c>
      <c r="AT23">
        <v>100</v>
      </c>
      <c r="AU23">
        <v>100</v>
      </c>
      <c r="AV23" s="31">
        <v>0</v>
      </c>
      <c r="AW23" s="31">
        <v>0</v>
      </c>
      <c r="AX23" s="31">
        <v>0</v>
      </c>
    </row>
    <row r="24" spans="1:50" x14ac:dyDescent="0.25">
      <c r="A24">
        <v>4.3</v>
      </c>
      <c r="B24">
        <v>0.99386721969649605</v>
      </c>
      <c r="C24">
        <v>3.4070806667748199</v>
      </c>
      <c r="D24">
        <v>7.1161089815177903</v>
      </c>
      <c r="E24">
        <v>2.88456049451831E-3</v>
      </c>
      <c r="F24">
        <v>6.1327803035032E-3</v>
      </c>
      <c r="G24" s="31">
        <v>0</v>
      </c>
      <c r="H24">
        <v>3.89951166592251</v>
      </c>
      <c r="I24">
        <v>4.1447021145405403</v>
      </c>
      <c r="J24">
        <v>-60.114068185303303</v>
      </c>
      <c r="K24">
        <v>-33.387746159817397</v>
      </c>
      <c r="L24">
        <v>15.9557511910453</v>
      </c>
      <c r="M24">
        <v>15.468515309962401</v>
      </c>
      <c r="N24">
        <v>73.341273746447897</v>
      </c>
      <c r="O24">
        <v>71.959296558923896</v>
      </c>
      <c r="P24">
        <v>273610.41154723201</v>
      </c>
      <c r="Q24">
        <v>248811.56034899701</v>
      </c>
      <c r="R24">
        <v>782.10208167140297</v>
      </c>
      <c r="S24" s="31">
        <v>0</v>
      </c>
      <c r="T24" s="31">
        <v>0</v>
      </c>
      <c r="U24">
        <v>1.3918239013517499E-3</v>
      </c>
      <c r="V24" s="31">
        <v>0</v>
      </c>
      <c r="W24" s="31">
        <v>0</v>
      </c>
      <c r="X24">
        <v>0.58737228270268804</v>
      </c>
      <c r="Y24" s="31">
        <v>0</v>
      </c>
      <c r="Z24">
        <v>3.9633253095045098E-4</v>
      </c>
      <c r="AA24">
        <v>5.7272474545529103E-5</v>
      </c>
      <c r="AB24">
        <v>2.53879352533228E-3</v>
      </c>
      <c r="AC24" s="31">
        <v>2.19885343026675E-8</v>
      </c>
      <c r="AD24">
        <v>3.1403456700803902E-3</v>
      </c>
      <c r="AE24">
        <v>-1.52731652235439E-2</v>
      </c>
      <c r="AF24">
        <v>0.98396189242309895</v>
      </c>
      <c r="AG24">
        <v>0.99979739429595404</v>
      </c>
      <c r="AH24">
        <v>0.99996869045787695</v>
      </c>
      <c r="AI24">
        <v>0.99999041649652398</v>
      </c>
      <c r="AJ24">
        <v>1</v>
      </c>
      <c r="AK24">
        <v>1</v>
      </c>
      <c r="AL24">
        <v>1</v>
      </c>
      <c r="AM24">
        <v>0</v>
      </c>
      <c r="AN24">
        <v>0</v>
      </c>
      <c r="AO24" t="s">
        <v>66</v>
      </c>
      <c r="AP24">
        <f>-50--25</f>
        <v>-25</v>
      </c>
      <c r="AQ24">
        <v>1625485923.76</v>
      </c>
      <c r="AR24">
        <v>6533</v>
      </c>
      <c r="AS24" s="31">
        <v>0</v>
      </c>
      <c r="AT24">
        <v>100</v>
      </c>
      <c r="AU24">
        <v>100</v>
      </c>
      <c r="AV24" s="31">
        <v>0</v>
      </c>
      <c r="AW24" s="31">
        <v>0</v>
      </c>
      <c r="AX24" s="31">
        <v>0</v>
      </c>
    </row>
    <row r="25" spans="1:50" x14ac:dyDescent="0.25">
      <c r="A25">
        <v>4.3</v>
      </c>
      <c r="B25">
        <v>0.98847280220232003</v>
      </c>
      <c r="C25">
        <v>8.6868545747933599</v>
      </c>
      <c r="D25">
        <v>12.98849298445</v>
      </c>
      <c r="E25">
        <v>7.5443497930416104E-3</v>
      </c>
      <c r="F25">
        <v>1.1527197797679E-2</v>
      </c>
      <c r="G25" s="31">
        <v>0</v>
      </c>
      <c r="H25">
        <v>4.09707296206098</v>
      </c>
      <c r="I25">
        <v>4.1260145036097002</v>
      </c>
      <c r="J25">
        <v>-41.6732934271879</v>
      </c>
      <c r="K25">
        <v>-9.3602836676983205</v>
      </c>
      <c r="L25">
        <v>15.3038976879497</v>
      </c>
      <c r="M25">
        <v>16.0963790793638</v>
      </c>
      <c r="N25">
        <v>72.187814256077104</v>
      </c>
      <c r="O25">
        <v>71.0339060998555</v>
      </c>
      <c r="P25">
        <v>281961.46694803901</v>
      </c>
      <c r="Q25">
        <v>260269.91865004101</v>
      </c>
      <c r="R25">
        <v>781.85441407205099</v>
      </c>
      <c r="S25" s="31">
        <v>0</v>
      </c>
      <c r="T25" s="31">
        <v>0</v>
      </c>
      <c r="U25">
        <v>2.7826060294268398E-3</v>
      </c>
      <c r="V25" s="31">
        <v>0</v>
      </c>
      <c r="W25" s="31">
        <v>0</v>
      </c>
      <c r="X25">
        <v>0.68324040354695703</v>
      </c>
      <c r="Y25" s="31">
        <v>0</v>
      </c>
      <c r="Z25">
        <v>3.74747850257503E-4</v>
      </c>
      <c r="AA25">
        <v>6.7008714587425697E-5</v>
      </c>
      <c r="AB25">
        <v>2.6069832494691899E-3</v>
      </c>
      <c r="AC25" s="31">
        <v>3.1678629608808199E-8</v>
      </c>
      <c r="AD25">
        <v>8.4784119890419507E-3</v>
      </c>
      <c r="AE25">
        <v>-1.42620517050024E-2</v>
      </c>
      <c r="AF25">
        <v>0.97210267899181302</v>
      </c>
      <c r="AG25">
        <v>0.99863120925960502</v>
      </c>
      <c r="AH25">
        <v>0.99987520672616903</v>
      </c>
      <c r="AI25">
        <v>1</v>
      </c>
      <c r="AJ25">
        <v>1</v>
      </c>
      <c r="AK25">
        <v>1</v>
      </c>
      <c r="AL25">
        <v>1</v>
      </c>
      <c r="AM25">
        <v>0</v>
      </c>
      <c r="AN25">
        <v>0</v>
      </c>
      <c r="AO25" t="s">
        <v>67</v>
      </c>
      <c r="AP25">
        <f>-25-0</f>
        <v>-25</v>
      </c>
      <c r="AQ25">
        <v>9643781295.7399998</v>
      </c>
      <c r="AR25">
        <v>37053</v>
      </c>
      <c r="AS25" s="31">
        <v>0</v>
      </c>
      <c r="AT25">
        <v>100</v>
      </c>
      <c r="AU25">
        <v>100</v>
      </c>
      <c r="AV25" s="31">
        <v>0</v>
      </c>
      <c r="AW25" s="31">
        <v>0</v>
      </c>
      <c r="AX25" s="31">
        <v>0</v>
      </c>
    </row>
    <row r="26" spans="1:50" x14ac:dyDescent="0.25">
      <c r="A26">
        <v>4.3</v>
      </c>
      <c r="B26">
        <v>0.98339762326878999</v>
      </c>
      <c r="C26">
        <v>18.623934072511801</v>
      </c>
      <c r="D26">
        <v>18.2006501371458</v>
      </c>
      <c r="E26">
        <v>1.7027448300148799E-2</v>
      </c>
      <c r="F26">
        <v>1.66023767312093E-2</v>
      </c>
      <c r="G26" s="31">
        <v>0</v>
      </c>
      <c r="H26">
        <v>4.20615438514114</v>
      </c>
      <c r="I26">
        <v>4.0684697808163399</v>
      </c>
      <c r="J26">
        <v>-31.261201309728399</v>
      </c>
      <c r="K26">
        <v>15.1594257247135</v>
      </c>
      <c r="L26">
        <v>15.015325403392</v>
      </c>
      <c r="M26">
        <v>16.5313548802371</v>
      </c>
      <c r="N26">
        <v>69.194666701956905</v>
      </c>
      <c r="O26">
        <v>67.652826648193894</v>
      </c>
      <c r="P26">
        <v>286199.28808775201</v>
      </c>
      <c r="Q26">
        <v>265730.87407351902</v>
      </c>
      <c r="R26">
        <v>782.34245011600103</v>
      </c>
      <c r="S26" s="31">
        <v>0</v>
      </c>
      <c r="T26" s="31">
        <v>0</v>
      </c>
      <c r="U26">
        <v>8.9632365071564205E-3</v>
      </c>
      <c r="V26" s="31">
        <v>0</v>
      </c>
      <c r="W26" s="31">
        <v>0</v>
      </c>
      <c r="X26">
        <v>0.76936147672566901</v>
      </c>
      <c r="Y26" s="31">
        <v>0</v>
      </c>
      <c r="Z26">
        <v>3.7298469155176901E-4</v>
      </c>
      <c r="AA26">
        <v>7.4133431325726102E-5</v>
      </c>
      <c r="AB26">
        <v>2.7640145438338499E-3</v>
      </c>
      <c r="AC26" s="31">
        <v>4.0375178424184698E-7</v>
      </c>
      <c r="AD26">
        <v>1.33908260593791E-2</v>
      </c>
      <c r="AE26">
        <v>-8.6907056399762594E-3</v>
      </c>
      <c r="AF26">
        <v>0.92529765987281798</v>
      </c>
      <c r="AG26">
        <v>0.99384478809002796</v>
      </c>
      <c r="AH26">
        <v>0.99955191633131601</v>
      </c>
      <c r="AI26">
        <v>0.99983997130818802</v>
      </c>
      <c r="AJ26">
        <v>1</v>
      </c>
      <c r="AK26">
        <v>1</v>
      </c>
      <c r="AL26">
        <v>1</v>
      </c>
      <c r="AM26">
        <v>0</v>
      </c>
      <c r="AN26">
        <v>0</v>
      </c>
      <c r="AO26" t="s">
        <v>68</v>
      </c>
      <c r="AP26" t="s">
        <v>69</v>
      </c>
      <c r="AQ26">
        <v>38876692607.830002</v>
      </c>
      <c r="AR26">
        <v>146301</v>
      </c>
      <c r="AS26" s="31">
        <v>0</v>
      </c>
      <c r="AT26">
        <v>100</v>
      </c>
      <c r="AU26">
        <v>100</v>
      </c>
      <c r="AV26" s="31">
        <v>0</v>
      </c>
      <c r="AW26" s="31">
        <v>0</v>
      </c>
      <c r="AX26" s="31">
        <v>0</v>
      </c>
    </row>
    <row r="27" spans="1:50" x14ac:dyDescent="0.25">
      <c r="A27">
        <v>4.3</v>
      </c>
      <c r="B27">
        <v>0.976366921695215</v>
      </c>
      <c r="C27">
        <v>30.1727288819705</v>
      </c>
      <c r="D27">
        <v>24.9489641823357</v>
      </c>
      <c r="E27">
        <v>2.94853641310296E-2</v>
      </c>
      <c r="F27">
        <v>2.3633078304784502E-2</v>
      </c>
      <c r="G27" s="31">
        <v>0</v>
      </c>
      <c r="H27">
        <v>4.2307504573268098</v>
      </c>
      <c r="I27">
        <v>3.9141908011689899</v>
      </c>
      <c r="J27">
        <v>-26.990777049457201</v>
      </c>
      <c r="K27">
        <v>37.381618500067702</v>
      </c>
      <c r="L27">
        <v>14.4225940129717</v>
      </c>
      <c r="M27">
        <v>17.063509814077101</v>
      </c>
      <c r="N27">
        <v>67.386444082159102</v>
      </c>
      <c r="O27">
        <v>64.4757737725201</v>
      </c>
      <c r="P27">
        <v>297412.58402323298</v>
      </c>
      <c r="Q27">
        <v>276705.526621575</v>
      </c>
      <c r="R27">
        <v>782.18971172689305</v>
      </c>
      <c r="S27" s="31">
        <v>0</v>
      </c>
      <c r="T27" s="31">
        <v>0</v>
      </c>
      <c r="U27">
        <v>1.70890040223067E-2</v>
      </c>
      <c r="V27" s="31">
        <v>0</v>
      </c>
      <c r="W27" s="31">
        <v>0</v>
      </c>
      <c r="X27">
        <v>0.75444376422182002</v>
      </c>
      <c r="Y27" s="31">
        <v>0</v>
      </c>
      <c r="Z27">
        <v>3.7191187259703298E-4</v>
      </c>
      <c r="AA27">
        <v>7.6173822218288006E-5</v>
      </c>
      <c r="AB27">
        <v>3.0566283534876801E-3</v>
      </c>
      <c r="AC27">
        <v>3.0381203734293702E-6</v>
      </c>
      <c r="AD27">
        <v>2.0125311905912199E-2</v>
      </c>
      <c r="AE27">
        <v>1.40202014906382E-2</v>
      </c>
      <c r="AF27">
        <v>0.79792715138804704</v>
      </c>
      <c r="AG27">
        <v>0.97128840639504599</v>
      </c>
      <c r="AH27">
        <v>0.99714665214141496</v>
      </c>
      <c r="AI27">
        <v>0.999480341342881</v>
      </c>
      <c r="AJ27">
        <v>1</v>
      </c>
      <c r="AK27">
        <v>1</v>
      </c>
      <c r="AL27">
        <v>1</v>
      </c>
      <c r="AM27">
        <v>0</v>
      </c>
      <c r="AN27">
        <v>0</v>
      </c>
      <c r="AO27" t="s">
        <v>70</v>
      </c>
      <c r="AP27" t="s">
        <v>71</v>
      </c>
      <c r="AQ27">
        <v>61816014647.260002</v>
      </c>
      <c r="AR27">
        <v>223400</v>
      </c>
      <c r="AS27" s="31">
        <v>0</v>
      </c>
      <c r="AT27">
        <v>100</v>
      </c>
      <c r="AU27">
        <v>100</v>
      </c>
      <c r="AV27" s="31">
        <v>0</v>
      </c>
      <c r="AW27" s="31">
        <v>0</v>
      </c>
      <c r="AX27" s="31">
        <v>0</v>
      </c>
    </row>
    <row r="28" spans="1:50" x14ac:dyDescent="0.25">
      <c r="A28">
        <v>4.3</v>
      </c>
      <c r="B28">
        <v>0.96874993311925095</v>
      </c>
      <c r="C28">
        <v>38.013897829902099</v>
      </c>
      <c r="D28">
        <v>31.681200489739801</v>
      </c>
      <c r="E28">
        <v>3.9071235046389097E-2</v>
      </c>
      <c r="F28">
        <v>3.1250066880748197E-2</v>
      </c>
      <c r="G28" s="31">
        <v>0</v>
      </c>
      <c r="H28">
        <v>4.4691528597303298</v>
      </c>
      <c r="I28">
        <v>3.8899297000081701</v>
      </c>
      <c r="J28">
        <v>-17.585481163028899</v>
      </c>
      <c r="K28">
        <v>62.663639315422898</v>
      </c>
      <c r="L28">
        <v>14.9048875600558</v>
      </c>
      <c r="M28">
        <v>17.433619265760701</v>
      </c>
      <c r="N28">
        <v>69.5666214078161</v>
      </c>
      <c r="O28">
        <v>66.270423840762902</v>
      </c>
      <c r="P28">
        <v>287889.78975165298</v>
      </c>
      <c r="Q28">
        <v>267833.149797744</v>
      </c>
      <c r="R28">
        <v>780.90566596328904</v>
      </c>
      <c r="S28" s="31">
        <v>0</v>
      </c>
      <c r="T28" s="31">
        <v>0</v>
      </c>
      <c r="U28">
        <v>1.23799233374941E-2</v>
      </c>
      <c r="V28" s="31">
        <v>0</v>
      </c>
      <c r="W28" s="31">
        <v>0</v>
      </c>
      <c r="X28">
        <v>0.65513568301684699</v>
      </c>
      <c r="Y28" s="31">
        <v>0</v>
      </c>
      <c r="Z28">
        <v>3.7347868384138001E-4</v>
      </c>
      <c r="AA28">
        <v>1.01655568252476E-4</v>
      </c>
      <c r="AB28">
        <v>3.1882110540560199E-3</v>
      </c>
      <c r="AC28">
        <v>6.1303927620919001E-6</v>
      </c>
      <c r="AD28">
        <v>2.7580576836921399E-2</v>
      </c>
      <c r="AE28">
        <v>1.8520792951003999E-2</v>
      </c>
      <c r="AF28">
        <v>0.75933385753161597</v>
      </c>
      <c r="AG28">
        <v>0.97296662962985803</v>
      </c>
      <c r="AH28">
        <v>0.99568005993048203</v>
      </c>
      <c r="AI28">
        <v>0.99918143798127901</v>
      </c>
      <c r="AJ28">
        <v>1</v>
      </c>
      <c r="AK28">
        <v>1</v>
      </c>
      <c r="AL28">
        <v>1</v>
      </c>
      <c r="AM28">
        <v>0</v>
      </c>
      <c r="AN28">
        <v>0</v>
      </c>
      <c r="AO28" t="s">
        <v>72</v>
      </c>
      <c r="AP28" t="s">
        <v>73</v>
      </c>
      <c r="AQ28">
        <v>60848477636.25</v>
      </c>
      <c r="AR28">
        <v>227188</v>
      </c>
      <c r="AS28" s="31">
        <v>0</v>
      </c>
      <c r="AT28">
        <v>100</v>
      </c>
      <c r="AU28">
        <v>100</v>
      </c>
      <c r="AV28" s="31">
        <v>0</v>
      </c>
      <c r="AW28" s="31">
        <v>0</v>
      </c>
      <c r="AX28" s="31">
        <v>0</v>
      </c>
    </row>
    <row r="29" spans="1:50" x14ac:dyDescent="0.25">
      <c r="A29">
        <v>4.3</v>
      </c>
      <c r="B29">
        <v>0.96283573231086905</v>
      </c>
      <c r="C29">
        <v>42.416214440489</v>
      </c>
      <c r="D29">
        <v>36.521538728855603</v>
      </c>
      <c r="E29">
        <v>4.4952399751599599E-2</v>
      </c>
      <c r="F29">
        <v>3.7164267689130101E-2</v>
      </c>
      <c r="G29" s="31">
        <v>0</v>
      </c>
      <c r="H29">
        <v>4.6698990009871304</v>
      </c>
      <c r="I29">
        <v>3.8733773741845798</v>
      </c>
      <c r="J29">
        <v>-11.1144191198096</v>
      </c>
      <c r="K29">
        <v>86.082824076007995</v>
      </c>
      <c r="L29">
        <v>14.8042713132863</v>
      </c>
      <c r="M29">
        <v>16.9383353943111</v>
      </c>
      <c r="N29">
        <v>69.317804075470605</v>
      </c>
      <c r="O29">
        <v>65.421495010544604</v>
      </c>
      <c r="P29">
        <v>290106.52941821702</v>
      </c>
      <c r="Q29">
        <v>269690.95788047003</v>
      </c>
      <c r="R29">
        <v>780.16361375570295</v>
      </c>
      <c r="S29" s="31">
        <v>0</v>
      </c>
      <c r="T29" s="31">
        <v>0</v>
      </c>
      <c r="U29">
        <v>1.49297321848574E-2</v>
      </c>
      <c r="V29" s="31">
        <v>0</v>
      </c>
      <c r="W29" s="31">
        <v>0</v>
      </c>
      <c r="X29">
        <v>0.57816442810412705</v>
      </c>
      <c r="Y29" s="31">
        <v>0</v>
      </c>
      <c r="Z29">
        <v>3.7159590433561899E-4</v>
      </c>
      <c r="AA29">
        <v>1.21185954582511E-4</v>
      </c>
      <c r="AB29">
        <v>3.32337740275486E-3</v>
      </c>
      <c r="AC29">
        <v>1.1990445329859699E-5</v>
      </c>
      <c r="AD29">
        <v>3.3336103436557997E-2</v>
      </c>
      <c r="AE29">
        <v>2.87391779129159E-2</v>
      </c>
      <c r="AF29">
        <v>0.66722427256435901</v>
      </c>
      <c r="AG29">
        <v>0.96394032588912404</v>
      </c>
      <c r="AH29">
        <v>0.99288434414660198</v>
      </c>
      <c r="AI29">
        <v>0.99892184005561202</v>
      </c>
      <c r="AJ29">
        <v>1</v>
      </c>
      <c r="AK29">
        <v>1</v>
      </c>
      <c r="AL29">
        <v>1</v>
      </c>
      <c r="AM29">
        <v>0</v>
      </c>
      <c r="AN29">
        <v>0</v>
      </c>
      <c r="AO29" t="s">
        <v>74</v>
      </c>
      <c r="AP29" t="s">
        <v>75</v>
      </c>
      <c r="AQ29">
        <v>45517900489.150002</v>
      </c>
      <c r="AR29">
        <v>168778</v>
      </c>
      <c r="AS29" s="31">
        <v>0</v>
      </c>
      <c r="AT29">
        <v>100</v>
      </c>
      <c r="AU29">
        <v>100</v>
      </c>
      <c r="AV29" s="31">
        <v>0</v>
      </c>
      <c r="AW29" s="31">
        <v>0</v>
      </c>
      <c r="AX29" s="31">
        <v>0</v>
      </c>
    </row>
    <row r="30" spans="1:50" x14ac:dyDescent="0.25">
      <c r="A30">
        <v>4.3</v>
      </c>
      <c r="B30">
        <v>0.95762744348464102</v>
      </c>
      <c r="C30">
        <v>42.856373232944001</v>
      </c>
      <c r="D30">
        <v>40.521637704284601</v>
      </c>
      <c r="E30">
        <v>4.5562890713052299E-2</v>
      </c>
      <c r="F30">
        <v>4.2372556515358803E-2</v>
      </c>
      <c r="G30" s="31">
        <v>0</v>
      </c>
      <c r="H30">
        <v>4.8031243863055604</v>
      </c>
      <c r="I30">
        <v>3.7630664743905098</v>
      </c>
      <c r="J30">
        <v>-6.4548522212598103</v>
      </c>
      <c r="K30">
        <v>111.909034977281</v>
      </c>
      <c r="L30">
        <v>15.2778247908173</v>
      </c>
      <c r="M30">
        <v>18.004782497141399</v>
      </c>
      <c r="N30">
        <v>72.048792849705194</v>
      </c>
      <c r="O30">
        <v>66.634558887341399</v>
      </c>
      <c r="P30">
        <v>281058.30760127702</v>
      </c>
      <c r="Q30">
        <v>261352.89329291601</v>
      </c>
      <c r="R30">
        <v>779.37481894633402</v>
      </c>
      <c r="S30" s="31">
        <v>0</v>
      </c>
      <c r="T30" s="31">
        <v>0</v>
      </c>
      <c r="U30">
        <v>1.54637196702212E-2</v>
      </c>
      <c r="V30" s="31">
        <v>0</v>
      </c>
      <c r="W30" s="31">
        <v>0</v>
      </c>
      <c r="X30">
        <v>0.50506533538507103</v>
      </c>
      <c r="Y30" s="31">
        <v>0</v>
      </c>
      <c r="Z30">
        <v>3.7175510676279103E-4</v>
      </c>
      <c r="AA30">
        <v>1.63382357595226E-4</v>
      </c>
      <c r="AB30">
        <v>3.57420122502613E-3</v>
      </c>
      <c r="AC30">
        <v>2.7048051339608501E-5</v>
      </c>
      <c r="AD30">
        <v>3.8236155079494197E-2</v>
      </c>
      <c r="AE30">
        <v>4.9620894405758897E-2</v>
      </c>
      <c r="AF30">
        <v>0.50976009849862303</v>
      </c>
      <c r="AG30">
        <v>0.94271146674726902</v>
      </c>
      <c r="AH30">
        <v>0.98829343958928795</v>
      </c>
      <c r="AI30">
        <v>0.99772965095479005</v>
      </c>
      <c r="AJ30">
        <v>1</v>
      </c>
      <c r="AK30">
        <v>1</v>
      </c>
      <c r="AL30">
        <v>1</v>
      </c>
      <c r="AM30">
        <v>0</v>
      </c>
      <c r="AN30">
        <v>0</v>
      </c>
      <c r="AO30" t="s">
        <v>76</v>
      </c>
      <c r="AP30" t="s">
        <v>77</v>
      </c>
      <c r="AQ30">
        <v>28020950454.400002</v>
      </c>
      <c r="AR30">
        <v>107215</v>
      </c>
      <c r="AS30" s="31">
        <v>0</v>
      </c>
      <c r="AT30">
        <v>100</v>
      </c>
      <c r="AU30">
        <v>100</v>
      </c>
      <c r="AV30" s="31">
        <v>0</v>
      </c>
      <c r="AW30" s="31">
        <v>0</v>
      </c>
      <c r="AX30" s="31">
        <v>0</v>
      </c>
    </row>
    <row r="31" spans="1:50" x14ac:dyDescent="0.25">
      <c r="A31">
        <v>4.3</v>
      </c>
      <c r="B31">
        <v>0.95271961835722196</v>
      </c>
      <c r="C31">
        <v>44.800986208120896</v>
      </c>
      <c r="D31">
        <v>44.078179729353003</v>
      </c>
      <c r="E31">
        <v>4.8312694015717403E-2</v>
      </c>
      <c r="F31">
        <v>4.7280381642777397E-2</v>
      </c>
      <c r="G31" s="31">
        <v>0</v>
      </c>
      <c r="H31">
        <v>4.8804013478822803</v>
      </c>
      <c r="I31">
        <v>3.6765996190206298</v>
      </c>
      <c r="J31">
        <v>-4.9590254110374499</v>
      </c>
      <c r="K31">
        <v>134.28061067409101</v>
      </c>
      <c r="L31">
        <v>14.635412087487</v>
      </c>
      <c r="M31">
        <v>19.561149297211902</v>
      </c>
      <c r="N31">
        <v>71.764190229738801</v>
      </c>
      <c r="O31">
        <v>64.964183288709293</v>
      </c>
      <c r="P31">
        <v>292491.51752651797</v>
      </c>
      <c r="Q31">
        <v>272829.40923005802</v>
      </c>
      <c r="R31">
        <v>778.75702802866897</v>
      </c>
      <c r="S31" s="31">
        <v>0</v>
      </c>
      <c r="T31" s="31">
        <v>0</v>
      </c>
      <c r="U31">
        <v>1.7311251547615002E-2</v>
      </c>
      <c r="V31" s="31">
        <v>0</v>
      </c>
      <c r="W31" s="31">
        <v>0</v>
      </c>
      <c r="X31">
        <v>0.51891916282085304</v>
      </c>
      <c r="Y31" s="31">
        <v>0</v>
      </c>
      <c r="Z31">
        <v>3.7233050395724901E-4</v>
      </c>
      <c r="AA31">
        <v>1.9811130540537699E-4</v>
      </c>
      <c r="AB31">
        <v>3.5194467697099302E-3</v>
      </c>
      <c r="AC31">
        <v>6.80187856078777E-5</v>
      </c>
      <c r="AD31">
        <v>4.3122459400444998E-2</v>
      </c>
      <c r="AE31">
        <v>7.1315723778632295E-2</v>
      </c>
      <c r="AF31">
        <v>0.39506960546203002</v>
      </c>
      <c r="AG31">
        <v>0.90346475637628698</v>
      </c>
      <c r="AH31">
        <v>0.97245123763959196</v>
      </c>
      <c r="AI31">
        <v>0.99591567724340202</v>
      </c>
      <c r="AJ31">
        <v>1</v>
      </c>
      <c r="AK31">
        <v>1</v>
      </c>
      <c r="AL31">
        <v>1</v>
      </c>
      <c r="AM31">
        <v>0</v>
      </c>
      <c r="AN31">
        <v>0</v>
      </c>
      <c r="AO31" t="s">
        <v>78</v>
      </c>
      <c r="AP31" t="s">
        <v>79</v>
      </c>
      <c r="AQ31">
        <v>12692842605.610001</v>
      </c>
      <c r="AR31">
        <v>46523</v>
      </c>
      <c r="AS31" s="31">
        <v>0</v>
      </c>
      <c r="AT31">
        <v>100</v>
      </c>
      <c r="AU31">
        <v>100</v>
      </c>
      <c r="AV31" s="31">
        <v>0</v>
      </c>
      <c r="AW31" s="31">
        <v>0</v>
      </c>
      <c r="AX31" s="31">
        <v>0</v>
      </c>
    </row>
    <row r="32" spans="1:50" x14ac:dyDescent="0.25">
      <c r="A32">
        <v>4.3</v>
      </c>
      <c r="B32">
        <v>0.94907029622476002</v>
      </c>
      <c r="C32">
        <v>41.981394455784198</v>
      </c>
      <c r="D32">
        <v>46.595165446076599</v>
      </c>
      <c r="E32">
        <v>4.4353499314622603E-2</v>
      </c>
      <c r="F32">
        <v>5.0929703775239199E-2</v>
      </c>
      <c r="G32" s="31">
        <v>0</v>
      </c>
      <c r="H32">
        <v>5.0437272277924698</v>
      </c>
      <c r="I32">
        <v>3.6813843561961499</v>
      </c>
      <c r="J32">
        <v>9.9071253202135594</v>
      </c>
      <c r="K32">
        <v>160.87385255470701</v>
      </c>
      <c r="L32">
        <v>15.1195690751504</v>
      </c>
      <c r="M32">
        <v>19.507703394223299</v>
      </c>
      <c r="N32">
        <v>79.542841663641994</v>
      </c>
      <c r="O32">
        <v>70.442227422958595</v>
      </c>
      <c r="P32">
        <v>283310.91934258799</v>
      </c>
      <c r="Q32">
        <v>264098.55892765999</v>
      </c>
      <c r="R32">
        <v>776.92981910698302</v>
      </c>
      <c r="S32" s="31">
        <v>0</v>
      </c>
      <c r="T32" s="31">
        <v>0</v>
      </c>
      <c r="U32">
        <v>1.68705343370496E-2</v>
      </c>
      <c r="V32" s="31">
        <v>0</v>
      </c>
      <c r="W32" s="31">
        <v>0</v>
      </c>
      <c r="X32">
        <v>0.476035454693018</v>
      </c>
      <c r="Y32" s="31">
        <v>0</v>
      </c>
      <c r="Z32">
        <v>3.7700591849815099E-4</v>
      </c>
      <c r="AA32">
        <v>2.7635962052811202E-4</v>
      </c>
      <c r="AB32">
        <v>3.8035710412975799E-3</v>
      </c>
      <c r="AC32">
        <v>1.48823523453791E-4</v>
      </c>
      <c r="AD32">
        <v>4.6323928379772103E-2</v>
      </c>
      <c r="AE32">
        <v>9.2884957342180996E-2</v>
      </c>
      <c r="AF32">
        <v>0.28597375959522597</v>
      </c>
      <c r="AG32">
        <v>0.80432464216284505</v>
      </c>
      <c r="AH32">
        <v>0.93778902168884104</v>
      </c>
      <c r="AI32">
        <v>0.99023487991412695</v>
      </c>
      <c r="AJ32">
        <v>1</v>
      </c>
      <c r="AK32">
        <v>1</v>
      </c>
      <c r="AL32">
        <v>1</v>
      </c>
      <c r="AM32">
        <v>0</v>
      </c>
      <c r="AN32">
        <v>0</v>
      </c>
      <c r="AO32" t="s">
        <v>80</v>
      </c>
      <c r="AP32" t="s">
        <v>81</v>
      </c>
      <c r="AQ32">
        <v>2588429976.0500002</v>
      </c>
      <c r="AR32">
        <v>9801</v>
      </c>
      <c r="AS32" s="31">
        <v>0</v>
      </c>
      <c r="AT32">
        <v>100</v>
      </c>
      <c r="AU32">
        <v>100</v>
      </c>
      <c r="AV32" s="31">
        <v>0</v>
      </c>
      <c r="AW32" s="31">
        <v>0</v>
      </c>
      <c r="AX32" s="31">
        <v>0</v>
      </c>
    </row>
    <row r="33" spans="1:50" x14ac:dyDescent="0.25">
      <c r="A33">
        <v>4.3</v>
      </c>
      <c r="B33">
        <v>0.94285433244766503</v>
      </c>
      <c r="C33">
        <v>48.655806463704401</v>
      </c>
      <c r="D33">
        <v>50.644539074373199</v>
      </c>
      <c r="E33">
        <v>5.4036720883535297E-2</v>
      </c>
      <c r="F33">
        <v>5.7145667552334301E-2</v>
      </c>
      <c r="G33" s="31">
        <v>0</v>
      </c>
      <c r="H33">
        <v>5.0710695558873899</v>
      </c>
      <c r="I33">
        <v>3.6599799378220599</v>
      </c>
      <c r="J33">
        <v>12.2848000451045</v>
      </c>
      <c r="K33">
        <v>183.22997954815301</v>
      </c>
      <c r="L33">
        <v>14.003319327991999</v>
      </c>
      <c r="M33">
        <v>19.981879551673298</v>
      </c>
      <c r="N33">
        <v>83.336592518130701</v>
      </c>
      <c r="O33">
        <v>71.286177854439302</v>
      </c>
      <c r="P33">
        <v>302371.028974619</v>
      </c>
      <c r="Q33">
        <v>285150.38716479798</v>
      </c>
      <c r="R33">
        <v>776.21486770317802</v>
      </c>
      <c r="S33" s="31">
        <v>0</v>
      </c>
      <c r="T33" s="31">
        <v>0</v>
      </c>
      <c r="U33">
        <v>1.7358683532671299E-2</v>
      </c>
      <c r="V33" s="31">
        <v>0</v>
      </c>
      <c r="W33" s="31">
        <v>0</v>
      </c>
      <c r="X33">
        <v>0.46148791837647202</v>
      </c>
      <c r="Y33" s="31">
        <v>0</v>
      </c>
      <c r="Z33">
        <v>3.7680601994345198E-4</v>
      </c>
      <c r="AA33">
        <v>3.2732859318178499E-4</v>
      </c>
      <c r="AB33">
        <v>3.9005727806849101E-3</v>
      </c>
      <c r="AC33">
        <v>4.3364356799335899E-4</v>
      </c>
      <c r="AD33">
        <v>5.2107300320131299E-2</v>
      </c>
      <c r="AE33">
        <v>0.12971424784164501</v>
      </c>
      <c r="AF33">
        <v>0.16588023775302799</v>
      </c>
      <c r="AG33">
        <v>0.61762234576674802</v>
      </c>
      <c r="AH33">
        <v>0.80205726444651604</v>
      </c>
      <c r="AI33">
        <v>0.96116651632189298</v>
      </c>
      <c r="AJ33">
        <v>1</v>
      </c>
      <c r="AK33">
        <v>1</v>
      </c>
      <c r="AL33">
        <v>1</v>
      </c>
      <c r="AM33">
        <v>0</v>
      </c>
      <c r="AN33">
        <v>0</v>
      </c>
      <c r="AO33" t="s">
        <v>82</v>
      </c>
      <c r="AP33" t="s">
        <v>83</v>
      </c>
      <c r="AQ33">
        <v>686927282.67999995</v>
      </c>
      <c r="AR33">
        <v>2409</v>
      </c>
      <c r="AS33" s="31">
        <v>0</v>
      </c>
      <c r="AT33">
        <v>100</v>
      </c>
      <c r="AU33">
        <v>100</v>
      </c>
      <c r="AV33" s="31">
        <v>0</v>
      </c>
      <c r="AW33" s="31">
        <v>0</v>
      </c>
      <c r="AX33" s="31">
        <v>0</v>
      </c>
    </row>
    <row r="34" spans="1:50" x14ac:dyDescent="0.25">
      <c r="A34">
        <v>4.3</v>
      </c>
      <c r="B34">
        <v>0.94073990334512803</v>
      </c>
      <c r="C34">
        <v>38.318357648759203</v>
      </c>
      <c r="D34">
        <v>51.956483185988397</v>
      </c>
      <c r="E34">
        <v>3.9465442896729298E-2</v>
      </c>
      <c r="F34">
        <v>5.9260096654871697E-2</v>
      </c>
      <c r="G34" s="31">
        <v>0</v>
      </c>
      <c r="H34">
        <v>5.1605718320824598</v>
      </c>
      <c r="I34">
        <v>3.66926462681857</v>
      </c>
      <c r="J34">
        <v>17.585611617633099</v>
      </c>
      <c r="K34">
        <v>209.41140753976299</v>
      </c>
      <c r="L34">
        <v>14.5205255833056</v>
      </c>
      <c r="M34">
        <v>20.232746844748299</v>
      </c>
      <c r="N34">
        <v>90.534830809994602</v>
      </c>
      <c r="O34">
        <v>75.3415317671342</v>
      </c>
      <c r="P34">
        <v>296660.313025171</v>
      </c>
      <c r="Q34">
        <v>274999.14418708201</v>
      </c>
      <c r="R34">
        <v>775.31983417905997</v>
      </c>
      <c r="S34" s="31">
        <v>0</v>
      </c>
      <c r="T34" s="31">
        <v>0</v>
      </c>
      <c r="U34">
        <v>1.5751738026020201E-2</v>
      </c>
      <c r="V34" s="31">
        <v>0</v>
      </c>
      <c r="W34" s="31">
        <v>0</v>
      </c>
      <c r="X34">
        <v>0.29437842306420597</v>
      </c>
      <c r="Y34" s="31">
        <v>0</v>
      </c>
      <c r="Z34">
        <v>3.7945678367436902E-4</v>
      </c>
      <c r="AA34">
        <v>4.2470512868267399E-4</v>
      </c>
      <c r="AB34">
        <v>4.26131085405204E-3</v>
      </c>
      <c r="AC34">
        <v>7.25668877860328E-4</v>
      </c>
      <c r="AD34">
        <v>5.3468937859546498E-2</v>
      </c>
      <c r="AE34">
        <v>0.16225248905835701</v>
      </c>
      <c r="AF34">
        <v>3.6592111608704597E-2</v>
      </c>
      <c r="AG34">
        <v>0.41657090335319102</v>
      </c>
      <c r="AH34">
        <v>0.69329744180178099</v>
      </c>
      <c r="AI34">
        <v>0.92631746407571303</v>
      </c>
      <c r="AJ34">
        <v>1</v>
      </c>
      <c r="AK34">
        <v>1</v>
      </c>
      <c r="AL34">
        <v>1</v>
      </c>
      <c r="AM34">
        <v>0</v>
      </c>
      <c r="AN34">
        <v>0</v>
      </c>
      <c r="AO34" t="s">
        <v>84</v>
      </c>
      <c r="AP34" t="s">
        <v>85</v>
      </c>
      <c r="AQ34">
        <v>123474615.73999999</v>
      </c>
      <c r="AR34">
        <v>449</v>
      </c>
      <c r="AS34" s="31">
        <v>0</v>
      </c>
      <c r="AT34">
        <v>100</v>
      </c>
      <c r="AU34">
        <v>100</v>
      </c>
      <c r="AV34" s="31">
        <v>0</v>
      </c>
      <c r="AW34" s="31">
        <v>0</v>
      </c>
      <c r="AX34" s="31">
        <v>0</v>
      </c>
    </row>
    <row r="35" spans="1:50" x14ac:dyDescent="0.25">
      <c r="A35">
        <v>4.3</v>
      </c>
      <c r="B35">
        <v>0.93891143794745902</v>
      </c>
      <c r="C35">
        <v>22.828420602885899</v>
      </c>
      <c r="D35">
        <v>53.065136762851999</v>
      </c>
      <c r="E35">
        <v>2.1363410908492999E-2</v>
      </c>
      <c r="F35">
        <v>6.1088562052540402E-2</v>
      </c>
      <c r="G35" s="31">
        <v>0</v>
      </c>
      <c r="H35">
        <v>5.2641041039887702</v>
      </c>
      <c r="I35">
        <v>3.6465013367372099</v>
      </c>
      <c r="J35">
        <v>27.398545986511799</v>
      </c>
      <c r="K35">
        <v>231.79459950432499</v>
      </c>
      <c r="L35">
        <v>13.7673904467927</v>
      </c>
      <c r="M35">
        <v>20.801173985818298</v>
      </c>
      <c r="N35">
        <v>92.494128868993798</v>
      </c>
      <c r="O35">
        <v>74.555659125711102</v>
      </c>
      <c r="P35">
        <v>310947.98299733503</v>
      </c>
      <c r="Q35">
        <v>290043.59164556902</v>
      </c>
      <c r="R35">
        <v>776.17564155635705</v>
      </c>
      <c r="S35" s="31">
        <v>0</v>
      </c>
      <c r="T35" s="31">
        <v>0</v>
      </c>
      <c r="U35" s="31">
        <v>0</v>
      </c>
      <c r="V35" s="31">
        <v>0</v>
      </c>
      <c r="W35" s="31">
        <v>0</v>
      </c>
      <c r="X35">
        <v>0.15312933358309699</v>
      </c>
      <c r="Y35" s="31">
        <v>0</v>
      </c>
      <c r="Z35">
        <v>3.8271757567737299E-4</v>
      </c>
      <c r="AA35">
        <v>5.24074838317642E-4</v>
      </c>
      <c r="AB35">
        <v>4.4067446403254001E-3</v>
      </c>
      <c r="AC35">
        <v>1.33212776177888E-3</v>
      </c>
      <c r="AD35">
        <v>5.4442878713720999E-2</v>
      </c>
      <c r="AE35">
        <v>0.19808291559358601</v>
      </c>
      <c r="AF35" s="31">
        <v>0</v>
      </c>
      <c r="AG35">
        <v>0.17645629464861901</v>
      </c>
      <c r="AH35">
        <v>0.38832439117246298</v>
      </c>
      <c r="AI35">
        <v>0.90979730138111403</v>
      </c>
      <c r="AJ35">
        <v>1</v>
      </c>
      <c r="AK35">
        <v>1</v>
      </c>
      <c r="AL35">
        <v>1</v>
      </c>
      <c r="AM35">
        <v>0</v>
      </c>
      <c r="AN35">
        <v>0</v>
      </c>
      <c r="AO35" t="s">
        <v>86</v>
      </c>
      <c r="AP35" t="s">
        <v>87</v>
      </c>
      <c r="AQ35">
        <v>22913443.739999998</v>
      </c>
      <c r="AR35">
        <v>79</v>
      </c>
      <c r="AS35" s="31">
        <v>0</v>
      </c>
      <c r="AT35">
        <v>100</v>
      </c>
      <c r="AU35">
        <v>100</v>
      </c>
      <c r="AV35" s="31">
        <v>0</v>
      </c>
      <c r="AW35" s="31">
        <v>0</v>
      </c>
      <c r="AX35" s="31">
        <v>0</v>
      </c>
    </row>
    <row r="38" spans="1:50" x14ac:dyDescent="0.25">
      <c r="A38" s="27" t="s">
        <v>115</v>
      </c>
      <c r="C38" t="s">
        <v>157</v>
      </c>
    </row>
    <row r="39" spans="1:50" x14ac:dyDescent="0.25">
      <c r="A39" t="s">
        <v>20</v>
      </c>
      <c r="B39" t="s">
        <v>21</v>
      </c>
      <c r="C39" t="s">
        <v>22</v>
      </c>
      <c r="D39" t="s">
        <v>23</v>
      </c>
      <c r="E39" t="s">
        <v>94</v>
      </c>
      <c r="F39" t="s">
        <v>95</v>
      </c>
      <c r="G39" t="s">
        <v>24</v>
      </c>
      <c r="H39" t="s">
        <v>25</v>
      </c>
      <c r="I39" t="s">
        <v>26</v>
      </c>
      <c r="J39" t="s">
        <v>27</v>
      </c>
      <c r="K39" t="s">
        <v>28</v>
      </c>
      <c r="L39" t="s">
        <v>29</v>
      </c>
      <c r="M39" t="s">
        <v>30</v>
      </c>
      <c r="N39" t="s">
        <v>31</v>
      </c>
      <c r="O39" t="s">
        <v>32</v>
      </c>
      <c r="P39" t="s">
        <v>33</v>
      </c>
      <c r="Q39" t="s">
        <v>34</v>
      </c>
      <c r="R39" t="s">
        <v>35</v>
      </c>
      <c r="S39" t="s">
        <v>36</v>
      </c>
      <c r="T39" t="s">
        <v>37</v>
      </c>
      <c r="U39" t="s">
        <v>38</v>
      </c>
      <c r="V39" t="s">
        <v>39</v>
      </c>
      <c r="W39" t="s">
        <v>40</v>
      </c>
      <c r="X39" t="s">
        <v>41</v>
      </c>
      <c r="Y39" t="s">
        <v>42</v>
      </c>
      <c r="Z39" t="s">
        <v>43</v>
      </c>
      <c r="AA39" t="s">
        <v>44</v>
      </c>
      <c r="AB39" t="s">
        <v>45</v>
      </c>
      <c r="AC39" t="s">
        <v>46</v>
      </c>
      <c r="AD39" t="s">
        <v>47</v>
      </c>
      <c r="AE39" t="s">
        <v>48</v>
      </c>
      <c r="AF39" t="s">
        <v>49</v>
      </c>
      <c r="AG39" t="s">
        <v>50</v>
      </c>
      <c r="AH39" t="s">
        <v>51</v>
      </c>
      <c r="AI39" t="s">
        <v>52</v>
      </c>
      <c r="AJ39" t="s">
        <v>53</v>
      </c>
      <c r="AK39" t="s">
        <v>54</v>
      </c>
      <c r="AL39" t="s">
        <v>55</v>
      </c>
      <c r="AM39" t="s">
        <v>56</v>
      </c>
      <c r="AN39" t="s">
        <v>57</v>
      </c>
      <c r="AO39" t="s">
        <v>58</v>
      </c>
      <c r="AP39" t="s">
        <v>59</v>
      </c>
      <c r="AQ39" t="s">
        <v>60</v>
      </c>
      <c r="AR39" t="s">
        <v>61</v>
      </c>
      <c r="AS39" t="s">
        <v>116</v>
      </c>
      <c r="AT39" t="s">
        <v>117</v>
      </c>
      <c r="AU39" t="s">
        <v>118</v>
      </c>
      <c r="AV39" t="s">
        <v>119</v>
      </c>
      <c r="AW39" t="s">
        <v>120</v>
      </c>
      <c r="AX39" t="s">
        <v>121</v>
      </c>
    </row>
    <row r="40" spans="1:50" x14ac:dyDescent="0.25">
      <c r="A40">
        <v>4.3</v>
      </c>
      <c r="B40">
        <v>0.99661761999999998</v>
      </c>
      <c r="C40">
        <v>0</v>
      </c>
      <c r="D40">
        <v>3.9841936068485002</v>
      </c>
      <c r="E40" s="31">
        <v>0</v>
      </c>
      <c r="F40">
        <v>3.3823799999999999E-3</v>
      </c>
      <c r="G40" s="31">
        <v>0</v>
      </c>
      <c r="H40">
        <v>3.875</v>
      </c>
      <c r="I40">
        <v>4.1184719999999997</v>
      </c>
      <c r="J40">
        <v>-64.061899999999994</v>
      </c>
      <c r="K40">
        <v>-131.94999999999999</v>
      </c>
      <c r="L40">
        <v>13.16</v>
      </c>
      <c r="M40">
        <v>17</v>
      </c>
      <c r="N40">
        <v>80</v>
      </c>
      <c r="O40">
        <v>77.08</v>
      </c>
      <c r="P40">
        <v>303250.44</v>
      </c>
      <c r="Q40">
        <v>303250.44</v>
      </c>
      <c r="R40">
        <v>773</v>
      </c>
      <c r="S40" s="31">
        <v>0</v>
      </c>
      <c r="T40" s="31">
        <v>0</v>
      </c>
      <c r="U40" s="31">
        <v>0</v>
      </c>
      <c r="V40">
        <v>1</v>
      </c>
      <c r="W40" s="31">
        <v>0</v>
      </c>
      <c r="X40">
        <v>1</v>
      </c>
      <c r="Y40" s="31">
        <v>0</v>
      </c>
      <c r="Z40">
        <v>3.5183000000000002E-4</v>
      </c>
      <c r="AA40">
        <v>7.7919999999999999E-5</v>
      </c>
      <c r="AB40">
        <v>2.95262E-3</v>
      </c>
      <c r="AC40" s="31">
        <v>0</v>
      </c>
      <c r="AD40" s="31">
        <v>0</v>
      </c>
      <c r="AE40">
        <v>1.1207682833043501E-2</v>
      </c>
      <c r="AF40">
        <v>1</v>
      </c>
      <c r="AG40">
        <v>1</v>
      </c>
      <c r="AH40">
        <v>1</v>
      </c>
      <c r="AI40">
        <v>1</v>
      </c>
      <c r="AJ40">
        <v>1</v>
      </c>
      <c r="AK40">
        <v>1</v>
      </c>
      <c r="AL40">
        <v>1</v>
      </c>
      <c r="AM40">
        <v>0</v>
      </c>
      <c r="AN40">
        <v>0</v>
      </c>
      <c r="AO40" t="s">
        <v>62</v>
      </c>
      <c r="AP40">
        <f>-150--125</f>
        <v>-25</v>
      </c>
      <c r="AQ40">
        <v>303250.44</v>
      </c>
      <c r="AR40">
        <v>1</v>
      </c>
      <c r="AS40" s="31">
        <v>0</v>
      </c>
      <c r="AT40" s="31">
        <v>0</v>
      </c>
      <c r="AU40" s="31">
        <v>0</v>
      </c>
      <c r="AV40">
        <v>100</v>
      </c>
      <c r="AW40">
        <v>100</v>
      </c>
      <c r="AX40" s="31">
        <v>0</v>
      </c>
    </row>
    <row r="41" spans="1:50" x14ac:dyDescent="0.25">
      <c r="A41">
        <v>4.3</v>
      </c>
      <c r="B41">
        <v>0.99173452851728106</v>
      </c>
      <c r="C41">
        <v>0</v>
      </c>
      <c r="D41">
        <v>9.4798618211770798</v>
      </c>
      <c r="E41" s="31">
        <v>0</v>
      </c>
      <c r="F41">
        <v>8.2654714827189602E-3</v>
      </c>
      <c r="G41" s="31">
        <v>0</v>
      </c>
      <c r="H41">
        <v>3.875</v>
      </c>
      <c r="I41">
        <v>3.87177729011671</v>
      </c>
      <c r="J41">
        <v>-56.468943365388903</v>
      </c>
      <c r="K41">
        <v>-111.350860701152</v>
      </c>
      <c r="L41">
        <v>14.3288150159984</v>
      </c>
      <c r="M41">
        <v>17.880294251605601</v>
      </c>
      <c r="N41">
        <v>80</v>
      </c>
      <c r="O41">
        <v>75.620345288427998</v>
      </c>
      <c r="P41">
        <v>284673.46513646498</v>
      </c>
      <c r="Q41">
        <v>278674.77500000002</v>
      </c>
      <c r="R41">
        <v>771.88116751866005</v>
      </c>
      <c r="S41" s="31">
        <v>0</v>
      </c>
      <c r="T41" s="31">
        <v>0</v>
      </c>
      <c r="U41" s="31">
        <v>0</v>
      </c>
      <c r="V41">
        <v>1</v>
      </c>
      <c r="W41" s="31">
        <v>0</v>
      </c>
      <c r="X41">
        <v>1</v>
      </c>
      <c r="Y41" s="31">
        <v>0</v>
      </c>
      <c r="Z41">
        <v>3.5334787924355497E-4</v>
      </c>
      <c r="AA41">
        <v>5.3605207760731097E-5</v>
      </c>
      <c r="AB41">
        <v>3.1742462211523199E-3</v>
      </c>
      <c r="AC41" s="31">
        <v>0</v>
      </c>
      <c r="AD41">
        <v>4.6842575937177996E-3</v>
      </c>
      <c r="AE41">
        <v>2.9306717266170901E-2</v>
      </c>
      <c r="AF41">
        <v>1</v>
      </c>
      <c r="AG41">
        <v>1</v>
      </c>
      <c r="AH41">
        <v>1</v>
      </c>
      <c r="AI41">
        <v>1</v>
      </c>
      <c r="AJ41">
        <v>1</v>
      </c>
      <c r="AK41">
        <v>1</v>
      </c>
      <c r="AL41">
        <v>1</v>
      </c>
      <c r="AM41">
        <v>0</v>
      </c>
      <c r="AN41">
        <v>0</v>
      </c>
      <c r="AO41" t="s">
        <v>63</v>
      </c>
      <c r="AP41">
        <f>-125--100</f>
        <v>-25</v>
      </c>
      <c r="AQ41">
        <v>1114699.1000000001</v>
      </c>
      <c r="AR41">
        <v>4</v>
      </c>
      <c r="AS41" s="31">
        <v>0</v>
      </c>
      <c r="AT41" s="31">
        <v>0</v>
      </c>
      <c r="AU41" s="31">
        <v>0</v>
      </c>
      <c r="AV41">
        <v>100</v>
      </c>
      <c r="AW41">
        <v>100</v>
      </c>
      <c r="AX41" s="31">
        <v>0</v>
      </c>
    </row>
    <row r="42" spans="1:50" x14ac:dyDescent="0.25">
      <c r="A42">
        <v>4.3</v>
      </c>
      <c r="B42">
        <v>0.98992818993213105</v>
      </c>
      <c r="C42">
        <v>12.1077768525506</v>
      </c>
      <c r="D42">
        <v>11.4386352169379</v>
      </c>
      <c r="E42">
        <v>1.0697277709633701E-2</v>
      </c>
      <c r="F42">
        <v>1.0071810067868199E-2</v>
      </c>
      <c r="G42" s="31">
        <v>0</v>
      </c>
      <c r="H42">
        <v>4.2120763817103404</v>
      </c>
      <c r="I42">
        <v>3.9473309326199502</v>
      </c>
      <c r="J42">
        <v>-23.140697414802499</v>
      </c>
      <c r="K42">
        <v>-83.452033435034593</v>
      </c>
      <c r="L42">
        <v>19.2085456169156</v>
      </c>
      <c r="M42">
        <v>17.333170700005599</v>
      </c>
      <c r="N42">
        <v>79.615477044334398</v>
      </c>
      <c r="O42">
        <v>76.0375259611411</v>
      </c>
      <c r="P42">
        <v>239079.34042697799</v>
      </c>
      <c r="Q42">
        <v>193572.801666666</v>
      </c>
      <c r="R42">
        <v>765.54681701968696</v>
      </c>
      <c r="S42" s="31">
        <v>0</v>
      </c>
      <c r="T42" s="31">
        <v>0</v>
      </c>
      <c r="U42" s="31">
        <v>0</v>
      </c>
      <c r="V42">
        <v>1</v>
      </c>
      <c r="W42" s="31">
        <v>0</v>
      </c>
      <c r="X42">
        <v>0.97979815191150998</v>
      </c>
      <c r="Y42" s="31">
        <v>0</v>
      </c>
      <c r="Z42">
        <v>5.6887344660124005E-4</v>
      </c>
      <c r="AA42">
        <v>8.1948977832638098E-5</v>
      </c>
      <c r="AB42">
        <v>3.09777160609762E-3</v>
      </c>
      <c r="AC42" s="31">
        <v>0</v>
      </c>
      <c r="AD42">
        <v>6.3232008152040104E-3</v>
      </c>
      <c r="AE42">
        <v>-2.0566970336569E-4</v>
      </c>
      <c r="AF42">
        <v>1</v>
      </c>
      <c r="AG42">
        <v>1</v>
      </c>
      <c r="AH42">
        <v>1</v>
      </c>
      <c r="AI42">
        <v>1</v>
      </c>
      <c r="AJ42">
        <v>1</v>
      </c>
      <c r="AK42">
        <v>1</v>
      </c>
      <c r="AL42">
        <v>1</v>
      </c>
      <c r="AM42">
        <v>0</v>
      </c>
      <c r="AN42">
        <v>0</v>
      </c>
      <c r="AO42" t="s">
        <v>64</v>
      </c>
      <c r="AP42">
        <f>-100--75</f>
        <v>-25</v>
      </c>
      <c r="AQ42">
        <v>2322873.62</v>
      </c>
      <c r="AR42">
        <v>12</v>
      </c>
      <c r="AS42" s="31">
        <v>0</v>
      </c>
      <c r="AT42" s="31">
        <v>0</v>
      </c>
      <c r="AU42" s="31">
        <v>0</v>
      </c>
      <c r="AV42">
        <v>100</v>
      </c>
      <c r="AW42">
        <v>100</v>
      </c>
      <c r="AX42" s="31">
        <v>0</v>
      </c>
    </row>
    <row r="43" spans="1:50" x14ac:dyDescent="0.25">
      <c r="A43">
        <v>4.3</v>
      </c>
      <c r="B43">
        <v>0.98934760844010705</v>
      </c>
      <c r="C43">
        <v>27.432197884992</v>
      </c>
      <c r="D43">
        <v>12.0599112838027</v>
      </c>
      <c r="E43">
        <v>2.6366897999839999E-2</v>
      </c>
      <c r="F43">
        <v>1.0652391559892E-2</v>
      </c>
      <c r="G43" s="31">
        <v>0</v>
      </c>
      <c r="H43">
        <v>4.2156057486245198</v>
      </c>
      <c r="I43">
        <v>4.0468353902672103</v>
      </c>
      <c r="J43">
        <v>-26.571952303741899</v>
      </c>
      <c r="K43">
        <v>-57.932898037517504</v>
      </c>
      <c r="L43">
        <v>22.942908331186999</v>
      </c>
      <c r="M43">
        <v>16.5398765359867</v>
      </c>
      <c r="N43">
        <v>78.810039671393795</v>
      </c>
      <c r="O43">
        <v>71.950412694907797</v>
      </c>
      <c r="P43">
        <v>243355.10261806301</v>
      </c>
      <c r="Q43">
        <v>154364.34767441801</v>
      </c>
      <c r="R43">
        <v>774.26726695665195</v>
      </c>
      <c r="S43" s="31">
        <v>0</v>
      </c>
      <c r="T43" s="31">
        <v>0</v>
      </c>
      <c r="U43">
        <v>8.5786690457556006E-2</v>
      </c>
      <c r="V43">
        <v>1</v>
      </c>
      <c r="W43" s="31">
        <v>0</v>
      </c>
      <c r="X43">
        <v>0.62733873006388097</v>
      </c>
      <c r="Y43" s="31">
        <v>0</v>
      </c>
      <c r="Z43">
        <v>1.04548385373196E-3</v>
      </c>
      <c r="AA43">
        <v>8.0260523885082797E-5</v>
      </c>
      <c r="AB43">
        <v>2.8381170060073199E-3</v>
      </c>
      <c r="AC43" s="31">
        <v>0</v>
      </c>
      <c r="AD43">
        <v>6.6885165049547701E-3</v>
      </c>
      <c r="AE43">
        <v>-1.0579770027668099E-2</v>
      </c>
      <c r="AF43">
        <v>0.955114364392747</v>
      </c>
      <c r="AG43">
        <v>0.99661868165892198</v>
      </c>
      <c r="AH43">
        <v>1</v>
      </c>
      <c r="AI43">
        <v>1</v>
      </c>
      <c r="AJ43">
        <v>1</v>
      </c>
      <c r="AK43">
        <v>1</v>
      </c>
      <c r="AL43">
        <v>1</v>
      </c>
      <c r="AM43">
        <v>0</v>
      </c>
      <c r="AN43">
        <v>0</v>
      </c>
      <c r="AO43" t="s">
        <v>65</v>
      </c>
      <c r="AP43">
        <f>-75--50</f>
        <v>-25</v>
      </c>
      <c r="AQ43">
        <v>13275333.9</v>
      </c>
      <c r="AR43">
        <v>86</v>
      </c>
      <c r="AS43" s="31">
        <v>0</v>
      </c>
      <c r="AT43" s="31">
        <v>0</v>
      </c>
      <c r="AU43" s="31">
        <v>0</v>
      </c>
      <c r="AV43">
        <v>100</v>
      </c>
      <c r="AW43">
        <v>100</v>
      </c>
      <c r="AX43" s="31">
        <v>0</v>
      </c>
    </row>
    <row r="44" spans="1:50" x14ac:dyDescent="0.25">
      <c r="A44">
        <v>4.3</v>
      </c>
      <c r="B44">
        <v>0.99372916415201296</v>
      </c>
      <c r="C44">
        <v>2.69719997833666</v>
      </c>
      <c r="D44">
        <v>7.2708179044393999</v>
      </c>
      <c r="E44">
        <v>2.2759411103495898E-3</v>
      </c>
      <c r="F44">
        <v>6.2708358479861802E-3</v>
      </c>
      <c r="G44" s="31">
        <v>0</v>
      </c>
      <c r="H44">
        <v>4.0130120879893099</v>
      </c>
      <c r="I44">
        <v>4.1244129562212404</v>
      </c>
      <c r="J44">
        <v>-49.480846331599501</v>
      </c>
      <c r="K44">
        <v>-32.3134018442613</v>
      </c>
      <c r="L44">
        <v>17.404312484139801</v>
      </c>
      <c r="M44">
        <v>15.5834067817612</v>
      </c>
      <c r="N44">
        <v>77.1455307546439</v>
      </c>
      <c r="O44">
        <v>74.947545641434004</v>
      </c>
      <c r="P44">
        <v>263811.82557247201</v>
      </c>
      <c r="Q44">
        <v>223674.17782211999</v>
      </c>
      <c r="R44">
        <v>781.04806102565601</v>
      </c>
      <c r="S44" s="31">
        <v>0</v>
      </c>
      <c r="T44" s="31">
        <v>0</v>
      </c>
      <c r="U44">
        <v>4.7215107460789798E-3</v>
      </c>
      <c r="V44">
        <v>1</v>
      </c>
      <c r="W44" s="31">
        <v>0</v>
      </c>
      <c r="X44">
        <v>0.55130440338213704</v>
      </c>
      <c r="Y44" s="31">
        <v>0</v>
      </c>
      <c r="Z44">
        <v>4.70307536388373E-4</v>
      </c>
      <c r="AA44">
        <v>5.2422737412395002E-5</v>
      </c>
      <c r="AB44">
        <v>2.62978052028089E-3</v>
      </c>
      <c r="AC44" s="31">
        <v>3.0524063836543202E-7</v>
      </c>
      <c r="AD44">
        <v>3.1180061735164E-3</v>
      </c>
      <c r="AE44">
        <v>-1.48765918764389E-2</v>
      </c>
      <c r="AF44">
        <v>0.97128747306586505</v>
      </c>
      <c r="AG44">
        <v>0.99033606031829502</v>
      </c>
      <c r="AH44">
        <v>0.99969298262643602</v>
      </c>
      <c r="AI44">
        <v>0.99969298262643602</v>
      </c>
      <c r="AJ44">
        <v>1</v>
      </c>
      <c r="AK44">
        <v>1</v>
      </c>
      <c r="AL44">
        <v>1</v>
      </c>
      <c r="AM44">
        <v>0</v>
      </c>
      <c r="AN44">
        <v>0</v>
      </c>
      <c r="AO44" t="s">
        <v>66</v>
      </c>
      <c r="AP44">
        <f>-50--25</f>
        <v>-25</v>
      </c>
      <c r="AQ44">
        <v>196162253.94999999</v>
      </c>
      <c r="AR44">
        <v>877</v>
      </c>
      <c r="AS44" s="31">
        <v>0</v>
      </c>
      <c r="AT44" s="31">
        <v>0</v>
      </c>
      <c r="AU44" s="31">
        <v>0</v>
      </c>
      <c r="AV44">
        <v>100</v>
      </c>
      <c r="AW44">
        <v>100</v>
      </c>
      <c r="AX44" s="31">
        <v>0</v>
      </c>
    </row>
    <row r="45" spans="1:50" x14ac:dyDescent="0.25">
      <c r="A45">
        <v>4.3</v>
      </c>
      <c r="B45">
        <v>0.99009165513909503</v>
      </c>
      <c r="C45">
        <v>10.2727712100098</v>
      </c>
      <c r="D45">
        <v>11.2629878473233</v>
      </c>
      <c r="E45">
        <v>8.9923175072531992E-3</v>
      </c>
      <c r="F45">
        <v>9.9083448609048001E-3</v>
      </c>
      <c r="G45" s="31">
        <v>0</v>
      </c>
      <c r="H45">
        <v>4.1238861612892199</v>
      </c>
      <c r="I45">
        <v>4.1160382849639703</v>
      </c>
      <c r="J45">
        <v>-38.460417798583201</v>
      </c>
      <c r="K45">
        <v>-8.5277655771676599</v>
      </c>
      <c r="L45">
        <v>16.482101619567501</v>
      </c>
      <c r="M45">
        <v>15.981390653736399</v>
      </c>
      <c r="N45">
        <v>74.178547669825605</v>
      </c>
      <c r="O45">
        <v>72.813874604012895</v>
      </c>
      <c r="P45">
        <v>262234.84296502097</v>
      </c>
      <c r="Q45">
        <v>241347.20211847499</v>
      </c>
      <c r="R45">
        <v>781.32199856119701</v>
      </c>
      <c r="S45" s="31">
        <v>0</v>
      </c>
      <c r="T45" s="31">
        <v>0</v>
      </c>
      <c r="U45">
        <v>1.9790794002130501E-2</v>
      </c>
      <c r="V45">
        <v>1</v>
      </c>
      <c r="W45" s="31">
        <v>0</v>
      </c>
      <c r="X45">
        <v>0.71355362220850005</v>
      </c>
      <c r="Y45" s="31">
        <v>0</v>
      </c>
      <c r="Z45">
        <v>3.86812949002093E-4</v>
      </c>
      <c r="AA45">
        <v>5.60342085741688E-5</v>
      </c>
      <c r="AB45">
        <v>2.6655012744054799E-3</v>
      </c>
      <c r="AC45" s="31">
        <v>1.5856602843064199E-7</v>
      </c>
      <c r="AD45">
        <v>6.7998236887960297E-3</v>
      </c>
      <c r="AE45">
        <v>-1.34499624139434E-2</v>
      </c>
      <c r="AF45">
        <v>0.96170469941514802</v>
      </c>
      <c r="AG45">
        <v>0.99077333547483104</v>
      </c>
      <c r="AH45">
        <v>0.99971100412422897</v>
      </c>
      <c r="AI45">
        <v>0.99996718635453197</v>
      </c>
      <c r="AJ45">
        <v>1</v>
      </c>
      <c r="AK45">
        <v>1</v>
      </c>
      <c r="AL45">
        <v>1</v>
      </c>
      <c r="AM45">
        <v>0</v>
      </c>
      <c r="AN45">
        <v>0</v>
      </c>
      <c r="AO45" t="s">
        <v>67</v>
      </c>
      <c r="AP45">
        <f>-25-0</f>
        <v>-25</v>
      </c>
      <c r="AQ45">
        <v>2057484898.0599999</v>
      </c>
      <c r="AR45">
        <v>8525</v>
      </c>
      <c r="AS45" s="31">
        <v>0</v>
      </c>
      <c r="AT45" s="31">
        <v>0</v>
      </c>
      <c r="AU45" s="31">
        <v>0</v>
      </c>
      <c r="AV45">
        <v>100</v>
      </c>
      <c r="AW45">
        <v>100</v>
      </c>
      <c r="AX45" s="31">
        <v>0</v>
      </c>
    </row>
    <row r="46" spans="1:50" x14ac:dyDescent="0.25">
      <c r="A46">
        <v>4.3</v>
      </c>
      <c r="B46">
        <v>0.98630215883754802</v>
      </c>
      <c r="C46">
        <v>18.568596333890198</v>
      </c>
      <c r="D46">
        <v>15.2538837216457</v>
      </c>
      <c r="E46">
        <v>1.6971761849218399E-2</v>
      </c>
      <c r="F46">
        <v>1.3697841162451501E-2</v>
      </c>
      <c r="G46" s="31">
        <v>0</v>
      </c>
      <c r="H46">
        <v>4.1971320182610699</v>
      </c>
      <c r="I46">
        <v>4.0368713745490101</v>
      </c>
      <c r="J46">
        <v>-27.5304378150087</v>
      </c>
      <c r="K46">
        <v>15.6085502512673</v>
      </c>
      <c r="L46">
        <v>16.293508666480498</v>
      </c>
      <c r="M46">
        <v>16.0970291829011</v>
      </c>
      <c r="N46">
        <v>70.912689786604801</v>
      </c>
      <c r="O46">
        <v>68.8701794552492</v>
      </c>
      <c r="P46">
        <v>263734.71561018901</v>
      </c>
      <c r="Q46">
        <v>244852.34849983599</v>
      </c>
      <c r="R46">
        <v>782.531877528839</v>
      </c>
      <c r="S46" s="31">
        <v>0</v>
      </c>
      <c r="T46" s="31">
        <v>0</v>
      </c>
      <c r="U46">
        <v>4.51710116129415E-2</v>
      </c>
      <c r="V46">
        <v>1</v>
      </c>
      <c r="W46" s="31">
        <v>0</v>
      </c>
      <c r="X46">
        <v>0.80546191975356296</v>
      </c>
      <c r="Y46" s="31">
        <v>0</v>
      </c>
      <c r="Z46">
        <v>3.7783381508290801E-4</v>
      </c>
      <c r="AA46">
        <v>6.0192293795420903E-5</v>
      </c>
      <c r="AB46">
        <v>2.8370435452465099E-3</v>
      </c>
      <c r="AC46">
        <v>1.4957449583249201E-6</v>
      </c>
      <c r="AD46">
        <v>1.0421261563801401E-2</v>
      </c>
      <c r="AE46">
        <v>-4.1697403191972399E-4</v>
      </c>
      <c r="AF46">
        <v>0.88752183829907005</v>
      </c>
      <c r="AG46">
        <v>0.97232014140893996</v>
      </c>
      <c r="AH46">
        <v>0.99769674168018196</v>
      </c>
      <c r="AI46">
        <v>0.99965007830647601</v>
      </c>
      <c r="AJ46">
        <v>1</v>
      </c>
      <c r="AK46">
        <v>1</v>
      </c>
      <c r="AL46">
        <v>1</v>
      </c>
      <c r="AM46">
        <v>0</v>
      </c>
      <c r="AN46">
        <v>0</v>
      </c>
      <c r="AO46" t="s">
        <v>68</v>
      </c>
      <c r="AP46" t="s">
        <v>69</v>
      </c>
      <c r="AQ46">
        <v>11257086722.280001</v>
      </c>
      <c r="AR46">
        <v>45975</v>
      </c>
      <c r="AS46" s="31">
        <v>0</v>
      </c>
      <c r="AT46" s="31">
        <v>0</v>
      </c>
      <c r="AU46" s="31">
        <v>0</v>
      </c>
      <c r="AV46">
        <v>100</v>
      </c>
      <c r="AW46">
        <v>100</v>
      </c>
      <c r="AX46" s="31">
        <v>0</v>
      </c>
    </row>
    <row r="47" spans="1:50" x14ac:dyDescent="0.25">
      <c r="A47">
        <v>4.3</v>
      </c>
      <c r="B47">
        <v>0.98060834001449804</v>
      </c>
      <c r="C47">
        <v>30.159799183788198</v>
      </c>
      <c r="D47">
        <v>20.941787475303901</v>
      </c>
      <c r="E47">
        <v>2.9470389804280701E-2</v>
      </c>
      <c r="F47">
        <v>1.9391659985501301E-2</v>
      </c>
      <c r="G47" s="31">
        <v>0</v>
      </c>
      <c r="H47">
        <v>4.2299296134059698</v>
      </c>
      <c r="I47">
        <v>3.9089804744670902</v>
      </c>
      <c r="J47">
        <v>-21.580224100484301</v>
      </c>
      <c r="K47">
        <v>38.014005289111203</v>
      </c>
      <c r="L47">
        <v>15.4806449507513</v>
      </c>
      <c r="M47">
        <v>16.321128551595301</v>
      </c>
      <c r="N47">
        <v>68.001821633818906</v>
      </c>
      <c r="O47">
        <v>64.841483942519403</v>
      </c>
      <c r="P47">
        <v>277166.088543928</v>
      </c>
      <c r="Q47">
        <v>257802.06798504599</v>
      </c>
      <c r="R47">
        <v>783.21829312551699</v>
      </c>
      <c r="S47" s="31">
        <v>0</v>
      </c>
      <c r="T47" s="31">
        <v>0</v>
      </c>
      <c r="U47">
        <v>4.5054977464197697E-2</v>
      </c>
      <c r="V47">
        <v>1</v>
      </c>
      <c r="W47" s="31">
        <v>0</v>
      </c>
      <c r="X47">
        <v>0.82871998262128199</v>
      </c>
      <c r="Y47" s="31">
        <v>0</v>
      </c>
      <c r="Z47">
        <v>3.7299548019741898E-4</v>
      </c>
      <c r="AA47">
        <v>6.23969941689285E-5</v>
      </c>
      <c r="AB47">
        <v>3.03157168711386E-3</v>
      </c>
      <c r="AC47">
        <v>5.0815918921340798E-6</v>
      </c>
      <c r="AD47">
        <v>1.5919600062179001E-2</v>
      </c>
      <c r="AE47">
        <v>1.99864429985585E-2</v>
      </c>
      <c r="AF47">
        <v>0.77431858578951096</v>
      </c>
      <c r="AG47">
        <v>0.93880174335497002</v>
      </c>
      <c r="AH47">
        <v>0.99518496654705502</v>
      </c>
      <c r="AI47">
        <v>0.99924470264502596</v>
      </c>
      <c r="AJ47">
        <v>1</v>
      </c>
      <c r="AK47">
        <v>1</v>
      </c>
      <c r="AL47">
        <v>1</v>
      </c>
      <c r="AM47">
        <v>0</v>
      </c>
      <c r="AN47">
        <v>0</v>
      </c>
      <c r="AO47" t="s">
        <v>70</v>
      </c>
      <c r="AP47" t="s">
        <v>71</v>
      </c>
      <c r="AQ47">
        <v>26377018585.889999</v>
      </c>
      <c r="AR47">
        <v>102315</v>
      </c>
      <c r="AS47" s="31">
        <v>0</v>
      </c>
      <c r="AT47" s="31">
        <v>0</v>
      </c>
      <c r="AU47" s="31">
        <v>0</v>
      </c>
      <c r="AV47">
        <v>100</v>
      </c>
      <c r="AW47">
        <v>100</v>
      </c>
      <c r="AX47" s="31">
        <v>0</v>
      </c>
    </row>
    <row r="48" spans="1:50" x14ac:dyDescent="0.25">
      <c r="A48">
        <v>4.3</v>
      </c>
      <c r="B48">
        <v>0.97389312489231605</v>
      </c>
      <c r="C48">
        <v>40.149086631306297</v>
      </c>
      <c r="D48">
        <v>27.199292524425399</v>
      </c>
      <c r="E48">
        <v>4.1874132965458298E-2</v>
      </c>
      <c r="F48">
        <v>2.6106875107683399E-2</v>
      </c>
      <c r="G48" s="31">
        <v>0</v>
      </c>
      <c r="H48">
        <v>4.4272407157745102</v>
      </c>
      <c r="I48">
        <v>3.86756493727392</v>
      </c>
      <c r="J48">
        <v>-11.8836401975356</v>
      </c>
      <c r="K48">
        <v>61.818587919024303</v>
      </c>
      <c r="L48">
        <v>15.3195142535549</v>
      </c>
      <c r="M48">
        <v>17.356705821201899</v>
      </c>
      <c r="N48">
        <v>67.606810791082495</v>
      </c>
      <c r="O48">
        <v>64.383644206549803</v>
      </c>
      <c r="P48">
        <v>280265.72659210302</v>
      </c>
      <c r="Q48">
        <v>260583.52104167599</v>
      </c>
      <c r="R48">
        <v>782.62837522301402</v>
      </c>
      <c r="S48" s="31">
        <v>0</v>
      </c>
      <c r="T48" s="31">
        <v>0</v>
      </c>
      <c r="U48">
        <v>2.9567307031304099E-2</v>
      </c>
      <c r="V48">
        <v>1</v>
      </c>
      <c r="W48" s="31">
        <v>0</v>
      </c>
      <c r="X48">
        <v>0.78719708820824896</v>
      </c>
      <c r="Y48" s="31">
        <v>0</v>
      </c>
      <c r="Z48">
        <v>3.73991720422045E-4</v>
      </c>
      <c r="AA48">
        <v>7.9844470777205105E-5</v>
      </c>
      <c r="AB48">
        <v>3.1769511597778098E-3</v>
      </c>
      <c r="AC48">
        <v>6.4092633057979897E-6</v>
      </c>
      <c r="AD48">
        <v>2.24696641350462E-2</v>
      </c>
      <c r="AE48">
        <v>1.9506700121222499E-2</v>
      </c>
      <c r="AF48">
        <v>0.77029742944024104</v>
      </c>
      <c r="AG48">
        <v>0.95968330455666695</v>
      </c>
      <c r="AH48">
        <v>0.99534206467655395</v>
      </c>
      <c r="AI48">
        <v>0.999342099661372</v>
      </c>
      <c r="AJ48">
        <v>1</v>
      </c>
      <c r="AK48">
        <v>1</v>
      </c>
      <c r="AL48">
        <v>1</v>
      </c>
      <c r="AM48">
        <v>0</v>
      </c>
      <c r="AN48">
        <v>0</v>
      </c>
      <c r="AO48" t="s">
        <v>72</v>
      </c>
      <c r="AP48" t="s">
        <v>73</v>
      </c>
      <c r="AQ48">
        <v>22196504322.330002</v>
      </c>
      <c r="AR48">
        <v>85180</v>
      </c>
      <c r="AS48" s="31">
        <v>0</v>
      </c>
      <c r="AT48" s="31">
        <v>0</v>
      </c>
      <c r="AU48" s="31">
        <v>0</v>
      </c>
      <c r="AV48">
        <v>100</v>
      </c>
      <c r="AW48">
        <v>100</v>
      </c>
      <c r="AX48" s="31">
        <v>0</v>
      </c>
    </row>
    <row r="49" spans="1:50" x14ac:dyDescent="0.25">
      <c r="A49">
        <v>4.3</v>
      </c>
      <c r="B49">
        <v>0.96868969237347302</v>
      </c>
      <c r="C49">
        <v>42.720598979704</v>
      </c>
      <c r="D49">
        <v>31.732163092261899</v>
      </c>
      <c r="E49">
        <v>4.5374116267844898E-2</v>
      </c>
      <c r="F49">
        <v>3.1310307626526902E-2</v>
      </c>
      <c r="G49" s="31">
        <v>0</v>
      </c>
      <c r="H49">
        <v>4.6748623611639903</v>
      </c>
      <c r="I49">
        <v>3.876233980131</v>
      </c>
      <c r="J49">
        <v>-4.7578580483437003</v>
      </c>
      <c r="K49">
        <v>86.110729823748002</v>
      </c>
      <c r="L49">
        <v>15.269436920329101</v>
      </c>
      <c r="M49">
        <v>17.806539800474699</v>
      </c>
      <c r="N49">
        <v>67.682094102864397</v>
      </c>
      <c r="O49">
        <v>64.283090758922</v>
      </c>
      <c r="P49">
        <v>281346.02735679399</v>
      </c>
      <c r="Q49">
        <v>261471.14918998699</v>
      </c>
      <c r="R49">
        <v>781.28007005258996</v>
      </c>
      <c r="S49" s="31">
        <v>0</v>
      </c>
      <c r="T49" s="31">
        <v>0</v>
      </c>
      <c r="U49">
        <v>3.79708160786911E-2</v>
      </c>
      <c r="V49">
        <v>1</v>
      </c>
      <c r="W49" s="31">
        <v>0</v>
      </c>
      <c r="X49">
        <v>0.70634875923859797</v>
      </c>
      <c r="Y49" s="31">
        <v>0</v>
      </c>
      <c r="Z49">
        <v>3.7464344531586803E-4</v>
      </c>
      <c r="AA49">
        <v>1.01898003255646E-4</v>
      </c>
      <c r="AB49">
        <v>3.28424602427199E-3</v>
      </c>
      <c r="AC49">
        <v>1.0011225017983401E-5</v>
      </c>
      <c r="AD49">
        <v>2.75394943206419E-2</v>
      </c>
      <c r="AE49">
        <v>2.0944396930041999E-2</v>
      </c>
      <c r="AF49">
        <v>0.72558380467126804</v>
      </c>
      <c r="AG49">
        <v>0.96035673221561502</v>
      </c>
      <c r="AH49">
        <v>0.99420309780078797</v>
      </c>
      <c r="AI49">
        <v>0.99909324950591605</v>
      </c>
      <c r="AJ49">
        <v>1</v>
      </c>
      <c r="AK49">
        <v>1</v>
      </c>
      <c r="AL49">
        <v>1</v>
      </c>
      <c r="AM49">
        <v>0</v>
      </c>
      <c r="AN49">
        <v>0</v>
      </c>
      <c r="AO49" t="s">
        <v>74</v>
      </c>
      <c r="AP49" t="s">
        <v>75</v>
      </c>
      <c r="AQ49">
        <v>13715730601.91</v>
      </c>
      <c r="AR49">
        <v>52456</v>
      </c>
      <c r="AS49" s="31">
        <v>0</v>
      </c>
      <c r="AT49" s="31">
        <v>0</v>
      </c>
      <c r="AU49" s="31">
        <v>0</v>
      </c>
      <c r="AV49">
        <v>100</v>
      </c>
      <c r="AW49">
        <v>100</v>
      </c>
      <c r="AX49" s="31">
        <v>0</v>
      </c>
    </row>
    <row r="50" spans="1:50" x14ac:dyDescent="0.25">
      <c r="A50">
        <v>4.3</v>
      </c>
      <c r="B50">
        <v>0.96474775166165405</v>
      </c>
      <c r="C50">
        <v>43.681735268574897</v>
      </c>
      <c r="D50">
        <v>34.9922250520641</v>
      </c>
      <c r="E50">
        <v>4.6719362255706602E-2</v>
      </c>
      <c r="F50">
        <v>3.5252248338344998E-2</v>
      </c>
      <c r="G50" s="31">
        <v>0</v>
      </c>
      <c r="H50">
        <v>4.8434826759084899</v>
      </c>
      <c r="I50">
        <v>3.8074340063197498</v>
      </c>
      <c r="J50">
        <v>-1.35941169340672</v>
      </c>
      <c r="K50">
        <v>111.23674374119101</v>
      </c>
      <c r="L50">
        <v>15.526545940228701</v>
      </c>
      <c r="M50">
        <v>18.290820275641501</v>
      </c>
      <c r="N50">
        <v>69.560573036858102</v>
      </c>
      <c r="O50">
        <v>65.196328968190102</v>
      </c>
      <c r="P50">
        <v>276553.64488245797</v>
      </c>
      <c r="Q50">
        <v>257166.424313653</v>
      </c>
      <c r="R50">
        <v>780.71302128071102</v>
      </c>
      <c r="S50" s="31">
        <v>0</v>
      </c>
      <c r="T50" s="31">
        <v>0</v>
      </c>
      <c r="U50">
        <v>3.9785193617976E-2</v>
      </c>
      <c r="V50">
        <v>1</v>
      </c>
      <c r="W50" s="31">
        <v>0</v>
      </c>
      <c r="X50">
        <v>0.621993011200905</v>
      </c>
      <c r="Y50" s="31">
        <v>0</v>
      </c>
      <c r="Z50">
        <v>3.7584798010962601E-4</v>
      </c>
      <c r="AA50">
        <v>1.3362590162066201E-4</v>
      </c>
      <c r="AB50">
        <v>3.4024578837371501E-3</v>
      </c>
      <c r="AC50">
        <v>1.6828301565764699E-5</v>
      </c>
      <c r="AD50">
        <v>3.1323473486503002E-2</v>
      </c>
      <c r="AE50">
        <v>3.3325073855825102E-2</v>
      </c>
      <c r="AF50">
        <v>0.62660569824496304</v>
      </c>
      <c r="AG50">
        <v>0.95634480523923604</v>
      </c>
      <c r="AH50">
        <v>0.99256606019037297</v>
      </c>
      <c r="AI50">
        <v>0.99872658496598199</v>
      </c>
      <c r="AJ50">
        <v>1</v>
      </c>
      <c r="AK50">
        <v>1</v>
      </c>
      <c r="AL50">
        <v>1</v>
      </c>
      <c r="AM50">
        <v>0</v>
      </c>
      <c r="AN50">
        <v>0</v>
      </c>
      <c r="AO50" t="s">
        <v>76</v>
      </c>
      <c r="AP50" t="s">
        <v>77</v>
      </c>
      <c r="AQ50">
        <v>7047903024.7399998</v>
      </c>
      <c r="AR50">
        <v>27406</v>
      </c>
      <c r="AS50" s="31">
        <v>0</v>
      </c>
      <c r="AT50" s="31">
        <v>0</v>
      </c>
      <c r="AU50" s="31">
        <v>0</v>
      </c>
      <c r="AV50">
        <v>100</v>
      </c>
      <c r="AW50">
        <v>100</v>
      </c>
      <c r="AX50" s="31">
        <v>0</v>
      </c>
    </row>
    <row r="51" spans="1:50" x14ac:dyDescent="0.25">
      <c r="A51">
        <v>4.3</v>
      </c>
      <c r="B51">
        <v>0.96091174602281304</v>
      </c>
      <c r="C51">
        <v>42.096705760367399</v>
      </c>
      <c r="D51">
        <v>38.027070516156698</v>
      </c>
      <c r="E51">
        <v>4.45119217051353E-2</v>
      </c>
      <c r="F51">
        <v>3.9088253977186502E-2</v>
      </c>
      <c r="G51" s="31">
        <v>0</v>
      </c>
      <c r="H51">
        <v>4.93150361463496</v>
      </c>
      <c r="I51">
        <v>3.6961974808470601</v>
      </c>
      <c r="J51">
        <v>1.0148036938629501</v>
      </c>
      <c r="K51">
        <v>134.98966292230099</v>
      </c>
      <c r="L51">
        <v>15.3526128701034</v>
      </c>
      <c r="M51">
        <v>19.417138296030998</v>
      </c>
      <c r="N51">
        <v>70.847389718983493</v>
      </c>
      <c r="O51">
        <v>64.873088085911206</v>
      </c>
      <c r="P51">
        <v>279295.94627406501</v>
      </c>
      <c r="Q51">
        <v>260089.69613145001</v>
      </c>
      <c r="R51">
        <v>779.892807612654</v>
      </c>
      <c r="S51" s="31">
        <v>0</v>
      </c>
      <c r="T51" s="31">
        <v>0</v>
      </c>
      <c r="U51">
        <v>5.8809219123887098E-2</v>
      </c>
      <c r="V51">
        <v>1</v>
      </c>
      <c r="W51" s="31">
        <v>0</v>
      </c>
      <c r="X51">
        <v>0.64064484137608602</v>
      </c>
      <c r="Y51" s="31">
        <v>0</v>
      </c>
      <c r="Z51">
        <v>3.7431523618356002E-4</v>
      </c>
      <c r="AA51">
        <v>1.4527288523345401E-4</v>
      </c>
      <c r="AB51">
        <v>3.43450767056365E-3</v>
      </c>
      <c r="AC51">
        <v>3.4003483705590101E-5</v>
      </c>
      <c r="AD51">
        <v>3.5100140092842201E-2</v>
      </c>
      <c r="AE51">
        <v>5.8873943462311E-2</v>
      </c>
      <c r="AF51">
        <v>0.49372430225279301</v>
      </c>
      <c r="AG51">
        <v>0.92881813250187295</v>
      </c>
      <c r="AH51">
        <v>0.98536311895956097</v>
      </c>
      <c r="AI51">
        <v>0.99845284108038102</v>
      </c>
      <c r="AJ51">
        <v>1</v>
      </c>
      <c r="AK51">
        <v>1</v>
      </c>
      <c r="AL51">
        <v>1</v>
      </c>
      <c r="AM51">
        <v>0</v>
      </c>
      <c r="AN51">
        <v>0</v>
      </c>
      <c r="AO51" t="s">
        <v>78</v>
      </c>
      <c r="AP51" t="s">
        <v>79</v>
      </c>
      <c r="AQ51">
        <v>2983748994.02</v>
      </c>
      <c r="AR51">
        <v>11472</v>
      </c>
      <c r="AS51" s="31">
        <v>0</v>
      </c>
      <c r="AT51" s="31">
        <v>0</v>
      </c>
      <c r="AU51" s="31">
        <v>0</v>
      </c>
      <c r="AV51">
        <v>100</v>
      </c>
      <c r="AW51">
        <v>100</v>
      </c>
      <c r="AX51" s="31">
        <v>0</v>
      </c>
    </row>
    <row r="52" spans="1:50" x14ac:dyDescent="0.25">
      <c r="A52">
        <v>4.3</v>
      </c>
      <c r="B52">
        <v>0.95713533987073796</v>
      </c>
      <c r="C52">
        <v>43.974174414158298</v>
      </c>
      <c r="D52">
        <v>40.887378266514197</v>
      </c>
      <c r="E52">
        <v>4.7132848981646797E-2</v>
      </c>
      <c r="F52">
        <v>4.28646601292616E-2</v>
      </c>
      <c r="G52" s="31">
        <v>0</v>
      </c>
      <c r="H52">
        <v>5.0881616522214399</v>
      </c>
      <c r="I52">
        <v>3.6679389776711302</v>
      </c>
      <c r="J52">
        <v>12.727543845696401</v>
      </c>
      <c r="K52">
        <v>159.191454619078</v>
      </c>
      <c r="L52">
        <v>15.009271273490899</v>
      </c>
      <c r="M52">
        <v>20.1736033665035</v>
      </c>
      <c r="N52">
        <v>73.885733658340001</v>
      </c>
      <c r="O52">
        <v>66.483514152965697</v>
      </c>
      <c r="P52">
        <v>285506.84395667003</v>
      </c>
      <c r="Q52">
        <v>266044.99012851401</v>
      </c>
      <c r="R52">
        <v>778.89372793126302</v>
      </c>
      <c r="S52" s="31">
        <v>0</v>
      </c>
      <c r="T52" s="31">
        <v>0</v>
      </c>
      <c r="U52">
        <v>1.87766642755961E-2</v>
      </c>
      <c r="V52">
        <v>1</v>
      </c>
      <c r="W52" s="31">
        <v>0</v>
      </c>
      <c r="X52">
        <v>0.66670175788199104</v>
      </c>
      <c r="Y52" s="31">
        <v>0</v>
      </c>
      <c r="Z52">
        <v>3.7301546198964102E-4</v>
      </c>
      <c r="AA52">
        <v>2.1407521697234199E-4</v>
      </c>
      <c r="AB52">
        <v>3.49230117837272E-3</v>
      </c>
      <c r="AC52">
        <v>6.0698153317161403E-5</v>
      </c>
      <c r="AD52">
        <v>3.8724555331508301E-2</v>
      </c>
      <c r="AE52">
        <v>7.6298969881697001E-2</v>
      </c>
      <c r="AF52">
        <v>0.39665848184765201</v>
      </c>
      <c r="AG52">
        <v>0.89240437043752696</v>
      </c>
      <c r="AH52">
        <v>0.97360936096630402</v>
      </c>
      <c r="AI52">
        <v>0.99656065409633898</v>
      </c>
      <c r="AJ52">
        <v>1</v>
      </c>
      <c r="AK52">
        <v>1</v>
      </c>
      <c r="AL52">
        <v>1</v>
      </c>
      <c r="AM52">
        <v>0</v>
      </c>
      <c r="AN52">
        <v>0</v>
      </c>
      <c r="AO52" t="s">
        <v>80</v>
      </c>
      <c r="AP52" t="s">
        <v>81</v>
      </c>
      <c r="AQ52">
        <v>662452025.41999996</v>
      </c>
      <c r="AR52">
        <v>2490</v>
      </c>
      <c r="AS52" s="31">
        <v>0</v>
      </c>
      <c r="AT52" s="31">
        <v>0</v>
      </c>
      <c r="AU52" s="31">
        <v>0</v>
      </c>
      <c r="AV52">
        <v>100</v>
      </c>
      <c r="AW52">
        <v>100</v>
      </c>
      <c r="AX52" s="31">
        <v>0</v>
      </c>
    </row>
    <row r="53" spans="1:50" x14ac:dyDescent="0.25">
      <c r="A53">
        <v>4.3</v>
      </c>
      <c r="B53">
        <v>0.95312325182999502</v>
      </c>
      <c r="C53">
        <v>55.3010002587543</v>
      </c>
      <c r="D53">
        <v>43.793211243427898</v>
      </c>
      <c r="E53">
        <v>6.4899798897641206E-2</v>
      </c>
      <c r="F53">
        <v>4.6876748170004597E-2</v>
      </c>
      <c r="G53" s="31">
        <v>0</v>
      </c>
      <c r="H53">
        <v>5.1828648717878902</v>
      </c>
      <c r="I53">
        <v>3.66154715696744</v>
      </c>
      <c r="J53">
        <v>26.721662193348799</v>
      </c>
      <c r="K53">
        <v>183.23274294401699</v>
      </c>
      <c r="L53">
        <v>14.4258651382055</v>
      </c>
      <c r="M53">
        <v>20.147710145289899</v>
      </c>
      <c r="N53">
        <v>78.208501163480307</v>
      </c>
      <c r="O53">
        <v>68.105275866285197</v>
      </c>
      <c r="P53">
        <v>296805.84790738299</v>
      </c>
      <c r="Q53">
        <v>276792.31921658898</v>
      </c>
      <c r="R53">
        <v>779.56453400799705</v>
      </c>
      <c r="S53" s="31">
        <v>0</v>
      </c>
      <c r="T53" s="31">
        <v>0</v>
      </c>
      <c r="U53" s="31">
        <v>0</v>
      </c>
      <c r="V53">
        <v>1</v>
      </c>
      <c r="W53" s="31">
        <v>0</v>
      </c>
      <c r="X53">
        <v>0.65481308680203199</v>
      </c>
      <c r="Y53" s="31">
        <v>0</v>
      </c>
      <c r="Z53">
        <v>3.9321548512953001E-4</v>
      </c>
      <c r="AA53">
        <v>2.99803565748083E-4</v>
      </c>
      <c r="AB53">
        <v>3.60211953921206E-3</v>
      </c>
      <c r="AC53">
        <v>1.7322806964271999E-4</v>
      </c>
      <c r="AD53">
        <v>4.2408366034350803E-2</v>
      </c>
      <c r="AE53">
        <v>0.10048404856059499</v>
      </c>
      <c r="AF53">
        <v>0.266754752190074</v>
      </c>
      <c r="AG53">
        <v>0.79175140431158697</v>
      </c>
      <c r="AH53">
        <v>0.92892010933069502</v>
      </c>
      <c r="AI53">
        <v>0.98513130806826299</v>
      </c>
      <c r="AJ53">
        <v>1</v>
      </c>
      <c r="AK53">
        <v>1</v>
      </c>
      <c r="AL53">
        <v>1</v>
      </c>
      <c r="AM53">
        <v>0</v>
      </c>
      <c r="AN53">
        <v>0</v>
      </c>
      <c r="AO53" t="s">
        <v>82</v>
      </c>
      <c r="AP53" t="s">
        <v>83</v>
      </c>
      <c r="AQ53">
        <v>120127866.54000001</v>
      </c>
      <c r="AR53">
        <v>434</v>
      </c>
      <c r="AS53" s="31">
        <v>0</v>
      </c>
      <c r="AT53" s="31">
        <v>0</v>
      </c>
      <c r="AU53" s="31">
        <v>0</v>
      </c>
      <c r="AV53">
        <v>100</v>
      </c>
      <c r="AW53">
        <v>100</v>
      </c>
      <c r="AX53" s="31">
        <v>0</v>
      </c>
    </row>
    <row r="54" spans="1:50" x14ac:dyDescent="0.25">
      <c r="A54">
        <v>4.3</v>
      </c>
      <c r="B54">
        <v>0.95413154706949299</v>
      </c>
      <c r="C54">
        <v>53.736278937248798</v>
      </c>
      <c r="D54">
        <v>43.075520879579599</v>
      </c>
      <c r="E54">
        <v>6.22147879329044E-2</v>
      </c>
      <c r="F54">
        <v>4.5868452930506301E-2</v>
      </c>
      <c r="G54" s="31">
        <v>0</v>
      </c>
      <c r="H54">
        <v>5.2404386091394901</v>
      </c>
      <c r="I54">
        <v>3.6507389351644601</v>
      </c>
      <c r="J54">
        <v>30.826974600296701</v>
      </c>
      <c r="K54">
        <v>207.937634827827</v>
      </c>
      <c r="L54">
        <v>15.518872186376599</v>
      </c>
      <c r="M54">
        <v>20.3801925784852</v>
      </c>
      <c r="N54">
        <v>83.3105111028257</v>
      </c>
      <c r="O54">
        <v>69.451671691763593</v>
      </c>
      <c r="P54">
        <v>273149.375560396</v>
      </c>
      <c r="Q54">
        <v>257277.22387096699</v>
      </c>
      <c r="R54">
        <v>776.79709678461802</v>
      </c>
      <c r="S54" s="31">
        <v>0</v>
      </c>
      <c r="T54" s="31">
        <v>0</v>
      </c>
      <c r="U54" s="31">
        <v>0</v>
      </c>
      <c r="V54">
        <v>1</v>
      </c>
      <c r="W54" s="31">
        <v>0</v>
      </c>
      <c r="X54">
        <v>0.51070676373977897</v>
      </c>
      <c r="Y54" s="31">
        <v>0</v>
      </c>
      <c r="Z54">
        <v>4.3522975761832699E-4</v>
      </c>
      <c r="AA54">
        <v>3.20856477287771E-4</v>
      </c>
      <c r="AB54">
        <v>3.9489033533806998E-3</v>
      </c>
      <c r="AC54">
        <v>3.87787124826706E-4</v>
      </c>
      <c r="AD54">
        <v>4.0775660905237002E-2</v>
      </c>
      <c r="AE54">
        <v>0.12908079345047899</v>
      </c>
      <c r="AF54">
        <v>0.12918379342667399</v>
      </c>
      <c r="AG54">
        <v>0.65268541617854703</v>
      </c>
      <c r="AH54">
        <v>0.837179658371624</v>
      </c>
      <c r="AI54">
        <v>0.96337045714741998</v>
      </c>
      <c r="AJ54">
        <v>1</v>
      </c>
      <c r="AK54">
        <v>1</v>
      </c>
      <c r="AL54">
        <v>1</v>
      </c>
      <c r="AM54">
        <v>0</v>
      </c>
      <c r="AN54">
        <v>0</v>
      </c>
      <c r="AO54" t="s">
        <v>84</v>
      </c>
      <c r="AP54" t="s">
        <v>85</v>
      </c>
      <c r="AQ54">
        <v>15951187.880000001</v>
      </c>
      <c r="AR54">
        <v>62</v>
      </c>
      <c r="AS54" s="31">
        <v>0</v>
      </c>
      <c r="AT54" s="31">
        <v>0</v>
      </c>
      <c r="AU54" s="31">
        <v>0</v>
      </c>
      <c r="AV54">
        <v>100</v>
      </c>
      <c r="AW54">
        <v>100</v>
      </c>
      <c r="AX54" s="31">
        <v>0</v>
      </c>
    </row>
    <row r="55" spans="1:50" x14ac:dyDescent="0.25">
      <c r="A55">
        <v>4.3</v>
      </c>
      <c r="B55">
        <v>0.95616786554540201</v>
      </c>
      <c r="C55">
        <v>0</v>
      </c>
      <c r="D55">
        <v>41.600419374232601</v>
      </c>
      <c r="E55" s="31">
        <v>0</v>
      </c>
      <c r="F55">
        <v>4.3832134454597799E-2</v>
      </c>
      <c r="G55" s="31">
        <v>0</v>
      </c>
      <c r="H55">
        <v>5.25</v>
      </c>
      <c r="I55">
        <v>3.6406662916588299</v>
      </c>
      <c r="J55">
        <v>17.662920604131902</v>
      </c>
      <c r="K55">
        <v>233.95346394605701</v>
      </c>
      <c r="L55">
        <v>18.196645222709499</v>
      </c>
      <c r="M55">
        <v>20.999142117180401</v>
      </c>
      <c r="N55">
        <v>95</v>
      </c>
      <c r="O55">
        <v>75.144083977687004</v>
      </c>
      <c r="P55">
        <v>219482.43229651701</v>
      </c>
      <c r="Q55">
        <v>219482.19</v>
      </c>
      <c r="R55">
        <v>794</v>
      </c>
      <c r="S55" s="31">
        <v>0</v>
      </c>
      <c r="T55" s="31">
        <v>0</v>
      </c>
      <c r="U55" s="31">
        <v>0</v>
      </c>
      <c r="V55">
        <v>1</v>
      </c>
      <c r="W55" s="31">
        <v>0</v>
      </c>
      <c r="X55" s="31">
        <v>0</v>
      </c>
      <c r="Y55" s="31">
        <v>0</v>
      </c>
      <c r="Z55">
        <v>3.5712854154316498E-4</v>
      </c>
      <c r="AA55">
        <v>1.17134227584783E-4</v>
      </c>
      <c r="AB55">
        <v>4.8422814985199097E-3</v>
      </c>
      <c r="AC55">
        <v>1.84434555156616E-3</v>
      </c>
      <c r="AD55">
        <v>3.6671224635383803E-2</v>
      </c>
      <c r="AE55">
        <v>0.232513101617222</v>
      </c>
      <c r="AF55" s="31">
        <v>0</v>
      </c>
      <c r="AG55" s="31">
        <v>0</v>
      </c>
      <c r="AH55" s="31">
        <v>0</v>
      </c>
      <c r="AI55">
        <v>1</v>
      </c>
      <c r="AJ55">
        <v>1</v>
      </c>
      <c r="AK55">
        <v>1</v>
      </c>
      <c r="AL55">
        <v>1</v>
      </c>
      <c r="AM55">
        <v>0</v>
      </c>
      <c r="AN55">
        <v>0</v>
      </c>
      <c r="AO55" t="s">
        <v>86</v>
      </c>
      <c r="AP55" t="s">
        <v>87</v>
      </c>
      <c r="AQ55">
        <v>658446.56999999995</v>
      </c>
      <c r="AR55">
        <v>3</v>
      </c>
      <c r="AS55" s="31">
        <v>0</v>
      </c>
      <c r="AT55" s="31">
        <v>0</v>
      </c>
      <c r="AU55" s="31">
        <v>0</v>
      </c>
      <c r="AV55">
        <v>100</v>
      </c>
      <c r="AW55">
        <v>100</v>
      </c>
      <c r="AX55" s="31">
        <v>0</v>
      </c>
    </row>
    <row r="59" spans="1:50" x14ac:dyDescent="0.25">
      <c r="A59" s="27" t="s">
        <v>115</v>
      </c>
      <c r="C59" t="s">
        <v>122</v>
      </c>
    </row>
    <row r="60" spans="1:50" x14ac:dyDescent="0.25">
      <c r="A60" t="s">
        <v>20</v>
      </c>
      <c r="B60" t="s">
        <v>21</v>
      </c>
      <c r="C60" t="s">
        <v>22</v>
      </c>
      <c r="D60" t="s">
        <v>23</v>
      </c>
      <c r="E60" t="s">
        <v>94</v>
      </c>
      <c r="F60" t="s">
        <v>95</v>
      </c>
      <c r="G60" t="s">
        <v>24</v>
      </c>
      <c r="H60" t="s">
        <v>25</v>
      </c>
      <c r="I60" t="s">
        <v>26</v>
      </c>
      <c r="J60" t="s">
        <v>27</v>
      </c>
      <c r="K60" t="s">
        <v>28</v>
      </c>
      <c r="L60" t="s">
        <v>29</v>
      </c>
      <c r="M60" t="s">
        <v>30</v>
      </c>
      <c r="N60" t="s">
        <v>31</v>
      </c>
      <c r="O60" t="s">
        <v>32</v>
      </c>
      <c r="P60" t="s">
        <v>33</v>
      </c>
      <c r="Q60" t="s">
        <v>34</v>
      </c>
      <c r="R60" t="s">
        <v>35</v>
      </c>
      <c r="S60" t="s">
        <v>36</v>
      </c>
      <c r="T60" t="s">
        <v>37</v>
      </c>
      <c r="U60" t="s">
        <v>38</v>
      </c>
      <c r="V60" t="s">
        <v>39</v>
      </c>
      <c r="W60" t="s">
        <v>40</v>
      </c>
      <c r="X60" t="s">
        <v>41</v>
      </c>
      <c r="Y60" t="s">
        <v>42</v>
      </c>
      <c r="Z60" t="s">
        <v>43</v>
      </c>
      <c r="AA60" t="s">
        <v>44</v>
      </c>
      <c r="AB60" t="s">
        <v>45</v>
      </c>
      <c r="AC60" t="s">
        <v>46</v>
      </c>
      <c r="AD60" t="s">
        <v>47</v>
      </c>
      <c r="AE60" t="s">
        <v>48</v>
      </c>
      <c r="AF60" t="s">
        <v>49</v>
      </c>
      <c r="AG60" t="s">
        <v>50</v>
      </c>
      <c r="AH60" t="s">
        <v>51</v>
      </c>
      <c r="AI60" t="s">
        <v>52</v>
      </c>
      <c r="AJ60" t="s">
        <v>53</v>
      </c>
      <c r="AK60" t="s">
        <v>54</v>
      </c>
      <c r="AL60" t="s">
        <v>55</v>
      </c>
      <c r="AM60" t="s">
        <v>56</v>
      </c>
      <c r="AN60" t="s">
        <v>57</v>
      </c>
      <c r="AO60" t="s">
        <v>58</v>
      </c>
      <c r="AP60" t="s">
        <v>59</v>
      </c>
      <c r="AQ60" t="s">
        <v>60</v>
      </c>
      <c r="AR60" t="s">
        <v>61</v>
      </c>
      <c r="AS60" t="s">
        <v>116</v>
      </c>
      <c r="AT60" t="s">
        <v>117</v>
      </c>
      <c r="AU60" t="s">
        <v>118</v>
      </c>
      <c r="AV60" t="s">
        <v>119</v>
      </c>
      <c r="AW60" t="s">
        <v>120</v>
      </c>
      <c r="AX60" t="s">
        <v>121</v>
      </c>
    </row>
    <row r="61" spans="1:50" x14ac:dyDescent="0.25">
      <c r="A61">
        <v>4.3</v>
      </c>
      <c r="B61">
        <v>0.99502774202643496</v>
      </c>
      <c r="C61">
        <v>0</v>
      </c>
      <c r="D61">
        <v>5.8062099244318599</v>
      </c>
      <c r="E61" s="31">
        <v>0</v>
      </c>
      <c r="F61">
        <v>4.9722579735641901E-3</v>
      </c>
      <c r="G61" s="31">
        <v>0</v>
      </c>
      <c r="H61">
        <v>4.125</v>
      </c>
      <c r="I61">
        <v>4.0914465832429299</v>
      </c>
      <c r="J61">
        <v>-39.292400000000001</v>
      </c>
      <c r="K61">
        <v>-107.582908254133</v>
      </c>
      <c r="L61">
        <v>22.464930692893201</v>
      </c>
      <c r="M61">
        <v>18.498074801809601</v>
      </c>
      <c r="N61">
        <v>80</v>
      </c>
      <c r="O61">
        <v>77.967109304621005</v>
      </c>
      <c r="P61">
        <v>177738.07201269601</v>
      </c>
      <c r="Q61">
        <v>177737.54500000001</v>
      </c>
      <c r="R61">
        <v>782</v>
      </c>
      <c r="S61" s="31">
        <v>0</v>
      </c>
      <c r="T61" s="31">
        <v>0</v>
      </c>
      <c r="U61" s="31">
        <v>0</v>
      </c>
      <c r="V61">
        <v>1</v>
      </c>
      <c r="W61" s="31">
        <v>0</v>
      </c>
      <c r="X61" s="31">
        <v>0</v>
      </c>
      <c r="Y61" s="31">
        <v>0</v>
      </c>
      <c r="Z61">
        <v>3.5354267024575401E-4</v>
      </c>
      <c r="AA61">
        <v>1.33949922462921E-5</v>
      </c>
      <c r="AB61">
        <v>3.8048393520865201E-3</v>
      </c>
      <c r="AC61" s="31">
        <v>0</v>
      </c>
      <c r="AD61">
        <v>8.0046846476781205E-4</v>
      </c>
      <c r="AE61">
        <v>-1.2605143054186499E-3</v>
      </c>
      <c r="AF61">
        <v>1</v>
      </c>
      <c r="AG61">
        <v>1</v>
      </c>
      <c r="AH61">
        <v>1</v>
      </c>
      <c r="AI61">
        <v>1</v>
      </c>
      <c r="AJ61">
        <v>1</v>
      </c>
      <c r="AK61">
        <v>1</v>
      </c>
      <c r="AL61">
        <v>1</v>
      </c>
      <c r="AM61">
        <v>0</v>
      </c>
      <c r="AN61">
        <v>0</v>
      </c>
      <c r="AO61" t="s">
        <v>63</v>
      </c>
      <c r="AP61">
        <f>-125--100</f>
        <v>-25</v>
      </c>
      <c r="AQ61">
        <v>710950.18</v>
      </c>
      <c r="AR61">
        <v>4</v>
      </c>
      <c r="AS61" s="31">
        <v>0</v>
      </c>
      <c r="AT61" s="31">
        <v>0</v>
      </c>
      <c r="AU61" s="31">
        <v>0</v>
      </c>
      <c r="AV61">
        <v>100</v>
      </c>
      <c r="AW61" s="31">
        <v>0</v>
      </c>
      <c r="AX61">
        <v>100</v>
      </c>
    </row>
    <row r="62" spans="1:50" x14ac:dyDescent="0.25">
      <c r="A62">
        <v>4.3</v>
      </c>
      <c r="B62">
        <v>0.99155721853217005</v>
      </c>
      <c r="C62">
        <v>2.1576303824956899</v>
      </c>
      <c r="D62">
        <v>9.6738776673459803</v>
      </c>
      <c r="E62">
        <v>1.8160552716067701E-3</v>
      </c>
      <c r="F62">
        <v>8.4427814678294695E-3</v>
      </c>
      <c r="G62" s="31">
        <v>0</v>
      </c>
      <c r="H62">
        <v>4.1889410860719298</v>
      </c>
      <c r="I62">
        <v>4.0657978090578597</v>
      </c>
      <c r="J62">
        <v>-27.858500450505399</v>
      </c>
      <c r="K62">
        <v>-83.219819416087105</v>
      </c>
      <c r="L62">
        <v>18.879883136790401</v>
      </c>
      <c r="M62">
        <v>17.1692018480523</v>
      </c>
      <c r="N62">
        <v>76.773119708864698</v>
      </c>
      <c r="O62">
        <v>76.563737100031304</v>
      </c>
      <c r="P62">
        <v>225230.39435666599</v>
      </c>
      <c r="Q62">
        <v>199055.97399999999</v>
      </c>
      <c r="R62">
        <v>782.10613584833504</v>
      </c>
      <c r="S62" s="31">
        <v>0</v>
      </c>
      <c r="T62" s="31">
        <v>0</v>
      </c>
      <c r="U62" s="31">
        <v>0</v>
      </c>
      <c r="V62">
        <v>1</v>
      </c>
      <c r="W62" s="31">
        <v>0</v>
      </c>
      <c r="X62">
        <v>0.13217823177046001</v>
      </c>
      <c r="Y62" s="31">
        <v>0</v>
      </c>
      <c r="Z62">
        <v>3.7752422054304499E-4</v>
      </c>
      <c r="AA62">
        <v>4.28706961381961E-5</v>
      </c>
      <c r="AB62">
        <v>3.1142536262320098E-3</v>
      </c>
      <c r="AC62" s="31">
        <v>0</v>
      </c>
      <c r="AD62">
        <v>4.9081176036822301E-3</v>
      </c>
      <c r="AE62">
        <v>-2.40998460287251E-2</v>
      </c>
      <c r="AF62">
        <v>1</v>
      </c>
      <c r="AG62">
        <v>1</v>
      </c>
      <c r="AH62">
        <v>1</v>
      </c>
      <c r="AI62">
        <v>1</v>
      </c>
      <c r="AJ62">
        <v>1</v>
      </c>
      <c r="AK62">
        <v>1</v>
      </c>
      <c r="AL62">
        <v>1</v>
      </c>
      <c r="AM62">
        <v>0</v>
      </c>
      <c r="AN62">
        <v>0</v>
      </c>
      <c r="AO62" t="s">
        <v>64</v>
      </c>
      <c r="AP62">
        <f>-100--75</f>
        <v>-25</v>
      </c>
      <c r="AQ62">
        <v>2985839.61</v>
      </c>
      <c r="AR62">
        <v>15</v>
      </c>
      <c r="AS62" s="31">
        <v>0</v>
      </c>
      <c r="AT62" s="31">
        <v>0</v>
      </c>
      <c r="AU62" s="31">
        <v>0</v>
      </c>
      <c r="AV62">
        <v>100</v>
      </c>
      <c r="AW62" s="31">
        <v>0</v>
      </c>
      <c r="AX62">
        <v>100</v>
      </c>
    </row>
    <row r="63" spans="1:50" x14ac:dyDescent="0.25">
      <c r="A63">
        <v>4.3</v>
      </c>
      <c r="B63">
        <v>0.99550634475364297</v>
      </c>
      <c r="C63">
        <v>8.8452660536773493</v>
      </c>
      <c r="D63">
        <v>5.2610891509947102</v>
      </c>
      <c r="E63">
        <v>7.6879413060304503E-3</v>
      </c>
      <c r="F63">
        <v>4.49365524635647E-3</v>
      </c>
      <c r="G63" s="31">
        <v>0</v>
      </c>
      <c r="H63">
        <v>3.8754078391898901</v>
      </c>
      <c r="I63">
        <v>4.1426231422739299</v>
      </c>
      <c r="J63">
        <v>-62.065275608468198</v>
      </c>
      <c r="K63">
        <v>-58.362227838696299</v>
      </c>
      <c r="L63">
        <v>20.533306268326498</v>
      </c>
      <c r="M63">
        <v>15.3173723400286</v>
      </c>
      <c r="N63">
        <v>78.746356588527703</v>
      </c>
      <c r="O63">
        <v>74.733621395514504</v>
      </c>
      <c r="P63">
        <v>253658.83384519001</v>
      </c>
      <c r="Q63">
        <v>183215.198389261</v>
      </c>
      <c r="R63">
        <v>781.71532127546197</v>
      </c>
      <c r="S63" s="31">
        <v>0</v>
      </c>
      <c r="T63" s="31">
        <v>0</v>
      </c>
      <c r="U63" s="31">
        <v>0</v>
      </c>
      <c r="V63">
        <v>1</v>
      </c>
      <c r="W63" s="31">
        <v>0</v>
      </c>
      <c r="X63">
        <v>0.15768331110903</v>
      </c>
      <c r="Y63" s="31">
        <v>0</v>
      </c>
      <c r="Z63">
        <v>7.1264657948908296E-4</v>
      </c>
      <c r="AA63">
        <v>7.5896280950531197E-5</v>
      </c>
      <c r="AB63">
        <v>2.63746209696412E-3</v>
      </c>
      <c r="AC63" s="31">
        <v>0</v>
      </c>
      <c r="AD63">
        <v>1.06764049105882E-3</v>
      </c>
      <c r="AE63">
        <v>-2.1212521517532001E-2</v>
      </c>
      <c r="AF63">
        <v>0.99566701819617198</v>
      </c>
      <c r="AG63">
        <v>1</v>
      </c>
      <c r="AH63">
        <v>1</v>
      </c>
      <c r="AI63">
        <v>1</v>
      </c>
      <c r="AJ63">
        <v>1</v>
      </c>
      <c r="AK63">
        <v>1</v>
      </c>
      <c r="AL63">
        <v>1</v>
      </c>
      <c r="AM63">
        <v>0</v>
      </c>
      <c r="AN63">
        <v>0</v>
      </c>
      <c r="AO63" t="s">
        <v>65</v>
      </c>
      <c r="AP63">
        <f>-75--50</f>
        <v>-25</v>
      </c>
      <c r="AQ63">
        <v>54598129.119999997</v>
      </c>
      <c r="AR63">
        <v>298</v>
      </c>
      <c r="AS63" s="31">
        <v>0</v>
      </c>
      <c r="AT63" s="31">
        <v>0</v>
      </c>
      <c r="AU63" s="31">
        <v>0</v>
      </c>
      <c r="AV63">
        <v>100</v>
      </c>
      <c r="AW63" s="31">
        <v>0</v>
      </c>
      <c r="AX63">
        <v>100</v>
      </c>
    </row>
    <row r="64" spans="1:50" x14ac:dyDescent="0.25">
      <c r="A64">
        <v>4.3</v>
      </c>
      <c r="B64">
        <v>0.99412404119775899</v>
      </c>
      <c r="C64">
        <v>6.10911542156789</v>
      </c>
      <c r="D64">
        <v>6.8276779473100699</v>
      </c>
      <c r="E64">
        <v>5.2393000986796501E-3</v>
      </c>
      <c r="F64">
        <v>5.87595880224045E-3</v>
      </c>
      <c r="G64" s="31">
        <v>0</v>
      </c>
      <c r="H64">
        <v>3.9337331794347299</v>
      </c>
      <c r="I64">
        <v>4.1358934381727401</v>
      </c>
      <c r="J64">
        <v>-57.987062050997501</v>
      </c>
      <c r="K64">
        <v>-33.5047409308822</v>
      </c>
      <c r="L64">
        <v>16.9672804055526</v>
      </c>
      <c r="M64">
        <v>15.4481221743963</v>
      </c>
      <c r="N64">
        <v>74.279276239167999</v>
      </c>
      <c r="O64">
        <v>72.186535938175993</v>
      </c>
      <c r="P64">
        <v>264061.524804977</v>
      </c>
      <c r="Q64">
        <v>230524.07956009399</v>
      </c>
      <c r="R64">
        <v>783.86911152895505</v>
      </c>
      <c r="S64" s="31">
        <v>0</v>
      </c>
      <c r="T64" s="31">
        <v>0</v>
      </c>
      <c r="U64">
        <v>2.28414120258448E-3</v>
      </c>
      <c r="V64">
        <v>1</v>
      </c>
      <c r="W64" s="31">
        <v>0</v>
      </c>
      <c r="X64">
        <v>0.308707954423458</v>
      </c>
      <c r="Y64" s="31">
        <v>0</v>
      </c>
      <c r="Z64">
        <v>4.4169029644841698E-4</v>
      </c>
      <c r="AA64">
        <v>6.3523872468606701E-5</v>
      </c>
      <c r="AB64">
        <v>2.7300308982072499E-3</v>
      </c>
      <c r="AC64" s="31">
        <v>7.7476567074194104E-9</v>
      </c>
      <c r="AD64">
        <v>2.6406919329238E-3</v>
      </c>
      <c r="AE64">
        <v>-1.20608263629062E-2</v>
      </c>
      <c r="AF64">
        <v>0.97597850851066403</v>
      </c>
      <c r="AG64">
        <v>0.99876642381705805</v>
      </c>
      <c r="AH64">
        <v>1</v>
      </c>
      <c r="AI64">
        <v>1</v>
      </c>
      <c r="AJ64">
        <v>1</v>
      </c>
      <c r="AK64">
        <v>1</v>
      </c>
      <c r="AL64">
        <v>1</v>
      </c>
      <c r="AM64">
        <v>0</v>
      </c>
      <c r="AN64">
        <v>0</v>
      </c>
      <c r="AO64" t="s">
        <v>66</v>
      </c>
      <c r="AP64">
        <f>-50--25</f>
        <v>-25</v>
      </c>
      <c r="AQ64">
        <v>586914306.55999994</v>
      </c>
      <c r="AR64">
        <v>2546</v>
      </c>
      <c r="AS64" s="31">
        <v>0</v>
      </c>
      <c r="AT64" s="31">
        <v>0</v>
      </c>
      <c r="AU64" s="31">
        <v>0</v>
      </c>
      <c r="AV64">
        <v>100</v>
      </c>
      <c r="AW64" s="31">
        <v>0</v>
      </c>
      <c r="AX64">
        <v>100</v>
      </c>
    </row>
    <row r="65" spans="1:50" x14ac:dyDescent="0.25">
      <c r="A65">
        <v>4.3</v>
      </c>
      <c r="B65">
        <v>0.98985186207867903</v>
      </c>
      <c r="C65">
        <v>7.5476108074383204</v>
      </c>
      <c r="D65">
        <v>11.5205421640827</v>
      </c>
      <c r="E65">
        <v>6.5183614926363001E-3</v>
      </c>
      <c r="F65">
        <v>1.01481379213207E-2</v>
      </c>
      <c r="G65" s="31">
        <v>0</v>
      </c>
      <c r="H65">
        <v>4.1214876632708499</v>
      </c>
      <c r="I65">
        <v>4.1334078846296798</v>
      </c>
      <c r="J65">
        <v>-40.061891186289103</v>
      </c>
      <c r="K65">
        <v>-8.3611912096424508</v>
      </c>
      <c r="L65">
        <v>15.571413972315501</v>
      </c>
      <c r="M65">
        <v>15.625428467656</v>
      </c>
      <c r="N65">
        <v>72.112709001809705</v>
      </c>
      <c r="O65">
        <v>70.727766491494293</v>
      </c>
      <c r="P65">
        <v>278786.72749150201</v>
      </c>
      <c r="Q65">
        <v>255296.921537335</v>
      </c>
      <c r="R65">
        <v>783.58961160059903</v>
      </c>
      <c r="S65" s="31">
        <v>0</v>
      </c>
      <c r="T65" s="31">
        <v>0</v>
      </c>
      <c r="U65">
        <v>2.84639604014668E-3</v>
      </c>
      <c r="V65">
        <v>1</v>
      </c>
      <c r="W65" s="31">
        <v>0</v>
      </c>
      <c r="X65">
        <v>0.58850586069084199</v>
      </c>
      <c r="Y65" s="31">
        <v>0</v>
      </c>
      <c r="Z65">
        <v>3.8877255911479099E-4</v>
      </c>
      <c r="AA65">
        <v>6.7447232582009905E-5</v>
      </c>
      <c r="AB65">
        <v>2.6347467579886899E-3</v>
      </c>
      <c r="AC65" s="31">
        <v>1.15326951253463E-8</v>
      </c>
      <c r="AD65">
        <v>7.0571456725335904E-3</v>
      </c>
      <c r="AE65">
        <v>-1.55467071100808E-2</v>
      </c>
      <c r="AF65">
        <v>0.97687924584899199</v>
      </c>
      <c r="AG65">
        <v>0.99866326521162996</v>
      </c>
      <c r="AH65">
        <v>0.99989613458823201</v>
      </c>
      <c r="AI65">
        <v>1</v>
      </c>
      <c r="AJ65">
        <v>1</v>
      </c>
      <c r="AK65">
        <v>1</v>
      </c>
      <c r="AL65">
        <v>1</v>
      </c>
      <c r="AM65">
        <v>0</v>
      </c>
      <c r="AN65">
        <v>0</v>
      </c>
      <c r="AO65" t="s">
        <v>67</v>
      </c>
      <c r="AP65">
        <f>-25-0</f>
        <v>-25</v>
      </c>
      <c r="AQ65">
        <v>4533562732.6599998</v>
      </c>
      <c r="AR65">
        <v>17758</v>
      </c>
      <c r="AS65" s="31">
        <v>0</v>
      </c>
      <c r="AT65" s="31">
        <v>0</v>
      </c>
      <c r="AU65" s="31">
        <v>0</v>
      </c>
      <c r="AV65">
        <v>100</v>
      </c>
      <c r="AW65" s="31">
        <v>0</v>
      </c>
      <c r="AX65">
        <v>100</v>
      </c>
    </row>
    <row r="66" spans="1:50" x14ac:dyDescent="0.25">
      <c r="A66">
        <v>4.3</v>
      </c>
      <c r="B66">
        <v>0.98591471544224596</v>
      </c>
      <c r="C66">
        <v>11.797692900111899</v>
      </c>
      <c r="D66">
        <v>15.652505696396201</v>
      </c>
      <c r="E66">
        <v>1.04068917875793E-2</v>
      </c>
      <c r="F66">
        <v>1.4085284557753401E-2</v>
      </c>
      <c r="G66" s="31">
        <v>0</v>
      </c>
      <c r="H66">
        <v>4.24201146537541</v>
      </c>
      <c r="I66">
        <v>4.0979454766714003</v>
      </c>
      <c r="J66">
        <v>-27.984199181116601</v>
      </c>
      <c r="K66">
        <v>15.327460316238399</v>
      </c>
      <c r="L66">
        <v>15.348389828404899</v>
      </c>
      <c r="M66">
        <v>16.027786325302799</v>
      </c>
      <c r="N66">
        <v>67.860578965234794</v>
      </c>
      <c r="O66">
        <v>66.327590273657506</v>
      </c>
      <c r="P66">
        <v>279876.34461439599</v>
      </c>
      <c r="Q66">
        <v>259921.546070849</v>
      </c>
      <c r="R66">
        <v>784.82080120828596</v>
      </c>
      <c r="S66" s="31">
        <v>0</v>
      </c>
      <c r="T66" s="31">
        <v>0</v>
      </c>
      <c r="U66">
        <v>9.3631668724412608E-3</v>
      </c>
      <c r="V66">
        <v>1</v>
      </c>
      <c r="W66" s="31">
        <v>0</v>
      </c>
      <c r="X66">
        <v>0.76846681733277</v>
      </c>
      <c r="Y66" s="31">
        <v>0</v>
      </c>
      <c r="Z66">
        <v>3.7706138541062002E-4</v>
      </c>
      <c r="AA66">
        <v>7.1435676803686401E-5</v>
      </c>
      <c r="AB66">
        <v>2.7606001825981699E-3</v>
      </c>
      <c r="AC66" s="31">
        <v>4.1713309121907202E-7</v>
      </c>
      <c r="AD66">
        <v>1.0875755798961601E-2</v>
      </c>
      <c r="AE66">
        <v>-1.01707563044521E-2</v>
      </c>
      <c r="AF66">
        <v>0.94085711396139904</v>
      </c>
      <c r="AG66">
        <v>0.99349298824153198</v>
      </c>
      <c r="AH66">
        <v>0.99919156418218802</v>
      </c>
      <c r="AI66">
        <v>0.99978821427807696</v>
      </c>
      <c r="AJ66">
        <v>1</v>
      </c>
      <c r="AK66">
        <v>1</v>
      </c>
      <c r="AL66">
        <v>1</v>
      </c>
      <c r="AM66">
        <v>0</v>
      </c>
      <c r="AN66">
        <v>0</v>
      </c>
      <c r="AO66" t="s">
        <v>68</v>
      </c>
      <c r="AP66" t="s">
        <v>69</v>
      </c>
      <c r="AQ66">
        <v>23068557056.880001</v>
      </c>
      <c r="AR66">
        <v>88752</v>
      </c>
      <c r="AS66" s="31">
        <v>0</v>
      </c>
      <c r="AT66" s="31">
        <v>0</v>
      </c>
      <c r="AU66" s="31">
        <v>0</v>
      </c>
      <c r="AV66">
        <v>100</v>
      </c>
      <c r="AW66" s="31">
        <v>0</v>
      </c>
      <c r="AX66">
        <v>100</v>
      </c>
    </row>
    <row r="67" spans="1:50" x14ac:dyDescent="0.25">
      <c r="A67">
        <v>4.3</v>
      </c>
      <c r="B67">
        <v>0.98030231227533804</v>
      </c>
      <c r="C67">
        <v>17.559910432581599</v>
      </c>
      <c r="D67">
        <v>21.237349167788501</v>
      </c>
      <c r="E67">
        <v>1.5962751643881098E-2</v>
      </c>
      <c r="F67">
        <v>1.9697687724661302E-2</v>
      </c>
      <c r="G67" s="31">
        <v>0</v>
      </c>
      <c r="H67">
        <v>4.3594907102036098</v>
      </c>
      <c r="I67">
        <v>4.0141204595669002</v>
      </c>
      <c r="J67">
        <v>-17.693930366331699</v>
      </c>
      <c r="K67">
        <v>38.111593582191396</v>
      </c>
      <c r="L67">
        <v>15.1430140870684</v>
      </c>
      <c r="M67">
        <v>17.0225065451476</v>
      </c>
      <c r="N67">
        <v>65.665988692689794</v>
      </c>
      <c r="O67">
        <v>63.523641098130099</v>
      </c>
      <c r="P67">
        <v>283223.76242253999</v>
      </c>
      <c r="Q67">
        <v>263596.70277070202</v>
      </c>
      <c r="R67">
        <v>785.18894990548404</v>
      </c>
      <c r="S67" s="31">
        <v>0</v>
      </c>
      <c r="T67" s="31">
        <v>0</v>
      </c>
      <c r="U67">
        <v>1.1352927442291799E-2</v>
      </c>
      <c r="V67">
        <v>1</v>
      </c>
      <c r="W67" s="31">
        <v>0</v>
      </c>
      <c r="X67">
        <v>0.83557601798435299</v>
      </c>
      <c r="Y67" s="31">
        <v>0</v>
      </c>
      <c r="Z67">
        <v>3.7495601123740702E-4</v>
      </c>
      <c r="AA67">
        <v>8.5276545632229301E-5</v>
      </c>
      <c r="AB67">
        <v>3.0262632451651598E-3</v>
      </c>
      <c r="AC67">
        <v>1.9782435521772899E-6</v>
      </c>
      <c r="AD67">
        <v>1.6209199344477902E-2</v>
      </c>
      <c r="AE67">
        <v>4.7233564232454701E-4</v>
      </c>
      <c r="AF67">
        <v>0.87196598454660601</v>
      </c>
      <c r="AG67">
        <v>0.98161996768588899</v>
      </c>
      <c r="AH67">
        <v>0.99805300549600795</v>
      </c>
      <c r="AI67">
        <v>0.99951234919079901</v>
      </c>
      <c r="AJ67">
        <v>1</v>
      </c>
      <c r="AK67">
        <v>1</v>
      </c>
      <c r="AL67">
        <v>1</v>
      </c>
      <c r="AM67">
        <v>0</v>
      </c>
      <c r="AN67">
        <v>0</v>
      </c>
      <c r="AO67" t="s">
        <v>70</v>
      </c>
      <c r="AP67" t="s">
        <v>71</v>
      </c>
      <c r="AQ67">
        <v>46900706937.18</v>
      </c>
      <c r="AR67">
        <v>177926</v>
      </c>
      <c r="AS67" s="31">
        <v>0</v>
      </c>
      <c r="AT67" s="31">
        <v>0</v>
      </c>
      <c r="AU67" s="31">
        <v>0</v>
      </c>
      <c r="AV67">
        <v>100</v>
      </c>
      <c r="AW67" s="31">
        <v>0</v>
      </c>
      <c r="AX67">
        <v>100</v>
      </c>
    </row>
    <row r="68" spans="1:50" x14ac:dyDescent="0.25">
      <c r="A68">
        <v>4.3</v>
      </c>
      <c r="B68">
        <v>0.97383996754805202</v>
      </c>
      <c r="C68">
        <v>25.676065547610602</v>
      </c>
      <c r="D68">
        <v>27.2469617887025</v>
      </c>
      <c r="E68">
        <v>2.4424861373680599E-2</v>
      </c>
      <c r="F68">
        <v>2.6160032451947701E-2</v>
      </c>
      <c r="G68" s="31">
        <v>0</v>
      </c>
      <c r="H68">
        <v>4.53637951880639</v>
      </c>
      <c r="I68">
        <v>3.9428542440460101</v>
      </c>
      <c r="J68">
        <v>-8.8371390344778504</v>
      </c>
      <c r="K68">
        <v>62.9728202331505</v>
      </c>
      <c r="L68">
        <v>15.5219404616345</v>
      </c>
      <c r="M68">
        <v>17.9882326838936</v>
      </c>
      <c r="N68">
        <v>66.904797899983393</v>
      </c>
      <c r="O68">
        <v>64.127384172628695</v>
      </c>
      <c r="P68">
        <v>276197.64999629703</v>
      </c>
      <c r="Q68">
        <v>257200.94768519001</v>
      </c>
      <c r="R68">
        <v>784.491636526403</v>
      </c>
      <c r="S68" s="31">
        <v>0</v>
      </c>
      <c r="T68" s="31">
        <v>0</v>
      </c>
      <c r="U68">
        <v>9.1287563315835298E-3</v>
      </c>
      <c r="V68">
        <v>1</v>
      </c>
      <c r="W68" s="31">
        <v>0</v>
      </c>
      <c r="X68">
        <v>0.81147445723386702</v>
      </c>
      <c r="Y68" s="31">
        <v>0</v>
      </c>
      <c r="Z68">
        <v>3.7766527010380202E-4</v>
      </c>
      <c r="AA68">
        <v>1.17079348247326E-4</v>
      </c>
      <c r="AB68">
        <v>3.25078875820475E-3</v>
      </c>
      <c r="AC68">
        <v>4.6677129012037304E-6</v>
      </c>
      <c r="AD68">
        <v>2.24098169300911E-2</v>
      </c>
      <c r="AE68">
        <v>9.2320769143651692E-3</v>
      </c>
      <c r="AF68">
        <v>0.80256161629786604</v>
      </c>
      <c r="AG68">
        <v>0.97617680738435797</v>
      </c>
      <c r="AH68">
        <v>0.99685624865477696</v>
      </c>
      <c r="AI68">
        <v>0.99925923442040299</v>
      </c>
      <c r="AJ68">
        <v>1</v>
      </c>
      <c r="AK68">
        <v>1</v>
      </c>
      <c r="AL68">
        <v>1</v>
      </c>
      <c r="AM68">
        <v>0</v>
      </c>
      <c r="AN68">
        <v>0</v>
      </c>
      <c r="AO68" t="s">
        <v>72</v>
      </c>
      <c r="AP68" t="s">
        <v>73</v>
      </c>
      <c r="AQ68">
        <v>59067740841.589996</v>
      </c>
      <c r="AR68">
        <v>229656</v>
      </c>
      <c r="AS68" s="31">
        <v>0</v>
      </c>
      <c r="AT68" s="31">
        <v>0</v>
      </c>
      <c r="AU68" s="31">
        <v>0</v>
      </c>
      <c r="AV68">
        <v>100</v>
      </c>
      <c r="AW68" s="31">
        <v>0</v>
      </c>
      <c r="AX68">
        <v>100</v>
      </c>
    </row>
    <row r="69" spans="1:50" x14ac:dyDescent="0.25">
      <c r="A69">
        <v>4.3</v>
      </c>
      <c r="B69">
        <v>0.96838283481545295</v>
      </c>
      <c r="C69">
        <v>31.506465312099301</v>
      </c>
      <c r="D69">
        <v>31.991218711502</v>
      </c>
      <c r="E69">
        <v>3.1043832062453099E-2</v>
      </c>
      <c r="F69">
        <v>3.1617165184546402E-2</v>
      </c>
      <c r="G69" s="31">
        <v>0</v>
      </c>
      <c r="H69">
        <v>4.7068362086288502</v>
      </c>
      <c r="I69">
        <v>3.8993734694148698</v>
      </c>
      <c r="J69">
        <v>-1.7327127368864299</v>
      </c>
      <c r="K69">
        <v>86.340717877121307</v>
      </c>
      <c r="L69">
        <v>15.316941167690199</v>
      </c>
      <c r="M69">
        <v>17.929493116331599</v>
      </c>
      <c r="N69">
        <v>66.053577175593404</v>
      </c>
      <c r="O69">
        <v>62.805532340444003</v>
      </c>
      <c r="P69">
        <v>279970.53491331398</v>
      </c>
      <c r="Q69">
        <v>260672.83163378399</v>
      </c>
      <c r="R69">
        <v>783.73186878484603</v>
      </c>
      <c r="S69" s="31">
        <v>0</v>
      </c>
      <c r="T69" s="31">
        <v>0</v>
      </c>
      <c r="U69">
        <v>1.08206367285758E-2</v>
      </c>
      <c r="V69">
        <v>1</v>
      </c>
      <c r="W69" s="31">
        <v>0</v>
      </c>
      <c r="X69">
        <v>0.80359527928966801</v>
      </c>
      <c r="Y69" s="31">
        <v>0</v>
      </c>
      <c r="Z69">
        <v>3.77470676628319E-4</v>
      </c>
      <c r="AA69">
        <v>1.4268260923068E-4</v>
      </c>
      <c r="AB69">
        <v>3.3466865834394302E-3</v>
      </c>
      <c r="AC69">
        <v>1.00093372215827E-5</v>
      </c>
      <c r="AD69">
        <v>2.7740301402692701E-2</v>
      </c>
      <c r="AE69">
        <v>1.86432806077413E-2</v>
      </c>
      <c r="AF69">
        <v>0.71583084139414499</v>
      </c>
      <c r="AG69">
        <v>0.965508095104046</v>
      </c>
      <c r="AH69">
        <v>0.994275378227085</v>
      </c>
      <c r="AI69">
        <v>0.99900876955821005</v>
      </c>
      <c r="AJ69">
        <v>1</v>
      </c>
      <c r="AK69">
        <v>1</v>
      </c>
      <c r="AL69">
        <v>1</v>
      </c>
      <c r="AM69">
        <v>0</v>
      </c>
      <c r="AN69">
        <v>0</v>
      </c>
      <c r="AO69" t="s">
        <v>74</v>
      </c>
      <c r="AP69" t="s">
        <v>75</v>
      </c>
      <c r="AQ69">
        <v>52624891923.059998</v>
      </c>
      <c r="AR69">
        <v>201881</v>
      </c>
      <c r="AS69" s="31">
        <v>0</v>
      </c>
      <c r="AT69" s="31">
        <v>0</v>
      </c>
      <c r="AU69" s="31">
        <v>0</v>
      </c>
      <c r="AV69">
        <v>100</v>
      </c>
      <c r="AW69" s="31">
        <v>0</v>
      </c>
      <c r="AX69">
        <v>100</v>
      </c>
    </row>
    <row r="70" spans="1:50" x14ac:dyDescent="0.25">
      <c r="A70">
        <v>4.3</v>
      </c>
      <c r="B70">
        <v>0.96402649348351799</v>
      </c>
      <c r="C70">
        <v>35.202875340900803</v>
      </c>
      <c r="D70">
        <v>35.573041008297103</v>
      </c>
      <c r="E70">
        <v>3.5513148980895901E-2</v>
      </c>
      <c r="F70">
        <v>3.5973506516481603E-2</v>
      </c>
      <c r="G70" s="31">
        <v>0</v>
      </c>
      <c r="H70">
        <v>4.8752730433435802</v>
      </c>
      <c r="I70">
        <v>3.8240350539155901</v>
      </c>
      <c r="J70">
        <v>2.86409409631603</v>
      </c>
      <c r="K70">
        <v>111.620608534352</v>
      </c>
      <c r="L70">
        <v>15.5913676928917</v>
      </c>
      <c r="M70">
        <v>18.436837755642699</v>
      </c>
      <c r="N70">
        <v>68.031408991241506</v>
      </c>
      <c r="O70">
        <v>63.715734240727997</v>
      </c>
      <c r="P70">
        <v>274819.07628171402</v>
      </c>
      <c r="Q70">
        <v>256099.68522511501</v>
      </c>
      <c r="R70">
        <v>782.14585442198199</v>
      </c>
      <c r="S70" s="31">
        <v>0</v>
      </c>
      <c r="T70" s="31">
        <v>0</v>
      </c>
      <c r="U70">
        <v>1.09320845296691E-2</v>
      </c>
      <c r="V70">
        <v>1</v>
      </c>
      <c r="W70" s="31">
        <v>0</v>
      </c>
      <c r="X70">
        <v>0.75570179325089804</v>
      </c>
      <c r="Y70" s="31">
        <v>0</v>
      </c>
      <c r="Z70">
        <v>3.7801050960002501E-4</v>
      </c>
      <c r="AA70">
        <v>1.99425122535345E-4</v>
      </c>
      <c r="AB70">
        <v>3.5188810446946102E-3</v>
      </c>
      <c r="AC70">
        <v>2.2498400626739001E-5</v>
      </c>
      <c r="AD70">
        <v>3.18546766628236E-2</v>
      </c>
      <c r="AE70">
        <v>3.4409915385996297E-2</v>
      </c>
      <c r="AF70">
        <v>0.58562118034342403</v>
      </c>
      <c r="AG70">
        <v>0.94979627255111798</v>
      </c>
      <c r="AH70">
        <v>0.99044619209172702</v>
      </c>
      <c r="AI70">
        <v>0.99804398866586796</v>
      </c>
      <c r="AJ70">
        <v>1</v>
      </c>
      <c r="AK70">
        <v>1</v>
      </c>
      <c r="AL70">
        <v>1</v>
      </c>
      <c r="AM70">
        <v>0</v>
      </c>
      <c r="AN70">
        <v>0</v>
      </c>
      <c r="AO70" t="s">
        <v>76</v>
      </c>
      <c r="AP70" t="s">
        <v>77</v>
      </c>
      <c r="AQ70">
        <v>30215665261.599998</v>
      </c>
      <c r="AR70">
        <v>117984</v>
      </c>
      <c r="AS70" s="31">
        <v>0</v>
      </c>
      <c r="AT70" s="31">
        <v>0</v>
      </c>
      <c r="AU70" s="31">
        <v>0</v>
      </c>
      <c r="AV70">
        <v>100</v>
      </c>
      <c r="AW70" s="31">
        <v>0</v>
      </c>
      <c r="AX70">
        <v>100</v>
      </c>
    </row>
    <row r="71" spans="1:50" x14ac:dyDescent="0.25">
      <c r="A71">
        <v>4.3</v>
      </c>
      <c r="B71">
        <v>0.960024139589714</v>
      </c>
      <c r="C71">
        <v>35.292651765802297</v>
      </c>
      <c r="D71">
        <v>38.710533507200701</v>
      </c>
      <c r="E71">
        <v>3.5624577813361397E-2</v>
      </c>
      <c r="F71">
        <v>3.9975860410285897E-2</v>
      </c>
      <c r="G71" s="31">
        <v>0</v>
      </c>
      <c r="H71">
        <v>4.9483919784514701</v>
      </c>
      <c r="I71">
        <v>3.7110584843610299</v>
      </c>
      <c r="J71">
        <v>4.1983428332845101</v>
      </c>
      <c r="K71">
        <v>134.92878797041399</v>
      </c>
      <c r="L71">
        <v>15.244953319235799</v>
      </c>
      <c r="M71">
        <v>19.3505092158174</v>
      </c>
      <c r="N71">
        <v>68.3229342646719</v>
      </c>
      <c r="O71">
        <v>62.191559554746497</v>
      </c>
      <c r="P71">
        <v>281087.83051960898</v>
      </c>
      <c r="Q71">
        <v>261925.422283085</v>
      </c>
      <c r="R71">
        <v>781.44082953208704</v>
      </c>
      <c r="S71" s="31">
        <v>0</v>
      </c>
      <c r="T71" s="31">
        <v>0</v>
      </c>
      <c r="U71">
        <v>1.20813835521534E-2</v>
      </c>
      <c r="V71">
        <v>1</v>
      </c>
      <c r="W71" s="31">
        <v>0</v>
      </c>
      <c r="X71">
        <v>0.77661137775031597</v>
      </c>
      <c r="Y71" s="31">
        <v>0</v>
      </c>
      <c r="Z71">
        <v>3.7698948610251397E-4</v>
      </c>
      <c r="AA71">
        <v>2.4306138853914401E-4</v>
      </c>
      <c r="AB71">
        <v>3.5621477852885298E-3</v>
      </c>
      <c r="AC71">
        <v>5.0290330474990101E-5</v>
      </c>
      <c r="AD71">
        <v>3.5743356532200003E-2</v>
      </c>
      <c r="AE71">
        <v>6.4840858702124193E-2</v>
      </c>
      <c r="AF71">
        <v>0.42223723773576399</v>
      </c>
      <c r="AG71">
        <v>0.909800688033787</v>
      </c>
      <c r="AH71">
        <v>0.97985649729301205</v>
      </c>
      <c r="AI71">
        <v>0.99714418306418096</v>
      </c>
      <c r="AJ71">
        <v>1</v>
      </c>
      <c r="AK71">
        <v>1</v>
      </c>
      <c r="AL71">
        <v>1</v>
      </c>
      <c r="AM71">
        <v>0</v>
      </c>
      <c r="AN71">
        <v>0</v>
      </c>
      <c r="AO71" t="s">
        <v>78</v>
      </c>
      <c r="AP71" t="s">
        <v>79</v>
      </c>
      <c r="AQ71">
        <v>14091587718.83</v>
      </c>
      <c r="AR71">
        <v>53800</v>
      </c>
      <c r="AS71" s="31">
        <v>0</v>
      </c>
      <c r="AT71" s="31">
        <v>0</v>
      </c>
      <c r="AU71" s="31">
        <v>0</v>
      </c>
      <c r="AV71">
        <v>100</v>
      </c>
      <c r="AW71" s="31">
        <v>0</v>
      </c>
      <c r="AX71">
        <v>100</v>
      </c>
    </row>
    <row r="72" spans="1:50" x14ac:dyDescent="0.25">
      <c r="A72">
        <v>4.3</v>
      </c>
      <c r="B72">
        <v>0.95692142077054998</v>
      </c>
      <c r="C72">
        <v>34.084038108405203</v>
      </c>
      <c r="D72">
        <v>41.045723098493497</v>
      </c>
      <c r="E72">
        <v>3.4136214325988998E-2</v>
      </c>
      <c r="F72">
        <v>4.3078579229449E-2</v>
      </c>
      <c r="G72" s="31">
        <v>0</v>
      </c>
      <c r="H72">
        <v>5.1459085180182198</v>
      </c>
      <c r="I72">
        <v>3.6852226680660198</v>
      </c>
      <c r="J72">
        <v>19.409020014635701</v>
      </c>
      <c r="K72">
        <v>160.59319451300999</v>
      </c>
      <c r="L72">
        <v>15.6436358004993</v>
      </c>
      <c r="M72">
        <v>19.608127803771499</v>
      </c>
      <c r="N72">
        <v>73.204530356272798</v>
      </c>
      <c r="O72">
        <v>65.656036121563403</v>
      </c>
      <c r="P72">
        <v>273651.28127528302</v>
      </c>
      <c r="Q72">
        <v>255259.41225758501</v>
      </c>
      <c r="R72">
        <v>779.35191020138404</v>
      </c>
      <c r="S72" s="31">
        <v>0</v>
      </c>
      <c r="T72" s="31">
        <v>0</v>
      </c>
      <c r="U72">
        <v>1.1262599635283199E-2</v>
      </c>
      <c r="V72">
        <v>1</v>
      </c>
      <c r="W72" s="31">
        <v>0</v>
      </c>
      <c r="X72">
        <v>0.86951356159132298</v>
      </c>
      <c r="Y72" s="31">
        <v>0</v>
      </c>
      <c r="Z72">
        <v>3.8342289072933601E-4</v>
      </c>
      <c r="AA72">
        <v>3.5448862814769702E-4</v>
      </c>
      <c r="AB72">
        <v>3.6686534865229699E-3</v>
      </c>
      <c r="AC72">
        <v>6.9191811054382301E-5</v>
      </c>
      <c r="AD72">
        <v>3.8602807401874599E-2</v>
      </c>
      <c r="AE72">
        <v>7.9609892302351007E-2</v>
      </c>
      <c r="AF72">
        <v>0.33058697789358199</v>
      </c>
      <c r="AG72">
        <v>0.87412835212857698</v>
      </c>
      <c r="AH72">
        <v>0.97213330832731404</v>
      </c>
      <c r="AI72">
        <v>0.99550186806441998</v>
      </c>
      <c r="AJ72">
        <v>1</v>
      </c>
      <c r="AK72">
        <v>1</v>
      </c>
      <c r="AL72">
        <v>1</v>
      </c>
      <c r="AM72">
        <v>0</v>
      </c>
      <c r="AN72">
        <v>0</v>
      </c>
      <c r="AO72" t="s">
        <v>80</v>
      </c>
      <c r="AP72" t="s">
        <v>81</v>
      </c>
      <c r="AQ72">
        <v>3440641617.8200002</v>
      </c>
      <c r="AR72">
        <v>13479</v>
      </c>
      <c r="AS72" s="31">
        <v>0</v>
      </c>
      <c r="AT72" s="31">
        <v>0</v>
      </c>
      <c r="AU72" s="31">
        <v>0</v>
      </c>
      <c r="AV72">
        <v>100</v>
      </c>
      <c r="AW72" s="31">
        <v>0</v>
      </c>
      <c r="AX72">
        <v>100</v>
      </c>
    </row>
    <row r="73" spans="1:50" x14ac:dyDescent="0.25">
      <c r="A73">
        <v>4.3</v>
      </c>
      <c r="B73">
        <v>0.95324539802312203</v>
      </c>
      <c r="C73">
        <v>33.665359871941803</v>
      </c>
      <c r="D73">
        <v>43.706713052519298</v>
      </c>
      <c r="E73">
        <v>3.3626457099512501E-2</v>
      </c>
      <c r="F73">
        <v>4.6754601976877398E-2</v>
      </c>
      <c r="G73" s="31">
        <v>0</v>
      </c>
      <c r="H73">
        <v>5.2300294691854399</v>
      </c>
      <c r="I73">
        <v>3.65881897020031</v>
      </c>
      <c r="J73">
        <v>27.5105215681697</v>
      </c>
      <c r="K73">
        <v>182.55437546943199</v>
      </c>
      <c r="L73">
        <v>14.769761298689801</v>
      </c>
      <c r="M73">
        <v>20.164569774608999</v>
      </c>
      <c r="N73">
        <v>75.884240648583798</v>
      </c>
      <c r="O73">
        <v>66.8537016725532</v>
      </c>
      <c r="P73">
        <v>289325.65505929501</v>
      </c>
      <c r="Q73">
        <v>270360.544728935</v>
      </c>
      <c r="R73">
        <v>778.12210444987204</v>
      </c>
      <c r="S73" s="31">
        <v>0</v>
      </c>
      <c r="T73" s="31">
        <v>0</v>
      </c>
      <c r="U73">
        <v>1.3852780085121599E-2</v>
      </c>
      <c r="V73">
        <v>1</v>
      </c>
      <c r="W73" s="31">
        <v>0</v>
      </c>
      <c r="X73">
        <v>0.85221977638386703</v>
      </c>
      <c r="Y73" s="31">
        <v>0</v>
      </c>
      <c r="Z73">
        <v>3.8805998662553198E-4</v>
      </c>
      <c r="AA73">
        <v>5.2770322687382195E-4</v>
      </c>
      <c r="AB73">
        <v>3.6357914284036201E-3</v>
      </c>
      <c r="AC73">
        <v>1.3058948228871501E-4</v>
      </c>
      <c r="AD73">
        <v>4.2072442667634699E-2</v>
      </c>
      <c r="AE73">
        <v>9.65949180004404E-2</v>
      </c>
      <c r="AF73">
        <v>0.255037837503992</v>
      </c>
      <c r="AG73">
        <v>0.81629255907895903</v>
      </c>
      <c r="AH73">
        <v>0.94230196100390295</v>
      </c>
      <c r="AI73">
        <v>0.99203386852364395</v>
      </c>
      <c r="AJ73">
        <v>1</v>
      </c>
      <c r="AK73">
        <v>1</v>
      </c>
      <c r="AL73">
        <v>1</v>
      </c>
      <c r="AM73">
        <v>0</v>
      </c>
      <c r="AN73">
        <v>0</v>
      </c>
      <c r="AO73" t="s">
        <v>82</v>
      </c>
      <c r="AP73" t="s">
        <v>83</v>
      </c>
      <c r="AQ73">
        <v>827843987.96000004</v>
      </c>
      <c r="AR73">
        <v>3062</v>
      </c>
      <c r="AS73" s="31">
        <v>0</v>
      </c>
      <c r="AT73" s="31">
        <v>0</v>
      </c>
      <c r="AU73" s="31">
        <v>0</v>
      </c>
      <c r="AV73">
        <v>100</v>
      </c>
      <c r="AW73" s="31">
        <v>0</v>
      </c>
      <c r="AX73">
        <v>100</v>
      </c>
    </row>
    <row r="74" spans="1:50" x14ac:dyDescent="0.25">
      <c r="A74">
        <v>4.3</v>
      </c>
      <c r="B74">
        <v>0.95105383007684796</v>
      </c>
      <c r="C74">
        <v>28.261046737152199</v>
      </c>
      <c r="D74">
        <v>45.240284040715402</v>
      </c>
      <c r="E74">
        <v>2.7298498426786399E-2</v>
      </c>
      <c r="F74">
        <v>4.8946169923151102E-2</v>
      </c>
      <c r="G74" s="31">
        <v>0</v>
      </c>
      <c r="H74">
        <v>5.2464186800367099</v>
      </c>
      <c r="I74">
        <v>3.69172285194899</v>
      </c>
      <c r="J74">
        <v>34.717273760760897</v>
      </c>
      <c r="K74">
        <v>210.090614075605</v>
      </c>
      <c r="L74">
        <v>15.0628190517424</v>
      </c>
      <c r="M74">
        <v>19.5938189736627</v>
      </c>
      <c r="N74">
        <v>85.7916585505439</v>
      </c>
      <c r="O74">
        <v>73.984501983366698</v>
      </c>
      <c r="P74">
        <v>285262.204090774</v>
      </c>
      <c r="Q74">
        <v>265099.50371980597</v>
      </c>
      <c r="R74">
        <v>777.48058414718002</v>
      </c>
      <c r="S74" s="31">
        <v>0</v>
      </c>
      <c r="T74" s="31">
        <v>0</v>
      </c>
      <c r="U74">
        <v>1.8733180614728201E-2</v>
      </c>
      <c r="V74">
        <v>1</v>
      </c>
      <c r="W74" s="31">
        <v>0</v>
      </c>
      <c r="X74">
        <v>0.76619444473884202</v>
      </c>
      <c r="Y74" s="31">
        <v>0</v>
      </c>
      <c r="Z74">
        <v>3.93557459393304E-4</v>
      </c>
      <c r="AA74">
        <v>5.5744886441279405E-4</v>
      </c>
      <c r="AB74">
        <v>4.0135355441274102E-3</v>
      </c>
      <c r="AC74">
        <v>2.998124646368E-4</v>
      </c>
      <c r="AD74">
        <v>4.3681799840299997E-2</v>
      </c>
      <c r="AE74">
        <v>0.120093667509478</v>
      </c>
      <c r="AF74">
        <v>0.14854476835838101</v>
      </c>
      <c r="AG74">
        <v>0.69660049824911896</v>
      </c>
      <c r="AH74">
        <v>0.85633042659728598</v>
      </c>
      <c r="AI74">
        <v>0.97462641676318995</v>
      </c>
      <c r="AJ74">
        <v>1</v>
      </c>
      <c r="AK74">
        <v>1</v>
      </c>
      <c r="AL74">
        <v>1</v>
      </c>
      <c r="AM74">
        <v>0</v>
      </c>
      <c r="AN74">
        <v>0</v>
      </c>
      <c r="AO74" t="s">
        <v>84</v>
      </c>
      <c r="AP74" t="s">
        <v>85</v>
      </c>
      <c r="AQ74">
        <v>109751194.54000001</v>
      </c>
      <c r="AR74">
        <v>414</v>
      </c>
      <c r="AS74" s="31">
        <v>0</v>
      </c>
      <c r="AT74" s="31">
        <v>0</v>
      </c>
      <c r="AU74" s="31">
        <v>0</v>
      </c>
      <c r="AV74">
        <v>100</v>
      </c>
      <c r="AW74" s="31">
        <v>0</v>
      </c>
      <c r="AX74">
        <v>100</v>
      </c>
    </row>
    <row r="75" spans="1:50" x14ac:dyDescent="0.25">
      <c r="A75">
        <v>4.3</v>
      </c>
      <c r="B75">
        <v>0.95106712329963905</v>
      </c>
      <c r="C75">
        <v>0.36622219306755499</v>
      </c>
      <c r="D75">
        <v>45.231098578728002</v>
      </c>
      <c r="E75">
        <v>3.0569862156209999E-4</v>
      </c>
      <c r="F75">
        <v>4.8932876700360402E-2</v>
      </c>
      <c r="G75" s="31">
        <v>0</v>
      </c>
      <c r="H75">
        <v>5.3142704746798097</v>
      </c>
      <c r="I75">
        <v>3.6726424055235101</v>
      </c>
      <c r="J75">
        <v>37.399005099148297</v>
      </c>
      <c r="K75">
        <v>234.928818371413</v>
      </c>
      <c r="L75">
        <v>14.685725801905299</v>
      </c>
      <c r="M75">
        <v>20.006515851593601</v>
      </c>
      <c r="N75">
        <v>88.220186954252696</v>
      </c>
      <c r="O75">
        <v>75.4436604361658</v>
      </c>
      <c r="P75">
        <v>291527.89096783998</v>
      </c>
      <c r="Q75">
        <v>271913.73197278898</v>
      </c>
      <c r="R75">
        <v>780.63111333434904</v>
      </c>
      <c r="S75" s="31">
        <v>0</v>
      </c>
      <c r="T75" s="31">
        <v>0</v>
      </c>
      <c r="U75">
        <v>2.8012040363361902E-2</v>
      </c>
      <c r="V75">
        <v>1</v>
      </c>
      <c r="W75" s="31">
        <v>0</v>
      </c>
      <c r="X75">
        <v>0.75461686920681104</v>
      </c>
      <c r="Y75" s="31">
        <v>0</v>
      </c>
      <c r="Z75">
        <v>3.96296718470781E-4</v>
      </c>
      <c r="AA75">
        <v>5.5646500274883601E-4</v>
      </c>
      <c r="AB75">
        <v>3.9214944734304504E-3</v>
      </c>
      <c r="AC75">
        <v>3.8539020046526802E-4</v>
      </c>
      <c r="AD75">
        <v>4.3673214883734601E-2</v>
      </c>
      <c r="AE75">
        <v>0.127046951028637</v>
      </c>
      <c r="AF75">
        <v>7.0359430424194194E-2</v>
      </c>
      <c r="AG75">
        <v>0.653377307897968</v>
      </c>
      <c r="AH75">
        <v>0.82154449340582902</v>
      </c>
      <c r="AI75">
        <v>0.98275269582925295</v>
      </c>
      <c r="AJ75">
        <v>1</v>
      </c>
      <c r="AK75">
        <v>1</v>
      </c>
      <c r="AL75">
        <v>1</v>
      </c>
      <c r="AM75">
        <v>0</v>
      </c>
      <c r="AN75">
        <v>0</v>
      </c>
      <c r="AO75" t="s">
        <v>86</v>
      </c>
      <c r="AP75" t="s">
        <v>87</v>
      </c>
      <c r="AQ75">
        <v>39971318.600000001</v>
      </c>
      <c r="AR75">
        <v>147</v>
      </c>
      <c r="AS75" s="31">
        <v>0</v>
      </c>
      <c r="AT75" s="31">
        <v>0</v>
      </c>
      <c r="AU75" s="31">
        <v>0</v>
      </c>
      <c r="AV75">
        <v>100</v>
      </c>
      <c r="AW75" s="31">
        <v>0</v>
      </c>
      <c r="AX75">
        <v>100</v>
      </c>
    </row>
    <row r="76" spans="1:50" x14ac:dyDescent="0.25">
      <c r="A76">
        <v>4.3</v>
      </c>
      <c r="B76">
        <v>0.95286034594978397</v>
      </c>
      <c r="C76">
        <v>34.576458281537199</v>
      </c>
      <c r="D76">
        <v>43.978975645168497</v>
      </c>
      <c r="E76">
        <v>3.4739567290702898E-2</v>
      </c>
      <c r="F76">
        <v>4.7139654050215501E-2</v>
      </c>
      <c r="G76" s="31">
        <v>0</v>
      </c>
      <c r="H76">
        <v>5.4833120084995297</v>
      </c>
      <c r="I76">
        <v>3.6729403220961898</v>
      </c>
      <c r="J76">
        <v>47.391439883256403</v>
      </c>
      <c r="K76">
        <v>265.60644549534697</v>
      </c>
      <c r="L76">
        <v>14.277030255506199</v>
      </c>
      <c r="M76">
        <v>20.573625950846299</v>
      </c>
      <c r="N76">
        <v>88.917567716743804</v>
      </c>
      <c r="O76">
        <v>76.022172327895106</v>
      </c>
      <c r="P76">
        <v>295376.62379078899</v>
      </c>
      <c r="Q76">
        <v>279697.78473684198</v>
      </c>
      <c r="R76">
        <v>783.97377999480602</v>
      </c>
      <c r="S76" s="31">
        <v>0</v>
      </c>
      <c r="T76" s="31">
        <v>0</v>
      </c>
      <c r="U76" s="31">
        <v>0</v>
      </c>
      <c r="V76">
        <v>1</v>
      </c>
      <c r="W76" s="31">
        <v>0</v>
      </c>
      <c r="X76">
        <v>0.94361767122689999</v>
      </c>
      <c r="Y76" s="31">
        <v>0</v>
      </c>
      <c r="Z76">
        <v>3.9082394423278299E-4</v>
      </c>
      <c r="AA76">
        <v>6.3181952604973702E-4</v>
      </c>
      <c r="AB76">
        <v>4.0903138794649999E-3</v>
      </c>
      <c r="AC76">
        <v>1.7462634454327701E-4</v>
      </c>
      <c r="AD76">
        <v>4.1852053064363202E-2</v>
      </c>
      <c r="AE76">
        <v>0.12851392145829801</v>
      </c>
      <c r="AF76">
        <v>9.9460969393059304E-2</v>
      </c>
      <c r="AG76">
        <v>0.56324577655534402</v>
      </c>
      <c r="AH76">
        <v>0.94738828172530298</v>
      </c>
      <c r="AI76">
        <v>1</v>
      </c>
      <c r="AJ76">
        <v>1</v>
      </c>
      <c r="AK76">
        <v>1</v>
      </c>
      <c r="AL76">
        <v>1</v>
      </c>
      <c r="AM76">
        <v>0</v>
      </c>
      <c r="AN76">
        <v>0</v>
      </c>
      <c r="AO76" t="s">
        <v>154</v>
      </c>
      <c r="AP76" t="s">
        <v>155</v>
      </c>
      <c r="AQ76">
        <v>15942773.73</v>
      </c>
      <c r="AR76">
        <v>57</v>
      </c>
      <c r="AS76" s="31">
        <v>0</v>
      </c>
      <c r="AT76" s="31">
        <v>0</v>
      </c>
      <c r="AU76" s="31">
        <v>0</v>
      </c>
      <c r="AV76">
        <v>100</v>
      </c>
      <c r="AW76" s="31">
        <v>0</v>
      </c>
      <c r="AX76">
        <v>100</v>
      </c>
    </row>
    <row r="80" spans="1:50" x14ac:dyDescent="0.25">
      <c r="D80" t="str">
        <f>C1</f>
        <v>BROKER</v>
      </c>
      <c r="H80" t="str">
        <f>C19</f>
        <v>CORRES</v>
      </c>
      <c r="L80" t="str">
        <f>C38</f>
        <v>CashWindow</v>
      </c>
      <c r="P80" t="str">
        <f>C59</f>
        <v>NonCashWindow</v>
      </c>
    </row>
    <row r="81" spans="4:25" x14ac:dyDescent="0.25">
      <c r="D81" t="str">
        <f>AO2</f>
        <v>groupByColumn</v>
      </c>
      <c r="E81" t="str">
        <f>E2</f>
        <v>PREPAY_SMM1</v>
      </c>
      <c r="F81" t="s">
        <v>158</v>
      </c>
      <c r="H81" t="str">
        <f t="shared" ref="H81:H96" si="0">AO20</f>
        <v>groupByColumn</v>
      </c>
      <c r="I81" t="str">
        <f t="shared" ref="I81:I96" si="1">E20</f>
        <v>PREPAY_SMM1</v>
      </c>
      <c r="J81" t="s">
        <v>158</v>
      </c>
      <c r="L81" t="str">
        <f t="shared" ref="L81:L97" si="2">AO39</f>
        <v>groupByColumn</v>
      </c>
      <c r="M81" t="str">
        <f t="shared" ref="M81:M97" si="3">E39</f>
        <v>PREPAY_SMM1</v>
      </c>
      <c r="N81" t="s">
        <v>158</v>
      </c>
      <c r="P81" t="str">
        <f t="shared" ref="P81:P96" si="4">AO60</f>
        <v>groupByColumn</v>
      </c>
      <c r="Q81" t="str">
        <f t="shared" ref="Q81:Q96" si="5">E60</f>
        <v>PREPAY_SMM1</v>
      </c>
      <c r="R81" t="s">
        <v>158</v>
      </c>
      <c r="U81" t="s">
        <v>58</v>
      </c>
      <c r="V81" t="s">
        <v>126</v>
      </c>
      <c r="W81" t="s">
        <v>156</v>
      </c>
      <c r="X81" t="s">
        <v>157</v>
      </c>
      <c r="Y81" t="s">
        <v>122</v>
      </c>
    </row>
    <row r="82" spans="4:25" x14ac:dyDescent="0.25">
      <c r="D82" t="str">
        <f t="shared" ref="D82:D94" si="6">AO3</f>
        <v>06:-75--50</v>
      </c>
      <c r="E82">
        <f t="shared" ref="E82:E94" si="7">E3</f>
        <v>2.9157422292598401E-3</v>
      </c>
      <c r="F82">
        <f>100*(1-(1-E82)^12)</f>
        <v>3.4433222093304794</v>
      </c>
      <c r="H82" t="str">
        <f t="shared" si="0"/>
        <v>04:-125--100</v>
      </c>
      <c r="I82">
        <f t="shared" si="1"/>
        <v>1.0083504526031401E-8</v>
      </c>
      <c r="J82">
        <f>100*(1-(1-I82)^12)</f>
        <v>1.2100204682674587E-5</v>
      </c>
      <c r="L82" t="str">
        <f t="shared" si="2"/>
        <v>03:-150--125</v>
      </c>
      <c r="M82">
        <f t="shared" si="3"/>
        <v>0</v>
      </c>
      <c r="N82">
        <f>100*(1-(1-M82)^12)</f>
        <v>0</v>
      </c>
      <c r="P82" t="str">
        <f t="shared" si="4"/>
        <v>04:-125--100</v>
      </c>
      <c r="Q82">
        <f t="shared" si="5"/>
        <v>0</v>
      </c>
      <c r="R82">
        <f>100*(1-(1-Q82)^12)</f>
        <v>0</v>
      </c>
      <c r="U82" t="s">
        <v>62</v>
      </c>
      <c r="V82" t="e">
        <f>VLOOKUP(U82,$D$81:$F$98,3,0)</f>
        <v>#N/A</v>
      </c>
      <c r="W82" t="e">
        <f>VLOOKUP(U82,$H$81:$J$98,3,0)</f>
        <v>#N/A</v>
      </c>
      <c r="X82">
        <f>VLOOKUP(U82,$L$81:$N$98,3,0)</f>
        <v>0</v>
      </c>
      <c r="Y82" t="e">
        <f>VLOOKUP(U82,$P$81:$R$98,3,0)</f>
        <v>#N/A</v>
      </c>
    </row>
    <row r="83" spans="4:25" x14ac:dyDescent="0.25">
      <c r="D83" t="str">
        <f t="shared" si="6"/>
        <v>07:-50--25</v>
      </c>
      <c r="E83">
        <f t="shared" si="7"/>
        <v>2.25752251921006E-3</v>
      </c>
      <c r="F83">
        <f t="shared" ref="F83:F94" si="8">100*(1-(1-E83)^12)</f>
        <v>2.6756425653229554</v>
      </c>
      <c r="H83" t="str">
        <f t="shared" si="0"/>
        <v>05:-100--75</v>
      </c>
      <c r="I83">
        <f t="shared" si="1"/>
        <v>6.8667181026693799E-3</v>
      </c>
      <c r="J83">
        <f t="shared" ref="J83:J96" si="9">100*(1-(1-I83)^12)</f>
        <v>7.9358739953947595</v>
      </c>
      <c r="L83" t="str">
        <f t="shared" si="2"/>
        <v>04:-125--100</v>
      </c>
      <c r="M83">
        <f t="shared" si="3"/>
        <v>0</v>
      </c>
      <c r="N83">
        <f t="shared" ref="N83:N97" si="10">100*(1-(1-M83)^12)</f>
        <v>0</v>
      </c>
      <c r="P83" t="str">
        <f t="shared" si="4"/>
        <v>05:-100--75</v>
      </c>
      <c r="Q83">
        <f t="shared" si="5"/>
        <v>1.8160552716067701E-3</v>
      </c>
      <c r="R83">
        <f t="shared" ref="R83:R96" si="11">100*(1-(1-Q83)^12)</f>
        <v>2.1576303824957122</v>
      </c>
      <c r="U83" t="s">
        <v>63</v>
      </c>
      <c r="V83" t="e">
        <f t="shared" ref="V83:V97" si="12">VLOOKUP(U83,$D$81:$F$98,3,0)</f>
        <v>#N/A</v>
      </c>
      <c r="W83">
        <f t="shared" ref="W83:W97" si="13">VLOOKUP(U83,$H$81:$J$98,3,0)</f>
        <v>1.2100204682674587E-5</v>
      </c>
      <c r="X83">
        <f t="shared" ref="X83:X97" si="14">VLOOKUP(U83,$L$81:$N$98,3,0)</f>
        <v>0</v>
      </c>
      <c r="Y83">
        <f t="shared" ref="Y83:Y97" si="15">VLOOKUP(U83,$P$81:$R$98,3,0)</f>
        <v>0</v>
      </c>
    </row>
    <row r="84" spans="4:25" x14ac:dyDescent="0.25">
      <c r="D84" t="str">
        <f t="shared" si="6"/>
        <v>08:-25-0</v>
      </c>
      <c r="E84">
        <f t="shared" si="7"/>
        <v>1.29844706370965E-2</v>
      </c>
      <c r="F84">
        <f t="shared" si="8"/>
        <v>14.515410770881477</v>
      </c>
      <c r="H84" t="str">
        <f t="shared" si="0"/>
        <v>06:-75--50</v>
      </c>
      <c r="I84">
        <f t="shared" si="1"/>
        <v>1.5380346705518499E-3</v>
      </c>
      <c r="J84">
        <f t="shared" si="9"/>
        <v>1.8301087366494606</v>
      </c>
      <c r="L84" t="str">
        <f t="shared" si="2"/>
        <v>05:-100--75</v>
      </c>
      <c r="M84">
        <f t="shared" si="3"/>
        <v>1.0697277709633701E-2</v>
      </c>
      <c r="N84">
        <f t="shared" si="10"/>
        <v>12.107776852550668</v>
      </c>
      <c r="P84" t="str">
        <f t="shared" si="4"/>
        <v>06:-75--50</v>
      </c>
      <c r="Q84">
        <f t="shared" si="5"/>
        <v>7.6879413060304503E-3</v>
      </c>
      <c r="R84">
        <f t="shared" si="11"/>
        <v>8.845266053677193</v>
      </c>
      <c r="U84" t="s">
        <v>64</v>
      </c>
      <c r="V84" t="e">
        <f t="shared" si="12"/>
        <v>#N/A</v>
      </c>
      <c r="W84">
        <f t="shared" si="13"/>
        <v>7.9358739953947595</v>
      </c>
      <c r="X84">
        <f t="shared" si="14"/>
        <v>12.107776852550668</v>
      </c>
      <c r="Y84">
        <f t="shared" si="15"/>
        <v>2.1576303824957122</v>
      </c>
    </row>
    <row r="85" spans="4:25" x14ac:dyDescent="0.25">
      <c r="D85" t="str">
        <f t="shared" si="6"/>
        <v>09:0-25</v>
      </c>
      <c r="E85">
        <f t="shared" si="7"/>
        <v>2.5939486473995702E-2</v>
      </c>
      <c r="F85">
        <f t="shared" si="8"/>
        <v>27.048998367252651</v>
      </c>
      <c r="H85" t="str">
        <f t="shared" si="0"/>
        <v>07:-50--25</v>
      </c>
      <c r="I85">
        <f t="shared" si="1"/>
        <v>2.88456049451831E-3</v>
      </c>
      <c r="J85">
        <f t="shared" si="9"/>
        <v>3.4070806667749864</v>
      </c>
      <c r="L85" t="str">
        <f t="shared" si="2"/>
        <v>06:-75--50</v>
      </c>
      <c r="M85">
        <f t="shared" si="3"/>
        <v>2.6366897999839999E-2</v>
      </c>
      <c r="N85">
        <f t="shared" si="10"/>
        <v>27.432197884991893</v>
      </c>
      <c r="P85" t="str">
        <f t="shared" si="4"/>
        <v>07:-50--25</v>
      </c>
      <c r="Q85">
        <f t="shared" si="5"/>
        <v>5.2393000986796501E-3</v>
      </c>
      <c r="R85">
        <f t="shared" si="11"/>
        <v>6.1091154215680232</v>
      </c>
      <c r="U85" t="s">
        <v>65</v>
      </c>
      <c r="V85">
        <f t="shared" si="12"/>
        <v>3.4433222093304794</v>
      </c>
      <c r="W85">
        <f t="shared" si="13"/>
        <v>1.8301087366494606</v>
      </c>
      <c r="X85">
        <f t="shared" si="14"/>
        <v>27.432197884991893</v>
      </c>
      <c r="Y85">
        <f t="shared" si="15"/>
        <v>8.845266053677193</v>
      </c>
    </row>
    <row r="86" spans="4:25" x14ac:dyDescent="0.25">
      <c r="D86" t="str">
        <f t="shared" si="6"/>
        <v>10:25-50</v>
      </c>
      <c r="E86">
        <f t="shared" si="7"/>
        <v>4.1027432936049102E-2</v>
      </c>
      <c r="F86">
        <f t="shared" si="8"/>
        <v>39.511306539507082</v>
      </c>
      <c r="H86" t="str">
        <f t="shared" si="0"/>
        <v>08:-25-0</v>
      </c>
      <c r="I86">
        <f t="shared" si="1"/>
        <v>7.5443497930416104E-3</v>
      </c>
      <c r="J86">
        <f t="shared" si="9"/>
        <v>8.6868545747934895</v>
      </c>
      <c r="L86" t="str">
        <f t="shared" si="2"/>
        <v>07:-50--25</v>
      </c>
      <c r="M86">
        <f t="shared" si="3"/>
        <v>2.2759411103495898E-3</v>
      </c>
      <c r="N86">
        <f t="shared" si="10"/>
        <v>2.6971999783365286</v>
      </c>
      <c r="P86" t="str">
        <f t="shared" si="4"/>
        <v>08:-25-0</v>
      </c>
      <c r="Q86">
        <f t="shared" si="5"/>
        <v>6.5183614926363001E-3</v>
      </c>
      <c r="R86">
        <f t="shared" si="11"/>
        <v>7.5476108074383212</v>
      </c>
      <c r="U86" t="s">
        <v>66</v>
      </c>
      <c r="V86">
        <f t="shared" si="12"/>
        <v>2.6756425653229554</v>
      </c>
      <c r="W86">
        <f t="shared" si="13"/>
        <v>3.4070806667749864</v>
      </c>
      <c r="X86">
        <f t="shared" si="14"/>
        <v>2.6971999783365286</v>
      </c>
      <c r="Y86">
        <f t="shared" si="15"/>
        <v>6.1091154215680232</v>
      </c>
    </row>
    <row r="87" spans="4:25" x14ac:dyDescent="0.25">
      <c r="D87" t="str">
        <f t="shared" si="6"/>
        <v>11:50-75</v>
      </c>
      <c r="E87">
        <f t="shared" si="7"/>
        <v>5.1853975470512799E-2</v>
      </c>
      <c r="F87">
        <f t="shared" si="8"/>
        <v>47.215946149876075</v>
      </c>
      <c r="H87" t="str">
        <f t="shared" si="0"/>
        <v>09:0-25</v>
      </c>
      <c r="I87">
        <f t="shared" si="1"/>
        <v>1.7027448300148799E-2</v>
      </c>
      <c r="J87">
        <f t="shared" si="9"/>
        <v>18.62393407251194</v>
      </c>
      <c r="L87" t="str">
        <f t="shared" si="2"/>
        <v>08:-25-0</v>
      </c>
      <c r="M87">
        <f t="shared" si="3"/>
        <v>8.9923175072531992E-3</v>
      </c>
      <c r="N87">
        <f t="shared" si="10"/>
        <v>10.272771210009758</v>
      </c>
      <c r="P87" t="str">
        <f t="shared" si="4"/>
        <v>09:0-25</v>
      </c>
      <c r="Q87">
        <f t="shared" si="5"/>
        <v>1.04068917875793E-2</v>
      </c>
      <c r="R87">
        <f t="shared" si="11"/>
        <v>11.797692900111823</v>
      </c>
      <c r="U87" t="s">
        <v>67</v>
      </c>
      <c r="V87">
        <f t="shared" si="12"/>
        <v>14.515410770881477</v>
      </c>
      <c r="W87">
        <f t="shared" si="13"/>
        <v>8.6868545747934895</v>
      </c>
      <c r="X87">
        <f t="shared" si="14"/>
        <v>10.272771210009758</v>
      </c>
      <c r="Y87">
        <f t="shared" si="15"/>
        <v>7.5476108074383212</v>
      </c>
    </row>
    <row r="88" spans="4:25" x14ac:dyDescent="0.25">
      <c r="D88" t="str">
        <f t="shared" si="6"/>
        <v>12:75-100</v>
      </c>
      <c r="E88">
        <f t="shared" si="7"/>
        <v>4.9717463343028401E-2</v>
      </c>
      <c r="F88">
        <f t="shared" si="8"/>
        <v>45.770827219617814</v>
      </c>
      <c r="H88" t="str">
        <f t="shared" si="0"/>
        <v>10:25-50</v>
      </c>
      <c r="I88">
        <f t="shared" si="1"/>
        <v>2.94853641310296E-2</v>
      </c>
      <c r="J88">
        <f t="shared" si="9"/>
        <v>30.1727288819705</v>
      </c>
      <c r="L88" t="str">
        <f t="shared" si="2"/>
        <v>09:0-25</v>
      </c>
      <c r="M88">
        <f t="shared" si="3"/>
        <v>1.6971761849218399E-2</v>
      </c>
      <c r="N88">
        <f t="shared" si="10"/>
        <v>18.56859633389023</v>
      </c>
      <c r="P88" t="str">
        <f t="shared" si="4"/>
        <v>10:25-50</v>
      </c>
      <c r="Q88">
        <f t="shared" si="5"/>
        <v>1.5962751643881098E-2</v>
      </c>
      <c r="R88">
        <f t="shared" si="11"/>
        <v>17.559910432581518</v>
      </c>
      <c r="U88" t="s">
        <v>68</v>
      </c>
      <c r="V88">
        <f t="shared" si="12"/>
        <v>27.048998367252651</v>
      </c>
      <c r="W88">
        <f t="shared" si="13"/>
        <v>18.62393407251194</v>
      </c>
      <c r="X88">
        <f t="shared" si="14"/>
        <v>18.56859633389023</v>
      </c>
      <c r="Y88">
        <f t="shared" si="15"/>
        <v>11.797692900111823</v>
      </c>
    </row>
    <row r="89" spans="4:25" x14ac:dyDescent="0.25">
      <c r="D89" t="str">
        <f t="shared" si="6"/>
        <v>13:100-125</v>
      </c>
      <c r="E89">
        <f t="shared" si="7"/>
        <v>4.9919768812099398E-2</v>
      </c>
      <c r="F89">
        <f t="shared" si="8"/>
        <v>45.909203181044674</v>
      </c>
      <c r="H89" t="str">
        <f t="shared" si="0"/>
        <v>11:50-75</v>
      </c>
      <c r="I89">
        <f t="shared" si="1"/>
        <v>3.9071235046389097E-2</v>
      </c>
      <c r="J89">
        <f t="shared" si="9"/>
        <v>38.013897829902064</v>
      </c>
      <c r="L89" t="str">
        <f t="shared" si="2"/>
        <v>10:25-50</v>
      </c>
      <c r="M89">
        <f t="shared" si="3"/>
        <v>2.9470389804280701E-2</v>
      </c>
      <c r="N89">
        <f t="shared" si="10"/>
        <v>30.159799183788238</v>
      </c>
      <c r="P89" t="str">
        <f t="shared" si="4"/>
        <v>11:50-75</v>
      </c>
      <c r="Q89">
        <f t="shared" si="5"/>
        <v>2.4424861373680599E-2</v>
      </c>
      <c r="R89">
        <f t="shared" si="11"/>
        <v>25.676065547610772</v>
      </c>
      <c r="U89" t="s">
        <v>70</v>
      </c>
      <c r="V89">
        <f t="shared" si="12"/>
        <v>39.511306539507082</v>
      </c>
      <c r="W89">
        <f t="shared" si="13"/>
        <v>30.1727288819705</v>
      </c>
      <c r="X89">
        <f t="shared" si="14"/>
        <v>30.159799183788238</v>
      </c>
      <c r="Y89">
        <f t="shared" si="15"/>
        <v>17.559910432581518</v>
      </c>
    </row>
    <row r="90" spans="4:25" x14ac:dyDescent="0.25">
      <c r="D90" t="str">
        <f t="shared" si="6"/>
        <v>14:125-150</v>
      </c>
      <c r="E90">
        <f t="shared" si="7"/>
        <v>5.0754696248407602E-2</v>
      </c>
      <c r="F90">
        <f t="shared" si="8"/>
        <v>46.476872003021043</v>
      </c>
      <c r="H90" t="str">
        <f t="shared" si="0"/>
        <v>12:75-100</v>
      </c>
      <c r="I90">
        <f t="shared" si="1"/>
        <v>4.4952399751599599E-2</v>
      </c>
      <c r="J90">
        <f t="shared" si="9"/>
        <v>42.416214440489064</v>
      </c>
      <c r="L90" t="str">
        <f t="shared" si="2"/>
        <v>11:50-75</v>
      </c>
      <c r="M90">
        <f t="shared" si="3"/>
        <v>4.1874132965458298E-2</v>
      </c>
      <c r="N90">
        <f t="shared" si="10"/>
        <v>40.14908663130624</v>
      </c>
      <c r="P90" t="str">
        <f t="shared" si="4"/>
        <v>12:75-100</v>
      </c>
      <c r="Q90">
        <f t="shared" si="5"/>
        <v>3.1043832062453099E-2</v>
      </c>
      <c r="R90">
        <f t="shared" si="11"/>
        <v>31.50646531209922</v>
      </c>
      <c r="U90" t="s">
        <v>72</v>
      </c>
      <c r="V90">
        <f t="shared" si="12"/>
        <v>47.215946149876075</v>
      </c>
      <c r="W90">
        <f t="shared" si="13"/>
        <v>38.013897829902064</v>
      </c>
      <c r="X90">
        <f t="shared" si="14"/>
        <v>40.14908663130624</v>
      </c>
      <c r="Y90">
        <f t="shared" si="15"/>
        <v>25.676065547610772</v>
      </c>
    </row>
    <row r="91" spans="4:25" x14ac:dyDescent="0.25">
      <c r="D91" t="str">
        <f t="shared" si="6"/>
        <v>15:150-175</v>
      </c>
      <c r="E91">
        <f t="shared" si="7"/>
        <v>4.7514462955103302E-2</v>
      </c>
      <c r="F91">
        <f t="shared" si="8"/>
        <v>44.242835662966016</v>
      </c>
      <c r="H91" t="str">
        <f t="shared" si="0"/>
        <v>13:100-125</v>
      </c>
      <c r="I91">
        <f t="shared" si="1"/>
        <v>4.5562890713052299E-2</v>
      </c>
      <c r="J91">
        <f t="shared" si="9"/>
        <v>42.85637323294408</v>
      </c>
      <c r="L91" t="str">
        <f t="shared" si="2"/>
        <v>12:75-100</v>
      </c>
      <c r="M91">
        <f t="shared" si="3"/>
        <v>4.5374116267844898E-2</v>
      </c>
      <c r="N91">
        <f t="shared" si="10"/>
        <v>42.720598979704036</v>
      </c>
      <c r="P91" t="str">
        <f t="shared" si="4"/>
        <v>13:100-125</v>
      </c>
      <c r="Q91">
        <f t="shared" si="5"/>
        <v>3.5513148980895901E-2</v>
      </c>
      <c r="R91">
        <f t="shared" si="11"/>
        <v>35.20287534090081</v>
      </c>
      <c r="U91" t="s">
        <v>74</v>
      </c>
      <c r="V91">
        <f t="shared" si="12"/>
        <v>45.770827219617814</v>
      </c>
      <c r="W91">
        <f t="shared" si="13"/>
        <v>42.416214440489064</v>
      </c>
      <c r="X91">
        <f t="shared" si="14"/>
        <v>42.720598979704036</v>
      </c>
      <c r="Y91">
        <f t="shared" si="15"/>
        <v>31.50646531209922</v>
      </c>
    </row>
    <row r="92" spans="4:25" x14ac:dyDescent="0.25">
      <c r="D92" t="str">
        <f t="shared" si="6"/>
        <v>16:175-200</v>
      </c>
      <c r="E92">
        <f t="shared" si="7"/>
        <v>6.1197489207662902E-2</v>
      </c>
      <c r="F92">
        <f t="shared" si="8"/>
        <v>53.130436470808448</v>
      </c>
      <c r="H92" t="str">
        <f t="shared" si="0"/>
        <v>14:125-150</v>
      </c>
      <c r="I92">
        <f t="shared" si="1"/>
        <v>4.8312694015717403E-2</v>
      </c>
      <c r="J92">
        <f t="shared" si="9"/>
        <v>44.800986208120854</v>
      </c>
      <c r="L92" t="str">
        <f t="shared" si="2"/>
        <v>13:100-125</v>
      </c>
      <c r="M92">
        <f t="shared" si="3"/>
        <v>4.6719362255706602E-2</v>
      </c>
      <c r="N92">
        <f t="shared" si="10"/>
        <v>43.681735268574954</v>
      </c>
      <c r="P92" t="str">
        <f t="shared" si="4"/>
        <v>14:125-150</v>
      </c>
      <c r="Q92">
        <f t="shared" si="5"/>
        <v>3.5624577813361397E-2</v>
      </c>
      <c r="R92">
        <f t="shared" si="11"/>
        <v>35.292651765802354</v>
      </c>
      <c r="U92" t="s">
        <v>76</v>
      </c>
      <c r="V92">
        <f t="shared" si="12"/>
        <v>45.909203181044674</v>
      </c>
      <c r="W92">
        <f t="shared" si="13"/>
        <v>42.85637323294408</v>
      </c>
      <c r="X92">
        <f t="shared" si="14"/>
        <v>43.681735268574954</v>
      </c>
      <c r="Y92">
        <f t="shared" si="15"/>
        <v>35.20287534090081</v>
      </c>
    </row>
    <row r="93" spans="4:25" x14ac:dyDescent="0.25">
      <c r="D93" t="str">
        <f t="shared" si="6"/>
        <v>17:200-225</v>
      </c>
      <c r="E93">
        <f t="shared" si="7"/>
        <v>5.2273954856408698E-2</v>
      </c>
      <c r="F93">
        <f t="shared" si="8"/>
        <v>47.495830730037483</v>
      </c>
      <c r="H93" t="str">
        <f t="shared" si="0"/>
        <v>15:150-175</v>
      </c>
      <c r="I93">
        <f t="shared" si="1"/>
        <v>4.4353499314622603E-2</v>
      </c>
      <c r="J93">
        <f t="shared" si="9"/>
        <v>41.981394455784212</v>
      </c>
      <c r="L93" t="str">
        <f t="shared" si="2"/>
        <v>14:125-150</v>
      </c>
      <c r="M93">
        <f t="shared" si="3"/>
        <v>4.45119217051353E-2</v>
      </c>
      <c r="N93">
        <f t="shared" si="10"/>
        <v>42.096705760367449</v>
      </c>
      <c r="P93" t="str">
        <f t="shared" si="4"/>
        <v>15:150-175</v>
      </c>
      <c r="Q93">
        <f t="shared" si="5"/>
        <v>3.4136214325988998E-2</v>
      </c>
      <c r="R93">
        <f t="shared" si="11"/>
        <v>34.084038108405224</v>
      </c>
      <c r="U93" t="s">
        <v>78</v>
      </c>
      <c r="V93">
        <f t="shared" si="12"/>
        <v>46.476872003021043</v>
      </c>
      <c r="W93">
        <f t="shared" si="13"/>
        <v>44.800986208120854</v>
      </c>
      <c r="X93">
        <f t="shared" si="14"/>
        <v>42.096705760367449</v>
      </c>
      <c r="Y93">
        <f t="shared" si="15"/>
        <v>35.292651765802354</v>
      </c>
    </row>
    <row r="94" spans="4:25" x14ac:dyDescent="0.25">
      <c r="D94" t="str">
        <f t="shared" si="6"/>
        <v>18:225-250</v>
      </c>
      <c r="E94">
        <f t="shared" si="7"/>
        <v>5.09258869416227E-2</v>
      </c>
      <c r="F94">
        <f t="shared" si="8"/>
        <v>46.59258807901702</v>
      </c>
      <c r="H94" t="str">
        <f t="shared" si="0"/>
        <v>16:175-200</v>
      </c>
      <c r="I94">
        <f t="shared" si="1"/>
        <v>5.4036720883535297E-2</v>
      </c>
      <c r="J94">
        <f t="shared" si="9"/>
        <v>48.655806463704451</v>
      </c>
      <c r="L94" t="str">
        <f t="shared" si="2"/>
        <v>15:150-175</v>
      </c>
      <c r="M94">
        <f t="shared" si="3"/>
        <v>4.7132848981646797E-2</v>
      </c>
      <c r="N94">
        <f t="shared" si="10"/>
        <v>43.974174414158249</v>
      </c>
      <c r="P94" t="str">
        <f t="shared" si="4"/>
        <v>16:175-200</v>
      </c>
      <c r="Q94">
        <f t="shared" si="5"/>
        <v>3.3626457099512501E-2</v>
      </c>
      <c r="R94">
        <f t="shared" si="11"/>
        <v>33.665359871941824</v>
      </c>
      <c r="U94" t="s">
        <v>80</v>
      </c>
      <c r="V94">
        <f t="shared" si="12"/>
        <v>44.242835662966016</v>
      </c>
      <c r="W94">
        <f t="shared" si="13"/>
        <v>41.981394455784212</v>
      </c>
      <c r="X94">
        <f t="shared" si="14"/>
        <v>43.974174414158249</v>
      </c>
      <c r="Y94">
        <f t="shared" si="15"/>
        <v>34.084038108405224</v>
      </c>
    </row>
    <row r="95" spans="4:25" x14ac:dyDescent="0.25">
      <c r="H95" t="str">
        <f t="shared" si="0"/>
        <v>17:200-225</v>
      </c>
      <c r="I95">
        <f t="shared" si="1"/>
        <v>3.9465442896729298E-2</v>
      </c>
      <c r="J95">
        <f t="shared" si="9"/>
        <v>38.318357648759196</v>
      </c>
      <c r="L95" t="str">
        <f t="shared" si="2"/>
        <v>16:175-200</v>
      </c>
      <c r="M95">
        <f t="shared" si="3"/>
        <v>6.4899798897641206E-2</v>
      </c>
      <c r="N95">
        <f t="shared" si="10"/>
        <v>55.301000258754321</v>
      </c>
      <c r="P95" t="str">
        <f t="shared" si="4"/>
        <v>17:200-225</v>
      </c>
      <c r="Q95">
        <f t="shared" si="5"/>
        <v>2.7298498426786399E-2</v>
      </c>
      <c r="R95">
        <f t="shared" si="11"/>
        <v>28.261046737152341</v>
      </c>
      <c r="U95" t="s">
        <v>82</v>
      </c>
      <c r="V95">
        <f t="shared" si="12"/>
        <v>53.130436470808448</v>
      </c>
      <c r="W95">
        <f t="shared" si="13"/>
        <v>48.655806463704451</v>
      </c>
      <c r="X95">
        <f t="shared" si="14"/>
        <v>55.301000258754321</v>
      </c>
      <c r="Y95">
        <f t="shared" si="15"/>
        <v>33.665359871941824</v>
      </c>
    </row>
    <row r="96" spans="4:25" x14ac:dyDescent="0.25">
      <c r="H96" t="str">
        <f t="shared" si="0"/>
        <v>18:225-250</v>
      </c>
      <c r="I96">
        <f t="shared" si="1"/>
        <v>2.1363410908492999E-2</v>
      </c>
      <c r="J96">
        <f t="shared" si="9"/>
        <v>22.828420602886045</v>
      </c>
      <c r="L96" t="str">
        <f t="shared" si="2"/>
        <v>17:200-225</v>
      </c>
      <c r="M96">
        <f t="shared" si="3"/>
        <v>6.22147879329044E-2</v>
      </c>
      <c r="N96">
        <f t="shared" si="10"/>
        <v>53.736278937248748</v>
      </c>
      <c r="P96" t="str">
        <f t="shared" si="4"/>
        <v>18:225-250</v>
      </c>
      <c r="Q96">
        <f t="shared" si="5"/>
        <v>3.0569862156209999E-4</v>
      </c>
      <c r="R96">
        <f t="shared" si="11"/>
        <v>0.36622219306756687</v>
      </c>
      <c r="U96" t="s">
        <v>84</v>
      </c>
      <c r="V96">
        <f t="shared" si="12"/>
        <v>47.495830730037483</v>
      </c>
      <c r="W96">
        <f t="shared" si="13"/>
        <v>38.318357648759196</v>
      </c>
      <c r="X96">
        <f t="shared" si="14"/>
        <v>53.736278937248748</v>
      </c>
      <c r="Y96">
        <f t="shared" si="15"/>
        <v>28.261046737152341</v>
      </c>
    </row>
    <row r="97" spans="12:25" x14ac:dyDescent="0.25">
      <c r="L97" t="str">
        <f t="shared" si="2"/>
        <v>18:225-250</v>
      </c>
      <c r="M97">
        <f t="shared" si="3"/>
        <v>0</v>
      </c>
      <c r="N97">
        <f t="shared" si="10"/>
        <v>0</v>
      </c>
      <c r="U97" t="s">
        <v>86</v>
      </c>
      <c r="V97">
        <f t="shared" si="12"/>
        <v>46.59258807901702</v>
      </c>
      <c r="W97">
        <f t="shared" si="13"/>
        <v>22.828420602886045</v>
      </c>
      <c r="X97">
        <f t="shared" si="14"/>
        <v>0</v>
      </c>
      <c r="Y97">
        <f t="shared" si="15"/>
        <v>0.36622219306756687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I50" sqref="I50"/>
    </sheetView>
  </sheetViews>
  <sheetFormatPr defaultRowHeight="15" x14ac:dyDescent="0.25"/>
  <sheetData>
    <row r="1" spans="1:12" x14ac:dyDescent="0.25">
      <c r="A1" s="13" t="s">
        <v>103</v>
      </c>
      <c r="B1" t="s">
        <v>104</v>
      </c>
      <c r="F1" s="13" t="s">
        <v>103</v>
      </c>
      <c r="G1" t="s">
        <v>102</v>
      </c>
      <c r="K1" s="13" t="s">
        <v>103</v>
      </c>
      <c r="L1" t="s">
        <v>105</v>
      </c>
    </row>
    <row r="3" spans="1:12" x14ac:dyDescent="0.25">
      <c r="A3" s="13" t="s">
        <v>99</v>
      </c>
      <c r="B3" t="s">
        <v>100</v>
      </c>
      <c r="F3" s="13" t="s">
        <v>99</v>
      </c>
      <c r="G3" t="s">
        <v>100</v>
      </c>
      <c r="K3" s="13" t="s">
        <v>99</v>
      </c>
      <c r="L3" t="s">
        <v>100</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101</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101</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101</v>
      </c>
      <c r="B915" s="12">
        <v>0.92777098243689093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364"/>
  <sheetViews>
    <sheetView topLeftCell="A256" zoomScale="80" zoomScaleNormal="80" workbookViewId="0">
      <pane xSplit="31860" topLeftCell="AP1" activePane="topRight"/>
      <selection activeCell="W359" sqref="W359"/>
      <selection pane="topRight" activeCell="AQ46" sqref="AQ1:AQ1048576"/>
    </sheetView>
  </sheetViews>
  <sheetFormatPr defaultRowHeight="15" x14ac:dyDescent="0.25"/>
  <cols>
    <col min="2" max="4" width="9.42578125" bestFit="1" customWidth="1"/>
    <col min="5" max="6" width="9.42578125" customWidth="1"/>
    <col min="7" max="11" width="9.42578125" bestFit="1" customWidth="1"/>
    <col min="12" max="12" width="13.85546875" bestFit="1" customWidth="1"/>
    <col min="13"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t="s">
        <v>173</v>
      </c>
      <c r="C1" t="s">
        <v>185</v>
      </c>
      <c r="F1" t="s">
        <v>166</v>
      </c>
      <c r="AS1" s="17" t="s">
        <v>88</v>
      </c>
      <c r="AT1" s="17" t="s">
        <v>89</v>
      </c>
      <c r="AU1" s="17"/>
      <c r="AV1" s="17"/>
      <c r="AW1" s="17" t="s">
        <v>90</v>
      </c>
      <c r="AX1" s="17"/>
    </row>
    <row r="2" spans="1:51"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c r="AY2" t="s">
        <v>171</v>
      </c>
    </row>
    <row r="3" spans="1:51" x14ac:dyDescent="0.25">
      <c r="A3">
        <v>97</v>
      </c>
      <c r="B3" s="4">
        <v>0.98577606815945296</v>
      </c>
      <c r="C3" s="4">
        <v>77.766250441952806</v>
      </c>
      <c r="D3" s="4">
        <v>15.7947351580274</v>
      </c>
      <c r="E3" s="4">
        <v>0.117764777860537</v>
      </c>
      <c r="F3" s="5">
        <v>1.42239318405461E-2</v>
      </c>
      <c r="G3" s="5">
        <v>0</v>
      </c>
      <c r="H3" s="4">
        <v>3.0118228597543801</v>
      </c>
      <c r="I3" s="4">
        <v>3.93206950017351</v>
      </c>
      <c r="J3" s="4">
        <v>-67.343618660612407</v>
      </c>
      <c r="K3" s="4">
        <v>-131.79688834493001</v>
      </c>
      <c r="L3" s="4">
        <v>77.448553222896805</v>
      </c>
      <c r="M3" s="4">
        <v>40.2048483392674</v>
      </c>
      <c r="N3" s="4">
        <v>57.573774615470199</v>
      </c>
      <c r="O3" s="4">
        <v>13.5464715834404</v>
      </c>
      <c r="P3" s="4">
        <v>65217.743024503601</v>
      </c>
      <c r="Q3" s="4">
        <v>29971.689459459401</v>
      </c>
      <c r="R3" s="4">
        <v>783.52085417977003</v>
      </c>
      <c r="S3" s="4">
        <v>0</v>
      </c>
      <c r="T3" s="4">
        <v>0</v>
      </c>
      <c r="U3" s="4">
        <v>0.14556425865341999</v>
      </c>
      <c r="V3" s="4">
        <v>0.73500384610698899</v>
      </c>
      <c r="W3" s="4">
        <v>0</v>
      </c>
      <c r="X3" s="4">
        <v>0.68047062718673101</v>
      </c>
      <c r="Y3" s="4">
        <v>0</v>
      </c>
      <c r="Z3" s="5">
        <v>6.2471614459240401E-3</v>
      </c>
      <c r="AA3" s="5">
        <v>3.4552347755811402E-5</v>
      </c>
      <c r="AB3" s="10">
        <v>7.9108447211874693E-3</v>
      </c>
      <c r="AC3" s="10">
        <v>3.1358477979368101E-5</v>
      </c>
      <c r="AD3" s="10">
        <v>0</v>
      </c>
      <c r="AE3" s="4">
        <v>0.29016791997951102</v>
      </c>
      <c r="AF3" s="4">
        <v>0</v>
      </c>
      <c r="AG3" s="4">
        <v>0.200347028386274</v>
      </c>
      <c r="AH3" s="4">
        <v>0.29377723307556203</v>
      </c>
      <c r="AI3" s="4">
        <v>0.34152140563710798</v>
      </c>
      <c r="AJ3" s="4">
        <v>0.37273884704043803</v>
      </c>
      <c r="AK3" s="4">
        <v>0.69424067582479199</v>
      </c>
      <c r="AL3" s="4">
        <v>0.844436782960164</v>
      </c>
      <c r="AM3" s="4">
        <v>0</v>
      </c>
      <c r="AN3" s="4">
        <v>0</v>
      </c>
      <c r="AO3" s="4" t="s">
        <v>62</v>
      </c>
      <c r="AP3" s="4">
        <f>-150--125</f>
        <v>-25</v>
      </c>
      <c r="AQ3">
        <v>1108952.51</v>
      </c>
      <c r="AR3" s="4">
        <v>37</v>
      </c>
      <c r="AS3" s="15">
        <v>0</v>
      </c>
      <c r="AT3" s="15">
        <v>26.499615389300999</v>
      </c>
      <c r="AU3" s="15">
        <v>26.499615389300999</v>
      </c>
      <c r="AV3" s="15">
        <v>73.500384610698902</v>
      </c>
      <c r="AW3" s="15">
        <v>73.500384610698902</v>
      </c>
      <c r="AX3" s="15">
        <v>0</v>
      </c>
      <c r="AY3" s="31">
        <v>0</v>
      </c>
    </row>
    <row r="4" spans="1:51" x14ac:dyDescent="0.25">
      <c r="A4">
        <v>97</v>
      </c>
      <c r="B4" s="4">
        <v>0.98703533772256702</v>
      </c>
      <c r="C4" s="4">
        <v>60.647340518742404</v>
      </c>
      <c r="D4" s="4">
        <v>14.494821472851299</v>
      </c>
      <c r="E4" s="4">
        <v>7.4773974113983996E-2</v>
      </c>
      <c r="F4" s="5">
        <v>1.2964662277431999E-2</v>
      </c>
      <c r="G4" s="5">
        <v>0</v>
      </c>
      <c r="H4" s="4">
        <v>3.2103850079187102</v>
      </c>
      <c r="I4" s="4">
        <v>3.9060855704235502</v>
      </c>
      <c r="J4" s="4">
        <v>-50.637503910222698</v>
      </c>
      <c r="K4" s="4">
        <v>-108.15910191030299</v>
      </c>
      <c r="L4" s="4">
        <v>76.065782195363397</v>
      </c>
      <c r="M4" s="4">
        <v>39.955205084900399</v>
      </c>
      <c r="N4" s="4">
        <v>69.589552850598395</v>
      </c>
      <c r="O4" s="4">
        <v>21.273324020260102</v>
      </c>
      <c r="P4" s="4">
        <v>77796.946586714897</v>
      </c>
      <c r="Q4" s="4">
        <v>33854.4596563573</v>
      </c>
      <c r="R4" s="4">
        <v>785.91313125267402</v>
      </c>
      <c r="S4" s="4">
        <v>0</v>
      </c>
      <c r="T4" s="4">
        <v>0</v>
      </c>
      <c r="U4" s="4">
        <v>3.4924218606045603E-2</v>
      </c>
      <c r="V4" s="4">
        <v>0.49641394659445198</v>
      </c>
      <c r="W4" s="4">
        <v>0</v>
      </c>
      <c r="X4" s="4">
        <v>0.42527985541780999</v>
      </c>
      <c r="Y4" s="4">
        <v>0</v>
      </c>
      <c r="Z4" s="5">
        <v>5.0938705304502101E-3</v>
      </c>
      <c r="AA4" s="5">
        <v>4.6687601905846002E-5</v>
      </c>
      <c r="AB4" s="10">
        <v>7.7808644624423199E-3</v>
      </c>
      <c r="AC4" s="10">
        <v>4.3227615167774703E-5</v>
      </c>
      <c r="AD4" s="10">
        <v>0</v>
      </c>
      <c r="AE4" s="4">
        <v>0.21036998556487499</v>
      </c>
      <c r="AF4" s="4">
        <v>7.4856626319331501E-2</v>
      </c>
      <c r="AG4" s="4">
        <v>0.40045710586794198</v>
      </c>
      <c r="AH4" s="4">
        <v>0.58974550212704702</v>
      </c>
      <c r="AI4" s="4">
        <v>0.67644851068041001</v>
      </c>
      <c r="AJ4" s="4">
        <v>0.72810213374904498</v>
      </c>
      <c r="AK4" s="4">
        <v>0.80176819730306703</v>
      </c>
      <c r="AL4" s="4">
        <v>0.91169808125579899</v>
      </c>
      <c r="AM4" s="4">
        <v>0</v>
      </c>
      <c r="AN4" s="4">
        <v>0</v>
      </c>
      <c r="AO4" s="4" t="s">
        <v>63</v>
      </c>
      <c r="AP4" s="4">
        <f>-125--100</f>
        <v>-25</v>
      </c>
      <c r="AQ4">
        <v>19703295.52</v>
      </c>
      <c r="AR4" s="4">
        <v>582</v>
      </c>
      <c r="AS4" s="15">
        <v>0</v>
      </c>
      <c r="AT4" s="15">
        <v>50.358605340554703</v>
      </c>
      <c r="AU4" s="15">
        <v>50.358605340554703</v>
      </c>
      <c r="AV4" s="15">
        <v>49.641394659445197</v>
      </c>
      <c r="AW4" s="15">
        <v>49.641394659445197</v>
      </c>
      <c r="AX4" s="15">
        <v>0</v>
      </c>
      <c r="AY4" s="31">
        <v>0.78383362911667798</v>
      </c>
    </row>
    <row r="5" spans="1:51" x14ac:dyDescent="0.25">
      <c r="A5">
        <v>97</v>
      </c>
      <c r="B5" s="4">
        <v>0.99171843412601102</v>
      </c>
      <c r="C5" s="4">
        <v>22.730426396185301</v>
      </c>
      <c r="D5" s="4">
        <v>9.4974883506734393</v>
      </c>
      <c r="E5" s="4">
        <v>2.1259913235107199E-2</v>
      </c>
      <c r="F5" s="5">
        <v>8.2815658739888998E-3</v>
      </c>
      <c r="G5" s="5">
        <v>0</v>
      </c>
      <c r="H5" s="4">
        <v>3.0328419155446902</v>
      </c>
      <c r="I5" s="4">
        <v>3.9175091127135899</v>
      </c>
      <c r="J5" s="4">
        <v>-64.954653043501096</v>
      </c>
      <c r="K5" s="4">
        <v>-82.534864901591504</v>
      </c>
      <c r="L5" s="4">
        <v>31.903013217177399</v>
      </c>
      <c r="M5" s="4">
        <v>41.207876827030397</v>
      </c>
      <c r="N5" s="4">
        <v>71.984288919148696</v>
      </c>
      <c r="O5" s="4">
        <v>46.224205397435902</v>
      </c>
      <c r="P5" s="4">
        <v>193952.128033243</v>
      </c>
      <c r="Q5" s="4">
        <v>101978.332976306</v>
      </c>
      <c r="R5" s="4">
        <v>784.25032638547805</v>
      </c>
      <c r="S5" s="4">
        <v>0</v>
      </c>
      <c r="T5" s="4">
        <v>0</v>
      </c>
      <c r="U5" s="4">
        <v>1.3232961958276101E-2</v>
      </c>
      <c r="V5" s="4">
        <v>0.78086130886209704</v>
      </c>
      <c r="W5" s="4">
        <v>0</v>
      </c>
      <c r="X5" s="4">
        <v>0.70022935585881396</v>
      </c>
      <c r="Y5" s="4">
        <v>0</v>
      </c>
      <c r="Z5" s="5">
        <v>1.47833763971803E-3</v>
      </c>
      <c r="AA5" s="5">
        <v>3.7661380061068403E-5</v>
      </c>
      <c r="AB5" s="10">
        <v>6.7292521340447898E-3</v>
      </c>
      <c r="AC5" s="10">
        <v>3.5221171613266397E-5</v>
      </c>
      <c r="AD5" s="10">
        <v>1.08101783184853E-6</v>
      </c>
      <c r="AE5" s="4">
        <v>0.20546410198670201</v>
      </c>
      <c r="AF5" s="4">
        <v>2.3960736154224099E-2</v>
      </c>
      <c r="AG5" s="4">
        <v>0.33077206481545901</v>
      </c>
      <c r="AH5" s="4">
        <v>0.61790172346399397</v>
      </c>
      <c r="AI5" s="4">
        <v>0.74427565700016596</v>
      </c>
      <c r="AJ5" s="4">
        <v>0.81425426166356996</v>
      </c>
      <c r="AK5" s="4">
        <v>0.87096868585030696</v>
      </c>
      <c r="AL5" s="4">
        <v>0.928668895169103</v>
      </c>
      <c r="AM5" s="4">
        <v>0</v>
      </c>
      <c r="AN5" s="4">
        <v>0</v>
      </c>
      <c r="AO5" s="4" t="s">
        <v>64</v>
      </c>
      <c r="AP5" s="4">
        <f>-100--75</f>
        <v>-25</v>
      </c>
      <c r="AQ5">
        <v>314195243.89999998</v>
      </c>
      <c r="AR5" s="4">
        <v>3081</v>
      </c>
      <c r="AS5" s="15">
        <v>0</v>
      </c>
      <c r="AT5" s="15">
        <v>21.913869113790199</v>
      </c>
      <c r="AU5" s="15">
        <v>21.913869113790199</v>
      </c>
      <c r="AV5" s="15">
        <v>78.086130886209702</v>
      </c>
      <c r="AW5" s="15">
        <v>78.086130886209702</v>
      </c>
      <c r="AX5" s="15">
        <v>0</v>
      </c>
      <c r="AY5" s="31">
        <v>1.28146523477467</v>
      </c>
    </row>
    <row r="6" spans="1:51" x14ac:dyDescent="0.25">
      <c r="A6">
        <v>97</v>
      </c>
      <c r="B6" s="4">
        <v>0.99278354157339099</v>
      </c>
      <c r="C6" s="4">
        <v>9.9503804976874797</v>
      </c>
      <c r="D6" s="4">
        <v>8.3241753025852194</v>
      </c>
      <c r="E6" s="4">
        <v>8.6960800996384105E-3</v>
      </c>
      <c r="F6" s="5">
        <v>7.2164584266083799E-3</v>
      </c>
      <c r="G6" s="5">
        <v>0</v>
      </c>
      <c r="H6" s="4">
        <v>3.1638509231508398</v>
      </c>
      <c r="I6" s="4">
        <v>3.9130178192665701</v>
      </c>
      <c r="J6" s="4">
        <v>-50.585242361361502</v>
      </c>
      <c r="K6" s="4">
        <v>-57.530467446043801</v>
      </c>
      <c r="L6" s="4">
        <v>20.204654244530399</v>
      </c>
      <c r="M6" s="4">
        <v>40.731750222535901</v>
      </c>
      <c r="N6" s="4">
        <v>70.919818688740705</v>
      </c>
      <c r="O6" s="4">
        <v>52.399390655706</v>
      </c>
      <c r="P6" s="4">
        <v>232374.51922850101</v>
      </c>
      <c r="Q6" s="4">
        <v>190514.437706169</v>
      </c>
      <c r="R6" s="4">
        <v>783.30019005717202</v>
      </c>
      <c r="S6" s="4">
        <v>0</v>
      </c>
      <c r="T6" s="4">
        <v>0</v>
      </c>
      <c r="U6" s="4">
        <v>4.2417249982930699E-2</v>
      </c>
      <c r="V6" s="4">
        <v>0.59664878184033299</v>
      </c>
      <c r="W6" s="4">
        <v>0</v>
      </c>
      <c r="X6" s="4">
        <v>0.68812771852249299</v>
      </c>
      <c r="Y6" s="4">
        <v>0</v>
      </c>
      <c r="Z6" s="5">
        <v>6.1541343671242803E-4</v>
      </c>
      <c r="AA6" s="5">
        <v>4.8848131263461103E-5</v>
      </c>
      <c r="AB6" s="10">
        <v>6.5058437923616102E-3</v>
      </c>
      <c r="AC6" s="10">
        <v>4.10299502764512E-5</v>
      </c>
      <c r="AD6" s="10">
        <v>5.3098543719440601E-6</v>
      </c>
      <c r="AE6" s="4">
        <v>0.20171237069218401</v>
      </c>
      <c r="AF6" s="4">
        <v>3.4510175251673998E-2</v>
      </c>
      <c r="AG6" s="4">
        <v>0.327615743346375</v>
      </c>
      <c r="AH6" s="4">
        <v>0.64675726394154898</v>
      </c>
      <c r="AI6" s="4">
        <v>0.76091091247334797</v>
      </c>
      <c r="AJ6" s="4">
        <v>0.81593987180858996</v>
      </c>
      <c r="AK6" s="4">
        <v>0.87060099973789695</v>
      </c>
      <c r="AL6" s="4">
        <v>0.931323938674259</v>
      </c>
      <c r="AM6" s="4">
        <v>0</v>
      </c>
      <c r="AN6" s="4">
        <v>0</v>
      </c>
      <c r="AO6" s="4" t="s">
        <v>65</v>
      </c>
      <c r="AP6" s="4">
        <f>-75--50</f>
        <v>-25</v>
      </c>
      <c r="AQ6">
        <v>4366209883.3500004</v>
      </c>
      <c r="AR6" s="4">
        <v>22918</v>
      </c>
      <c r="AS6" s="15">
        <v>0</v>
      </c>
      <c r="AT6" s="15">
        <v>40.335121815966602</v>
      </c>
      <c r="AU6" s="15">
        <v>40.335121815966602</v>
      </c>
      <c r="AV6" s="15">
        <v>59.664878184033299</v>
      </c>
      <c r="AW6" s="15">
        <v>59.664878184033299</v>
      </c>
      <c r="AX6" s="15">
        <v>0</v>
      </c>
      <c r="AY6">
        <v>1.23026065216966</v>
      </c>
    </row>
    <row r="7" spans="1:51" x14ac:dyDescent="0.25">
      <c r="A7">
        <v>97</v>
      </c>
      <c r="B7" s="4">
        <v>0.99278191653594405</v>
      </c>
      <c r="C7" s="4">
        <v>8.4373973959298407</v>
      </c>
      <c r="D7" s="4">
        <v>8.3259760009334105</v>
      </c>
      <c r="E7" s="4">
        <v>7.3186924931721497E-3</v>
      </c>
      <c r="F7" s="5">
        <v>7.2180834640556404E-3</v>
      </c>
      <c r="G7" s="5">
        <v>0</v>
      </c>
      <c r="H7" s="4">
        <v>3.3534521048425301</v>
      </c>
      <c r="I7" s="4">
        <v>3.9011696487560901</v>
      </c>
      <c r="J7" s="4">
        <v>-36.6493978298261</v>
      </c>
      <c r="K7" s="4">
        <v>-33.523639700681301</v>
      </c>
      <c r="L7" s="4">
        <v>16.689786927723802</v>
      </c>
      <c r="M7" s="4">
        <v>38.871915991979499</v>
      </c>
      <c r="N7" s="4">
        <v>70.045288296418505</v>
      </c>
      <c r="O7" s="4">
        <v>53.612698982069901</v>
      </c>
      <c r="P7" s="4">
        <v>261773.37445153299</v>
      </c>
      <c r="Q7" s="4">
        <v>238046.64298283201</v>
      </c>
      <c r="R7" s="4">
        <v>782.84836691707198</v>
      </c>
      <c r="S7" s="4">
        <v>0</v>
      </c>
      <c r="T7" s="4">
        <v>0</v>
      </c>
      <c r="U7" s="4">
        <v>9.5330653301709603E-2</v>
      </c>
      <c r="V7" s="4">
        <v>0.44471391620601503</v>
      </c>
      <c r="W7" s="4">
        <v>0</v>
      </c>
      <c r="X7" s="4">
        <v>0.66990659933685304</v>
      </c>
      <c r="Y7" s="4">
        <v>0</v>
      </c>
      <c r="Z7" s="5">
        <v>4.7285357266864202E-4</v>
      </c>
      <c r="AA7" s="5">
        <v>6.7412537575292004E-5</v>
      </c>
      <c r="AB7" s="10">
        <v>6.2038745038460004E-3</v>
      </c>
      <c r="AC7" s="10">
        <v>7.0439601748817097E-5</v>
      </c>
      <c r="AD7" s="10">
        <v>4.0348507226079297E-4</v>
      </c>
      <c r="AE7" s="4">
        <v>0.208235263930066</v>
      </c>
      <c r="AF7" s="4">
        <v>6.2946677122099101E-2</v>
      </c>
      <c r="AG7" s="4">
        <v>0.38692805883252102</v>
      </c>
      <c r="AH7" s="4">
        <v>0.59501505914324004</v>
      </c>
      <c r="AI7" s="4">
        <v>0.69724439115269299</v>
      </c>
      <c r="AJ7" s="4">
        <v>0.758696907580374</v>
      </c>
      <c r="AK7" s="4">
        <v>0.81626061660840599</v>
      </c>
      <c r="AL7" s="4">
        <v>0.89987287709144603</v>
      </c>
      <c r="AM7" s="4">
        <v>0</v>
      </c>
      <c r="AN7" s="4">
        <v>0</v>
      </c>
      <c r="AO7" s="4" t="s">
        <v>66</v>
      </c>
      <c r="AP7" s="4">
        <f>-50--25</f>
        <v>-25</v>
      </c>
      <c r="AQ7">
        <v>55199921901.360001</v>
      </c>
      <c r="AR7" s="4">
        <v>231887</v>
      </c>
      <c r="AS7" s="15">
        <v>0</v>
      </c>
      <c r="AT7" s="15">
        <v>55.528086555707198</v>
      </c>
      <c r="AU7" s="15">
        <v>55.528086555707198</v>
      </c>
      <c r="AV7" s="15">
        <v>44.471913444292703</v>
      </c>
      <c r="AW7" s="15">
        <v>44.471913444292703</v>
      </c>
      <c r="AX7" s="15">
        <v>0</v>
      </c>
      <c r="AY7">
        <v>0.63754967202410495</v>
      </c>
    </row>
    <row r="8" spans="1:51" x14ac:dyDescent="0.25">
      <c r="A8">
        <v>97</v>
      </c>
      <c r="B8" s="4">
        <v>0.99253901156968005</v>
      </c>
      <c r="C8" s="4">
        <v>8.9225686581484105</v>
      </c>
      <c r="D8" s="4">
        <v>8.5947738163038494</v>
      </c>
      <c r="E8" s="4">
        <v>7.7580950386785504E-3</v>
      </c>
      <c r="F8" s="5">
        <v>7.4609884303195699E-3</v>
      </c>
      <c r="G8" s="5">
        <v>0</v>
      </c>
      <c r="H8" s="4">
        <v>3.4351286982616198</v>
      </c>
      <c r="I8" s="4">
        <v>3.8760521504458398</v>
      </c>
      <c r="J8" s="4">
        <v>-31.7908136180376</v>
      </c>
      <c r="K8" s="4">
        <v>-22.388010162878299</v>
      </c>
      <c r="L8" s="4">
        <v>16.093635663196299</v>
      </c>
      <c r="M8" s="4">
        <v>37.749838203723797</v>
      </c>
      <c r="N8" s="4">
        <v>70.351132716170497</v>
      </c>
      <c r="O8" s="4">
        <v>54.441446113845998</v>
      </c>
      <c r="P8" s="4">
        <v>268686.18643260503</v>
      </c>
      <c r="Q8" s="4">
        <v>247393.364252053</v>
      </c>
      <c r="R8" s="4">
        <v>782.46055413467798</v>
      </c>
      <c r="S8" s="4">
        <v>0</v>
      </c>
      <c r="T8" s="4">
        <v>0</v>
      </c>
      <c r="U8" s="4">
        <v>0.10295617131354</v>
      </c>
      <c r="V8" s="4">
        <v>0.43404353111142002</v>
      </c>
      <c r="W8" s="4">
        <v>0</v>
      </c>
      <c r="X8" s="4">
        <v>0.66484863239335501</v>
      </c>
      <c r="Y8" s="4">
        <v>0</v>
      </c>
      <c r="Z8" s="5">
        <v>4.5078869389570102E-4</v>
      </c>
      <c r="AA8" s="5">
        <v>6.7534093137210598E-5</v>
      </c>
      <c r="AB8" s="10">
        <v>6.0068501713424196E-3</v>
      </c>
      <c r="AC8" s="10">
        <v>9.1809593878495902E-5</v>
      </c>
      <c r="AD8" s="10">
        <v>8.4398793418513402E-4</v>
      </c>
      <c r="AE8" s="4">
        <v>0.207987237970466</v>
      </c>
      <c r="AF8" s="4">
        <v>8.8755334388262094E-2</v>
      </c>
      <c r="AG8" s="4">
        <v>0.41290653987257098</v>
      </c>
      <c r="AH8" s="4">
        <v>0.58130786087693598</v>
      </c>
      <c r="AI8" s="4">
        <v>0.68651771436451803</v>
      </c>
      <c r="AJ8" s="4">
        <v>0.74170876979258205</v>
      </c>
      <c r="AK8" s="4">
        <v>0.80248160143205705</v>
      </c>
      <c r="AL8" s="4">
        <v>0.87627768189241695</v>
      </c>
      <c r="AM8" s="4">
        <v>0</v>
      </c>
      <c r="AN8" s="4">
        <v>0</v>
      </c>
      <c r="AO8" s="4" t="s">
        <v>137</v>
      </c>
      <c r="AP8" s="4">
        <f>-25--20</f>
        <v>-5</v>
      </c>
      <c r="AQ8">
        <v>29209734517.240002</v>
      </c>
      <c r="AR8" s="4">
        <v>118070</v>
      </c>
      <c r="AS8" s="15">
        <v>0</v>
      </c>
      <c r="AT8" s="15">
        <v>56.595078329222702</v>
      </c>
      <c r="AU8" s="15">
        <v>56.595078329222702</v>
      </c>
      <c r="AV8" s="15">
        <v>43.404921670777199</v>
      </c>
      <c r="AW8" s="15">
        <v>43.404921670777199</v>
      </c>
      <c r="AX8" s="15">
        <v>0</v>
      </c>
      <c r="AY8">
        <v>1.2355245325573001</v>
      </c>
    </row>
    <row r="9" spans="1:51" x14ac:dyDescent="0.25">
      <c r="A9">
        <v>97</v>
      </c>
      <c r="B9" s="4">
        <v>0.99249955914015997</v>
      </c>
      <c r="C9" s="4">
        <v>8.1262609628432205</v>
      </c>
      <c r="D9" s="4">
        <v>8.63836347792612</v>
      </c>
      <c r="E9" s="4">
        <v>7.0380290261841099E-3</v>
      </c>
      <c r="F9" s="5">
        <v>7.5004408598396003E-3</v>
      </c>
      <c r="G9" s="5">
        <v>0</v>
      </c>
      <c r="H9" s="4">
        <v>3.48136499306848</v>
      </c>
      <c r="I9" s="4">
        <v>3.8769790202052299</v>
      </c>
      <c r="J9" s="4">
        <v>-29.331553365111599</v>
      </c>
      <c r="K9" s="4">
        <v>-17.4055265226377</v>
      </c>
      <c r="L9" s="4">
        <v>15.6765750972896</v>
      </c>
      <c r="M9" s="4">
        <v>36.3549822406559</v>
      </c>
      <c r="N9" s="4">
        <v>70.014460598935003</v>
      </c>
      <c r="O9" s="4">
        <v>54.482423290307601</v>
      </c>
      <c r="P9" s="4">
        <v>274530.45698934997</v>
      </c>
      <c r="Q9" s="4">
        <v>254209.49404811201</v>
      </c>
      <c r="R9" s="4">
        <v>782.36850238137197</v>
      </c>
      <c r="S9" s="4">
        <v>0</v>
      </c>
      <c r="T9" s="4">
        <v>0</v>
      </c>
      <c r="U9" s="4">
        <v>0.104290596719623</v>
      </c>
      <c r="V9" s="4">
        <v>0.438306029101654</v>
      </c>
      <c r="W9" s="4">
        <v>0</v>
      </c>
      <c r="X9" s="4">
        <v>0.65940436600505803</v>
      </c>
      <c r="Y9" s="4">
        <v>0</v>
      </c>
      <c r="Z9" s="5">
        <v>4.3836491162461603E-4</v>
      </c>
      <c r="AA9" s="5">
        <v>6.6044818125892397E-5</v>
      </c>
      <c r="AB9" s="10">
        <v>5.8435123864683299E-3</v>
      </c>
      <c r="AC9" s="10">
        <v>1.06818738348764E-4</v>
      </c>
      <c r="AD9" s="10">
        <v>1.04568225977652E-3</v>
      </c>
      <c r="AE9" s="4">
        <v>0.209201671114218</v>
      </c>
      <c r="AF9" s="4">
        <v>0.112807037357663</v>
      </c>
      <c r="AG9" s="4">
        <v>0.41681799562958899</v>
      </c>
      <c r="AH9" s="4">
        <v>0.56737672765480895</v>
      </c>
      <c r="AI9" s="4">
        <v>0.66237941339611905</v>
      </c>
      <c r="AJ9" s="4">
        <v>0.72410659440082203</v>
      </c>
      <c r="AK9" s="4">
        <v>0.79056698451518703</v>
      </c>
      <c r="AL9" s="4">
        <v>0.87001576042990503</v>
      </c>
      <c r="AM9" s="4">
        <v>0</v>
      </c>
      <c r="AN9" s="4">
        <v>0</v>
      </c>
      <c r="AO9" s="4" t="s">
        <v>138</v>
      </c>
      <c r="AP9" s="4">
        <f>-20--15</f>
        <v>-5</v>
      </c>
      <c r="AQ9">
        <v>37693929567.959999</v>
      </c>
      <c r="AR9" s="4">
        <v>148279</v>
      </c>
      <c r="AS9" s="15">
        <v>0</v>
      </c>
      <c r="AT9" s="15">
        <v>56.1690980939184</v>
      </c>
      <c r="AU9" s="15">
        <v>56.1690980939184</v>
      </c>
      <c r="AV9" s="15">
        <v>43.8309019060815</v>
      </c>
      <c r="AW9" s="15">
        <v>43.8309019060815</v>
      </c>
      <c r="AX9" s="15">
        <v>0</v>
      </c>
      <c r="AY9">
        <v>3.2050274988464702</v>
      </c>
    </row>
    <row r="10" spans="1:51" x14ac:dyDescent="0.25">
      <c r="A10">
        <v>97</v>
      </c>
      <c r="B10" s="4">
        <v>0.99245357048316396</v>
      </c>
      <c r="C10" s="4">
        <v>9.5269363337779094</v>
      </c>
      <c r="D10" s="4">
        <v>8.6891507450955192</v>
      </c>
      <c r="E10" s="4">
        <v>8.3084605823860406E-3</v>
      </c>
      <c r="F10" s="5">
        <v>7.5464295168357299E-3</v>
      </c>
      <c r="G10" s="5">
        <v>0</v>
      </c>
      <c r="H10" s="4">
        <v>3.51520287691406</v>
      </c>
      <c r="I10" s="4">
        <v>3.8574906998441998</v>
      </c>
      <c r="J10" s="4">
        <v>-28.0971313558837</v>
      </c>
      <c r="K10" s="4">
        <v>-12.3595592226914</v>
      </c>
      <c r="L10" s="4">
        <v>15.313486905972701</v>
      </c>
      <c r="M10" s="4">
        <v>34.868611097677899</v>
      </c>
      <c r="N10" s="4">
        <v>70.452725570911895</v>
      </c>
      <c r="O10" s="4">
        <v>55.410672751358398</v>
      </c>
      <c r="P10" s="4">
        <v>280057.67464030097</v>
      </c>
      <c r="Q10" s="4">
        <v>260215.306724775</v>
      </c>
      <c r="R10" s="4">
        <v>782.29372229885996</v>
      </c>
      <c r="S10" s="4">
        <v>0</v>
      </c>
      <c r="T10" s="4">
        <v>0</v>
      </c>
      <c r="U10" s="4">
        <v>0.104553371093252</v>
      </c>
      <c r="V10" s="4">
        <v>0.44783776324903302</v>
      </c>
      <c r="W10" s="4">
        <v>0</v>
      </c>
      <c r="X10" s="4">
        <v>0.65358426855479501</v>
      </c>
      <c r="Y10" s="4">
        <v>0</v>
      </c>
      <c r="Z10" s="5">
        <v>4.29583143604642E-4</v>
      </c>
      <c r="AA10" s="5">
        <v>6.3958970178738805E-5</v>
      </c>
      <c r="AB10" s="10">
        <v>5.71165996423502E-3</v>
      </c>
      <c r="AC10" s="10">
        <v>1.1726344484324899E-4</v>
      </c>
      <c r="AD10" s="10">
        <v>1.22394676684557E-3</v>
      </c>
      <c r="AE10" s="4">
        <v>0.20326949296410399</v>
      </c>
      <c r="AF10" s="4">
        <v>0.14252795255953701</v>
      </c>
      <c r="AG10" s="4">
        <v>0.44920970512203701</v>
      </c>
      <c r="AH10" s="4">
        <v>0.58108682110263599</v>
      </c>
      <c r="AI10" s="4">
        <v>0.67704953197901796</v>
      </c>
      <c r="AJ10" s="4">
        <v>0.72951005410548697</v>
      </c>
      <c r="AK10" s="4">
        <v>0.794143284379901</v>
      </c>
      <c r="AL10" s="4">
        <v>0.85923569066585803</v>
      </c>
      <c r="AM10" s="4">
        <v>0</v>
      </c>
      <c r="AN10" s="4">
        <v>0</v>
      </c>
      <c r="AO10" s="4" t="s">
        <v>139</v>
      </c>
      <c r="AP10" s="4">
        <f>-15--10</f>
        <v>-5</v>
      </c>
      <c r="AQ10">
        <v>46004504937.099998</v>
      </c>
      <c r="AR10" s="4">
        <v>176794</v>
      </c>
      <c r="AS10" s="15">
        <v>0</v>
      </c>
      <c r="AT10" s="15">
        <v>55.215915746209603</v>
      </c>
      <c r="AU10" s="15">
        <v>55.215915746209603</v>
      </c>
      <c r="AV10" s="15">
        <v>44.784084253790297</v>
      </c>
      <c r="AW10" s="15">
        <v>44.784084253790297</v>
      </c>
      <c r="AX10" s="15">
        <v>0</v>
      </c>
      <c r="AY10">
        <v>4.3429931169008</v>
      </c>
    </row>
    <row r="11" spans="1:51" x14ac:dyDescent="0.25">
      <c r="A11">
        <v>97</v>
      </c>
      <c r="B11" s="4">
        <v>0.99259692834387103</v>
      </c>
      <c r="C11" s="4">
        <v>9.3158784839017699</v>
      </c>
      <c r="D11" s="4">
        <v>8.5307489856098702</v>
      </c>
      <c r="E11" s="4">
        <v>8.1158794814608203E-3</v>
      </c>
      <c r="F11" s="5">
        <v>7.4030716561284803E-3</v>
      </c>
      <c r="G11" s="5">
        <v>0</v>
      </c>
      <c r="H11" s="4">
        <v>3.55326777378114</v>
      </c>
      <c r="I11" s="4">
        <v>3.8457455484311498</v>
      </c>
      <c r="J11" s="4">
        <v>-26.6905248349345</v>
      </c>
      <c r="K11" s="4">
        <v>-7.4438699924338003</v>
      </c>
      <c r="L11" s="4">
        <v>15.4009531170326</v>
      </c>
      <c r="M11" s="4">
        <v>33.136090086340097</v>
      </c>
      <c r="N11" s="4">
        <v>70.176618160626006</v>
      </c>
      <c r="O11" s="4">
        <v>55.8123795202984</v>
      </c>
      <c r="P11" s="4">
        <v>280428.72070875199</v>
      </c>
      <c r="Q11" s="4">
        <v>258702.68753511901</v>
      </c>
      <c r="R11" s="4">
        <v>782.05825611636203</v>
      </c>
      <c r="S11" s="4">
        <v>0</v>
      </c>
      <c r="T11" s="4">
        <v>0</v>
      </c>
      <c r="U11" s="4">
        <v>0.100162597822417</v>
      </c>
      <c r="V11" s="4">
        <v>0.46176808984426498</v>
      </c>
      <c r="W11" s="4">
        <v>0</v>
      </c>
      <c r="X11" s="4">
        <v>0.64358132004620505</v>
      </c>
      <c r="Y11" s="4">
        <v>0</v>
      </c>
      <c r="Z11" s="5">
        <v>4.1853794516316602E-4</v>
      </c>
      <c r="AA11" s="5">
        <v>6.1856304009702095E-5</v>
      </c>
      <c r="AB11" s="10">
        <v>5.4487789090794502E-3</v>
      </c>
      <c r="AC11" s="10">
        <v>1.29334500697275E-4</v>
      </c>
      <c r="AD11" s="10">
        <v>1.3445466737345201E-3</v>
      </c>
      <c r="AE11" s="4">
        <v>0.196822864485941</v>
      </c>
      <c r="AF11" s="4">
        <v>0.17662262686438601</v>
      </c>
      <c r="AG11" s="4">
        <v>0.473319424661726</v>
      </c>
      <c r="AH11" s="4">
        <v>0.59274856342040805</v>
      </c>
      <c r="AI11" s="4">
        <v>0.68175616384511595</v>
      </c>
      <c r="AJ11" s="4">
        <v>0.73394211288717404</v>
      </c>
      <c r="AK11" s="4">
        <v>0.80023872797530604</v>
      </c>
      <c r="AL11" s="4">
        <v>0.86174990685757202</v>
      </c>
      <c r="AM11" s="4">
        <v>0</v>
      </c>
      <c r="AN11" s="4">
        <v>0</v>
      </c>
      <c r="AO11" s="4" t="s">
        <v>140</v>
      </c>
      <c r="AP11" s="4">
        <f>-10--5</f>
        <v>-5</v>
      </c>
      <c r="AQ11">
        <v>53626997504.529999</v>
      </c>
      <c r="AR11" s="4">
        <v>207292</v>
      </c>
      <c r="AS11" s="15">
        <v>0</v>
      </c>
      <c r="AT11" s="15">
        <v>53.821710169550002</v>
      </c>
      <c r="AU11" s="15">
        <v>53.821710169550002</v>
      </c>
      <c r="AV11" s="15">
        <v>46.178289830449899</v>
      </c>
      <c r="AW11" s="15">
        <v>46.178289830449899</v>
      </c>
      <c r="AX11" s="15">
        <v>0</v>
      </c>
      <c r="AY11">
        <v>6.7455126545613897</v>
      </c>
    </row>
    <row r="12" spans="1:51" x14ac:dyDescent="0.25">
      <c r="A12">
        <v>97</v>
      </c>
      <c r="B12" s="4">
        <v>0.99270415915610299</v>
      </c>
      <c r="C12" s="4">
        <v>9.6525103070200604</v>
      </c>
      <c r="D12" s="4">
        <v>8.4121008009319294</v>
      </c>
      <c r="E12" s="4">
        <v>8.4232368600686801E-3</v>
      </c>
      <c r="F12" s="5">
        <v>7.2958408438966596E-3</v>
      </c>
      <c r="G12" s="5">
        <v>0</v>
      </c>
      <c r="H12" s="4">
        <v>3.6076656703590801</v>
      </c>
      <c r="I12" s="4">
        <v>3.8446720183833598</v>
      </c>
      <c r="J12" s="4">
        <v>-25.000353152932899</v>
      </c>
      <c r="K12" s="4">
        <v>-2.4376999571728302</v>
      </c>
      <c r="L12" s="4">
        <v>15.3973444806382</v>
      </c>
      <c r="M12" s="4">
        <v>29.8260058799966</v>
      </c>
      <c r="N12" s="4">
        <v>71.674470308906805</v>
      </c>
      <c r="O12" s="4">
        <v>58.603483249555097</v>
      </c>
      <c r="P12" s="4">
        <v>277523.50348979898</v>
      </c>
      <c r="Q12" s="4">
        <v>258935.96986435101</v>
      </c>
      <c r="R12" s="4">
        <v>781.81787467554295</v>
      </c>
      <c r="S12" s="4">
        <v>0</v>
      </c>
      <c r="T12" s="4">
        <v>0</v>
      </c>
      <c r="U12" s="4">
        <v>9.1984664154810603E-2</v>
      </c>
      <c r="V12" s="4">
        <v>0.48361675385049402</v>
      </c>
      <c r="W12" s="4">
        <v>0</v>
      </c>
      <c r="X12" s="4">
        <v>0.61419093574479899</v>
      </c>
      <c r="Y12" s="4">
        <v>0</v>
      </c>
      <c r="Z12" s="5">
        <v>4.0201600322841899E-4</v>
      </c>
      <c r="AA12" s="5">
        <v>5.9070735316371799E-5</v>
      </c>
      <c r="AB12" s="10">
        <v>5.2529040943237902E-3</v>
      </c>
      <c r="AC12" s="10">
        <v>1.25053327443276E-4</v>
      </c>
      <c r="AD12" s="10">
        <v>1.45677958815637E-3</v>
      </c>
      <c r="AE12" s="4">
        <v>0.17094577995003599</v>
      </c>
      <c r="AF12" s="4">
        <v>0.23204215751617699</v>
      </c>
      <c r="AG12" s="4">
        <v>0.55902919120641004</v>
      </c>
      <c r="AH12" s="4">
        <v>0.66809396408035304</v>
      </c>
      <c r="AI12" s="4">
        <v>0.745147762841878</v>
      </c>
      <c r="AJ12" s="4">
        <v>0.78934667582458695</v>
      </c>
      <c r="AK12" s="4">
        <v>0.84607771990477099</v>
      </c>
      <c r="AL12" s="4">
        <v>0.89600590614533704</v>
      </c>
      <c r="AM12" s="4">
        <v>0</v>
      </c>
      <c r="AN12" s="4">
        <v>0</v>
      </c>
      <c r="AO12" s="4" t="s">
        <v>67</v>
      </c>
      <c r="AP12" s="4">
        <f>-25-0</f>
        <v>-25</v>
      </c>
      <c r="AQ12">
        <v>59098768953.93</v>
      </c>
      <c r="AR12" s="4">
        <v>228237</v>
      </c>
      <c r="AS12" s="15">
        <v>0</v>
      </c>
      <c r="AT12" s="15">
        <v>51.636838968488597</v>
      </c>
      <c r="AU12" s="15">
        <v>51.636838968488597</v>
      </c>
      <c r="AV12" s="15">
        <v>48.363161031511297</v>
      </c>
      <c r="AW12" s="15">
        <v>48.363161031511297</v>
      </c>
      <c r="AX12" s="15">
        <v>0</v>
      </c>
      <c r="AY12">
        <v>10.945442528537599</v>
      </c>
    </row>
    <row r="13" spans="1:51" x14ac:dyDescent="0.25">
      <c r="A13">
        <v>97</v>
      </c>
      <c r="B13" s="4">
        <v>0.99255574440303596</v>
      </c>
      <c r="C13" s="4">
        <v>10.1790402707325</v>
      </c>
      <c r="D13" s="4">
        <v>8.5762805150990697</v>
      </c>
      <c r="E13" s="4">
        <v>8.9060898384611207E-3</v>
      </c>
      <c r="F13" s="5">
        <v>7.4442555969634998E-3</v>
      </c>
      <c r="G13" s="5">
        <v>0</v>
      </c>
      <c r="H13" s="4">
        <v>3.6329861229946498</v>
      </c>
      <c r="I13" s="4">
        <v>3.8301285345478799</v>
      </c>
      <c r="J13" s="4">
        <v>-24.270034838708199</v>
      </c>
      <c r="K13" s="4">
        <v>2.5198657759232601</v>
      </c>
      <c r="L13" s="4">
        <v>14.9611197713722</v>
      </c>
      <c r="M13" s="4">
        <v>29.542142226770299</v>
      </c>
      <c r="N13" s="4">
        <v>70.848297483982904</v>
      </c>
      <c r="O13" s="4">
        <v>57.7288835210313</v>
      </c>
      <c r="P13" s="4">
        <v>286738.39569671103</v>
      </c>
      <c r="Q13" s="4">
        <v>266595.762363413</v>
      </c>
      <c r="R13" s="4">
        <v>781.76688328331204</v>
      </c>
      <c r="S13" s="4">
        <v>0</v>
      </c>
      <c r="T13" s="4">
        <v>0</v>
      </c>
      <c r="U13" s="4">
        <v>9.7374680360209701E-2</v>
      </c>
      <c r="V13" s="4">
        <v>0.48871615245349198</v>
      </c>
      <c r="W13" s="4">
        <v>0</v>
      </c>
      <c r="X13" s="4">
        <v>0.62742320112513394</v>
      </c>
      <c r="Y13" s="4">
        <v>0</v>
      </c>
      <c r="Z13" s="5">
        <v>4.0211018750964698E-4</v>
      </c>
      <c r="AA13" s="5">
        <v>5.8681205086949799E-5</v>
      </c>
      <c r="AB13" s="10">
        <v>5.14211115316576E-3</v>
      </c>
      <c r="AC13" s="10">
        <v>1.47635763420044E-4</v>
      </c>
      <c r="AD13" s="10">
        <v>1.6937000687497999E-3</v>
      </c>
      <c r="AE13" s="4">
        <v>0.177940527626721</v>
      </c>
      <c r="AF13" s="4">
        <v>0.235471785298529</v>
      </c>
      <c r="AG13" s="4">
        <v>0.54965266577963501</v>
      </c>
      <c r="AH13" s="4">
        <v>0.64606494820844396</v>
      </c>
      <c r="AI13" s="4">
        <v>0.72191145717259797</v>
      </c>
      <c r="AJ13" s="4">
        <v>0.76551551330658296</v>
      </c>
      <c r="AK13" s="4">
        <v>0.82559218730000195</v>
      </c>
      <c r="AL13" s="4">
        <v>0.87698087214234699</v>
      </c>
      <c r="AM13" s="4">
        <v>0</v>
      </c>
      <c r="AN13" s="4">
        <v>0</v>
      </c>
      <c r="AO13" s="4" t="s">
        <v>141</v>
      </c>
      <c r="AP13" s="4" t="s">
        <v>127</v>
      </c>
      <c r="AQ13">
        <v>70408207435.940002</v>
      </c>
      <c r="AR13" s="4">
        <v>264101</v>
      </c>
      <c r="AS13" s="15">
        <v>0</v>
      </c>
      <c r="AT13" s="15">
        <v>51.126988652483298</v>
      </c>
      <c r="AU13" s="15">
        <v>51.126988652483298</v>
      </c>
      <c r="AV13" s="15">
        <v>48.873011347516602</v>
      </c>
      <c r="AW13" s="15">
        <v>48.873011347516602</v>
      </c>
      <c r="AX13" s="15">
        <v>0</v>
      </c>
      <c r="AY13">
        <v>16.327380270267401</v>
      </c>
    </row>
    <row r="14" spans="1:51" x14ac:dyDescent="0.25">
      <c r="A14">
        <v>97</v>
      </c>
      <c r="B14" s="4">
        <v>0.99254509837634597</v>
      </c>
      <c r="C14" s="4">
        <v>10.7942922015798</v>
      </c>
      <c r="D14" s="4">
        <v>8.5880470112155596</v>
      </c>
      <c r="E14" s="4">
        <v>9.4736032818249407E-3</v>
      </c>
      <c r="F14" s="5">
        <v>7.4549016236537301E-3</v>
      </c>
      <c r="G14" s="5">
        <v>0</v>
      </c>
      <c r="H14" s="4">
        <v>3.6875055865174802</v>
      </c>
      <c r="I14" s="4">
        <v>3.8326690174755398</v>
      </c>
      <c r="J14" s="4">
        <v>-23.036661881191399</v>
      </c>
      <c r="K14" s="4">
        <v>7.4915537554035501</v>
      </c>
      <c r="L14" s="4">
        <v>15.1088386631106</v>
      </c>
      <c r="M14" s="4">
        <v>26.954692955928302</v>
      </c>
      <c r="N14" s="4">
        <v>71.196351879181705</v>
      </c>
      <c r="O14" s="4">
        <v>59.216694977608597</v>
      </c>
      <c r="P14" s="4">
        <v>284596.39377093897</v>
      </c>
      <c r="Q14" s="4">
        <v>264067.61369418702</v>
      </c>
      <c r="R14" s="4">
        <v>781.52706175567198</v>
      </c>
      <c r="S14" s="4">
        <v>0</v>
      </c>
      <c r="T14" s="4">
        <v>0</v>
      </c>
      <c r="U14" s="4">
        <v>9.4385527341282305E-2</v>
      </c>
      <c r="V14" s="4">
        <v>0.50978248433449502</v>
      </c>
      <c r="W14" s="4">
        <v>0</v>
      </c>
      <c r="X14" s="4">
        <v>0.60838326718038704</v>
      </c>
      <c r="Y14" s="4">
        <v>0</v>
      </c>
      <c r="Z14" s="5">
        <v>3.9059779790615902E-4</v>
      </c>
      <c r="AA14" s="5">
        <v>5.6510900040466499E-5</v>
      </c>
      <c r="AB14" s="10">
        <v>4.9813853841360898E-3</v>
      </c>
      <c r="AC14" s="10">
        <v>1.43712943296242E-4</v>
      </c>
      <c r="AD14" s="10">
        <v>1.88267796963888E-3</v>
      </c>
      <c r="AE14" s="4">
        <v>0.15909249878074799</v>
      </c>
      <c r="AF14" s="4">
        <v>0.27071440732767899</v>
      </c>
      <c r="AG14" s="4">
        <v>0.61276774010836599</v>
      </c>
      <c r="AH14" s="4">
        <v>0.707133589599655</v>
      </c>
      <c r="AI14" s="4">
        <v>0.76859897013200296</v>
      </c>
      <c r="AJ14" s="4">
        <v>0.807970727095352</v>
      </c>
      <c r="AK14" s="4">
        <v>0.85767133297898601</v>
      </c>
      <c r="AL14" s="4">
        <v>0.90143335216273002</v>
      </c>
      <c r="AM14" s="4">
        <v>0</v>
      </c>
      <c r="AN14" s="4">
        <v>0</v>
      </c>
      <c r="AO14" s="4" t="s">
        <v>142</v>
      </c>
      <c r="AP14" s="4">
        <v>43230</v>
      </c>
      <c r="AQ14">
        <v>73151746277.949997</v>
      </c>
      <c r="AR14" s="4">
        <v>277019</v>
      </c>
      <c r="AS14" s="15">
        <v>0</v>
      </c>
      <c r="AT14" s="15">
        <v>49.018564859945897</v>
      </c>
      <c r="AU14" s="15">
        <v>49.018564859945897</v>
      </c>
      <c r="AV14" s="15">
        <v>50.981435140054003</v>
      </c>
      <c r="AW14" s="15">
        <v>50.981435140054003</v>
      </c>
      <c r="AX14" s="15">
        <v>0</v>
      </c>
      <c r="AY14">
        <v>30.2671381753661</v>
      </c>
    </row>
    <row r="15" spans="1:51" x14ac:dyDescent="0.25">
      <c r="A15">
        <v>97</v>
      </c>
      <c r="B15" s="4">
        <v>0.99220922271095802</v>
      </c>
      <c r="C15" s="4">
        <v>11.658179353406499</v>
      </c>
      <c r="D15" s="4">
        <v>8.9585608034590294</v>
      </c>
      <c r="E15" s="4">
        <v>1.02765459385161E-2</v>
      </c>
      <c r="F15" s="5">
        <v>7.7907772890413096E-3</v>
      </c>
      <c r="G15" s="5">
        <v>0</v>
      </c>
      <c r="H15" s="4">
        <v>3.7328514326038298</v>
      </c>
      <c r="I15" s="4">
        <v>3.8302452572005401</v>
      </c>
      <c r="J15" s="4">
        <v>-21.284487017261998</v>
      </c>
      <c r="K15" s="4">
        <v>12.5802588898379</v>
      </c>
      <c r="L15" s="4">
        <v>15.0035163947501</v>
      </c>
      <c r="M15" s="4">
        <v>26.406183647322301</v>
      </c>
      <c r="N15" s="4">
        <v>71.621822812470398</v>
      </c>
      <c r="O15" s="4">
        <v>59.730990553113998</v>
      </c>
      <c r="P15" s="4">
        <v>285024.22126040701</v>
      </c>
      <c r="Q15" s="4">
        <v>265921.17947370902</v>
      </c>
      <c r="R15" s="4">
        <v>781.34681544242903</v>
      </c>
      <c r="S15" s="4">
        <v>0</v>
      </c>
      <c r="T15" s="4">
        <v>0</v>
      </c>
      <c r="U15" s="4">
        <v>9.4394610509187599E-2</v>
      </c>
      <c r="V15" s="4">
        <v>0.51314494055333704</v>
      </c>
      <c r="W15" s="4">
        <v>0</v>
      </c>
      <c r="X15" s="4">
        <v>0.601239595755929</v>
      </c>
      <c r="Y15" s="4">
        <v>0</v>
      </c>
      <c r="Z15" s="5">
        <v>3.90187274807384E-4</v>
      </c>
      <c r="AA15" s="5">
        <v>5.7245583926476303E-5</v>
      </c>
      <c r="AB15" s="10">
        <v>4.9948060818280904E-3</v>
      </c>
      <c r="AC15" s="10">
        <v>1.61744167358814E-4</v>
      </c>
      <c r="AD15" s="10">
        <v>2.18677776184324E-3</v>
      </c>
      <c r="AE15" s="4">
        <v>0.155743109665512</v>
      </c>
      <c r="AF15" s="4">
        <v>0.281509846453187</v>
      </c>
      <c r="AG15" s="4">
        <v>0.625134392709353</v>
      </c>
      <c r="AH15" s="4">
        <v>0.71872140886378</v>
      </c>
      <c r="AI15" s="4">
        <v>0.78107384464276997</v>
      </c>
      <c r="AJ15" s="4">
        <v>0.817819414807608</v>
      </c>
      <c r="AK15" s="4">
        <v>0.86358181481406904</v>
      </c>
      <c r="AL15" s="4">
        <v>0.90360119184828502</v>
      </c>
      <c r="AM15" s="4">
        <v>0</v>
      </c>
      <c r="AN15" s="4">
        <v>0</v>
      </c>
      <c r="AO15" s="4" t="s">
        <v>143</v>
      </c>
      <c r="AP15" s="4">
        <v>43388</v>
      </c>
      <c r="AQ15">
        <v>76862389557.440002</v>
      </c>
      <c r="AR15" s="4">
        <v>289042</v>
      </c>
      <c r="AS15" s="15">
        <v>0</v>
      </c>
      <c r="AT15" s="15">
        <v>48.682378792096799</v>
      </c>
      <c r="AU15" s="15">
        <v>48.682378792096799</v>
      </c>
      <c r="AV15" s="15">
        <v>51.317621207903102</v>
      </c>
      <c r="AW15" s="15">
        <v>51.317621207903102</v>
      </c>
      <c r="AX15" s="15">
        <v>0</v>
      </c>
      <c r="AY15">
        <v>51.0195335440702</v>
      </c>
    </row>
    <row r="16" spans="1:51" x14ac:dyDescent="0.25">
      <c r="A16">
        <v>97</v>
      </c>
      <c r="B16" s="4">
        <v>0.99181649484332801</v>
      </c>
      <c r="C16" s="4">
        <v>11.9703342177451</v>
      </c>
      <c r="D16" s="4">
        <v>9.3900437101414305</v>
      </c>
      <c r="E16" s="4">
        <v>1.0568450408062599E-2</v>
      </c>
      <c r="F16" s="5">
        <v>8.1835051566715097E-3</v>
      </c>
      <c r="G16" s="5">
        <v>0</v>
      </c>
      <c r="H16" s="4">
        <v>3.77325932901201</v>
      </c>
      <c r="I16" s="4">
        <v>3.8298765556496699</v>
      </c>
      <c r="J16" s="4">
        <v>-20.601783180479199</v>
      </c>
      <c r="K16" s="4">
        <v>17.5134310232066</v>
      </c>
      <c r="L16" s="4">
        <v>15.032643030830901</v>
      </c>
      <c r="M16" s="4">
        <v>26.470120079891</v>
      </c>
      <c r="N16" s="4">
        <v>71.455545195488</v>
      </c>
      <c r="O16" s="4">
        <v>59.538565636032402</v>
      </c>
      <c r="P16" s="4">
        <v>285802.23495629302</v>
      </c>
      <c r="Q16" s="4">
        <v>265392.17404100299</v>
      </c>
      <c r="R16" s="4">
        <v>781.16996035588397</v>
      </c>
      <c r="S16" s="4">
        <v>0</v>
      </c>
      <c r="T16" s="4">
        <v>0</v>
      </c>
      <c r="U16" s="4">
        <v>9.77668135291902E-2</v>
      </c>
      <c r="V16" s="4">
        <v>0.51407203884236596</v>
      </c>
      <c r="W16" s="4">
        <v>0</v>
      </c>
      <c r="X16" s="4">
        <v>0.59555167783122598</v>
      </c>
      <c r="Y16" s="4">
        <v>0</v>
      </c>
      <c r="Z16" s="5">
        <v>3.9343170535983301E-4</v>
      </c>
      <c r="AA16" s="5">
        <v>5.8786425170489699E-5</v>
      </c>
      <c r="AB16" s="10">
        <v>4.9881859175638001E-3</v>
      </c>
      <c r="AC16" s="10">
        <v>1.8389869458034099E-4</v>
      </c>
      <c r="AD16" s="10">
        <v>2.5591861892444801E-3</v>
      </c>
      <c r="AE16" s="4">
        <v>0.15795918876019099</v>
      </c>
      <c r="AF16" s="4">
        <v>0.27435868395624802</v>
      </c>
      <c r="AG16" s="4">
        <v>0.62663151034891595</v>
      </c>
      <c r="AH16" s="4">
        <v>0.71891504969938003</v>
      </c>
      <c r="AI16" s="4">
        <v>0.78000654506320599</v>
      </c>
      <c r="AJ16" s="4">
        <v>0.81584729611479301</v>
      </c>
      <c r="AK16" s="4">
        <v>0.85958362329126103</v>
      </c>
      <c r="AL16" s="4">
        <v>0.89770336905191594</v>
      </c>
      <c r="AM16" s="4">
        <v>0</v>
      </c>
      <c r="AN16" s="4">
        <v>0</v>
      </c>
      <c r="AO16" s="4" t="s">
        <v>144</v>
      </c>
      <c r="AP16" s="4" t="s">
        <v>128</v>
      </c>
      <c r="AQ16">
        <v>79855974384.589996</v>
      </c>
      <c r="AR16" s="4">
        <v>300898</v>
      </c>
      <c r="AS16" s="15">
        <v>0</v>
      </c>
      <c r="AT16" s="15">
        <v>48.589363287598403</v>
      </c>
      <c r="AU16" s="15">
        <v>48.589363287598403</v>
      </c>
      <c r="AV16" s="15">
        <v>51.410636712401498</v>
      </c>
      <c r="AW16" s="15">
        <v>51.410636712401498</v>
      </c>
      <c r="AX16" s="15">
        <v>0</v>
      </c>
      <c r="AY16">
        <v>81.165856527850806</v>
      </c>
    </row>
    <row r="17" spans="1:51" x14ac:dyDescent="0.25">
      <c r="A17">
        <v>97</v>
      </c>
      <c r="B17" s="4">
        <v>0.99141312096168999</v>
      </c>
      <c r="C17" s="4">
        <v>12.8672426361166</v>
      </c>
      <c r="D17" s="4">
        <v>9.8312710231208396</v>
      </c>
      <c r="E17" s="4">
        <v>1.14124848174756E-2</v>
      </c>
      <c r="F17" s="5">
        <v>8.5868790383092693E-3</v>
      </c>
      <c r="G17" s="5">
        <v>0</v>
      </c>
      <c r="H17" s="4">
        <v>3.8262609517834001</v>
      </c>
      <c r="I17" s="4">
        <v>3.8350661004241799</v>
      </c>
      <c r="J17" s="4">
        <v>-19.615828824366002</v>
      </c>
      <c r="K17" s="4">
        <v>22.492704132172101</v>
      </c>
      <c r="L17" s="4">
        <v>15.1797908817167</v>
      </c>
      <c r="M17" s="4">
        <v>25.338312905121299</v>
      </c>
      <c r="N17" s="4">
        <v>72.738174178811605</v>
      </c>
      <c r="O17" s="4">
        <v>61.266633140068102</v>
      </c>
      <c r="P17" s="4">
        <v>282022.01897109899</v>
      </c>
      <c r="Q17" s="4">
        <v>262894.79851139599</v>
      </c>
      <c r="R17" s="4">
        <v>780.88093249171402</v>
      </c>
      <c r="S17" s="4">
        <v>0</v>
      </c>
      <c r="T17" s="4">
        <v>0</v>
      </c>
      <c r="U17" s="4">
        <v>0.10181305345377099</v>
      </c>
      <c r="V17" s="4">
        <v>0.525536776466629</v>
      </c>
      <c r="W17" s="4">
        <v>0</v>
      </c>
      <c r="X17" s="4">
        <v>0.57838258122877395</v>
      </c>
      <c r="Y17" s="4">
        <v>0</v>
      </c>
      <c r="Z17" s="5">
        <v>3.9128505580549402E-4</v>
      </c>
      <c r="AA17" s="5">
        <v>5.9963628126220899E-5</v>
      </c>
      <c r="AB17" s="10">
        <v>5.0244214021726696E-3</v>
      </c>
      <c r="AC17" s="10">
        <v>1.8296554236246E-4</v>
      </c>
      <c r="AD17" s="10">
        <v>2.9282275162945699E-3</v>
      </c>
      <c r="AE17" s="4">
        <v>0.145224423530908</v>
      </c>
      <c r="AF17" s="4">
        <v>0.27259721146821497</v>
      </c>
      <c r="AG17" s="4">
        <v>0.67354488190008299</v>
      </c>
      <c r="AH17" s="4">
        <v>0.76965945321955898</v>
      </c>
      <c r="AI17" s="4">
        <v>0.82690346929729597</v>
      </c>
      <c r="AJ17" s="4">
        <v>0.85561169664905301</v>
      </c>
      <c r="AK17" s="4">
        <v>0.88794182217159601</v>
      </c>
      <c r="AL17" s="4">
        <v>0.91389415962070397</v>
      </c>
      <c r="AM17" s="4">
        <v>0</v>
      </c>
      <c r="AN17" s="4">
        <v>0</v>
      </c>
      <c r="AO17" s="4" t="s">
        <v>68</v>
      </c>
      <c r="AP17" s="4" t="s">
        <v>69</v>
      </c>
      <c r="AQ17">
        <v>78232497035.820007</v>
      </c>
      <c r="AR17" s="4">
        <v>297581</v>
      </c>
      <c r="AS17" s="15">
        <v>0</v>
      </c>
      <c r="AT17" s="15">
        <v>47.440664776936302</v>
      </c>
      <c r="AU17" s="15">
        <v>47.440664776936302</v>
      </c>
      <c r="AV17" s="15">
        <v>52.559335223063599</v>
      </c>
      <c r="AW17" s="15">
        <v>52.559335223063599</v>
      </c>
      <c r="AX17" s="15">
        <v>0</v>
      </c>
      <c r="AY17">
        <v>116.945887099232</v>
      </c>
    </row>
    <row r="18" spans="1:51" x14ac:dyDescent="0.25">
      <c r="A18">
        <v>97</v>
      </c>
      <c r="B18" s="4">
        <v>0.99074103649295098</v>
      </c>
      <c r="C18" s="4">
        <v>13.797476115160499</v>
      </c>
      <c r="D18" s="4">
        <v>10.5620529081424</v>
      </c>
      <c r="E18" s="4">
        <v>1.2296335340091301E-2</v>
      </c>
      <c r="F18" s="5">
        <v>9.2589635070484295E-3</v>
      </c>
      <c r="G18" s="5">
        <v>0</v>
      </c>
      <c r="H18" s="4">
        <v>3.85920611732227</v>
      </c>
      <c r="I18" s="4">
        <v>3.8292358462577201</v>
      </c>
      <c r="J18" s="4">
        <v>-18.1954821492733</v>
      </c>
      <c r="K18" s="4">
        <v>27.486417699311499</v>
      </c>
      <c r="L18" s="4">
        <v>15.0742100336654</v>
      </c>
      <c r="M18" s="4">
        <v>26.816764856133702</v>
      </c>
      <c r="N18" s="4">
        <v>72.075669962381099</v>
      </c>
      <c r="O18" s="4">
        <v>59.938134185536001</v>
      </c>
      <c r="P18" s="4">
        <v>284814.21513377602</v>
      </c>
      <c r="Q18" s="4">
        <v>264696.27034411998</v>
      </c>
      <c r="R18" s="4">
        <v>780.769610453018</v>
      </c>
      <c r="S18" s="4">
        <v>0</v>
      </c>
      <c r="T18" s="4">
        <v>0</v>
      </c>
      <c r="U18" s="4">
        <v>0.106335153441939</v>
      </c>
      <c r="V18" s="4">
        <v>0.52167352852079896</v>
      </c>
      <c r="W18" s="4">
        <v>0</v>
      </c>
      <c r="X18" s="4">
        <v>0.58151036384085297</v>
      </c>
      <c r="Y18" s="4">
        <v>0</v>
      </c>
      <c r="Z18" s="5">
        <v>3.9994121582854499E-4</v>
      </c>
      <c r="AA18" s="5">
        <v>6.3633422398608704E-5</v>
      </c>
      <c r="AB18" s="10">
        <v>5.1247543574492703E-3</v>
      </c>
      <c r="AC18" s="10">
        <v>2.35214471926295E-4</v>
      </c>
      <c r="AD18" s="10">
        <v>3.43540401466402E-3</v>
      </c>
      <c r="AE18" s="4">
        <v>0.157358015650747</v>
      </c>
      <c r="AF18" s="4">
        <v>0.24479243720438501</v>
      </c>
      <c r="AG18" s="4">
        <v>0.63872748805249002</v>
      </c>
      <c r="AH18" s="4">
        <v>0.73806233036771796</v>
      </c>
      <c r="AI18" s="4">
        <v>0.80117137121131599</v>
      </c>
      <c r="AJ18" s="4">
        <v>0.83349947808795199</v>
      </c>
      <c r="AK18" s="4">
        <v>0.87013765701255197</v>
      </c>
      <c r="AL18" s="4">
        <v>0.89862344498463698</v>
      </c>
      <c r="AM18" s="4">
        <v>0</v>
      </c>
      <c r="AN18" s="4">
        <v>0</v>
      </c>
      <c r="AO18" s="4" t="s">
        <v>145</v>
      </c>
      <c r="AP18" s="4" t="s">
        <v>129</v>
      </c>
      <c r="AQ18">
        <v>81611683465.039993</v>
      </c>
      <c r="AR18" s="4">
        <v>308322</v>
      </c>
      <c r="AS18" s="15">
        <v>0</v>
      </c>
      <c r="AT18" s="15">
        <v>47.826219836906098</v>
      </c>
      <c r="AU18" s="15">
        <v>47.826219836906098</v>
      </c>
      <c r="AV18" s="15">
        <v>52.173780163093802</v>
      </c>
      <c r="AW18" s="15">
        <v>52.173780163093802</v>
      </c>
      <c r="AX18" s="15">
        <v>0</v>
      </c>
      <c r="AY18">
        <v>155.30214496099001</v>
      </c>
    </row>
    <row r="19" spans="1:51" x14ac:dyDescent="0.25">
      <c r="A19">
        <v>97</v>
      </c>
      <c r="B19" s="4">
        <v>0.990185646159498</v>
      </c>
      <c r="C19" s="4">
        <v>15.405668682098099</v>
      </c>
      <c r="D19" s="4">
        <v>11.1618476538387</v>
      </c>
      <c r="E19" s="4">
        <v>1.3845172268501901E-2</v>
      </c>
      <c r="F19" s="5">
        <v>9.8143538405019402E-3</v>
      </c>
      <c r="G19" s="5">
        <v>0</v>
      </c>
      <c r="H19" s="4">
        <v>3.9072537647779999</v>
      </c>
      <c r="I19" s="4">
        <v>3.8309018194785902</v>
      </c>
      <c r="J19" s="4">
        <v>-17.3193865322771</v>
      </c>
      <c r="K19" s="4">
        <v>32.471328005422798</v>
      </c>
      <c r="L19" s="4">
        <v>15.1532766248933</v>
      </c>
      <c r="M19" s="4">
        <v>26.822647121037701</v>
      </c>
      <c r="N19" s="4">
        <v>73.068119908860197</v>
      </c>
      <c r="O19" s="4">
        <v>60.914180972943498</v>
      </c>
      <c r="P19" s="4">
        <v>283002.10867878603</v>
      </c>
      <c r="Q19" s="4">
        <v>263364.32930371998</v>
      </c>
      <c r="R19" s="4">
        <v>780.42821321629299</v>
      </c>
      <c r="S19" s="4">
        <v>0</v>
      </c>
      <c r="T19" s="4">
        <v>0</v>
      </c>
      <c r="U19" s="4">
        <v>0.10759056187397301</v>
      </c>
      <c r="V19" s="4">
        <v>0.51985336522257297</v>
      </c>
      <c r="W19" s="4">
        <v>0</v>
      </c>
      <c r="X19" s="4">
        <v>0.55330337323726797</v>
      </c>
      <c r="Y19" s="4">
        <v>0</v>
      </c>
      <c r="Z19" s="5">
        <v>4.0191957748417098E-4</v>
      </c>
      <c r="AA19" s="5">
        <v>6.7014112172877004E-5</v>
      </c>
      <c r="AB19" s="10">
        <v>5.1915213509894703E-3</v>
      </c>
      <c r="AC19" s="10">
        <v>2.5220949744951299E-4</v>
      </c>
      <c r="AD19" s="10">
        <v>3.9016734460556399E-3</v>
      </c>
      <c r="AE19" s="4">
        <v>0.15498636835448301</v>
      </c>
      <c r="AF19" s="4">
        <v>0.21948713381551599</v>
      </c>
      <c r="AG19" s="4">
        <v>0.65271911378007796</v>
      </c>
      <c r="AH19" s="4">
        <v>0.75453320637111998</v>
      </c>
      <c r="AI19" s="4">
        <v>0.81676778999870903</v>
      </c>
      <c r="AJ19" s="4">
        <v>0.84715588508556094</v>
      </c>
      <c r="AK19" s="4">
        <v>0.87887122949668905</v>
      </c>
      <c r="AL19" s="4">
        <v>0.902826730892478</v>
      </c>
      <c r="AM19" s="4">
        <v>0</v>
      </c>
      <c r="AN19" s="4">
        <v>0</v>
      </c>
      <c r="AO19" s="4" t="s">
        <v>146</v>
      </c>
      <c r="AP19" s="4" t="s">
        <v>130</v>
      </c>
      <c r="AQ19">
        <v>79889199015.320007</v>
      </c>
      <c r="AR19" s="4">
        <v>303341</v>
      </c>
      <c r="AS19" s="15">
        <v>0</v>
      </c>
      <c r="AT19" s="15">
        <v>48.010552876484297</v>
      </c>
      <c r="AU19" s="15">
        <v>48.010552876484297</v>
      </c>
      <c r="AV19" s="15">
        <v>51.989447123515603</v>
      </c>
      <c r="AW19" s="15">
        <v>51.989447123515603</v>
      </c>
      <c r="AX19" s="15">
        <v>0</v>
      </c>
      <c r="AY19">
        <v>199.20900976620999</v>
      </c>
    </row>
    <row r="20" spans="1:51" x14ac:dyDescent="0.25">
      <c r="A20">
        <v>97</v>
      </c>
      <c r="B20" s="4">
        <v>0.98947145153549798</v>
      </c>
      <c r="C20" s="4">
        <v>16.4608644948487</v>
      </c>
      <c r="D20" s="4">
        <v>11.9277238850116</v>
      </c>
      <c r="E20" s="4">
        <v>1.4876154857025099E-2</v>
      </c>
      <c r="F20" s="5">
        <v>1.0528548464501301E-2</v>
      </c>
      <c r="G20" s="5">
        <v>0</v>
      </c>
      <c r="H20" s="4">
        <v>3.9482105972160699</v>
      </c>
      <c r="I20" s="4">
        <v>3.8289160105834199</v>
      </c>
      <c r="J20" s="4">
        <v>-16.295490777859602</v>
      </c>
      <c r="K20" s="4">
        <v>37.533618677066698</v>
      </c>
      <c r="L20" s="4">
        <v>15.0640134140366</v>
      </c>
      <c r="M20" s="4">
        <v>27.8611207237802</v>
      </c>
      <c r="N20" s="4">
        <v>73.606113114594393</v>
      </c>
      <c r="O20" s="4">
        <v>60.863124968953798</v>
      </c>
      <c r="P20" s="4">
        <v>283305.86888172699</v>
      </c>
      <c r="Q20" s="4">
        <v>264927.71812308597</v>
      </c>
      <c r="R20" s="4">
        <v>780.26779154011604</v>
      </c>
      <c r="S20" s="4">
        <v>0</v>
      </c>
      <c r="T20" s="4">
        <v>0</v>
      </c>
      <c r="U20" s="4">
        <v>0.111167477111986</v>
      </c>
      <c r="V20" s="4">
        <v>0.51185242533506303</v>
      </c>
      <c r="W20" s="4">
        <v>0</v>
      </c>
      <c r="X20" s="4">
        <v>0.54514245658497196</v>
      </c>
      <c r="Y20" s="4">
        <v>0</v>
      </c>
      <c r="Z20" s="5">
        <v>4.0826983534252898E-4</v>
      </c>
      <c r="AA20" s="5">
        <v>7.1108654937499698E-5</v>
      </c>
      <c r="AB20" s="10">
        <v>5.3303691667209198E-3</v>
      </c>
      <c r="AC20" s="10">
        <v>2.9253794043881899E-4</v>
      </c>
      <c r="AD20" s="10">
        <v>4.4262469567800397E-3</v>
      </c>
      <c r="AE20" s="4">
        <v>0.16234951059835601</v>
      </c>
      <c r="AF20" s="4">
        <v>0.186164439474304</v>
      </c>
      <c r="AG20" s="4">
        <v>0.63697773681129899</v>
      </c>
      <c r="AH20" s="4">
        <v>0.74472921158064298</v>
      </c>
      <c r="AI20" s="4">
        <v>0.81208097745873598</v>
      </c>
      <c r="AJ20" s="4">
        <v>0.84191856355249794</v>
      </c>
      <c r="AK20" s="4">
        <v>0.87251244323417798</v>
      </c>
      <c r="AL20" s="4">
        <v>0.89506789746134596</v>
      </c>
      <c r="AM20" s="4">
        <v>0</v>
      </c>
      <c r="AN20" s="4">
        <v>0</v>
      </c>
      <c r="AO20" s="4" t="s">
        <v>147</v>
      </c>
      <c r="AP20" s="4" t="s">
        <v>131</v>
      </c>
      <c r="AQ20">
        <v>77790990800.199997</v>
      </c>
      <c r="AR20" s="4">
        <v>293631</v>
      </c>
      <c r="AS20" s="15">
        <v>0</v>
      </c>
      <c r="AT20" s="15">
        <v>48.806781631353601</v>
      </c>
      <c r="AU20" s="15">
        <v>48.806781631353601</v>
      </c>
      <c r="AV20" s="15">
        <v>51.193218368646299</v>
      </c>
      <c r="AW20" s="15">
        <v>51.193218368646299</v>
      </c>
      <c r="AX20" s="15">
        <v>0</v>
      </c>
      <c r="AY20">
        <v>256.40728327319601</v>
      </c>
    </row>
    <row r="21" spans="1:51" x14ac:dyDescent="0.25">
      <c r="A21">
        <v>97</v>
      </c>
      <c r="B21" s="4">
        <v>0.98895080459094797</v>
      </c>
      <c r="C21" s="4">
        <v>18.5438843697811</v>
      </c>
      <c r="D21" s="4">
        <v>12.4822270733197</v>
      </c>
      <c r="E21" s="4">
        <v>1.6946905365476699E-2</v>
      </c>
      <c r="F21" s="5">
        <v>1.10491954090511E-2</v>
      </c>
      <c r="G21" s="5">
        <v>0</v>
      </c>
      <c r="H21" s="4">
        <v>3.9871299033702798</v>
      </c>
      <c r="I21" s="4">
        <v>3.8255705461032399</v>
      </c>
      <c r="J21" s="4">
        <v>-15.2555330716235</v>
      </c>
      <c r="K21" s="4">
        <v>42.485075114222802</v>
      </c>
      <c r="L21" s="4">
        <v>15.125348976548601</v>
      </c>
      <c r="M21" s="4">
        <v>27.7528603585383</v>
      </c>
      <c r="N21" s="4">
        <v>73.681617080324102</v>
      </c>
      <c r="O21" s="4">
        <v>60.996217015656001</v>
      </c>
      <c r="P21" s="4">
        <v>283401.756478853</v>
      </c>
      <c r="Q21" s="4">
        <v>263848.95847460802</v>
      </c>
      <c r="R21" s="4">
        <v>779.86117212014699</v>
      </c>
      <c r="S21" s="4">
        <v>0</v>
      </c>
      <c r="T21" s="4">
        <v>0</v>
      </c>
      <c r="U21" s="4">
        <v>0.113326368420347</v>
      </c>
      <c r="V21" s="4">
        <v>0.50960813880572597</v>
      </c>
      <c r="W21" s="4">
        <v>0</v>
      </c>
      <c r="X21" s="4">
        <v>0.525141719313588</v>
      </c>
      <c r="Y21" s="4">
        <v>0</v>
      </c>
      <c r="Z21" s="5">
        <v>4.0837232402462202E-4</v>
      </c>
      <c r="AA21" s="5">
        <v>7.4546133447910194E-5</v>
      </c>
      <c r="AB21" s="10">
        <v>5.3635498425899202E-3</v>
      </c>
      <c r="AC21" s="10">
        <v>3.0481068587473199E-4</v>
      </c>
      <c r="AD21" s="10">
        <v>4.89790069548877E-3</v>
      </c>
      <c r="AE21" s="4">
        <v>0.16098316071136701</v>
      </c>
      <c r="AF21" s="4">
        <v>0.166417225866937</v>
      </c>
      <c r="AG21" s="4">
        <v>0.643644855074051</v>
      </c>
      <c r="AH21" s="4">
        <v>0.75382993576185997</v>
      </c>
      <c r="AI21" s="4">
        <v>0.81982414163890005</v>
      </c>
      <c r="AJ21" s="4">
        <v>0.84967500174320898</v>
      </c>
      <c r="AK21" s="4">
        <v>0.87981065518521095</v>
      </c>
      <c r="AL21" s="4">
        <v>0.90042142630993105</v>
      </c>
      <c r="AM21" s="4">
        <v>0</v>
      </c>
      <c r="AN21" s="4">
        <v>0</v>
      </c>
      <c r="AO21" s="4" t="s">
        <v>148</v>
      </c>
      <c r="AP21" s="4" t="s">
        <v>132</v>
      </c>
      <c r="AQ21">
        <v>74244458425.169998</v>
      </c>
      <c r="AR21" s="4">
        <v>281390</v>
      </c>
      <c r="AS21" s="15">
        <v>0</v>
      </c>
      <c r="AT21" s="15">
        <v>49.030700132212097</v>
      </c>
      <c r="AU21" s="15">
        <v>49.030700132212097</v>
      </c>
      <c r="AV21" s="15">
        <v>50.969299867787797</v>
      </c>
      <c r="AW21" s="15">
        <v>50.969299867787797</v>
      </c>
      <c r="AX21" s="15">
        <v>0</v>
      </c>
      <c r="AY21">
        <v>308.76071230673602</v>
      </c>
    </row>
    <row r="22" spans="1:51" x14ac:dyDescent="0.25">
      <c r="A22">
        <v>97</v>
      </c>
      <c r="B22" s="4">
        <v>0.98840919499309199</v>
      </c>
      <c r="C22" s="4">
        <v>20.039340936420398</v>
      </c>
      <c r="D22" s="4">
        <v>13.0556584229191</v>
      </c>
      <c r="E22" s="4">
        <v>1.8463704341155799E-2</v>
      </c>
      <c r="F22" s="5">
        <v>1.1590805006907699E-2</v>
      </c>
      <c r="G22" s="5">
        <v>0</v>
      </c>
      <c r="H22" s="4">
        <v>4.0390413753565397</v>
      </c>
      <c r="I22" s="4">
        <v>3.8284049969437701</v>
      </c>
      <c r="J22" s="4">
        <v>-14.001869658381599</v>
      </c>
      <c r="K22" s="4">
        <v>47.497726358659598</v>
      </c>
      <c r="L22" s="4">
        <v>15.381945357432199</v>
      </c>
      <c r="M22" s="4">
        <v>26.953922904752801</v>
      </c>
      <c r="N22" s="4">
        <v>75.243718536531901</v>
      </c>
      <c r="O22" s="4">
        <v>62.792441314657601</v>
      </c>
      <c r="P22" s="4">
        <v>278378.063395467</v>
      </c>
      <c r="Q22" s="4">
        <v>259492.192998407</v>
      </c>
      <c r="R22" s="4">
        <v>779.50924265189406</v>
      </c>
      <c r="S22" s="4">
        <v>0</v>
      </c>
      <c r="T22" s="4">
        <v>0</v>
      </c>
      <c r="U22" s="4">
        <v>0.11548140345230801</v>
      </c>
      <c r="V22" s="4">
        <v>0.51060131505898598</v>
      </c>
      <c r="W22" s="4">
        <v>0</v>
      </c>
      <c r="X22" s="4">
        <v>0.49216183965221999</v>
      </c>
      <c r="Y22" s="4">
        <v>0</v>
      </c>
      <c r="Z22" s="5">
        <v>4.0667665336757399E-4</v>
      </c>
      <c r="AA22" s="5">
        <v>7.9240957952671906E-5</v>
      </c>
      <c r="AB22" s="10">
        <v>5.4821357316988803E-3</v>
      </c>
      <c r="AC22" s="10">
        <v>2.8778077981060299E-4</v>
      </c>
      <c r="AD22" s="10">
        <v>5.3349552076578004E-3</v>
      </c>
      <c r="AE22" s="4">
        <v>0.148722268667073</v>
      </c>
      <c r="AF22" s="4">
        <v>0.14460593792498699</v>
      </c>
      <c r="AG22" s="4">
        <v>0.67286889567693697</v>
      </c>
      <c r="AH22" s="4">
        <v>0.79155257342733498</v>
      </c>
      <c r="AI22" s="4">
        <v>0.85810608909146702</v>
      </c>
      <c r="AJ22" s="4">
        <v>0.88429888511852095</v>
      </c>
      <c r="AK22" s="4">
        <v>0.91115807813847804</v>
      </c>
      <c r="AL22" s="4">
        <v>0.92991110185584702</v>
      </c>
      <c r="AM22" s="4">
        <v>0</v>
      </c>
      <c r="AN22" s="4">
        <v>0</v>
      </c>
      <c r="AO22" s="4" t="s">
        <v>70</v>
      </c>
      <c r="AP22" s="4" t="s">
        <v>71</v>
      </c>
      <c r="AQ22">
        <v>68929170718.360001</v>
      </c>
      <c r="AR22" s="4">
        <v>265631</v>
      </c>
      <c r="AS22" s="15">
        <v>0</v>
      </c>
      <c r="AT22" s="15">
        <v>48.928255145650198</v>
      </c>
      <c r="AU22" s="15">
        <v>48.928255145650198</v>
      </c>
      <c r="AV22" s="15">
        <v>51.071744854349703</v>
      </c>
      <c r="AW22" s="15">
        <v>51.071744854349703</v>
      </c>
      <c r="AX22" s="15">
        <v>0</v>
      </c>
      <c r="AY22">
        <v>366.32662589231398</v>
      </c>
    </row>
    <row r="23" spans="1:51" x14ac:dyDescent="0.25">
      <c r="A23">
        <v>97</v>
      </c>
      <c r="B23" s="4">
        <v>0.98766969403230098</v>
      </c>
      <c r="C23" s="4">
        <v>21.813296110103298</v>
      </c>
      <c r="D23" s="4">
        <v>13.8330471075385</v>
      </c>
      <c r="E23" s="4">
        <v>2.0297065818434198E-2</v>
      </c>
      <c r="F23" s="5">
        <v>1.2330305967698E-2</v>
      </c>
      <c r="G23" s="5">
        <v>0</v>
      </c>
      <c r="H23" s="4">
        <v>4.0788545123693902</v>
      </c>
      <c r="I23" s="4">
        <v>3.8245587657642401</v>
      </c>
      <c r="J23" s="4">
        <v>-13.4052179550063</v>
      </c>
      <c r="K23" s="4">
        <v>52.479826946169702</v>
      </c>
      <c r="L23" s="4">
        <v>15.3758910960343</v>
      </c>
      <c r="M23" s="4">
        <v>28.866713777609601</v>
      </c>
      <c r="N23" s="4">
        <v>74.735654674158994</v>
      </c>
      <c r="O23" s="4">
        <v>61.6266987965151</v>
      </c>
      <c r="P23" s="4">
        <v>277971.05989572802</v>
      </c>
      <c r="Q23" s="4">
        <v>259595.90540368701</v>
      </c>
      <c r="R23" s="4">
        <v>779.44868449562398</v>
      </c>
      <c r="S23" s="4">
        <v>0</v>
      </c>
      <c r="T23" s="4">
        <v>0</v>
      </c>
      <c r="U23" s="4">
        <v>0.11150960103669701</v>
      </c>
      <c r="V23" s="4">
        <v>0.49384613798906402</v>
      </c>
      <c r="W23" s="4">
        <v>0</v>
      </c>
      <c r="X23" s="4">
        <v>0.50386318074582603</v>
      </c>
      <c r="Y23" s="4">
        <v>0</v>
      </c>
      <c r="Z23" s="5">
        <v>4.1393336590655002E-4</v>
      </c>
      <c r="AA23" s="5">
        <v>8.5691392962629196E-5</v>
      </c>
      <c r="AB23" s="10">
        <v>5.5907107749375903E-3</v>
      </c>
      <c r="AC23" s="10">
        <v>3.4747999827227798E-4</v>
      </c>
      <c r="AD23" s="10">
        <v>5.8924745017496904E-3</v>
      </c>
      <c r="AE23" s="4">
        <v>0.161006554210358</v>
      </c>
      <c r="AF23" s="4">
        <v>0.122317359282508</v>
      </c>
      <c r="AG23" s="4">
        <v>0.63337155264464295</v>
      </c>
      <c r="AH23" s="4">
        <v>0.76160840623306503</v>
      </c>
      <c r="AI23" s="4">
        <v>0.83641142860591899</v>
      </c>
      <c r="AJ23" s="4">
        <v>0.86496419232268595</v>
      </c>
      <c r="AK23" s="4">
        <v>0.893625842859752</v>
      </c>
      <c r="AL23" s="4">
        <v>0.914937394635298</v>
      </c>
      <c r="AM23" s="4">
        <v>0</v>
      </c>
      <c r="AN23" s="4">
        <v>0</v>
      </c>
      <c r="AO23" s="4" t="s">
        <v>149</v>
      </c>
      <c r="AP23" s="4" t="s">
        <v>133</v>
      </c>
      <c r="AQ23">
        <v>68035933271.82</v>
      </c>
      <c r="AR23" s="4">
        <v>262084</v>
      </c>
      <c r="AS23" s="15">
        <v>0</v>
      </c>
      <c r="AT23" s="15">
        <v>50.6076003244468</v>
      </c>
      <c r="AU23" s="15">
        <v>50.6076003244468</v>
      </c>
      <c r="AV23" s="15">
        <v>49.392399675553101</v>
      </c>
      <c r="AW23" s="15">
        <v>49.392399675553101</v>
      </c>
      <c r="AX23" s="15">
        <v>0</v>
      </c>
      <c r="AY23">
        <v>466.918200146625</v>
      </c>
    </row>
    <row r="24" spans="1:51" x14ac:dyDescent="0.25">
      <c r="A24">
        <v>97</v>
      </c>
      <c r="B24" s="4">
        <v>0.98704215868781198</v>
      </c>
      <c r="C24" s="4">
        <v>23.419459895544399</v>
      </c>
      <c r="D24" s="4">
        <v>14.487730541089199</v>
      </c>
      <c r="E24" s="4">
        <v>2.19902101532761E-2</v>
      </c>
      <c r="F24" s="5">
        <v>1.2957841312187E-2</v>
      </c>
      <c r="G24" s="5">
        <v>0</v>
      </c>
      <c r="H24" s="4">
        <v>4.1202834666181802</v>
      </c>
      <c r="I24" s="4">
        <v>3.82128598659083</v>
      </c>
      <c r="J24" s="4">
        <v>-12.614023091194399</v>
      </c>
      <c r="K24" s="4">
        <v>57.462016895118502</v>
      </c>
      <c r="L24" s="4">
        <v>15.108800338026001</v>
      </c>
      <c r="M24" s="4">
        <v>28.7797421267117</v>
      </c>
      <c r="N24" s="4">
        <v>75.278381283755394</v>
      </c>
      <c r="O24" s="4">
        <v>62.2540638132878</v>
      </c>
      <c r="P24" s="4">
        <v>282557.05801236897</v>
      </c>
      <c r="Q24" s="4">
        <v>264189.58684162499</v>
      </c>
      <c r="R24" s="4">
        <v>779.18782931212695</v>
      </c>
      <c r="S24" s="4">
        <v>0</v>
      </c>
      <c r="T24" s="4">
        <v>0</v>
      </c>
      <c r="U24" s="4">
        <v>0.109258841218955</v>
      </c>
      <c r="V24" s="4">
        <v>0.49335234498680702</v>
      </c>
      <c r="W24" s="4">
        <v>0</v>
      </c>
      <c r="X24" s="4">
        <v>0.48876259549686402</v>
      </c>
      <c r="Y24" s="4">
        <v>0</v>
      </c>
      <c r="Z24" s="5">
        <v>4.1335496760762998E-4</v>
      </c>
      <c r="AA24" s="5">
        <v>9.0425984085460204E-5</v>
      </c>
      <c r="AB24" s="10">
        <v>5.6224248586146004E-3</v>
      </c>
      <c r="AC24" s="10">
        <v>3.5253528387132902E-4</v>
      </c>
      <c r="AD24" s="10">
        <v>6.4790842163509402E-3</v>
      </c>
      <c r="AE24" s="4">
        <v>0.156785895785367</v>
      </c>
      <c r="AF24" s="4">
        <v>0.10400323981172099</v>
      </c>
      <c r="AG24" s="4">
        <v>0.63879072718973495</v>
      </c>
      <c r="AH24" s="4">
        <v>0.772561811458642</v>
      </c>
      <c r="AI24" s="4">
        <v>0.85281517386486005</v>
      </c>
      <c r="AJ24" s="4">
        <v>0.88055208388216799</v>
      </c>
      <c r="AK24" s="4">
        <v>0.90788028886488303</v>
      </c>
      <c r="AL24" s="4">
        <v>0.927751459368508</v>
      </c>
      <c r="AM24" s="4">
        <v>0</v>
      </c>
      <c r="AN24" s="4">
        <v>0</v>
      </c>
      <c r="AO24" s="4" t="s">
        <v>150</v>
      </c>
      <c r="AP24" s="4" t="s">
        <v>134</v>
      </c>
      <c r="AQ24">
        <v>64648512848.080002</v>
      </c>
      <c r="AR24" s="4">
        <v>244705</v>
      </c>
      <c r="AS24" s="15">
        <v>0</v>
      </c>
      <c r="AT24" s="15">
        <v>50.651614371656002</v>
      </c>
      <c r="AU24" s="15">
        <v>50.651614371656002</v>
      </c>
      <c r="AV24" s="15">
        <v>49.348385628343898</v>
      </c>
      <c r="AW24" s="15">
        <v>49.348385628343898</v>
      </c>
      <c r="AX24" s="15">
        <v>0</v>
      </c>
      <c r="AY24">
        <v>547.30602106325603</v>
      </c>
    </row>
    <row r="25" spans="1:51" x14ac:dyDescent="0.25">
      <c r="A25">
        <v>97</v>
      </c>
      <c r="B25" s="4">
        <v>0.98629623293101598</v>
      </c>
      <c r="C25" s="4">
        <v>24.3344863259777</v>
      </c>
      <c r="D25" s="4">
        <v>15.259993585216201</v>
      </c>
      <c r="E25" s="4">
        <v>2.2969400842112801E-2</v>
      </c>
      <c r="F25" s="5">
        <v>1.3703767068983399E-2</v>
      </c>
      <c r="G25" s="5">
        <v>0</v>
      </c>
      <c r="H25" s="4">
        <v>4.15771091405521</v>
      </c>
      <c r="I25" s="4">
        <v>3.8182749516093502</v>
      </c>
      <c r="J25" s="4">
        <v>-11.9043227045675</v>
      </c>
      <c r="K25" s="4">
        <v>62.465719254448203</v>
      </c>
      <c r="L25" s="4">
        <v>15.270093891290101</v>
      </c>
      <c r="M25" s="4">
        <v>30.673701648036101</v>
      </c>
      <c r="N25" s="4">
        <v>75.568643551854606</v>
      </c>
      <c r="O25" s="4">
        <v>61.834611081704303</v>
      </c>
      <c r="P25" s="4">
        <v>280754.198288958</v>
      </c>
      <c r="Q25" s="4">
        <v>261400.576264437</v>
      </c>
      <c r="R25" s="4">
        <v>778.92488745212995</v>
      </c>
      <c r="S25" s="4">
        <v>0</v>
      </c>
      <c r="T25" s="4">
        <v>0</v>
      </c>
      <c r="U25" s="4">
        <v>0.11042687786849301</v>
      </c>
      <c r="V25" s="4">
        <v>0.486011180823199</v>
      </c>
      <c r="W25" s="4">
        <v>0</v>
      </c>
      <c r="X25" s="4">
        <v>0.49432825652991802</v>
      </c>
      <c r="Y25" s="4">
        <v>0</v>
      </c>
      <c r="Z25" s="5">
        <v>4.2077785695580103E-4</v>
      </c>
      <c r="AA25" s="5">
        <v>9.98374639639816E-5</v>
      </c>
      <c r="AB25" s="10">
        <v>5.7592691087718501E-3</v>
      </c>
      <c r="AC25" s="10">
        <v>4.1375596489133802E-4</v>
      </c>
      <c r="AD25" s="10">
        <v>7.0101103617364801E-3</v>
      </c>
      <c r="AE25" s="4">
        <v>0.16368173018742299</v>
      </c>
      <c r="AF25" s="4">
        <v>8.3419322810949201E-2</v>
      </c>
      <c r="AG25" s="4">
        <v>0.59778292774557595</v>
      </c>
      <c r="AH25" s="4">
        <v>0.750334078067318</v>
      </c>
      <c r="AI25" s="4">
        <v>0.84679064128880299</v>
      </c>
      <c r="AJ25" s="4">
        <v>0.87882328921270803</v>
      </c>
      <c r="AK25" s="4">
        <v>0.90675001865593396</v>
      </c>
      <c r="AL25" s="4">
        <v>0.92897845718318695</v>
      </c>
      <c r="AM25" s="4">
        <v>0</v>
      </c>
      <c r="AN25" s="4">
        <v>0</v>
      </c>
      <c r="AO25" s="4" t="s">
        <v>151</v>
      </c>
      <c r="AP25" s="4" t="s">
        <v>135</v>
      </c>
      <c r="AQ25">
        <v>55673094732.800003</v>
      </c>
      <c r="AR25" s="4">
        <v>212980</v>
      </c>
      <c r="AS25" s="15">
        <v>0</v>
      </c>
      <c r="AT25" s="15">
        <v>51.386382184166997</v>
      </c>
      <c r="AU25" s="15">
        <v>51.386382184166997</v>
      </c>
      <c r="AV25" s="15">
        <v>48.613617815832903</v>
      </c>
      <c r="AW25" s="15">
        <v>48.613617815832903</v>
      </c>
      <c r="AX25" s="15">
        <v>0</v>
      </c>
      <c r="AY25">
        <v>659.76786588127402</v>
      </c>
    </row>
    <row r="26" spans="1:51" x14ac:dyDescent="0.25">
      <c r="A26">
        <v>97</v>
      </c>
      <c r="B26" s="4">
        <v>0.98569884345151904</v>
      </c>
      <c r="C26" s="4">
        <v>25.515291418455799</v>
      </c>
      <c r="D26" s="4">
        <v>15.873859731625499</v>
      </c>
      <c r="E26" s="4">
        <v>2.42491755357945E-2</v>
      </c>
      <c r="F26" s="5">
        <v>1.43011565484803E-2</v>
      </c>
      <c r="G26" s="5">
        <v>0</v>
      </c>
      <c r="H26" s="4">
        <v>4.19643194625157</v>
      </c>
      <c r="I26" s="4">
        <v>3.81350025687565</v>
      </c>
      <c r="J26" s="4">
        <v>-10.931744081648301</v>
      </c>
      <c r="K26" s="4">
        <v>67.475479812478397</v>
      </c>
      <c r="L26" s="4">
        <v>15.704958809818301</v>
      </c>
      <c r="M26" s="4">
        <v>32.186203080542903</v>
      </c>
      <c r="N26" s="4">
        <v>76.111079775872597</v>
      </c>
      <c r="O26" s="4">
        <v>61.8644467876343</v>
      </c>
      <c r="P26" s="4">
        <v>272840.97868546401</v>
      </c>
      <c r="Q26" s="4">
        <v>254162.886920263</v>
      </c>
      <c r="R26" s="4">
        <v>778.63752998575001</v>
      </c>
      <c r="S26" s="4">
        <v>0</v>
      </c>
      <c r="T26" s="4">
        <v>0</v>
      </c>
      <c r="U26" s="4">
        <v>0.110916135176011</v>
      </c>
      <c r="V26" s="4">
        <v>0.47052777510400701</v>
      </c>
      <c r="W26" s="4">
        <v>0</v>
      </c>
      <c r="X26" s="4">
        <v>0.48362542022327198</v>
      </c>
      <c r="Y26" s="4">
        <v>0</v>
      </c>
      <c r="Z26" s="5">
        <v>4.2491533825496201E-4</v>
      </c>
      <c r="AA26" s="5">
        <v>1.09480844748262E-4</v>
      </c>
      <c r="AB26" s="10">
        <v>5.8509023769414397E-3</v>
      </c>
      <c r="AC26" s="10">
        <v>4.7463120666515801E-4</v>
      </c>
      <c r="AD26" s="10">
        <v>7.4412103628506802E-3</v>
      </c>
      <c r="AE26" s="4">
        <v>0.16919457809834301</v>
      </c>
      <c r="AF26" s="4">
        <v>7.4649800785250298E-2</v>
      </c>
      <c r="AG26" s="4">
        <v>0.56253132569119602</v>
      </c>
      <c r="AH26" s="4">
        <v>0.73051760600311599</v>
      </c>
      <c r="AI26" s="4">
        <v>0.83888307854096</v>
      </c>
      <c r="AJ26" s="4">
        <v>0.87519671023313395</v>
      </c>
      <c r="AK26" s="4">
        <v>0.90420544613408604</v>
      </c>
      <c r="AL26" s="4">
        <v>0.92799707109927598</v>
      </c>
      <c r="AM26" s="4">
        <v>0</v>
      </c>
      <c r="AN26" s="4">
        <v>0</v>
      </c>
      <c r="AO26" s="4" t="s">
        <v>152</v>
      </c>
      <c r="AP26" s="4" t="s">
        <v>136</v>
      </c>
      <c r="AQ26">
        <v>49202884953.120003</v>
      </c>
      <c r="AR26" s="4">
        <v>193588</v>
      </c>
      <c r="AS26" s="15">
        <v>0</v>
      </c>
      <c r="AT26" s="15">
        <v>52.932282334104201</v>
      </c>
      <c r="AU26" s="15">
        <v>52.932282334104201</v>
      </c>
      <c r="AV26" s="15">
        <v>47.067717665895699</v>
      </c>
      <c r="AW26" s="15">
        <v>47.067717665895699</v>
      </c>
      <c r="AX26" s="15">
        <v>0</v>
      </c>
      <c r="AY26">
        <v>760.86577625474297</v>
      </c>
    </row>
    <row r="27" spans="1:51" x14ac:dyDescent="0.25">
      <c r="A27">
        <v>97</v>
      </c>
      <c r="B27" s="4">
        <v>0.98503718926771799</v>
      </c>
      <c r="C27" s="4">
        <v>27.3719576270306</v>
      </c>
      <c r="D27" s="4">
        <v>16.549003531962001</v>
      </c>
      <c r="E27" s="4">
        <v>2.6299570613299302E-2</v>
      </c>
      <c r="F27" s="5">
        <v>1.4962810732281701E-2</v>
      </c>
      <c r="G27" s="5">
        <v>0</v>
      </c>
      <c r="H27" s="4">
        <v>4.2309281469483899</v>
      </c>
      <c r="I27" s="4">
        <v>3.8086960530320102</v>
      </c>
      <c r="J27" s="4">
        <v>-10.221261741806901</v>
      </c>
      <c r="K27" s="4">
        <v>72.448731216052593</v>
      </c>
      <c r="L27" s="4">
        <v>15.4927264711259</v>
      </c>
      <c r="M27" s="4">
        <v>32.3093016755085</v>
      </c>
      <c r="N27" s="4">
        <v>77.958641143058202</v>
      </c>
      <c r="O27" s="4">
        <v>63.428027273115802</v>
      </c>
      <c r="P27" s="4">
        <v>274634.21514251002</v>
      </c>
      <c r="Q27" s="4">
        <v>257656.875142651</v>
      </c>
      <c r="R27" s="4">
        <v>778.33044832886401</v>
      </c>
      <c r="S27" s="4">
        <v>0</v>
      </c>
      <c r="T27" s="4">
        <v>0</v>
      </c>
      <c r="U27" s="4">
        <v>0.106320624244867</v>
      </c>
      <c r="V27" s="4">
        <v>0.46396322477559498</v>
      </c>
      <c r="W27" s="4">
        <v>0</v>
      </c>
      <c r="X27" s="4">
        <v>0.45055665751849799</v>
      </c>
      <c r="Y27" s="4">
        <v>0</v>
      </c>
      <c r="Z27" s="5">
        <v>4.2375600755483302E-4</v>
      </c>
      <c r="AA27" s="5">
        <v>1.1966405843262699E-4</v>
      </c>
      <c r="AB27" s="10">
        <v>5.8877454674056799E-3</v>
      </c>
      <c r="AC27" s="10">
        <v>4.9518043757735501E-4</v>
      </c>
      <c r="AD27" s="10">
        <v>8.0364480941723607E-3</v>
      </c>
      <c r="AE27" s="4">
        <v>0.16683180832236999</v>
      </c>
      <c r="AF27" s="4">
        <v>6.0687469901255099E-2</v>
      </c>
      <c r="AG27" s="4">
        <v>0.54891417399328002</v>
      </c>
      <c r="AH27" s="4">
        <v>0.73494620790610998</v>
      </c>
      <c r="AI27" s="4">
        <v>0.85603380162250398</v>
      </c>
      <c r="AJ27" s="4">
        <v>0.89273516284711796</v>
      </c>
      <c r="AK27" s="4">
        <v>0.91951579554000396</v>
      </c>
      <c r="AL27" s="4">
        <v>0.94020416659520401</v>
      </c>
      <c r="AM27" s="4">
        <v>0</v>
      </c>
      <c r="AN27" s="4">
        <v>0</v>
      </c>
      <c r="AO27" s="4" t="s">
        <v>72</v>
      </c>
      <c r="AP27" s="4" t="s">
        <v>73</v>
      </c>
      <c r="AQ27">
        <v>44008051931.239998</v>
      </c>
      <c r="AR27" s="4">
        <v>170801</v>
      </c>
      <c r="AS27" s="15">
        <v>0</v>
      </c>
      <c r="AT27" s="15">
        <v>53.594166965311999</v>
      </c>
      <c r="AU27" s="15">
        <v>53.594166965311999</v>
      </c>
      <c r="AV27" s="15">
        <v>46.405833034687902</v>
      </c>
      <c r="AW27" s="15">
        <v>46.405833034687902</v>
      </c>
      <c r="AX27" s="15">
        <v>0</v>
      </c>
      <c r="AY27">
        <v>832.72161295486501</v>
      </c>
    </row>
    <row r="28" spans="1:51" x14ac:dyDescent="0.25">
      <c r="A28">
        <v>97</v>
      </c>
      <c r="B28" s="4">
        <v>0.98307703813290204</v>
      </c>
      <c r="C28" s="4">
        <v>29.209310075460099</v>
      </c>
      <c r="D28" s="4">
        <v>18.520073582695701</v>
      </c>
      <c r="E28" s="4">
        <v>2.8376495896099301E-2</v>
      </c>
      <c r="F28" s="5">
        <v>1.69229618670973E-2</v>
      </c>
      <c r="G28" s="5">
        <v>0</v>
      </c>
      <c r="H28" s="4">
        <v>4.3163787761258803</v>
      </c>
      <c r="I28" s="4">
        <v>3.8115901643835199</v>
      </c>
      <c r="J28" s="4">
        <v>-6.3891769241557199</v>
      </c>
      <c r="K28" s="4">
        <v>85.762392543708799</v>
      </c>
      <c r="L28" s="4">
        <v>15.409238472123199</v>
      </c>
      <c r="M28" s="4">
        <v>31.5047387950206</v>
      </c>
      <c r="N28" s="4">
        <v>80.097352442936199</v>
      </c>
      <c r="O28" s="4">
        <v>64.875095160073698</v>
      </c>
      <c r="P28" s="4">
        <v>276793.05312458402</v>
      </c>
      <c r="Q28" s="4">
        <v>259064.74120534601</v>
      </c>
      <c r="R28" s="4">
        <v>777.21938024006704</v>
      </c>
      <c r="S28" s="4">
        <v>0</v>
      </c>
      <c r="T28" s="4">
        <v>0</v>
      </c>
      <c r="U28" s="4">
        <v>0.109013286777561</v>
      </c>
      <c r="V28" s="4">
        <v>0.46749167560407101</v>
      </c>
      <c r="W28" s="4">
        <v>0</v>
      </c>
      <c r="X28" s="4">
        <v>0.40102741240650402</v>
      </c>
      <c r="Y28" s="4">
        <v>0</v>
      </c>
      <c r="Z28" s="5">
        <v>4.1539999414792202E-4</v>
      </c>
      <c r="AA28" s="5">
        <v>1.45479253300333E-4</v>
      </c>
      <c r="AB28" s="10">
        <v>6.0619373060217703E-3</v>
      </c>
      <c r="AC28" s="10">
        <v>6.2987995443104295E-4</v>
      </c>
      <c r="AD28" s="10">
        <v>9.6702480025115407E-3</v>
      </c>
      <c r="AE28" s="4">
        <v>0.172085856481838</v>
      </c>
      <c r="AF28" s="4">
        <v>3.6788702579625597E-2</v>
      </c>
      <c r="AG28" s="4">
        <v>0.47472136351370198</v>
      </c>
      <c r="AH28" s="4">
        <v>0.69774011295030203</v>
      </c>
      <c r="AI28" s="4">
        <v>0.85811717744221105</v>
      </c>
      <c r="AJ28" s="4">
        <v>0.91159045818154905</v>
      </c>
      <c r="AK28" s="4">
        <v>0.94400399235735299</v>
      </c>
      <c r="AL28" s="4">
        <v>0.95879985051465699</v>
      </c>
      <c r="AM28" s="4">
        <v>0</v>
      </c>
      <c r="AN28" s="4">
        <v>0</v>
      </c>
      <c r="AO28" s="4" t="s">
        <v>74</v>
      </c>
      <c r="AP28" s="4" t="s">
        <v>75</v>
      </c>
      <c r="AQ28">
        <v>134075329904.45</v>
      </c>
      <c r="AR28" s="4">
        <v>517536</v>
      </c>
      <c r="AS28" s="15">
        <v>0</v>
      </c>
      <c r="AT28" s="15">
        <v>53.245135717693699</v>
      </c>
      <c r="AU28" s="15">
        <v>53.245135717693699</v>
      </c>
      <c r="AV28" s="15">
        <v>46.754864282306201</v>
      </c>
      <c r="AW28" s="15">
        <v>46.754864282306201</v>
      </c>
      <c r="AX28" s="15">
        <v>0</v>
      </c>
      <c r="AY28" s="31">
        <v>1030.94292691377</v>
      </c>
    </row>
    <row r="29" spans="1:51" x14ac:dyDescent="0.25">
      <c r="A29">
        <v>97</v>
      </c>
      <c r="B29" s="4">
        <v>0.97940455076733501</v>
      </c>
      <c r="C29" s="4">
        <v>34.260619820790801</v>
      </c>
      <c r="D29" s="4">
        <v>22.0985733081143</v>
      </c>
      <c r="E29" s="4">
        <v>3.43520998841347E-2</v>
      </c>
      <c r="F29" s="5">
        <v>2.0595449232664698E-2</v>
      </c>
      <c r="G29" s="5">
        <v>0</v>
      </c>
      <c r="H29" s="4">
        <v>4.4406703422065803</v>
      </c>
      <c r="I29" s="4">
        <v>3.8047154832219201</v>
      </c>
      <c r="J29" s="4">
        <v>-1.7695015729561501</v>
      </c>
      <c r="K29" s="4">
        <v>109.995862435879</v>
      </c>
      <c r="L29" s="4">
        <v>15.364306161421</v>
      </c>
      <c r="M29" s="4">
        <v>29.897583443352499</v>
      </c>
      <c r="N29" s="4">
        <v>85.877408439494403</v>
      </c>
      <c r="O29" s="4">
        <v>69.7613390597418</v>
      </c>
      <c r="P29" s="4">
        <v>277091.512013053</v>
      </c>
      <c r="Q29" s="4">
        <v>259843.21552883499</v>
      </c>
      <c r="R29" s="4">
        <v>774.66030734103094</v>
      </c>
      <c r="S29" s="4">
        <v>0</v>
      </c>
      <c r="T29" s="4">
        <v>0</v>
      </c>
      <c r="U29" s="4">
        <v>0.117284372073597</v>
      </c>
      <c r="V29" s="4">
        <v>0.459086872431681</v>
      </c>
      <c r="W29" s="4">
        <v>0</v>
      </c>
      <c r="X29" s="4">
        <v>0.29887367901494599</v>
      </c>
      <c r="Y29" s="4">
        <v>0</v>
      </c>
      <c r="Z29" s="5">
        <v>4.0088938913434002E-4</v>
      </c>
      <c r="AA29" s="5">
        <v>1.7394172806572001E-4</v>
      </c>
      <c r="AB29" s="10">
        <v>6.1597079154053101E-3</v>
      </c>
      <c r="AC29" s="10">
        <v>8.1165795364345199E-4</v>
      </c>
      <c r="AD29" s="10">
        <v>1.30492341663815E-2</v>
      </c>
      <c r="AE29" s="4">
        <v>0.173860248923875</v>
      </c>
      <c r="AF29" s="4">
        <v>1.39746733135466E-2</v>
      </c>
      <c r="AG29" s="4">
        <v>0.37653284027405998</v>
      </c>
      <c r="AH29" s="4">
        <v>0.66505211034187395</v>
      </c>
      <c r="AI29" s="4">
        <v>0.88389399514135503</v>
      </c>
      <c r="AJ29" s="4">
        <v>0.95599362483330497</v>
      </c>
      <c r="AK29" s="4">
        <v>0.98816260352951901</v>
      </c>
      <c r="AL29" s="4">
        <v>0.99327399321385501</v>
      </c>
      <c r="AM29" s="4">
        <v>0</v>
      </c>
      <c r="AN29" s="4">
        <v>0</v>
      </c>
      <c r="AO29" s="4" t="s">
        <v>76</v>
      </c>
      <c r="AP29" s="4" t="s">
        <v>77</v>
      </c>
      <c r="AQ29">
        <v>52232903655.959999</v>
      </c>
      <c r="AR29" s="4">
        <v>201017</v>
      </c>
      <c r="AS29" s="15">
        <v>0</v>
      </c>
      <c r="AT29" s="15">
        <v>54.0881947573411</v>
      </c>
      <c r="AU29" s="15">
        <v>54.0881947573411</v>
      </c>
      <c r="AV29" s="15">
        <v>45.911805242658801</v>
      </c>
      <c r="AW29" s="15">
        <v>45.911805242658801</v>
      </c>
      <c r="AX29" s="15">
        <v>0</v>
      </c>
      <c r="AY29" s="31">
        <v>1330.8338330766401</v>
      </c>
    </row>
    <row r="30" spans="1:51" x14ac:dyDescent="0.25">
      <c r="A30">
        <v>97</v>
      </c>
      <c r="B30" s="4">
        <v>0.97478538313949303</v>
      </c>
      <c r="C30" s="4">
        <v>40.0356637965467</v>
      </c>
      <c r="D30" s="4">
        <v>26.394867295636701</v>
      </c>
      <c r="E30" s="4">
        <v>4.1722953047278001E-2</v>
      </c>
      <c r="F30" s="5">
        <v>2.5214616860505999E-2</v>
      </c>
      <c r="G30" s="5">
        <v>0</v>
      </c>
      <c r="H30" s="4">
        <v>4.5409109165800396</v>
      </c>
      <c r="I30" s="4">
        <v>3.8107654191504801</v>
      </c>
      <c r="J30" s="4">
        <v>1.3028811779513101</v>
      </c>
      <c r="K30" s="4">
        <v>135.098924543712</v>
      </c>
      <c r="L30" s="4">
        <v>15.482813136289099</v>
      </c>
      <c r="M30" s="4">
        <v>29.135836611595099</v>
      </c>
      <c r="N30" s="4">
        <v>92.817384386951105</v>
      </c>
      <c r="O30" s="4">
        <v>75.143455653561404</v>
      </c>
      <c r="P30" s="4">
        <v>274476.14947568497</v>
      </c>
      <c r="Q30" s="4">
        <v>257866.69875133099</v>
      </c>
      <c r="R30" s="4">
        <v>771.18583839212397</v>
      </c>
      <c r="S30" s="4">
        <v>0</v>
      </c>
      <c r="T30" s="4">
        <v>0</v>
      </c>
      <c r="U30" s="4">
        <v>0.13504790375959999</v>
      </c>
      <c r="V30" s="4">
        <v>0.42568843360645398</v>
      </c>
      <c r="W30" s="4">
        <v>0</v>
      </c>
      <c r="X30" s="4">
        <v>0.14446122222517699</v>
      </c>
      <c r="Y30" s="4">
        <v>0</v>
      </c>
      <c r="Z30" s="5">
        <v>3.9179648109686599E-4</v>
      </c>
      <c r="AA30" s="5">
        <v>2.12765823810219E-4</v>
      </c>
      <c r="AB30" s="10">
        <v>6.3417866846668201E-3</v>
      </c>
      <c r="AC30" s="10">
        <v>9.39939044175744E-4</v>
      </c>
      <c r="AD30" s="10">
        <v>1.7328310129059301E-2</v>
      </c>
      <c r="AE30" s="4">
        <v>0.18063884970879501</v>
      </c>
      <c r="AF30" s="4">
        <v>3.4858296966454902E-3</v>
      </c>
      <c r="AG30" s="4">
        <v>0.26910320080499001</v>
      </c>
      <c r="AH30" s="4">
        <v>0.64708754977082705</v>
      </c>
      <c r="AI30" s="4">
        <v>0.90710558539867203</v>
      </c>
      <c r="AJ30" s="4">
        <v>0.98333081238162401</v>
      </c>
      <c r="AK30" s="4">
        <v>0.99822127208141298</v>
      </c>
      <c r="AL30" s="4">
        <v>0.99924943604574201</v>
      </c>
      <c r="AM30" s="4">
        <v>0</v>
      </c>
      <c r="AN30" s="4">
        <v>0</v>
      </c>
      <c r="AO30" s="4" t="s">
        <v>78</v>
      </c>
      <c r="AP30" s="4" t="s">
        <v>79</v>
      </c>
      <c r="AQ30">
        <v>18635768452.060001</v>
      </c>
      <c r="AR30" s="4">
        <v>72269</v>
      </c>
      <c r="AS30" s="15">
        <v>0</v>
      </c>
      <c r="AT30" s="15">
        <v>57.431156639354498</v>
      </c>
      <c r="AU30" s="15">
        <v>57.431156639354498</v>
      </c>
      <c r="AV30" s="15">
        <v>42.568843360645403</v>
      </c>
      <c r="AW30" s="15">
        <v>42.568843360645403</v>
      </c>
      <c r="AX30" s="15">
        <v>0</v>
      </c>
      <c r="AY30" s="31">
        <v>1589.99506532023</v>
      </c>
    </row>
    <row r="31" spans="1:51" x14ac:dyDescent="0.25">
      <c r="A31">
        <v>97</v>
      </c>
      <c r="B31" s="4">
        <v>0.96971740426270203</v>
      </c>
      <c r="C31" s="4">
        <v>49.945167839076703</v>
      </c>
      <c r="D31" s="4">
        <v>30.857944950272699</v>
      </c>
      <c r="E31" s="4">
        <v>5.6039472863201698E-2</v>
      </c>
      <c r="F31" s="5">
        <v>3.0282595737297899E-2</v>
      </c>
      <c r="G31" s="5">
        <v>0</v>
      </c>
      <c r="H31" s="4">
        <v>4.6796649344883097</v>
      </c>
      <c r="I31" s="4">
        <v>3.7909405111579</v>
      </c>
      <c r="J31" s="4">
        <v>16.360597783431601</v>
      </c>
      <c r="K31" s="4">
        <v>155.591151702947</v>
      </c>
      <c r="L31" s="4">
        <v>14.947108096369799</v>
      </c>
      <c r="M31" s="4">
        <v>27.307111025982501</v>
      </c>
      <c r="N31" s="4">
        <v>94.144811110795899</v>
      </c>
      <c r="O31" s="4">
        <v>76.091753597744599</v>
      </c>
      <c r="P31" s="4">
        <v>284096.85212327499</v>
      </c>
      <c r="Q31" s="4">
        <v>267117.562011339</v>
      </c>
      <c r="R31" s="4">
        <v>761.81983280433599</v>
      </c>
      <c r="S31" s="4">
        <v>0</v>
      </c>
      <c r="T31" s="4">
        <v>0</v>
      </c>
      <c r="U31" s="4">
        <v>0.16518475448130601</v>
      </c>
      <c r="V31" s="4">
        <v>0.38829343057715299</v>
      </c>
      <c r="W31" s="4">
        <v>0</v>
      </c>
      <c r="X31" s="4">
        <v>0.14987121985117399</v>
      </c>
      <c r="Y31" s="4">
        <v>0</v>
      </c>
      <c r="Z31" s="5">
        <v>3.8607325429167199E-4</v>
      </c>
      <c r="AA31" s="5">
        <v>2.36313231517967E-4</v>
      </c>
      <c r="AB31" s="10">
        <v>6.5088447814757398E-3</v>
      </c>
      <c r="AC31" s="10">
        <v>9.64821461499348E-4</v>
      </c>
      <c r="AD31" s="10">
        <v>2.2186523810289498E-2</v>
      </c>
      <c r="AE31" s="4">
        <v>0.18612753739070201</v>
      </c>
      <c r="AF31" s="4">
        <v>9.6062610788126297E-3</v>
      </c>
      <c r="AG31" s="4">
        <v>0.16771389209527299</v>
      </c>
      <c r="AH31" s="4">
        <v>0.61095149726776699</v>
      </c>
      <c r="AI31" s="4">
        <v>0.94204150204047898</v>
      </c>
      <c r="AJ31" s="4">
        <v>0.99656039849965505</v>
      </c>
      <c r="AK31" s="4">
        <v>0.99817264301477104</v>
      </c>
      <c r="AL31" s="4">
        <v>0.99844923774979599</v>
      </c>
      <c r="AM31" s="4">
        <v>0</v>
      </c>
      <c r="AN31" s="4">
        <v>0</v>
      </c>
      <c r="AO31" s="4" t="s">
        <v>80</v>
      </c>
      <c r="AP31" s="4" t="s">
        <v>81</v>
      </c>
      <c r="AQ31">
        <v>1978806899.3800001</v>
      </c>
      <c r="AR31" s="4">
        <v>7408</v>
      </c>
      <c r="AS31" s="15">
        <v>0</v>
      </c>
      <c r="AT31" s="15">
        <v>61.170656942284602</v>
      </c>
      <c r="AU31" s="15">
        <v>61.170656942284602</v>
      </c>
      <c r="AV31" s="15">
        <v>38.829343057715299</v>
      </c>
      <c r="AW31" s="15">
        <v>38.829343057715299</v>
      </c>
      <c r="AX31" s="15">
        <v>0</v>
      </c>
      <c r="AY31">
        <v>1814.4007739194501</v>
      </c>
    </row>
    <row r="32" spans="1:51" x14ac:dyDescent="0.25">
      <c r="A32">
        <v>97</v>
      </c>
      <c r="B32" s="4">
        <v>0.969026398377414</v>
      </c>
      <c r="C32" s="4">
        <v>79.927929496620493</v>
      </c>
      <c r="D32" s="4">
        <v>31.446868199712601</v>
      </c>
      <c r="E32" s="4">
        <v>0.12525255802726001</v>
      </c>
      <c r="F32" s="5">
        <v>3.09736016225855E-2</v>
      </c>
      <c r="G32" s="5">
        <v>0</v>
      </c>
      <c r="H32" s="4">
        <v>5.1605724613182504</v>
      </c>
      <c r="I32" s="4">
        <v>3.7911386485926202</v>
      </c>
      <c r="J32" s="4">
        <v>99.427158824595793</v>
      </c>
      <c r="K32" s="4">
        <v>179.62185704425801</v>
      </c>
      <c r="L32" s="4">
        <v>13.864349059906599</v>
      </c>
      <c r="M32" s="4">
        <v>12.862204971400001</v>
      </c>
      <c r="N32" s="4">
        <v>75.790262294049995</v>
      </c>
      <c r="O32" s="4">
        <v>65.879964425444101</v>
      </c>
      <c r="P32" s="4">
        <v>323711.74067246797</v>
      </c>
      <c r="Q32" s="4">
        <v>287799.71529411699</v>
      </c>
      <c r="R32" s="4">
        <v>774.30903826508302</v>
      </c>
      <c r="S32" s="4">
        <v>0</v>
      </c>
      <c r="T32" s="4">
        <v>0</v>
      </c>
      <c r="U32" s="4">
        <v>7.6994760997147305E-2</v>
      </c>
      <c r="V32" s="4">
        <v>0.44243260257813699</v>
      </c>
      <c r="W32" s="4">
        <v>0</v>
      </c>
      <c r="X32" s="4">
        <v>0.47003197480986703</v>
      </c>
      <c r="Y32" s="4">
        <v>0</v>
      </c>
      <c r="Z32" s="5">
        <v>3.8050774615926901E-4</v>
      </c>
      <c r="AA32" s="5">
        <v>2.1513699914050299E-4</v>
      </c>
      <c r="AB32" s="10">
        <v>4.3403195105763404E-3</v>
      </c>
      <c r="AC32" s="10">
        <v>2.5870126940069502E-4</v>
      </c>
      <c r="AD32" s="10">
        <v>2.5778919395864401E-2</v>
      </c>
      <c r="AE32" s="4">
        <v>9.0217971915920195E-2</v>
      </c>
      <c r="AF32" s="4">
        <v>0.53068224941791398</v>
      </c>
      <c r="AG32" s="4">
        <v>0.66468212648928804</v>
      </c>
      <c r="AH32" s="4">
        <v>0.86683192075103099</v>
      </c>
      <c r="AI32" s="4">
        <v>1</v>
      </c>
      <c r="AJ32" s="4">
        <v>1</v>
      </c>
      <c r="AK32" s="4">
        <v>1</v>
      </c>
      <c r="AL32" s="4">
        <v>1</v>
      </c>
      <c r="AM32" s="4">
        <v>0</v>
      </c>
      <c r="AN32" s="4">
        <v>0</v>
      </c>
      <c r="AO32" s="4" t="s">
        <v>82</v>
      </c>
      <c r="AP32" s="4" t="s">
        <v>83</v>
      </c>
      <c r="AQ32">
        <v>9785190.3200000003</v>
      </c>
      <c r="AR32" s="4">
        <v>34</v>
      </c>
      <c r="AS32" s="15">
        <v>0</v>
      </c>
      <c r="AT32" s="15">
        <v>55.756739742186198</v>
      </c>
      <c r="AU32" s="15">
        <v>55.756739742186198</v>
      </c>
      <c r="AV32" s="15">
        <v>44.243260257813702</v>
      </c>
      <c r="AW32" s="15">
        <v>44.243260257813702</v>
      </c>
      <c r="AX32" s="15">
        <v>0</v>
      </c>
      <c r="AY32">
        <v>1258.93595600204</v>
      </c>
    </row>
    <row r="33" spans="1:51" x14ac:dyDescent="0.25">
      <c r="A33">
        <v>97</v>
      </c>
      <c r="B33" s="4">
        <v>0.98775027999999998</v>
      </c>
      <c r="C33" s="4">
        <v>99.9998648660345</v>
      </c>
      <c r="D33" s="4">
        <v>13.7486428059867</v>
      </c>
      <c r="E33" s="4">
        <v>0.67573726352336305</v>
      </c>
      <c r="F33" s="5">
        <v>1.224972E-2</v>
      </c>
      <c r="G33" s="5">
        <v>0</v>
      </c>
      <c r="H33" s="4">
        <v>5.375</v>
      </c>
      <c r="I33" s="4">
        <v>3.914507</v>
      </c>
      <c r="J33" s="4">
        <v>138.333</v>
      </c>
      <c r="K33" s="4">
        <v>202.75</v>
      </c>
      <c r="L33" s="4">
        <v>20.16</v>
      </c>
      <c r="M33" s="4">
        <v>3</v>
      </c>
      <c r="N33" s="4">
        <v>95</v>
      </c>
      <c r="O33" s="4">
        <v>63.72</v>
      </c>
      <c r="P33" s="4">
        <v>197652.19</v>
      </c>
      <c r="Q33" s="4">
        <v>197652.19</v>
      </c>
      <c r="R33" s="4">
        <v>768</v>
      </c>
      <c r="S33" s="4">
        <v>0</v>
      </c>
      <c r="T33" s="4">
        <v>0</v>
      </c>
      <c r="U33" s="4">
        <v>0</v>
      </c>
      <c r="V33" s="4">
        <v>0</v>
      </c>
      <c r="W33" s="4">
        <v>0</v>
      </c>
      <c r="X33" s="4">
        <v>1</v>
      </c>
      <c r="Y33" s="4">
        <v>0</v>
      </c>
      <c r="Z33" s="5">
        <v>1.1268700000000001E-3</v>
      </c>
      <c r="AA33" s="5">
        <v>2.3700000000000002E-6</v>
      </c>
      <c r="AB33" s="10">
        <v>2.8291800000000001E-3</v>
      </c>
      <c r="AC33" s="10">
        <v>0</v>
      </c>
      <c r="AD33" s="10">
        <v>8.2912799999999998E-3</v>
      </c>
      <c r="AE33" s="4">
        <v>3.3962073655573299E-2</v>
      </c>
      <c r="AF33" s="4">
        <v>1</v>
      </c>
      <c r="AG33" s="4">
        <v>1</v>
      </c>
      <c r="AH33" s="4">
        <v>1</v>
      </c>
      <c r="AI33" s="4">
        <v>1</v>
      </c>
      <c r="AJ33" s="4">
        <v>1</v>
      </c>
      <c r="AK33" s="4">
        <v>1</v>
      </c>
      <c r="AL33" s="4">
        <v>1</v>
      </c>
      <c r="AM33" s="4">
        <v>0</v>
      </c>
      <c r="AN33" s="4">
        <v>0</v>
      </c>
      <c r="AO33" s="4" t="s">
        <v>84</v>
      </c>
      <c r="AP33" s="4" t="s">
        <v>85</v>
      </c>
      <c r="AQ33">
        <v>197652.19</v>
      </c>
      <c r="AR33" s="4">
        <v>1</v>
      </c>
      <c r="AS33" s="15">
        <v>0</v>
      </c>
      <c r="AT33" s="15">
        <v>100</v>
      </c>
      <c r="AU33" s="15">
        <v>100</v>
      </c>
      <c r="AV33" s="15">
        <v>0</v>
      </c>
      <c r="AW33" s="15">
        <v>0</v>
      </c>
      <c r="AX33" s="15">
        <v>0</v>
      </c>
      <c r="AY33">
        <v>293.67</v>
      </c>
    </row>
    <row r="34" spans="1:51" x14ac:dyDescent="0.25">
      <c r="B34" s="4"/>
      <c r="C34" s="4"/>
      <c r="D34" s="4"/>
      <c r="E34" s="4"/>
      <c r="F34" s="5"/>
      <c r="G34" s="5"/>
      <c r="H34" s="4"/>
      <c r="I34" s="4"/>
      <c r="J34" s="4"/>
      <c r="K34" s="4"/>
      <c r="L34" s="4"/>
      <c r="M34" s="4"/>
      <c r="N34" s="4"/>
      <c r="O34" s="4"/>
      <c r="P34" s="4"/>
      <c r="Q34" s="4"/>
      <c r="R34" s="4"/>
      <c r="S34" s="4"/>
      <c r="T34" s="4"/>
      <c r="U34" s="4"/>
      <c r="V34" s="4"/>
      <c r="W34" s="4"/>
      <c r="X34" s="4"/>
      <c r="Y34" s="4"/>
      <c r="Z34" s="5"/>
      <c r="AA34" s="5"/>
      <c r="AB34" s="10"/>
      <c r="AC34" s="10"/>
      <c r="AD34" s="10"/>
      <c r="AE34" s="4"/>
      <c r="AF34" s="4"/>
      <c r="AG34" s="4"/>
      <c r="AH34" s="4"/>
      <c r="AI34" s="4"/>
      <c r="AJ34" s="4"/>
      <c r="AK34" s="4"/>
      <c r="AL34" s="4"/>
      <c r="AM34" s="4"/>
      <c r="AN34" s="4"/>
      <c r="AO34" s="4"/>
      <c r="AP34" s="4"/>
      <c r="AR34" s="4"/>
      <c r="AS34" s="15"/>
      <c r="AT34" s="15"/>
      <c r="AU34" s="15"/>
      <c r="AV34" s="15"/>
      <c r="AW34" s="15"/>
      <c r="AX34" s="15"/>
    </row>
    <row r="35" spans="1:51" x14ac:dyDescent="0.25">
      <c r="B35" s="4"/>
      <c r="C35" s="4"/>
      <c r="D35" s="4"/>
      <c r="E35" s="4"/>
      <c r="F35" s="5"/>
      <c r="G35" s="5"/>
      <c r="H35" s="4"/>
      <c r="I35" s="4"/>
      <c r="J35" s="4"/>
      <c r="K35" s="4"/>
      <c r="L35" s="4"/>
      <c r="M35" s="4"/>
      <c r="N35" s="4"/>
      <c r="O35" s="4"/>
      <c r="P35" s="4"/>
      <c r="Q35" s="4"/>
      <c r="R35" s="4"/>
      <c r="S35" s="4"/>
      <c r="T35" s="4"/>
      <c r="U35" s="4"/>
      <c r="V35" s="4"/>
      <c r="W35" s="4"/>
      <c r="X35" s="4"/>
      <c r="Y35" s="4"/>
      <c r="Z35" s="5"/>
      <c r="AA35" s="5"/>
      <c r="AB35" s="10"/>
      <c r="AC35" s="10"/>
      <c r="AD35" s="10"/>
      <c r="AE35" s="4"/>
      <c r="AF35" s="4"/>
      <c r="AG35" s="4"/>
      <c r="AH35" s="4"/>
      <c r="AI35" s="4"/>
      <c r="AJ35" s="4"/>
      <c r="AK35" s="4"/>
      <c r="AL35" s="4"/>
      <c r="AM35" s="4"/>
      <c r="AN35" s="4"/>
      <c r="AO35" s="4"/>
      <c r="AP35" s="4"/>
      <c r="AR35" s="4"/>
      <c r="AS35" s="15"/>
      <c r="AT35" s="15"/>
      <c r="AU35" s="15"/>
      <c r="AV35" s="15"/>
      <c r="AW35" s="15"/>
      <c r="AX35" s="15"/>
    </row>
    <row r="36" spans="1:51" x14ac:dyDescent="0.25">
      <c r="B36" s="4"/>
      <c r="C36" s="4"/>
      <c r="D36" s="4"/>
      <c r="E36" s="4"/>
      <c r="F36" s="5"/>
      <c r="G36" s="5"/>
      <c r="H36" s="4"/>
      <c r="I36" s="4"/>
      <c r="J36" s="4"/>
      <c r="K36" s="4"/>
      <c r="L36" s="4"/>
      <c r="M36" s="4"/>
      <c r="N36" s="4"/>
      <c r="O36" s="4"/>
      <c r="P36" s="4"/>
      <c r="Q36" s="4"/>
      <c r="R36" s="4"/>
      <c r="S36" s="4"/>
      <c r="T36" s="4"/>
      <c r="U36" s="4"/>
      <c r="V36" s="4"/>
      <c r="W36" s="4"/>
      <c r="X36" s="4"/>
      <c r="Y36" s="4"/>
      <c r="Z36" s="5"/>
      <c r="AA36" s="5"/>
      <c r="AB36" s="10"/>
      <c r="AC36" s="10"/>
      <c r="AD36" s="10"/>
      <c r="AE36" s="4"/>
      <c r="AF36" s="4"/>
      <c r="AG36" s="4"/>
      <c r="AH36" s="4"/>
      <c r="AI36" s="4"/>
      <c r="AJ36" s="4"/>
      <c r="AK36" s="4"/>
      <c r="AL36" s="4"/>
      <c r="AM36" s="4"/>
      <c r="AN36" s="4"/>
      <c r="AO36" s="4"/>
      <c r="AP36" s="4"/>
      <c r="AR36" s="4"/>
      <c r="AS36" s="15"/>
      <c r="AT36" s="15"/>
      <c r="AU36" s="15"/>
      <c r="AV36" s="15"/>
      <c r="AW36" s="15"/>
      <c r="AX36" s="15"/>
    </row>
    <row r="40" spans="1:51" x14ac:dyDescent="0.25">
      <c r="F40" t="s">
        <v>167</v>
      </c>
    </row>
    <row r="41" spans="1:51" x14ac:dyDescent="0.25">
      <c r="A41" t="s">
        <v>20</v>
      </c>
      <c r="B41" t="s">
        <v>21</v>
      </c>
      <c r="C41" t="s">
        <v>22</v>
      </c>
      <c r="D41" t="s">
        <v>23</v>
      </c>
      <c r="E41" t="s">
        <v>94</v>
      </c>
      <c r="F41" t="s">
        <v>95</v>
      </c>
      <c r="G41" t="s">
        <v>24</v>
      </c>
      <c r="H41" t="s">
        <v>25</v>
      </c>
      <c r="I41" t="s">
        <v>26</v>
      </c>
      <c r="J41" t="s">
        <v>27</v>
      </c>
      <c r="K41" t="s">
        <v>28</v>
      </c>
      <c r="L41" t="s">
        <v>29</v>
      </c>
      <c r="M41" t="s">
        <v>30</v>
      </c>
      <c r="N41" t="s">
        <v>31</v>
      </c>
      <c r="O41" t="s">
        <v>32</v>
      </c>
      <c r="P41" t="s">
        <v>33</v>
      </c>
      <c r="Q41" t="s">
        <v>34</v>
      </c>
      <c r="R41" t="s">
        <v>35</v>
      </c>
      <c r="S41" t="s">
        <v>36</v>
      </c>
      <c r="T41" t="s">
        <v>37</v>
      </c>
      <c r="U41" t="s">
        <v>38</v>
      </c>
      <c r="V41" t="s">
        <v>39</v>
      </c>
      <c r="W41" t="s">
        <v>40</v>
      </c>
      <c r="X41" t="s">
        <v>41</v>
      </c>
      <c r="Y41" t="s">
        <v>42</v>
      </c>
      <c r="Z41" t="s">
        <v>43</v>
      </c>
      <c r="AA41" t="s">
        <v>44</v>
      </c>
      <c r="AB41" t="s">
        <v>45</v>
      </c>
      <c r="AC41" t="s">
        <v>46</v>
      </c>
      <c r="AD41" t="s">
        <v>47</v>
      </c>
      <c r="AE41" t="s">
        <v>48</v>
      </c>
      <c r="AF41" t="s">
        <v>49</v>
      </c>
      <c r="AG41" t="s">
        <v>50</v>
      </c>
      <c r="AH41" t="s">
        <v>51</v>
      </c>
      <c r="AI41" t="s">
        <v>52</v>
      </c>
      <c r="AJ41" t="s">
        <v>53</v>
      </c>
      <c r="AK41" t="s">
        <v>54</v>
      </c>
      <c r="AL41" t="s">
        <v>55</v>
      </c>
      <c r="AM41" t="s">
        <v>56</v>
      </c>
      <c r="AN41" t="s">
        <v>57</v>
      </c>
      <c r="AO41" t="s">
        <v>58</v>
      </c>
      <c r="AP41" t="s">
        <v>59</v>
      </c>
      <c r="AQ41" t="s">
        <v>60</v>
      </c>
      <c r="AR41" t="s">
        <v>61</v>
      </c>
      <c r="AS41" t="s">
        <v>116</v>
      </c>
      <c r="AT41" t="s">
        <v>117</v>
      </c>
      <c r="AU41" t="s">
        <v>118</v>
      </c>
      <c r="AV41" t="s">
        <v>119</v>
      </c>
      <c r="AW41" t="s">
        <v>120</v>
      </c>
      <c r="AX41" t="s">
        <v>121</v>
      </c>
      <c r="AY41" t="s">
        <v>171</v>
      </c>
    </row>
    <row r="42" spans="1:51" x14ac:dyDescent="0.25">
      <c r="A42">
        <v>96</v>
      </c>
      <c r="B42" s="4">
        <v>0.98577606815945296</v>
      </c>
      <c r="C42" s="4">
        <v>77.766250441952806</v>
      </c>
      <c r="D42" s="4">
        <v>15.7947351580274</v>
      </c>
      <c r="E42" s="4">
        <v>0.117764777860537</v>
      </c>
      <c r="F42" s="5">
        <v>1.42239318405461E-2</v>
      </c>
      <c r="G42" s="5">
        <v>0</v>
      </c>
      <c r="H42" s="4">
        <v>3.0118228597543801</v>
      </c>
      <c r="I42" s="4">
        <v>3.93206950017351</v>
      </c>
      <c r="J42" s="4">
        <v>-67.343618660612407</v>
      </c>
      <c r="K42" s="4">
        <v>-131.79688834493001</v>
      </c>
      <c r="L42" s="4">
        <v>77.448553222896805</v>
      </c>
      <c r="M42" s="4">
        <v>40.2048483392674</v>
      </c>
      <c r="N42" s="4">
        <v>57.573774615470199</v>
      </c>
      <c r="O42" s="4">
        <v>13.5464715834404</v>
      </c>
      <c r="P42" s="4">
        <v>65217.743024503601</v>
      </c>
      <c r="Q42" s="4">
        <v>29971.689459459401</v>
      </c>
      <c r="R42" s="4">
        <v>783.52085417977003</v>
      </c>
      <c r="S42" s="4">
        <v>0</v>
      </c>
      <c r="T42" s="4">
        <v>0</v>
      </c>
      <c r="U42" s="4">
        <v>0.14556425865341999</v>
      </c>
      <c r="V42" s="4">
        <v>0.73500384610698899</v>
      </c>
      <c r="W42" s="4">
        <v>0</v>
      </c>
      <c r="X42" s="4">
        <v>0.68047062718673101</v>
      </c>
      <c r="Y42" s="4">
        <v>0</v>
      </c>
      <c r="Z42" s="5">
        <v>6.2471614459240401E-3</v>
      </c>
      <c r="AA42" s="5">
        <v>3.4552347755811402E-5</v>
      </c>
      <c r="AB42" s="10">
        <v>7.9108447211874693E-3</v>
      </c>
      <c r="AC42" s="10">
        <v>3.1358477979368101E-5</v>
      </c>
      <c r="AD42" s="10">
        <v>0</v>
      </c>
      <c r="AE42" s="4">
        <v>0.29016791997951102</v>
      </c>
      <c r="AF42" s="4">
        <v>0</v>
      </c>
      <c r="AG42" s="4">
        <v>0.200347028386274</v>
      </c>
      <c r="AH42" s="4">
        <v>0.29377723307556203</v>
      </c>
      <c r="AI42" s="4">
        <v>0.34152140563710798</v>
      </c>
      <c r="AJ42" s="4">
        <v>0.37273884704043803</v>
      </c>
      <c r="AK42" s="4">
        <v>0.69424067582479199</v>
      </c>
      <c r="AL42" s="4">
        <v>0.844436782960164</v>
      </c>
      <c r="AM42" s="4">
        <v>0</v>
      </c>
      <c r="AN42" s="4">
        <v>0</v>
      </c>
      <c r="AO42" s="4" t="s">
        <v>62</v>
      </c>
      <c r="AP42" s="4">
        <f>-150--125</f>
        <v>-25</v>
      </c>
      <c r="AQ42">
        <v>1108952.51</v>
      </c>
      <c r="AR42" s="4">
        <v>37</v>
      </c>
      <c r="AS42" s="15">
        <v>0</v>
      </c>
      <c r="AT42" s="15">
        <v>26.499615389300999</v>
      </c>
      <c r="AU42" s="15">
        <v>26.499615389300999</v>
      </c>
      <c r="AV42" s="15">
        <v>73.500384610698902</v>
      </c>
      <c r="AW42" s="15">
        <v>73.500384610698902</v>
      </c>
      <c r="AX42" s="15">
        <v>0</v>
      </c>
      <c r="AY42" s="31">
        <v>0</v>
      </c>
    </row>
    <row r="43" spans="1:51" x14ac:dyDescent="0.25">
      <c r="A43">
        <v>96</v>
      </c>
      <c r="B43" s="4">
        <v>0.98703533772256702</v>
      </c>
      <c r="C43" s="4">
        <v>60.647340518742404</v>
      </c>
      <c r="D43" s="4">
        <v>14.494821472851299</v>
      </c>
      <c r="E43" s="4">
        <v>7.4773974113983996E-2</v>
      </c>
      <c r="F43" s="5">
        <v>1.2964662277431999E-2</v>
      </c>
      <c r="G43" s="5">
        <v>0</v>
      </c>
      <c r="H43" s="4">
        <v>3.2103850079187102</v>
      </c>
      <c r="I43" s="4">
        <v>3.9060855704235502</v>
      </c>
      <c r="J43" s="4">
        <v>-50.637503910222698</v>
      </c>
      <c r="K43" s="4">
        <v>-108.15910191030299</v>
      </c>
      <c r="L43" s="4">
        <v>76.065782195363397</v>
      </c>
      <c r="M43" s="4">
        <v>39.955205084900399</v>
      </c>
      <c r="N43" s="4">
        <v>69.589552850598395</v>
      </c>
      <c r="O43" s="4">
        <v>21.273324020260102</v>
      </c>
      <c r="P43" s="4">
        <v>77796.946586714897</v>
      </c>
      <c r="Q43" s="4">
        <v>33854.4596563573</v>
      </c>
      <c r="R43" s="4">
        <v>785.91313125267402</v>
      </c>
      <c r="S43" s="4">
        <v>0</v>
      </c>
      <c r="T43" s="4">
        <v>0</v>
      </c>
      <c r="U43" s="4">
        <v>3.4924218606045603E-2</v>
      </c>
      <c r="V43" s="4">
        <v>0.49641394659445198</v>
      </c>
      <c r="W43" s="4">
        <v>0</v>
      </c>
      <c r="X43" s="4">
        <v>0.42527985541780999</v>
      </c>
      <c r="Y43" s="4">
        <v>0</v>
      </c>
      <c r="Z43" s="5">
        <v>5.0938705304502101E-3</v>
      </c>
      <c r="AA43" s="5">
        <v>4.6687601905846002E-5</v>
      </c>
      <c r="AB43" s="10">
        <v>7.7808644624423199E-3</v>
      </c>
      <c r="AC43" s="10">
        <v>4.3227615167774703E-5</v>
      </c>
      <c r="AD43" s="10">
        <v>0</v>
      </c>
      <c r="AE43" s="4">
        <v>0.21036998556487499</v>
      </c>
      <c r="AF43" s="4">
        <v>7.4856626319331501E-2</v>
      </c>
      <c r="AG43" s="4">
        <v>0.40045710586794198</v>
      </c>
      <c r="AH43" s="4">
        <v>0.58974550212704702</v>
      </c>
      <c r="AI43" s="4">
        <v>0.67644851068041001</v>
      </c>
      <c r="AJ43" s="4">
        <v>0.72810213374904498</v>
      </c>
      <c r="AK43" s="4">
        <v>0.80176819730306703</v>
      </c>
      <c r="AL43" s="4">
        <v>0.91169808125579899</v>
      </c>
      <c r="AM43" s="4">
        <v>0</v>
      </c>
      <c r="AN43" s="4">
        <v>0</v>
      </c>
      <c r="AO43" s="4" t="s">
        <v>63</v>
      </c>
      <c r="AP43" s="4">
        <f>-125--100</f>
        <v>-25</v>
      </c>
      <c r="AQ43">
        <v>19703295.52</v>
      </c>
      <c r="AR43" s="4">
        <v>582</v>
      </c>
      <c r="AS43" s="15">
        <v>0</v>
      </c>
      <c r="AT43" s="15">
        <v>50.358605340554703</v>
      </c>
      <c r="AU43" s="15">
        <v>50.358605340554703</v>
      </c>
      <c r="AV43" s="15">
        <v>49.641394659445197</v>
      </c>
      <c r="AW43" s="15">
        <v>49.641394659445197</v>
      </c>
      <c r="AX43" s="15">
        <v>0</v>
      </c>
      <c r="AY43" s="31">
        <v>0.78383362911667798</v>
      </c>
    </row>
    <row r="44" spans="1:51" x14ac:dyDescent="0.25">
      <c r="A44">
        <v>96</v>
      </c>
      <c r="B44" s="4">
        <v>0.99170929570875999</v>
      </c>
      <c r="C44" s="4">
        <v>22.730426396185301</v>
      </c>
      <c r="D44" s="4">
        <v>9.5074953176211103</v>
      </c>
      <c r="E44" s="4">
        <v>2.1259913235107199E-2</v>
      </c>
      <c r="F44" s="5">
        <v>8.2907042912399396E-3</v>
      </c>
      <c r="G44" s="5">
        <v>0</v>
      </c>
      <c r="H44" s="4">
        <v>3.0328419155446902</v>
      </c>
      <c r="I44" s="4">
        <v>3.9175091127135899</v>
      </c>
      <c r="J44" s="4">
        <v>-64.954653043501096</v>
      </c>
      <c r="K44" s="4">
        <v>-82.534864901591504</v>
      </c>
      <c r="L44" s="4">
        <v>31.903013217177399</v>
      </c>
      <c r="M44" s="4">
        <v>41.207876827030397</v>
      </c>
      <c r="N44" s="4">
        <v>71.984288919148696</v>
      </c>
      <c r="O44" s="4">
        <v>46.224205397435902</v>
      </c>
      <c r="P44" s="4">
        <v>193952.128033243</v>
      </c>
      <c r="Q44" s="4">
        <v>101978.332976306</v>
      </c>
      <c r="R44" s="4">
        <v>784.25032638547805</v>
      </c>
      <c r="S44" s="4">
        <v>0</v>
      </c>
      <c r="T44" s="4">
        <v>0</v>
      </c>
      <c r="U44" s="4">
        <v>1.3232961958276101E-2</v>
      </c>
      <c r="V44" s="4">
        <v>0.78086130886209704</v>
      </c>
      <c r="W44" s="4">
        <v>0</v>
      </c>
      <c r="X44" s="4">
        <v>0.70022935585881396</v>
      </c>
      <c r="Y44" s="4">
        <v>0</v>
      </c>
      <c r="Z44" s="5">
        <v>1.47833763971803E-3</v>
      </c>
      <c r="AA44" s="5">
        <v>3.7661380061068403E-5</v>
      </c>
      <c r="AB44" s="10">
        <v>6.7292521340447898E-3</v>
      </c>
      <c r="AC44" s="10">
        <v>3.5221171613266397E-5</v>
      </c>
      <c r="AD44" s="10">
        <v>1.02194326678163E-5</v>
      </c>
      <c r="AE44" s="4">
        <v>0.20546410198670201</v>
      </c>
      <c r="AF44" s="4">
        <v>2.3960736154224099E-2</v>
      </c>
      <c r="AG44" s="4">
        <v>0.33077206481545901</v>
      </c>
      <c r="AH44" s="4">
        <v>0.61790172346399397</v>
      </c>
      <c r="AI44" s="4">
        <v>0.74427565700016596</v>
      </c>
      <c r="AJ44" s="4">
        <v>0.81425426166356996</v>
      </c>
      <c r="AK44" s="4">
        <v>0.87096868585030696</v>
      </c>
      <c r="AL44" s="4">
        <v>0.928668895169103</v>
      </c>
      <c r="AM44" s="4">
        <v>0</v>
      </c>
      <c r="AN44" s="4">
        <v>0</v>
      </c>
      <c r="AO44" s="4" t="s">
        <v>64</v>
      </c>
      <c r="AP44" s="4">
        <f>-100--75</f>
        <v>-25</v>
      </c>
      <c r="AQ44">
        <v>314195243.89999998</v>
      </c>
      <c r="AR44" s="4">
        <v>3081</v>
      </c>
      <c r="AS44" s="15">
        <v>0</v>
      </c>
      <c r="AT44" s="15">
        <v>21.913869113790199</v>
      </c>
      <c r="AU44" s="15">
        <v>21.913869113790199</v>
      </c>
      <c r="AV44" s="15">
        <v>78.086130886209702</v>
      </c>
      <c r="AW44" s="15">
        <v>78.086130886209702</v>
      </c>
      <c r="AX44" s="15">
        <v>0</v>
      </c>
      <c r="AY44" s="31">
        <v>1.28146523477467</v>
      </c>
    </row>
    <row r="45" spans="1:51" x14ac:dyDescent="0.25">
      <c r="A45">
        <v>96</v>
      </c>
      <c r="B45" s="4">
        <v>0.99274598268694803</v>
      </c>
      <c r="C45" s="4">
        <v>9.9503804976874797</v>
      </c>
      <c r="D45" s="4">
        <v>8.3657858899670199</v>
      </c>
      <c r="E45" s="4">
        <v>8.6960800996384105E-3</v>
      </c>
      <c r="F45" s="5">
        <v>7.2540173130516703E-3</v>
      </c>
      <c r="G45" s="5">
        <v>0</v>
      </c>
      <c r="H45" s="4">
        <v>3.1638509231508398</v>
      </c>
      <c r="I45" s="4">
        <v>3.9130178192665701</v>
      </c>
      <c r="J45" s="4">
        <v>-50.585242361361502</v>
      </c>
      <c r="K45" s="4">
        <v>-57.530467446043801</v>
      </c>
      <c r="L45" s="4">
        <v>20.204654244530399</v>
      </c>
      <c r="M45" s="4">
        <v>40.731750222535901</v>
      </c>
      <c r="N45" s="4">
        <v>70.919818688740705</v>
      </c>
      <c r="O45" s="4">
        <v>52.399390655706</v>
      </c>
      <c r="P45" s="4">
        <v>232374.51922850101</v>
      </c>
      <c r="Q45" s="4">
        <v>190514.437706169</v>
      </c>
      <c r="R45" s="4">
        <v>783.30019005717202</v>
      </c>
      <c r="S45" s="4">
        <v>0</v>
      </c>
      <c r="T45" s="4">
        <v>0</v>
      </c>
      <c r="U45" s="4">
        <v>4.2417249982930699E-2</v>
      </c>
      <c r="V45" s="4">
        <v>0.59664878184033299</v>
      </c>
      <c r="W45" s="4">
        <v>0</v>
      </c>
      <c r="X45" s="4">
        <v>0.68812771852249299</v>
      </c>
      <c r="Y45" s="4">
        <v>0</v>
      </c>
      <c r="Z45" s="5">
        <v>6.1541343671242803E-4</v>
      </c>
      <c r="AA45" s="5">
        <v>4.8848131263461103E-5</v>
      </c>
      <c r="AB45" s="10">
        <v>6.5058437923616102E-3</v>
      </c>
      <c r="AC45" s="10">
        <v>4.10299502764512E-5</v>
      </c>
      <c r="AD45" s="10">
        <v>4.2868254467441398E-5</v>
      </c>
      <c r="AE45" s="4">
        <v>0.20171237069218401</v>
      </c>
      <c r="AF45" s="4">
        <v>3.4510175251673998E-2</v>
      </c>
      <c r="AG45" s="4">
        <v>0.327615743346375</v>
      </c>
      <c r="AH45" s="4">
        <v>0.64675726394154898</v>
      </c>
      <c r="AI45" s="4">
        <v>0.76091091247334797</v>
      </c>
      <c r="AJ45" s="4">
        <v>0.81593987180858996</v>
      </c>
      <c r="AK45" s="4">
        <v>0.87060099973789695</v>
      </c>
      <c r="AL45" s="4">
        <v>0.931323938674259</v>
      </c>
      <c r="AM45" s="4">
        <v>0</v>
      </c>
      <c r="AN45" s="4">
        <v>0</v>
      </c>
      <c r="AO45" s="4" t="s">
        <v>65</v>
      </c>
      <c r="AP45" s="4">
        <f>-75--50</f>
        <v>-25</v>
      </c>
      <c r="AQ45">
        <v>4366209883.3500004</v>
      </c>
      <c r="AR45" s="4">
        <v>22918</v>
      </c>
      <c r="AS45" s="15">
        <v>0</v>
      </c>
      <c r="AT45" s="15">
        <v>40.335121815966602</v>
      </c>
      <c r="AU45" s="15">
        <v>40.335121815966602</v>
      </c>
      <c r="AV45" s="15">
        <v>59.664878184033299</v>
      </c>
      <c r="AW45" s="15">
        <v>59.664878184033299</v>
      </c>
      <c r="AX45" s="15">
        <v>0</v>
      </c>
      <c r="AY45">
        <v>1.23026065216966</v>
      </c>
    </row>
    <row r="46" spans="1:51" x14ac:dyDescent="0.25">
      <c r="A46">
        <v>96</v>
      </c>
      <c r="B46" s="4">
        <v>0.98959838419921697</v>
      </c>
      <c r="C46" s="4">
        <v>8.4373973959298407</v>
      </c>
      <c r="D46" s="4">
        <v>11.792049758302801</v>
      </c>
      <c r="E46" s="4">
        <v>7.3186924931721497E-3</v>
      </c>
      <c r="F46" s="5">
        <v>1.04016158007824E-2</v>
      </c>
      <c r="G46" s="5">
        <v>0</v>
      </c>
      <c r="H46" s="4">
        <v>3.3534521048425301</v>
      </c>
      <c r="I46" s="4">
        <v>3.9011696487560901</v>
      </c>
      <c r="J46" s="4">
        <v>-36.6493978298261</v>
      </c>
      <c r="K46" s="4">
        <v>-33.523639700681301</v>
      </c>
      <c r="L46" s="4">
        <v>16.689786927723802</v>
      </c>
      <c r="M46" s="4">
        <v>38.871915991979499</v>
      </c>
      <c r="N46" s="4">
        <v>70.045288296418505</v>
      </c>
      <c r="O46" s="4">
        <v>53.612698982069901</v>
      </c>
      <c r="P46" s="4">
        <v>261773.37445153299</v>
      </c>
      <c r="Q46" s="4">
        <v>238046.64298283201</v>
      </c>
      <c r="R46" s="4">
        <v>782.84836691707198</v>
      </c>
      <c r="S46" s="4">
        <v>0</v>
      </c>
      <c r="T46" s="4">
        <v>0</v>
      </c>
      <c r="U46" s="4">
        <v>9.5330653301709603E-2</v>
      </c>
      <c r="V46" s="4">
        <v>0.44471391620601503</v>
      </c>
      <c r="W46" s="4">
        <v>0</v>
      </c>
      <c r="X46" s="4">
        <v>0.66990659933685304</v>
      </c>
      <c r="Y46" s="4">
        <v>0</v>
      </c>
      <c r="Z46" s="5">
        <v>4.7285357266864202E-4</v>
      </c>
      <c r="AA46" s="5">
        <v>6.7412537575292004E-5</v>
      </c>
      <c r="AB46" s="10">
        <v>6.2038745038460004E-3</v>
      </c>
      <c r="AC46" s="10">
        <v>7.0439601748817097E-5</v>
      </c>
      <c r="AD46" s="10">
        <v>3.5870174023418301E-3</v>
      </c>
      <c r="AE46" s="4">
        <v>0.208235263930066</v>
      </c>
      <c r="AF46" s="4">
        <v>6.2946677122099101E-2</v>
      </c>
      <c r="AG46" s="4">
        <v>0.38692805883252102</v>
      </c>
      <c r="AH46" s="4">
        <v>0.59501505914324004</v>
      </c>
      <c r="AI46" s="4">
        <v>0.69724439115269299</v>
      </c>
      <c r="AJ46" s="4">
        <v>0.758696907580374</v>
      </c>
      <c r="AK46" s="4">
        <v>0.81626061660840599</v>
      </c>
      <c r="AL46" s="4">
        <v>0.89987287709144603</v>
      </c>
      <c r="AM46" s="4">
        <v>0</v>
      </c>
      <c r="AN46" s="4">
        <v>0</v>
      </c>
      <c r="AO46" s="4" t="s">
        <v>66</v>
      </c>
      <c r="AP46" s="4">
        <f>-50--25</f>
        <v>-25</v>
      </c>
      <c r="AQ46">
        <v>55199921901.360001</v>
      </c>
      <c r="AR46" s="4">
        <v>231887</v>
      </c>
      <c r="AS46" s="15">
        <v>0</v>
      </c>
      <c r="AT46" s="15">
        <v>55.528086555707198</v>
      </c>
      <c r="AU46" s="15">
        <v>55.528086555707198</v>
      </c>
      <c r="AV46" s="15">
        <v>44.471913444292703</v>
      </c>
      <c r="AW46" s="15">
        <v>44.471913444292703</v>
      </c>
      <c r="AX46" s="15">
        <v>0</v>
      </c>
      <c r="AY46">
        <v>0.63754967202410495</v>
      </c>
    </row>
    <row r="47" spans="1:51" x14ac:dyDescent="0.25">
      <c r="A47">
        <v>96</v>
      </c>
      <c r="B47" s="4">
        <v>0.98629461652480899</v>
      </c>
      <c r="C47" s="4">
        <v>8.9225686581484105</v>
      </c>
      <c r="D47" s="4">
        <v>15.261660099187599</v>
      </c>
      <c r="E47" s="4">
        <v>7.7580950386785504E-3</v>
      </c>
      <c r="F47" s="5">
        <v>1.370538347519E-2</v>
      </c>
      <c r="G47" s="5">
        <v>0</v>
      </c>
      <c r="H47" s="4">
        <v>3.4351286982616198</v>
      </c>
      <c r="I47" s="4">
        <v>3.8760521504458398</v>
      </c>
      <c r="J47" s="4">
        <v>-31.7908136180376</v>
      </c>
      <c r="K47" s="4">
        <v>-22.388010162878299</v>
      </c>
      <c r="L47" s="4">
        <v>16.093635663196299</v>
      </c>
      <c r="M47" s="4">
        <v>37.749838203723797</v>
      </c>
      <c r="N47" s="4">
        <v>70.351132716170497</v>
      </c>
      <c r="O47" s="4">
        <v>54.441446113845998</v>
      </c>
      <c r="P47" s="4">
        <v>268686.18643260503</v>
      </c>
      <c r="Q47" s="4">
        <v>247393.364252053</v>
      </c>
      <c r="R47" s="4">
        <v>782.46055413467798</v>
      </c>
      <c r="S47" s="4">
        <v>0</v>
      </c>
      <c r="T47" s="4">
        <v>0</v>
      </c>
      <c r="U47" s="4">
        <v>0.10295617131354</v>
      </c>
      <c r="V47" s="4">
        <v>0.43404353111142002</v>
      </c>
      <c r="W47" s="4">
        <v>0</v>
      </c>
      <c r="X47" s="4">
        <v>0.66484863239335501</v>
      </c>
      <c r="Y47" s="4">
        <v>0</v>
      </c>
      <c r="Z47" s="5">
        <v>4.5078869389570102E-4</v>
      </c>
      <c r="AA47" s="5">
        <v>6.7534093137210598E-5</v>
      </c>
      <c r="AB47" s="10">
        <v>6.0068501713424196E-3</v>
      </c>
      <c r="AC47" s="10">
        <v>9.1809593878495902E-5</v>
      </c>
      <c r="AD47" s="10">
        <v>7.0883829934983598E-3</v>
      </c>
      <c r="AE47" s="4">
        <v>0.207987237970466</v>
      </c>
      <c r="AF47" s="4">
        <v>8.8755334388262094E-2</v>
      </c>
      <c r="AG47" s="4">
        <v>0.41290653987257098</v>
      </c>
      <c r="AH47" s="4">
        <v>0.58130786087693598</v>
      </c>
      <c r="AI47" s="4">
        <v>0.68651771436451803</v>
      </c>
      <c r="AJ47" s="4">
        <v>0.74170876979258205</v>
      </c>
      <c r="AK47" s="4">
        <v>0.80248160143205705</v>
      </c>
      <c r="AL47" s="4">
        <v>0.87627768189241695</v>
      </c>
      <c r="AM47" s="4">
        <v>0</v>
      </c>
      <c r="AN47" s="4">
        <v>0</v>
      </c>
      <c r="AO47" s="4" t="s">
        <v>137</v>
      </c>
      <c r="AP47" s="4">
        <f>-25--20</f>
        <v>-5</v>
      </c>
      <c r="AQ47">
        <v>29209734517.240002</v>
      </c>
      <c r="AR47" s="4">
        <v>118070</v>
      </c>
      <c r="AS47" s="15">
        <v>0</v>
      </c>
      <c r="AT47" s="15">
        <v>56.595078329222702</v>
      </c>
      <c r="AU47" s="15">
        <v>56.595078329222702</v>
      </c>
      <c r="AV47" s="15">
        <v>43.404921670777199</v>
      </c>
      <c r="AW47" s="15">
        <v>43.404921670777199</v>
      </c>
      <c r="AX47" s="15">
        <v>0</v>
      </c>
      <c r="AY47">
        <v>1.2355245325573001</v>
      </c>
    </row>
    <row r="48" spans="1:51" x14ac:dyDescent="0.25">
      <c r="A48">
        <v>96</v>
      </c>
      <c r="B48" s="4">
        <v>0.98503295692210402</v>
      </c>
      <c r="C48" s="4">
        <v>8.1262609628432205</v>
      </c>
      <c r="D48" s="4">
        <v>16.553306132306101</v>
      </c>
      <c r="E48" s="4">
        <v>7.0380290261841099E-3</v>
      </c>
      <c r="F48" s="5">
        <v>1.4967043077895099E-2</v>
      </c>
      <c r="G48" s="5">
        <v>0</v>
      </c>
      <c r="H48" s="4">
        <v>3.48136499306848</v>
      </c>
      <c r="I48" s="4">
        <v>3.8769790202052299</v>
      </c>
      <c r="J48" s="4">
        <v>-29.331553365111599</v>
      </c>
      <c r="K48" s="4">
        <v>-17.4055265226377</v>
      </c>
      <c r="L48" s="4">
        <v>15.6765750972896</v>
      </c>
      <c r="M48" s="4">
        <v>36.3549822406559</v>
      </c>
      <c r="N48" s="4">
        <v>70.014460598935003</v>
      </c>
      <c r="O48" s="4">
        <v>54.482423290307601</v>
      </c>
      <c r="P48" s="4">
        <v>274530.45698934997</v>
      </c>
      <c r="Q48" s="4">
        <v>254209.49404811201</v>
      </c>
      <c r="R48" s="4">
        <v>782.36850238137197</v>
      </c>
      <c r="S48" s="4">
        <v>0</v>
      </c>
      <c r="T48" s="4">
        <v>0</v>
      </c>
      <c r="U48" s="4">
        <v>0.104290596719623</v>
      </c>
      <c r="V48" s="4">
        <v>0.438306029101654</v>
      </c>
      <c r="W48" s="4">
        <v>0</v>
      </c>
      <c r="X48" s="4">
        <v>0.65940436600505803</v>
      </c>
      <c r="Y48" s="4">
        <v>0</v>
      </c>
      <c r="Z48" s="5">
        <v>4.3836491162461603E-4</v>
      </c>
      <c r="AA48" s="5">
        <v>6.6044818125892397E-5</v>
      </c>
      <c r="AB48" s="10">
        <v>5.8435123864683299E-3</v>
      </c>
      <c r="AC48" s="10">
        <v>1.06818738348764E-4</v>
      </c>
      <c r="AD48" s="10">
        <v>8.5122844836044605E-3</v>
      </c>
      <c r="AE48" s="4">
        <v>0.209201671114218</v>
      </c>
      <c r="AF48" s="4">
        <v>0.112807037357663</v>
      </c>
      <c r="AG48" s="4">
        <v>0.41681799562958899</v>
      </c>
      <c r="AH48" s="4">
        <v>0.56737672765480895</v>
      </c>
      <c r="AI48" s="4">
        <v>0.66237941339611905</v>
      </c>
      <c r="AJ48" s="4">
        <v>0.72410659440082203</v>
      </c>
      <c r="AK48" s="4">
        <v>0.79056698451518703</v>
      </c>
      <c r="AL48" s="4">
        <v>0.87001576042990503</v>
      </c>
      <c r="AM48" s="4">
        <v>0</v>
      </c>
      <c r="AN48" s="4">
        <v>0</v>
      </c>
      <c r="AO48" s="4" t="s">
        <v>138</v>
      </c>
      <c r="AP48" s="4">
        <f>-20--15</f>
        <v>-5</v>
      </c>
      <c r="AQ48">
        <v>37693929567.959999</v>
      </c>
      <c r="AR48" s="4">
        <v>148279</v>
      </c>
      <c r="AS48" s="15">
        <v>0</v>
      </c>
      <c r="AT48" s="15">
        <v>56.1690980939184</v>
      </c>
      <c r="AU48" s="15">
        <v>56.1690980939184</v>
      </c>
      <c r="AV48" s="15">
        <v>43.8309019060815</v>
      </c>
      <c r="AW48" s="15">
        <v>43.8309019060815</v>
      </c>
      <c r="AX48" s="15">
        <v>0</v>
      </c>
      <c r="AY48">
        <v>3.2050274988464702</v>
      </c>
    </row>
    <row r="49" spans="1:51" x14ac:dyDescent="0.25">
      <c r="A49">
        <v>96</v>
      </c>
      <c r="B49" s="4">
        <v>0.98400183440806199</v>
      </c>
      <c r="C49" s="4">
        <v>9.5269363337779094</v>
      </c>
      <c r="D49" s="4">
        <v>17.595506051463001</v>
      </c>
      <c r="E49" s="4">
        <v>8.3084605823860406E-3</v>
      </c>
      <c r="F49" s="5">
        <v>1.5998165591937102E-2</v>
      </c>
      <c r="G49" s="5">
        <v>0</v>
      </c>
      <c r="H49" s="4">
        <v>3.51520287691406</v>
      </c>
      <c r="I49" s="4">
        <v>3.8574906998441998</v>
      </c>
      <c r="J49" s="4">
        <v>-28.0971313558837</v>
      </c>
      <c r="K49" s="4">
        <v>-12.3595592226914</v>
      </c>
      <c r="L49" s="4">
        <v>15.313486905972701</v>
      </c>
      <c r="M49" s="4">
        <v>34.868611097677899</v>
      </c>
      <c r="N49" s="4">
        <v>70.452725570911895</v>
      </c>
      <c r="O49" s="4">
        <v>55.410672751358398</v>
      </c>
      <c r="P49" s="4">
        <v>280057.67464030097</v>
      </c>
      <c r="Q49" s="4">
        <v>260215.306724775</v>
      </c>
      <c r="R49" s="4">
        <v>782.29372229885996</v>
      </c>
      <c r="S49" s="4">
        <v>0</v>
      </c>
      <c r="T49" s="4">
        <v>0</v>
      </c>
      <c r="U49" s="4">
        <v>0.104553371093252</v>
      </c>
      <c r="V49" s="4">
        <v>0.44783776324903302</v>
      </c>
      <c r="W49" s="4">
        <v>0</v>
      </c>
      <c r="X49" s="4">
        <v>0.65358426855479501</v>
      </c>
      <c r="Y49" s="4">
        <v>0</v>
      </c>
      <c r="Z49" s="5">
        <v>4.29583143604642E-4</v>
      </c>
      <c r="AA49" s="5">
        <v>6.3958970178738805E-5</v>
      </c>
      <c r="AB49" s="10">
        <v>5.71165996423502E-3</v>
      </c>
      <c r="AC49" s="10">
        <v>1.1726344484324899E-4</v>
      </c>
      <c r="AD49" s="10">
        <v>9.6756828270996506E-3</v>
      </c>
      <c r="AE49" s="4">
        <v>0.20326949296410399</v>
      </c>
      <c r="AF49" s="4">
        <v>0.14252795255953701</v>
      </c>
      <c r="AG49" s="4">
        <v>0.44920970512203701</v>
      </c>
      <c r="AH49" s="4">
        <v>0.58108682110263599</v>
      </c>
      <c r="AI49" s="4">
        <v>0.67704953197901796</v>
      </c>
      <c r="AJ49" s="4">
        <v>0.72951005410548697</v>
      </c>
      <c r="AK49" s="4">
        <v>0.794143284379901</v>
      </c>
      <c r="AL49" s="4">
        <v>0.85923569066585803</v>
      </c>
      <c r="AM49" s="4">
        <v>0</v>
      </c>
      <c r="AN49" s="4">
        <v>0</v>
      </c>
      <c r="AO49" s="4" t="s">
        <v>139</v>
      </c>
      <c r="AP49" s="4">
        <f>-15--10</f>
        <v>-5</v>
      </c>
      <c r="AQ49">
        <v>46004504937.099998</v>
      </c>
      <c r="AR49" s="4">
        <v>176794</v>
      </c>
      <c r="AS49" s="15">
        <v>0</v>
      </c>
      <c r="AT49" s="15">
        <v>55.215915746209603</v>
      </c>
      <c r="AU49" s="15">
        <v>55.215915746209603</v>
      </c>
      <c r="AV49" s="15">
        <v>44.784084253790297</v>
      </c>
      <c r="AW49" s="15">
        <v>44.784084253790297</v>
      </c>
      <c r="AX49" s="15">
        <v>0</v>
      </c>
      <c r="AY49">
        <v>4.3429931169008</v>
      </c>
    </row>
    <row r="50" spans="1:51" x14ac:dyDescent="0.25">
      <c r="A50">
        <v>96</v>
      </c>
      <c r="B50" s="4">
        <v>0.98355870928604405</v>
      </c>
      <c r="C50" s="4">
        <v>9.3158784839017699</v>
      </c>
      <c r="D50" s="4">
        <v>18.039714918543801</v>
      </c>
      <c r="E50" s="4">
        <v>8.1158794814608203E-3</v>
      </c>
      <c r="F50" s="5">
        <v>1.6441290713955399E-2</v>
      </c>
      <c r="G50" s="5">
        <v>0</v>
      </c>
      <c r="H50" s="4">
        <v>3.55326777378114</v>
      </c>
      <c r="I50" s="4">
        <v>3.8457455484311498</v>
      </c>
      <c r="J50" s="4">
        <v>-26.6905248349345</v>
      </c>
      <c r="K50" s="4">
        <v>-7.4438699924338003</v>
      </c>
      <c r="L50" s="4">
        <v>15.4009531170326</v>
      </c>
      <c r="M50" s="4">
        <v>33.136090086340097</v>
      </c>
      <c r="N50" s="4">
        <v>70.176618160626006</v>
      </c>
      <c r="O50" s="4">
        <v>55.8123795202984</v>
      </c>
      <c r="P50" s="4">
        <v>280428.72070875199</v>
      </c>
      <c r="Q50" s="4">
        <v>258702.68753511901</v>
      </c>
      <c r="R50" s="4">
        <v>782.05825611636203</v>
      </c>
      <c r="S50" s="4">
        <v>0</v>
      </c>
      <c r="T50" s="4">
        <v>0</v>
      </c>
      <c r="U50" s="4">
        <v>0.100162597822417</v>
      </c>
      <c r="V50" s="4">
        <v>0.46176808984426498</v>
      </c>
      <c r="W50" s="4">
        <v>0</v>
      </c>
      <c r="X50" s="4">
        <v>0.64358132004620505</v>
      </c>
      <c r="Y50" s="4">
        <v>0</v>
      </c>
      <c r="Z50" s="5">
        <v>4.1853794516316602E-4</v>
      </c>
      <c r="AA50" s="5">
        <v>6.1856304009702095E-5</v>
      </c>
      <c r="AB50" s="10">
        <v>5.4487789090794502E-3</v>
      </c>
      <c r="AC50" s="10">
        <v>1.29334500697275E-4</v>
      </c>
      <c r="AD50" s="10">
        <v>1.03827657690442E-2</v>
      </c>
      <c r="AE50" s="4">
        <v>0.196822864485941</v>
      </c>
      <c r="AF50" s="4">
        <v>0.17662262686438601</v>
      </c>
      <c r="AG50" s="4">
        <v>0.473319424661726</v>
      </c>
      <c r="AH50" s="4">
        <v>0.59274856342040805</v>
      </c>
      <c r="AI50" s="4">
        <v>0.68175616384511595</v>
      </c>
      <c r="AJ50" s="4">
        <v>0.73394211288717404</v>
      </c>
      <c r="AK50" s="4">
        <v>0.80023872797530604</v>
      </c>
      <c r="AL50" s="4">
        <v>0.86174990685757202</v>
      </c>
      <c r="AM50" s="4">
        <v>0</v>
      </c>
      <c r="AN50" s="4">
        <v>0</v>
      </c>
      <c r="AO50" s="4" t="s">
        <v>140</v>
      </c>
      <c r="AP50" s="4">
        <f>-10--5</f>
        <v>-5</v>
      </c>
      <c r="AQ50">
        <v>53626997504.529999</v>
      </c>
      <c r="AR50" s="4">
        <v>207292</v>
      </c>
      <c r="AS50" s="15">
        <v>0</v>
      </c>
      <c r="AT50" s="15">
        <v>53.821710169550002</v>
      </c>
      <c r="AU50" s="15">
        <v>53.821710169550002</v>
      </c>
      <c r="AV50" s="15">
        <v>46.178289830449899</v>
      </c>
      <c r="AW50" s="15">
        <v>46.178289830449899</v>
      </c>
      <c r="AX50" s="15">
        <v>0</v>
      </c>
      <c r="AY50">
        <v>6.7455126545613897</v>
      </c>
    </row>
    <row r="51" spans="1:51" x14ac:dyDescent="0.25">
      <c r="A51">
        <v>96</v>
      </c>
      <c r="B51" s="4">
        <v>0.983240036430991</v>
      </c>
      <c r="C51" s="4">
        <v>9.6525103070200604</v>
      </c>
      <c r="D51" s="4">
        <v>18.357809098670501</v>
      </c>
      <c r="E51" s="4">
        <v>8.4232368600686801E-3</v>
      </c>
      <c r="F51" s="5">
        <v>1.6759963569008898E-2</v>
      </c>
      <c r="G51" s="5">
        <v>0</v>
      </c>
      <c r="H51" s="4">
        <v>3.6076656703590801</v>
      </c>
      <c r="I51" s="4">
        <v>3.8446720183833598</v>
      </c>
      <c r="J51" s="4">
        <v>-25.000353152932899</v>
      </c>
      <c r="K51" s="4">
        <v>-2.4376999571728302</v>
      </c>
      <c r="L51" s="4">
        <v>15.3973444806382</v>
      </c>
      <c r="M51" s="4">
        <v>29.8260058799966</v>
      </c>
      <c r="N51" s="4">
        <v>71.674470308906805</v>
      </c>
      <c r="O51" s="4">
        <v>58.603483249555097</v>
      </c>
      <c r="P51" s="4">
        <v>277523.50348979898</v>
      </c>
      <c r="Q51" s="4">
        <v>258935.96986435101</v>
      </c>
      <c r="R51" s="4">
        <v>781.81787467554295</v>
      </c>
      <c r="S51" s="4">
        <v>0</v>
      </c>
      <c r="T51" s="4">
        <v>0</v>
      </c>
      <c r="U51" s="4">
        <v>9.1984664154810603E-2</v>
      </c>
      <c r="V51" s="4">
        <v>0.48361675385049402</v>
      </c>
      <c r="W51" s="4">
        <v>0</v>
      </c>
      <c r="X51" s="4">
        <v>0.61419093574479899</v>
      </c>
      <c r="Y51" s="4">
        <v>0</v>
      </c>
      <c r="Z51" s="5">
        <v>4.0201600322841899E-4</v>
      </c>
      <c r="AA51" s="5">
        <v>5.9070735316371799E-5</v>
      </c>
      <c r="AB51" s="10">
        <v>5.2529040943237902E-3</v>
      </c>
      <c r="AC51" s="10">
        <v>1.25053327443276E-4</v>
      </c>
      <c r="AD51" s="10">
        <v>1.09209023008233E-2</v>
      </c>
      <c r="AE51" s="4">
        <v>0.17094577995003599</v>
      </c>
      <c r="AF51" s="4">
        <v>0.23204215751617699</v>
      </c>
      <c r="AG51" s="4">
        <v>0.55902919120641004</v>
      </c>
      <c r="AH51" s="4">
        <v>0.66809396408035304</v>
      </c>
      <c r="AI51" s="4">
        <v>0.745147762841878</v>
      </c>
      <c r="AJ51" s="4">
        <v>0.78934667582458695</v>
      </c>
      <c r="AK51" s="4">
        <v>0.84607771990477099</v>
      </c>
      <c r="AL51" s="4">
        <v>0.89600590614533704</v>
      </c>
      <c r="AM51" s="4">
        <v>0</v>
      </c>
      <c r="AN51" s="4">
        <v>0</v>
      </c>
      <c r="AO51" s="4" t="s">
        <v>67</v>
      </c>
      <c r="AP51" s="4">
        <f>-25-0</f>
        <v>-25</v>
      </c>
      <c r="AQ51">
        <v>59098768953.93</v>
      </c>
      <c r="AR51" s="4">
        <v>228237</v>
      </c>
      <c r="AS51" s="15">
        <v>0</v>
      </c>
      <c r="AT51" s="15">
        <v>51.636838968488597</v>
      </c>
      <c r="AU51" s="15">
        <v>51.636838968488597</v>
      </c>
      <c r="AV51" s="15">
        <v>48.363161031511297</v>
      </c>
      <c r="AW51" s="15">
        <v>48.363161031511297</v>
      </c>
      <c r="AX51" s="15">
        <v>0</v>
      </c>
      <c r="AY51">
        <v>10.945442528537599</v>
      </c>
    </row>
    <row r="52" spans="1:51" x14ac:dyDescent="0.25">
      <c r="A52">
        <v>96</v>
      </c>
      <c r="B52" s="4">
        <v>0.98206521614081699</v>
      </c>
      <c r="C52" s="4">
        <v>10.1790402707325</v>
      </c>
      <c r="D52" s="4">
        <v>19.520744901151499</v>
      </c>
      <c r="E52" s="4">
        <v>8.9060898384611207E-3</v>
      </c>
      <c r="F52" s="5">
        <v>1.7934783859181999E-2</v>
      </c>
      <c r="G52" s="5">
        <v>0</v>
      </c>
      <c r="H52" s="4">
        <v>3.6329861229946498</v>
      </c>
      <c r="I52" s="4">
        <v>3.8301285345478799</v>
      </c>
      <c r="J52" s="4">
        <v>-24.270034838708199</v>
      </c>
      <c r="K52" s="4">
        <v>2.5198657759232601</v>
      </c>
      <c r="L52" s="4">
        <v>14.9611197713722</v>
      </c>
      <c r="M52" s="4">
        <v>29.542142226770299</v>
      </c>
      <c r="N52" s="4">
        <v>70.848297483982904</v>
      </c>
      <c r="O52" s="4">
        <v>57.7288835210313</v>
      </c>
      <c r="P52" s="4">
        <v>286738.39569671103</v>
      </c>
      <c r="Q52" s="4">
        <v>266595.762363413</v>
      </c>
      <c r="R52" s="4">
        <v>781.76688328331204</v>
      </c>
      <c r="S52" s="4">
        <v>0</v>
      </c>
      <c r="T52" s="4">
        <v>0</v>
      </c>
      <c r="U52" s="4">
        <v>9.7374680360209701E-2</v>
      </c>
      <c r="V52" s="4">
        <v>0.48871615245349198</v>
      </c>
      <c r="W52" s="4">
        <v>0</v>
      </c>
      <c r="X52" s="4">
        <v>0.62742320112513394</v>
      </c>
      <c r="Y52" s="4">
        <v>0</v>
      </c>
      <c r="Z52" s="5">
        <v>4.0211018750964698E-4</v>
      </c>
      <c r="AA52" s="5">
        <v>5.8681205086949799E-5</v>
      </c>
      <c r="AB52" s="10">
        <v>5.14211115316576E-3</v>
      </c>
      <c r="AC52" s="10">
        <v>1.47635763420044E-4</v>
      </c>
      <c r="AD52" s="10">
        <v>1.21842283240872E-2</v>
      </c>
      <c r="AE52" s="4">
        <v>0.177940527626721</v>
      </c>
      <c r="AF52" s="4">
        <v>0.235471785298529</v>
      </c>
      <c r="AG52" s="4">
        <v>0.54965266577963501</v>
      </c>
      <c r="AH52" s="4">
        <v>0.64606494820844396</v>
      </c>
      <c r="AI52" s="4">
        <v>0.72191145717259797</v>
      </c>
      <c r="AJ52" s="4">
        <v>0.76551551330658296</v>
      </c>
      <c r="AK52" s="4">
        <v>0.82559218730000195</v>
      </c>
      <c r="AL52" s="4">
        <v>0.87698087214234699</v>
      </c>
      <c r="AM52" s="4">
        <v>0</v>
      </c>
      <c r="AN52" s="4">
        <v>0</v>
      </c>
      <c r="AO52" s="4" t="s">
        <v>141</v>
      </c>
      <c r="AP52" s="4" t="s">
        <v>127</v>
      </c>
      <c r="AQ52">
        <v>70408207435.940002</v>
      </c>
      <c r="AR52" s="4">
        <v>264101</v>
      </c>
      <c r="AS52" s="15">
        <v>0</v>
      </c>
      <c r="AT52" s="15">
        <v>51.126988652483298</v>
      </c>
      <c r="AU52" s="15">
        <v>51.126988652483298</v>
      </c>
      <c r="AV52" s="15">
        <v>48.873011347516602</v>
      </c>
      <c r="AW52" s="15">
        <v>48.873011347516602</v>
      </c>
      <c r="AX52" s="15">
        <v>0</v>
      </c>
      <c r="AY52">
        <v>16.327380270267401</v>
      </c>
    </row>
    <row r="53" spans="1:51" x14ac:dyDescent="0.25">
      <c r="A53">
        <v>96</v>
      </c>
      <c r="B53" s="4">
        <v>0.98163085990027799</v>
      </c>
      <c r="C53" s="4">
        <v>10.7942922015798</v>
      </c>
      <c r="D53" s="4">
        <v>19.946848050476898</v>
      </c>
      <c r="E53" s="4">
        <v>9.4736032818249407E-3</v>
      </c>
      <c r="F53" s="5">
        <v>1.8369140099721199E-2</v>
      </c>
      <c r="G53" s="5">
        <v>0</v>
      </c>
      <c r="H53" s="4">
        <v>3.6875055865174802</v>
      </c>
      <c r="I53" s="4">
        <v>3.8326690174755398</v>
      </c>
      <c r="J53" s="4">
        <v>-23.036661881191399</v>
      </c>
      <c r="K53" s="4">
        <v>7.4915537554035501</v>
      </c>
      <c r="L53" s="4">
        <v>15.1088386631106</v>
      </c>
      <c r="M53" s="4">
        <v>26.954692955928302</v>
      </c>
      <c r="N53" s="4">
        <v>71.196351879181705</v>
      </c>
      <c r="O53" s="4">
        <v>59.216694977608597</v>
      </c>
      <c r="P53" s="4">
        <v>284596.39377093897</v>
      </c>
      <c r="Q53" s="4">
        <v>264067.61369418702</v>
      </c>
      <c r="R53" s="4">
        <v>781.52706175567198</v>
      </c>
      <c r="S53" s="4">
        <v>0</v>
      </c>
      <c r="T53" s="4">
        <v>0</v>
      </c>
      <c r="U53" s="4">
        <v>9.4385527341282305E-2</v>
      </c>
      <c r="V53" s="4">
        <v>0.50978248433449502</v>
      </c>
      <c r="W53" s="4">
        <v>0</v>
      </c>
      <c r="X53" s="4">
        <v>0.60838326718038704</v>
      </c>
      <c r="Y53" s="4">
        <v>0</v>
      </c>
      <c r="Z53" s="5">
        <v>3.9059779790615902E-4</v>
      </c>
      <c r="AA53" s="5">
        <v>5.6510900040466499E-5</v>
      </c>
      <c r="AB53" s="10">
        <v>4.9813853841360898E-3</v>
      </c>
      <c r="AC53" s="10">
        <v>1.43712943296242E-4</v>
      </c>
      <c r="AD53" s="10">
        <v>1.27969164503906E-2</v>
      </c>
      <c r="AE53" s="4">
        <v>0.15909249878074799</v>
      </c>
      <c r="AF53" s="4">
        <v>0.27071440732767899</v>
      </c>
      <c r="AG53" s="4">
        <v>0.61276774010836599</v>
      </c>
      <c r="AH53" s="4">
        <v>0.707133589599655</v>
      </c>
      <c r="AI53" s="4">
        <v>0.76859897013200296</v>
      </c>
      <c r="AJ53" s="4">
        <v>0.807970727095352</v>
      </c>
      <c r="AK53" s="4">
        <v>0.85767133297898601</v>
      </c>
      <c r="AL53" s="4">
        <v>0.90143335216273002</v>
      </c>
      <c r="AM53" s="4">
        <v>0</v>
      </c>
      <c r="AN53" s="4">
        <v>0</v>
      </c>
      <c r="AO53" s="4" t="s">
        <v>142</v>
      </c>
      <c r="AP53" s="4">
        <v>43230</v>
      </c>
      <c r="AQ53">
        <v>73151746277.949997</v>
      </c>
      <c r="AR53" s="4">
        <v>277019</v>
      </c>
      <c r="AS53" s="15">
        <v>0</v>
      </c>
      <c r="AT53" s="15">
        <v>49.018564859945897</v>
      </c>
      <c r="AU53" s="15">
        <v>49.018564859945897</v>
      </c>
      <c r="AV53" s="15">
        <v>50.981435140054003</v>
      </c>
      <c r="AW53" s="15">
        <v>50.981435140054003</v>
      </c>
      <c r="AX53" s="15">
        <v>0</v>
      </c>
      <c r="AY53">
        <v>30.2671381753661</v>
      </c>
    </row>
    <row r="54" spans="1:51" x14ac:dyDescent="0.25">
      <c r="A54">
        <v>96</v>
      </c>
      <c r="B54" s="4">
        <v>0.98056802233247498</v>
      </c>
      <c r="C54" s="4">
        <v>11.658179353406499</v>
      </c>
      <c r="D54" s="4">
        <v>20.980784368050902</v>
      </c>
      <c r="E54" s="4">
        <v>1.02765459385161E-2</v>
      </c>
      <c r="F54" s="5">
        <v>1.9431977667524199E-2</v>
      </c>
      <c r="G54" s="5">
        <v>0</v>
      </c>
      <c r="H54" s="4">
        <v>3.7328514326038298</v>
      </c>
      <c r="I54" s="4">
        <v>3.8302452572005401</v>
      </c>
      <c r="J54" s="4">
        <v>-21.284487017261998</v>
      </c>
      <c r="K54" s="4">
        <v>12.5802588898379</v>
      </c>
      <c r="L54" s="4">
        <v>15.0035163947501</v>
      </c>
      <c r="M54" s="4">
        <v>26.406183647322301</v>
      </c>
      <c r="N54" s="4">
        <v>71.621822812470398</v>
      </c>
      <c r="O54" s="4">
        <v>59.730990553113998</v>
      </c>
      <c r="P54" s="4">
        <v>285024.22126040701</v>
      </c>
      <c r="Q54" s="4">
        <v>265921.17947370902</v>
      </c>
      <c r="R54" s="4">
        <v>781.34681544242903</v>
      </c>
      <c r="S54" s="4">
        <v>0</v>
      </c>
      <c r="T54" s="4">
        <v>0</v>
      </c>
      <c r="U54" s="4">
        <v>9.4394610509187599E-2</v>
      </c>
      <c r="V54" s="4">
        <v>0.51314494055333704</v>
      </c>
      <c r="W54" s="4">
        <v>0</v>
      </c>
      <c r="X54" s="4">
        <v>0.601239595755929</v>
      </c>
      <c r="Y54" s="4">
        <v>0</v>
      </c>
      <c r="Z54" s="5">
        <v>3.90187274807384E-4</v>
      </c>
      <c r="AA54" s="5">
        <v>5.7245583926476303E-5</v>
      </c>
      <c r="AB54" s="10">
        <v>4.9948060818280904E-3</v>
      </c>
      <c r="AC54" s="10">
        <v>1.61744167358814E-4</v>
      </c>
      <c r="AD54" s="10">
        <v>1.38279781427669E-2</v>
      </c>
      <c r="AE54" s="4">
        <v>0.155743109665512</v>
      </c>
      <c r="AF54" s="4">
        <v>0.281509846453187</v>
      </c>
      <c r="AG54" s="4">
        <v>0.625134392709353</v>
      </c>
      <c r="AH54" s="4">
        <v>0.71872140886378</v>
      </c>
      <c r="AI54" s="4">
        <v>0.78107384464276997</v>
      </c>
      <c r="AJ54" s="4">
        <v>0.817819414807608</v>
      </c>
      <c r="AK54" s="4">
        <v>0.86358181481406904</v>
      </c>
      <c r="AL54" s="4">
        <v>0.90360119184828502</v>
      </c>
      <c r="AM54" s="4">
        <v>0</v>
      </c>
      <c r="AN54" s="4">
        <v>0</v>
      </c>
      <c r="AO54" s="4" t="s">
        <v>143</v>
      </c>
      <c r="AP54" s="4">
        <v>43388</v>
      </c>
      <c r="AQ54">
        <v>76862389557.440002</v>
      </c>
      <c r="AR54" s="4">
        <v>289042</v>
      </c>
      <c r="AS54" s="15">
        <v>0</v>
      </c>
      <c r="AT54" s="15">
        <v>48.682378792096799</v>
      </c>
      <c r="AU54" s="15">
        <v>48.682378792096799</v>
      </c>
      <c r="AV54" s="15">
        <v>51.317621207903102</v>
      </c>
      <c r="AW54" s="15">
        <v>51.317621207903102</v>
      </c>
      <c r="AX54" s="15">
        <v>0</v>
      </c>
      <c r="AY54">
        <v>51.0195335440702</v>
      </c>
    </row>
    <row r="55" spans="1:51" x14ac:dyDescent="0.25">
      <c r="A55">
        <v>96</v>
      </c>
      <c r="B55" s="4">
        <v>0.97928709477332199</v>
      </c>
      <c r="C55" s="4">
        <v>11.9703342177451</v>
      </c>
      <c r="D55" s="4">
        <v>22.2106081968243</v>
      </c>
      <c r="E55" s="4">
        <v>1.0568450408062599E-2</v>
      </c>
      <c r="F55" s="5">
        <v>2.0712905226677101E-2</v>
      </c>
      <c r="G55" s="5">
        <v>0</v>
      </c>
      <c r="H55" s="4">
        <v>3.77325932901201</v>
      </c>
      <c r="I55" s="4">
        <v>3.8298765556496699</v>
      </c>
      <c r="J55" s="4">
        <v>-20.601783180479199</v>
      </c>
      <c r="K55" s="4">
        <v>17.5134310232066</v>
      </c>
      <c r="L55" s="4">
        <v>15.032643030830901</v>
      </c>
      <c r="M55" s="4">
        <v>26.470120079891</v>
      </c>
      <c r="N55" s="4">
        <v>71.455545195488</v>
      </c>
      <c r="O55" s="4">
        <v>59.538565636032402</v>
      </c>
      <c r="P55" s="4">
        <v>285802.23495629302</v>
      </c>
      <c r="Q55" s="4">
        <v>265392.17404100299</v>
      </c>
      <c r="R55" s="4">
        <v>781.16996035588397</v>
      </c>
      <c r="S55" s="4">
        <v>0</v>
      </c>
      <c r="T55" s="4">
        <v>0</v>
      </c>
      <c r="U55" s="4">
        <v>9.77668135291902E-2</v>
      </c>
      <c r="V55" s="4">
        <v>0.51407203884236596</v>
      </c>
      <c r="W55" s="4">
        <v>0</v>
      </c>
      <c r="X55" s="4">
        <v>0.59555167783122598</v>
      </c>
      <c r="Y55" s="4">
        <v>0</v>
      </c>
      <c r="Z55" s="5">
        <v>3.9343170535983301E-4</v>
      </c>
      <c r="AA55" s="5">
        <v>5.8786425170489699E-5</v>
      </c>
      <c r="AB55" s="10">
        <v>4.9881859175638001E-3</v>
      </c>
      <c r="AC55" s="10">
        <v>1.8389869458034099E-4</v>
      </c>
      <c r="AD55" s="10">
        <v>1.5088586249649099E-2</v>
      </c>
      <c r="AE55" s="4">
        <v>0.15795918876019099</v>
      </c>
      <c r="AF55" s="4">
        <v>0.27435868395624802</v>
      </c>
      <c r="AG55" s="4">
        <v>0.62663151034891595</v>
      </c>
      <c r="AH55" s="4">
        <v>0.71891504969938003</v>
      </c>
      <c r="AI55" s="4">
        <v>0.78000654506320599</v>
      </c>
      <c r="AJ55" s="4">
        <v>0.81584729611479301</v>
      </c>
      <c r="AK55" s="4">
        <v>0.85958362329126103</v>
      </c>
      <c r="AL55" s="4">
        <v>0.89770336905191594</v>
      </c>
      <c r="AM55" s="4">
        <v>0</v>
      </c>
      <c r="AN55" s="4">
        <v>0</v>
      </c>
      <c r="AO55" s="4" t="s">
        <v>144</v>
      </c>
      <c r="AP55" s="4" t="s">
        <v>128</v>
      </c>
      <c r="AQ55">
        <v>79855974384.589996</v>
      </c>
      <c r="AR55" s="4">
        <v>300898</v>
      </c>
      <c r="AS55" s="15">
        <v>0</v>
      </c>
      <c r="AT55" s="15">
        <v>48.589363287598403</v>
      </c>
      <c r="AU55" s="15">
        <v>48.589363287598403</v>
      </c>
      <c r="AV55" s="15">
        <v>51.410636712401498</v>
      </c>
      <c r="AW55" s="15">
        <v>51.410636712401498</v>
      </c>
      <c r="AX55" s="15">
        <v>0</v>
      </c>
      <c r="AY55">
        <v>81.165856527850806</v>
      </c>
    </row>
    <row r="56" spans="1:51" x14ac:dyDescent="0.25">
      <c r="A56">
        <v>96</v>
      </c>
      <c r="B56" s="4">
        <v>0.97813540253114595</v>
      </c>
      <c r="C56" s="4">
        <v>12.8672426361166</v>
      </c>
      <c r="D56" s="4">
        <v>23.301347146955798</v>
      </c>
      <c r="E56" s="4">
        <v>1.14124848174756E-2</v>
      </c>
      <c r="F56" s="5">
        <v>2.1864597468853102E-2</v>
      </c>
      <c r="G56" s="5">
        <v>0</v>
      </c>
      <c r="H56" s="4">
        <v>3.8262609517834001</v>
      </c>
      <c r="I56" s="4">
        <v>3.8350661004241799</v>
      </c>
      <c r="J56" s="4">
        <v>-19.615828824366002</v>
      </c>
      <c r="K56" s="4">
        <v>22.492704132172101</v>
      </c>
      <c r="L56" s="4">
        <v>15.1797908817167</v>
      </c>
      <c r="M56" s="4">
        <v>25.338312905121299</v>
      </c>
      <c r="N56" s="4">
        <v>72.738174178811605</v>
      </c>
      <c r="O56" s="4">
        <v>61.266633140068102</v>
      </c>
      <c r="P56" s="4">
        <v>282022.01897109899</v>
      </c>
      <c r="Q56" s="4">
        <v>262894.79851139599</v>
      </c>
      <c r="R56" s="4">
        <v>780.88093249171402</v>
      </c>
      <c r="S56" s="4">
        <v>0</v>
      </c>
      <c r="T56" s="4">
        <v>0</v>
      </c>
      <c r="U56" s="4">
        <v>0.10181305345377099</v>
      </c>
      <c r="V56" s="4">
        <v>0.525536776466629</v>
      </c>
      <c r="W56" s="4">
        <v>0</v>
      </c>
      <c r="X56" s="4">
        <v>0.57838258122877395</v>
      </c>
      <c r="Y56" s="4">
        <v>0</v>
      </c>
      <c r="Z56" s="5">
        <v>3.9128505580549402E-4</v>
      </c>
      <c r="AA56" s="5">
        <v>5.9963628126220899E-5</v>
      </c>
      <c r="AB56" s="10">
        <v>5.0244214021726696E-3</v>
      </c>
      <c r="AC56" s="10">
        <v>1.8296554236246E-4</v>
      </c>
      <c r="AD56" s="10">
        <v>1.6205945943773701E-2</v>
      </c>
      <c r="AE56" s="4">
        <v>0.145224423530908</v>
      </c>
      <c r="AF56" s="4">
        <v>0.27259721146821497</v>
      </c>
      <c r="AG56" s="4">
        <v>0.67354488190008299</v>
      </c>
      <c r="AH56" s="4">
        <v>0.76965945321955898</v>
      </c>
      <c r="AI56" s="4">
        <v>0.82690346929729597</v>
      </c>
      <c r="AJ56" s="4">
        <v>0.85561169664905301</v>
      </c>
      <c r="AK56" s="4">
        <v>0.88794182217159601</v>
      </c>
      <c r="AL56" s="4">
        <v>0.91389415962070397</v>
      </c>
      <c r="AM56" s="4">
        <v>0</v>
      </c>
      <c r="AN56" s="4">
        <v>0</v>
      </c>
      <c r="AO56" s="4" t="s">
        <v>68</v>
      </c>
      <c r="AP56" s="4" t="s">
        <v>69</v>
      </c>
      <c r="AQ56">
        <v>78232497035.820007</v>
      </c>
      <c r="AR56" s="4">
        <v>297581</v>
      </c>
      <c r="AS56" s="15">
        <v>0</v>
      </c>
      <c r="AT56" s="15">
        <v>47.440664776936302</v>
      </c>
      <c r="AU56" s="15">
        <v>47.440664776936302</v>
      </c>
      <c r="AV56" s="15">
        <v>52.559335223063599</v>
      </c>
      <c r="AW56" s="15">
        <v>52.559335223063599</v>
      </c>
      <c r="AX56" s="15">
        <v>0</v>
      </c>
      <c r="AY56">
        <v>116.945887099232</v>
      </c>
    </row>
    <row r="57" spans="1:51" x14ac:dyDescent="0.25">
      <c r="A57">
        <v>96</v>
      </c>
      <c r="B57" s="4">
        <v>0.97613953187996505</v>
      </c>
      <c r="C57" s="4">
        <v>13.797476115160499</v>
      </c>
      <c r="D57" s="4">
        <v>25.158442785220601</v>
      </c>
      <c r="E57" s="4">
        <v>1.2296335340091301E-2</v>
      </c>
      <c r="F57" s="5">
        <v>2.3860468120034801E-2</v>
      </c>
      <c r="G57" s="5">
        <v>0</v>
      </c>
      <c r="H57" s="4">
        <v>3.85920611732227</v>
      </c>
      <c r="I57" s="4">
        <v>3.8292358462577201</v>
      </c>
      <c r="J57" s="4">
        <v>-18.1954821492733</v>
      </c>
      <c r="K57" s="4">
        <v>27.486417699311499</v>
      </c>
      <c r="L57" s="4">
        <v>15.0742100336654</v>
      </c>
      <c r="M57" s="4">
        <v>26.816764856133702</v>
      </c>
      <c r="N57" s="4">
        <v>72.075669962381099</v>
      </c>
      <c r="O57" s="4">
        <v>59.938134185536001</v>
      </c>
      <c r="P57" s="4">
        <v>284814.21513377602</v>
      </c>
      <c r="Q57" s="4">
        <v>264696.27034411998</v>
      </c>
      <c r="R57" s="4">
        <v>780.769610453018</v>
      </c>
      <c r="S57" s="4">
        <v>0</v>
      </c>
      <c r="T57" s="4">
        <v>0</v>
      </c>
      <c r="U57" s="4">
        <v>0.106335153441939</v>
      </c>
      <c r="V57" s="4">
        <v>0.52167352852079896</v>
      </c>
      <c r="W57" s="4">
        <v>0</v>
      </c>
      <c r="X57" s="4">
        <v>0.58151036384085297</v>
      </c>
      <c r="Y57" s="4">
        <v>0</v>
      </c>
      <c r="Z57" s="5">
        <v>3.9994121582854499E-4</v>
      </c>
      <c r="AA57" s="5">
        <v>6.3633422398608704E-5</v>
      </c>
      <c r="AB57" s="10">
        <v>5.1247543574492703E-3</v>
      </c>
      <c r="AC57" s="10">
        <v>2.35214471926295E-4</v>
      </c>
      <c r="AD57" s="10">
        <v>1.8036908607464999E-2</v>
      </c>
      <c r="AE57" s="4">
        <v>0.157358015650747</v>
      </c>
      <c r="AF57" s="4">
        <v>0.24479243720438501</v>
      </c>
      <c r="AG57" s="4">
        <v>0.63872748805249002</v>
      </c>
      <c r="AH57" s="4">
        <v>0.73806233036771796</v>
      </c>
      <c r="AI57" s="4">
        <v>0.80117137121131599</v>
      </c>
      <c r="AJ57" s="4">
        <v>0.83349947808795199</v>
      </c>
      <c r="AK57" s="4">
        <v>0.87013765701255197</v>
      </c>
      <c r="AL57" s="4">
        <v>0.89862344498463698</v>
      </c>
      <c r="AM57" s="4">
        <v>0</v>
      </c>
      <c r="AN57" s="4">
        <v>0</v>
      </c>
      <c r="AO57" s="4" t="s">
        <v>145</v>
      </c>
      <c r="AP57" s="4" t="s">
        <v>129</v>
      </c>
      <c r="AQ57">
        <v>81611683465.039993</v>
      </c>
      <c r="AR57" s="4">
        <v>308322</v>
      </c>
      <c r="AS57" s="15">
        <v>0</v>
      </c>
      <c r="AT57" s="15">
        <v>47.826219836906098</v>
      </c>
      <c r="AU57" s="15">
        <v>47.826219836906098</v>
      </c>
      <c r="AV57" s="15">
        <v>52.173780163093802</v>
      </c>
      <c r="AW57" s="15">
        <v>52.173780163093802</v>
      </c>
      <c r="AX57" s="15">
        <v>0</v>
      </c>
      <c r="AY57">
        <v>155.30214496099001</v>
      </c>
    </row>
    <row r="58" spans="1:51" x14ac:dyDescent="0.25">
      <c r="A58">
        <v>96</v>
      </c>
      <c r="B58" s="4">
        <v>0.97443057203710204</v>
      </c>
      <c r="C58" s="4">
        <v>15.405668682098099</v>
      </c>
      <c r="D58" s="4">
        <v>26.715721911996201</v>
      </c>
      <c r="E58" s="4">
        <v>1.3845172268501901E-2</v>
      </c>
      <c r="F58" s="5">
        <v>2.5569427962897101E-2</v>
      </c>
      <c r="G58" s="5">
        <v>0</v>
      </c>
      <c r="H58" s="4">
        <v>3.9072537647779999</v>
      </c>
      <c r="I58" s="4">
        <v>3.8309018194785902</v>
      </c>
      <c r="J58" s="4">
        <v>-17.3193865322771</v>
      </c>
      <c r="K58" s="4">
        <v>32.471328005422798</v>
      </c>
      <c r="L58" s="4">
        <v>15.1532766248933</v>
      </c>
      <c r="M58" s="4">
        <v>26.822647121037701</v>
      </c>
      <c r="N58" s="4">
        <v>73.068119908860197</v>
      </c>
      <c r="O58" s="4">
        <v>60.914180972943498</v>
      </c>
      <c r="P58" s="4">
        <v>283002.10867878603</v>
      </c>
      <c r="Q58" s="4">
        <v>263364.32930371998</v>
      </c>
      <c r="R58" s="4">
        <v>780.42821321629299</v>
      </c>
      <c r="S58" s="4">
        <v>0</v>
      </c>
      <c r="T58" s="4">
        <v>0</v>
      </c>
      <c r="U58" s="4">
        <v>0.10759056187397301</v>
      </c>
      <c r="V58" s="4">
        <v>0.51985336522257297</v>
      </c>
      <c r="W58" s="4">
        <v>0</v>
      </c>
      <c r="X58" s="4">
        <v>0.55330337323726797</v>
      </c>
      <c r="Y58" s="4">
        <v>0</v>
      </c>
      <c r="Z58" s="5">
        <v>4.0191957748417098E-4</v>
      </c>
      <c r="AA58" s="5">
        <v>6.7014112172877004E-5</v>
      </c>
      <c r="AB58" s="10">
        <v>5.1915213509894703E-3</v>
      </c>
      <c r="AC58" s="10">
        <v>2.5220949744951299E-4</v>
      </c>
      <c r="AD58" s="10">
        <v>1.9656747582501001E-2</v>
      </c>
      <c r="AE58" s="4">
        <v>0.15498636835448301</v>
      </c>
      <c r="AF58" s="4">
        <v>0.21948713381551599</v>
      </c>
      <c r="AG58" s="4">
        <v>0.65271911378007796</v>
      </c>
      <c r="AH58" s="4">
        <v>0.75453320637111998</v>
      </c>
      <c r="AI58" s="4">
        <v>0.81676778999870903</v>
      </c>
      <c r="AJ58" s="4">
        <v>0.84715588508556094</v>
      </c>
      <c r="AK58" s="4">
        <v>0.87887122949668905</v>
      </c>
      <c r="AL58" s="4">
        <v>0.902826730892478</v>
      </c>
      <c r="AM58" s="4">
        <v>0</v>
      </c>
      <c r="AN58" s="4">
        <v>0</v>
      </c>
      <c r="AO58" s="4" t="s">
        <v>146</v>
      </c>
      <c r="AP58" s="4" t="s">
        <v>130</v>
      </c>
      <c r="AQ58">
        <v>79889199015.320007</v>
      </c>
      <c r="AR58" s="4">
        <v>303341</v>
      </c>
      <c r="AS58" s="15">
        <v>0</v>
      </c>
      <c r="AT58" s="15">
        <v>48.010552876484297</v>
      </c>
      <c r="AU58" s="15">
        <v>48.010552876484297</v>
      </c>
      <c r="AV58" s="15">
        <v>51.989447123515603</v>
      </c>
      <c r="AW58" s="15">
        <v>51.989447123515603</v>
      </c>
      <c r="AX58" s="15">
        <v>0</v>
      </c>
      <c r="AY58">
        <v>199.20900976620999</v>
      </c>
    </row>
    <row r="59" spans="1:51" x14ac:dyDescent="0.25">
      <c r="A59">
        <v>96</v>
      </c>
      <c r="B59" s="4">
        <v>0.97229594931824304</v>
      </c>
      <c r="C59" s="4">
        <v>16.4608644948487</v>
      </c>
      <c r="D59" s="4">
        <v>28.619149656643302</v>
      </c>
      <c r="E59" s="4">
        <v>1.4876154857025099E-2</v>
      </c>
      <c r="F59" s="5">
        <v>2.7704050681756898E-2</v>
      </c>
      <c r="G59" s="5">
        <v>0</v>
      </c>
      <c r="H59" s="4">
        <v>3.9482105972160699</v>
      </c>
      <c r="I59" s="4">
        <v>3.8289160105834199</v>
      </c>
      <c r="J59" s="4">
        <v>-16.295490777859602</v>
      </c>
      <c r="K59" s="4">
        <v>37.533618677066698</v>
      </c>
      <c r="L59" s="4">
        <v>15.0640134140366</v>
      </c>
      <c r="M59" s="4">
        <v>27.8611207237802</v>
      </c>
      <c r="N59" s="4">
        <v>73.606113114594393</v>
      </c>
      <c r="O59" s="4">
        <v>60.863124968953798</v>
      </c>
      <c r="P59" s="4">
        <v>283305.86888172699</v>
      </c>
      <c r="Q59" s="4">
        <v>264927.71812308597</v>
      </c>
      <c r="R59" s="4">
        <v>780.26779154011604</v>
      </c>
      <c r="S59" s="4">
        <v>0</v>
      </c>
      <c r="T59" s="4">
        <v>0</v>
      </c>
      <c r="U59" s="4">
        <v>0.111167477111986</v>
      </c>
      <c r="V59" s="4">
        <v>0.51185242533506303</v>
      </c>
      <c r="W59" s="4">
        <v>0</v>
      </c>
      <c r="X59" s="4">
        <v>0.54514245658497196</v>
      </c>
      <c r="Y59" s="4">
        <v>0</v>
      </c>
      <c r="Z59" s="5">
        <v>4.0826983534252898E-4</v>
      </c>
      <c r="AA59" s="5">
        <v>7.1108654937499698E-5</v>
      </c>
      <c r="AB59" s="10">
        <v>5.3303691667209198E-3</v>
      </c>
      <c r="AC59" s="10">
        <v>2.9253794043881899E-4</v>
      </c>
      <c r="AD59" s="10">
        <v>2.16017491815364E-2</v>
      </c>
      <c r="AE59" s="4">
        <v>0.16234951059835601</v>
      </c>
      <c r="AF59" s="4">
        <v>0.186164439474304</v>
      </c>
      <c r="AG59" s="4">
        <v>0.63697773681129899</v>
      </c>
      <c r="AH59" s="4">
        <v>0.74472921158064298</v>
      </c>
      <c r="AI59" s="4">
        <v>0.81208097745873598</v>
      </c>
      <c r="AJ59" s="4">
        <v>0.84191856355249794</v>
      </c>
      <c r="AK59" s="4">
        <v>0.87251244323417798</v>
      </c>
      <c r="AL59" s="4">
        <v>0.89506789746134596</v>
      </c>
      <c r="AM59" s="4">
        <v>0</v>
      </c>
      <c r="AN59" s="4">
        <v>0</v>
      </c>
      <c r="AO59" s="4" t="s">
        <v>147</v>
      </c>
      <c r="AP59" s="4" t="s">
        <v>131</v>
      </c>
      <c r="AQ59">
        <v>77790990800.199997</v>
      </c>
      <c r="AR59" s="4">
        <v>293631</v>
      </c>
      <c r="AS59" s="15">
        <v>0</v>
      </c>
      <c r="AT59" s="15">
        <v>48.806781631353601</v>
      </c>
      <c r="AU59" s="15">
        <v>48.806781631353601</v>
      </c>
      <c r="AV59" s="15">
        <v>51.193218368646299</v>
      </c>
      <c r="AW59" s="15">
        <v>51.193218368646299</v>
      </c>
      <c r="AX59" s="15">
        <v>0</v>
      </c>
      <c r="AY59">
        <v>256.40728327319601</v>
      </c>
    </row>
    <row r="60" spans="1:51" x14ac:dyDescent="0.25">
      <c r="A60">
        <v>96</v>
      </c>
      <c r="B60" s="4">
        <v>0.97055352101205306</v>
      </c>
      <c r="C60" s="4">
        <v>18.5438843697811</v>
      </c>
      <c r="D60" s="4">
        <v>30.139148654470802</v>
      </c>
      <c r="E60" s="4">
        <v>1.6946905365476699E-2</v>
      </c>
      <c r="F60" s="5">
        <v>2.9446478987946799E-2</v>
      </c>
      <c r="G60" s="5">
        <v>0</v>
      </c>
      <c r="H60" s="4">
        <v>3.9871299033702798</v>
      </c>
      <c r="I60" s="4">
        <v>3.8255705461032399</v>
      </c>
      <c r="J60" s="4">
        <v>-15.2555330716235</v>
      </c>
      <c r="K60" s="4">
        <v>42.485075114222802</v>
      </c>
      <c r="L60" s="4">
        <v>15.125348976548601</v>
      </c>
      <c r="M60" s="4">
        <v>27.7528603585383</v>
      </c>
      <c r="N60" s="4">
        <v>73.681617080324102</v>
      </c>
      <c r="O60" s="4">
        <v>60.996217015656001</v>
      </c>
      <c r="P60" s="4">
        <v>283401.756478853</v>
      </c>
      <c r="Q60" s="4">
        <v>263848.95847460802</v>
      </c>
      <c r="R60" s="4">
        <v>779.86117212014699</v>
      </c>
      <c r="S60" s="4">
        <v>0</v>
      </c>
      <c r="T60" s="4">
        <v>0</v>
      </c>
      <c r="U60" s="4">
        <v>0.113326368420347</v>
      </c>
      <c r="V60" s="4">
        <v>0.50960813880572597</v>
      </c>
      <c r="W60" s="4">
        <v>0</v>
      </c>
      <c r="X60" s="4">
        <v>0.525141719313588</v>
      </c>
      <c r="Y60" s="4">
        <v>0</v>
      </c>
      <c r="Z60" s="5">
        <v>4.0837232402462202E-4</v>
      </c>
      <c r="AA60" s="5">
        <v>7.4546133447910194E-5</v>
      </c>
      <c r="AB60" s="10">
        <v>5.3635498425899202E-3</v>
      </c>
      <c r="AC60" s="10">
        <v>3.0481068587473199E-4</v>
      </c>
      <c r="AD60" s="10">
        <v>2.32951842803381E-2</v>
      </c>
      <c r="AE60" s="4">
        <v>0.16098316071136701</v>
      </c>
      <c r="AF60" s="4">
        <v>0.166417225866937</v>
      </c>
      <c r="AG60" s="4">
        <v>0.643644855074051</v>
      </c>
      <c r="AH60" s="4">
        <v>0.75382993576185997</v>
      </c>
      <c r="AI60" s="4">
        <v>0.81982414163890005</v>
      </c>
      <c r="AJ60" s="4">
        <v>0.84967500174320898</v>
      </c>
      <c r="AK60" s="4">
        <v>0.87981065518521095</v>
      </c>
      <c r="AL60" s="4">
        <v>0.90042142630993105</v>
      </c>
      <c r="AM60" s="4">
        <v>0</v>
      </c>
      <c r="AN60" s="4">
        <v>0</v>
      </c>
      <c r="AO60" s="4" t="s">
        <v>148</v>
      </c>
      <c r="AP60" s="4" t="s">
        <v>132</v>
      </c>
      <c r="AQ60">
        <v>74244458425.169998</v>
      </c>
      <c r="AR60" s="4">
        <v>281390</v>
      </c>
      <c r="AS60" s="15">
        <v>0</v>
      </c>
      <c r="AT60" s="15">
        <v>49.030700132212097</v>
      </c>
      <c r="AU60" s="15">
        <v>49.030700132212097</v>
      </c>
      <c r="AV60" s="15">
        <v>50.969299867787797</v>
      </c>
      <c r="AW60" s="15">
        <v>50.969299867787797</v>
      </c>
      <c r="AX60" s="15">
        <v>0</v>
      </c>
      <c r="AY60">
        <v>308.76071230673602</v>
      </c>
    </row>
    <row r="61" spans="1:51" x14ac:dyDescent="0.25">
      <c r="A61">
        <v>96</v>
      </c>
      <c r="B61" s="4">
        <v>0.96896906161491503</v>
      </c>
      <c r="C61" s="4">
        <v>20.039340936420398</v>
      </c>
      <c r="D61" s="4">
        <v>31.495527378628399</v>
      </c>
      <c r="E61" s="4">
        <v>1.8463704341155799E-2</v>
      </c>
      <c r="F61" s="5">
        <v>3.1030938385084399E-2</v>
      </c>
      <c r="G61" s="5">
        <v>0</v>
      </c>
      <c r="H61" s="4">
        <v>4.0390413753565397</v>
      </c>
      <c r="I61" s="4">
        <v>3.8284049969437701</v>
      </c>
      <c r="J61" s="4">
        <v>-14.001869658381599</v>
      </c>
      <c r="K61" s="4">
        <v>47.497726358659598</v>
      </c>
      <c r="L61" s="4">
        <v>15.381945357432199</v>
      </c>
      <c r="M61" s="4">
        <v>26.953922904752801</v>
      </c>
      <c r="N61" s="4">
        <v>75.243718536531901</v>
      </c>
      <c r="O61" s="4">
        <v>62.792441314657601</v>
      </c>
      <c r="P61" s="4">
        <v>278378.063395467</v>
      </c>
      <c r="Q61" s="4">
        <v>259492.192998407</v>
      </c>
      <c r="R61" s="4">
        <v>779.50924265189406</v>
      </c>
      <c r="S61" s="4">
        <v>0</v>
      </c>
      <c r="T61" s="4">
        <v>0</v>
      </c>
      <c r="U61" s="4">
        <v>0.11548140345230801</v>
      </c>
      <c r="V61" s="4">
        <v>0.51060131505898598</v>
      </c>
      <c r="W61" s="4">
        <v>0</v>
      </c>
      <c r="X61" s="4">
        <v>0.49216183965221999</v>
      </c>
      <c r="Y61" s="4">
        <v>0</v>
      </c>
      <c r="Z61" s="5">
        <v>4.0667665336757399E-4</v>
      </c>
      <c r="AA61" s="5">
        <v>7.9240957952671906E-5</v>
      </c>
      <c r="AB61" s="10">
        <v>5.4821357316988803E-3</v>
      </c>
      <c r="AC61" s="10">
        <v>2.8778077981060299E-4</v>
      </c>
      <c r="AD61" s="10">
        <v>2.4775088603689498E-2</v>
      </c>
      <c r="AE61" s="4">
        <v>0.148722268667073</v>
      </c>
      <c r="AF61" s="4">
        <v>0.14460593792498699</v>
      </c>
      <c r="AG61" s="4">
        <v>0.67286889567693697</v>
      </c>
      <c r="AH61" s="4">
        <v>0.79155257342733498</v>
      </c>
      <c r="AI61" s="4">
        <v>0.85810608909146702</v>
      </c>
      <c r="AJ61" s="4">
        <v>0.88429888511852095</v>
      </c>
      <c r="AK61" s="4">
        <v>0.91115807813847804</v>
      </c>
      <c r="AL61" s="4">
        <v>0.92991110185584702</v>
      </c>
      <c r="AM61" s="4">
        <v>0</v>
      </c>
      <c r="AN61" s="4">
        <v>0</v>
      </c>
      <c r="AO61" s="4" t="s">
        <v>70</v>
      </c>
      <c r="AP61" s="4" t="s">
        <v>71</v>
      </c>
      <c r="AQ61">
        <v>68929170718.360001</v>
      </c>
      <c r="AR61" s="4">
        <v>265631</v>
      </c>
      <c r="AS61" s="15">
        <v>0</v>
      </c>
      <c r="AT61" s="15">
        <v>48.928255145650198</v>
      </c>
      <c r="AU61" s="15">
        <v>48.928255145650198</v>
      </c>
      <c r="AV61" s="15">
        <v>51.071744854349703</v>
      </c>
      <c r="AW61" s="15">
        <v>51.071744854349703</v>
      </c>
      <c r="AX61" s="15">
        <v>0</v>
      </c>
      <c r="AY61">
        <v>366.32662589231398</v>
      </c>
    </row>
    <row r="62" spans="1:51" x14ac:dyDescent="0.25">
      <c r="A62">
        <v>96</v>
      </c>
      <c r="B62" s="4">
        <v>0.96682192169899395</v>
      </c>
      <c r="C62" s="4">
        <v>21.813296110103298</v>
      </c>
      <c r="D62" s="4">
        <v>33.295079889564299</v>
      </c>
      <c r="E62" s="4">
        <v>2.0297065818434198E-2</v>
      </c>
      <c r="F62" s="5">
        <v>3.3178078301005103E-2</v>
      </c>
      <c r="G62" s="5">
        <v>0</v>
      </c>
      <c r="H62" s="4">
        <v>4.0788545123693902</v>
      </c>
      <c r="I62" s="4">
        <v>3.8245587657642401</v>
      </c>
      <c r="J62" s="4">
        <v>-13.4052179550063</v>
      </c>
      <c r="K62" s="4">
        <v>52.479826946169702</v>
      </c>
      <c r="L62" s="4">
        <v>15.3758910960343</v>
      </c>
      <c r="M62" s="4">
        <v>28.866713777609601</v>
      </c>
      <c r="N62" s="4">
        <v>74.735654674158994</v>
      </c>
      <c r="O62" s="4">
        <v>61.6266987965151</v>
      </c>
      <c r="P62" s="4">
        <v>277971.05989572802</v>
      </c>
      <c r="Q62" s="4">
        <v>259595.90540368701</v>
      </c>
      <c r="R62" s="4">
        <v>779.44868449562398</v>
      </c>
      <c r="S62" s="4">
        <v>0</v>
      </c>
      <c r="T62" s="4">
        <v>0</v>
      </c>
      <c r="U62" s="4">
        <v>0.11150960103669701</v>
      </c>
      <c r="V62" s="4">
        <v>0.49384613798906402</v>
      </c>
      <c r="W62" s="4">
        <v>0</v>
      </c>
      <c r="X62" s="4">
        <v>0.50386318074582603</v>
      </c>
      <c r="Y62" s="4">
        <v>0</v>
      </c>
      <c r="Z62" s="5">
        <v>4.1393336590655002E-4</v>
      </c>
      <c r="AA62" s="5">
        <v>8.5691392962629196E-5</v>
      </c>
      <c r="AB62" s="10">
        <v>5.5907107749375903E-3</v>
      </c>
      <c r="AC62" s="10">
        <v>3.4747999827227798E-4</v>
      </c>
      <c r="AD62" s="10">
        <v>2.67402468374199E-2</v>
      </c>
      <c r="AE62" s="4">
        <v>0.161006554210358</v>
      </c>
      <c r="AF62" s="4">
        <v>0.122317359282508</v>
      </c>
      <c r="AG62" s="4">
        <v>0.63337155264464295</v>
      </c>
      <c r="AH62" s="4">
        <v>0.76160840623306503</v>
      </c>
      <c r="AI62" s="4">
        <v>0.83641142860591899</v>
      </c>
      <c r="AJ62" s="4">
        <v>0.86496419232268595</v>
      </c>
      <c r="AK62" s="4">
        <v>0.893625842859752</v>
      </c>
      <c r="AL62" s="4">
        <v>0.914937394635298</v>
      </c>
      <c r="AM62" s="4">
        <v>0</v>
      </c>
      <c r="AN62" s="4">
        <v>0</v>
      </c>
      <c r="AO62" s="4" t="s">
        <v>149</v>
      </c>
      <c r="AP62" s="4" t="s">
        <v>133</v>
      </c>
      <c r="AQ62">
        <v>68035933271.82</v>
      </c>
      <c r="AR62" s="4">
        <v>262084</v>
      </c>
      <c r="AS62" s="15">
        <v>0</v>
      </c>
      <c r="AT62" s="15">
        <v>50.6076003244468</v>
      </c>
      <c r="AU62" s="15">
        <v>50.6076003244468</v>
      </c>
      <c r="AV62" s="15">
        <v>49.392399675553101</v>
      </c>
      <c r="AW62" s="15">
        <v>49.392399675553101</v>
      </c>
      <c r="AX62" s="15">
        <v>0</v>
      </c>
      <c r="AY62">
        <v>466.918200146625</v>
      </c>
    </row>
    <row r="63" spans="1:51" x14ac:dyDescent="0.25">
      <c r="A63">
        <v>96</v>
      </c>
      <c r="B63" s="4">
        <v>0.96481216973467099</v>
      </c>
      <c r="C63" s="4">
        <v>23.419459895544399</v>
      </c>
      <c r="D63" s="4">
        <v>34.940117580440301</v>
      </c>
      <c r="E63" s="4">
        <v>2.19902101532761E-2</v>
      </c>
      <c r="F63" s="5">
        <v>3.5187830265328797E-2</v>
      </c>
      <c r="G63" s="5">
        <v>0</v>
      </c>
      <c r="H63" s="4">
        <v>4.1202834666181802</v>
      </c>
      <c r="I63" s="4">
        <v>3.82128598659083</v>
      </c>
      <c r="J63" s="4">
        <v>-12.614023091194399</v>
      </c>
      <c r="K63" s="4">
        <v>57.462016895118502</v>
      </c>
      <c r="L63" s="4">
        <v>15.108800338026001</v>
      </c>
      <c r="M63" s="4">
        <v>28.7797421267117</v>
      </c>
      <c r="N63" s="4">
        <v>75.278381283755394</v>
      </c>
      <c r="O63" s="4">
        <v>62.2540638132878</v>
      </c>
      <c r="P63" s="4">
        <v>282557.05801236897</v>
      </c>
      <c r="Q63" s="4">
        <v>264189.58684162499</v>
      </c>
      <c r="R63" s="4">
        <v>779.18782931212695</v>
      </c>
      <c r="S63" s="4">
        <v>0</v>
      </c>
      <c r="T63" s="4">
        <v>0</v>
      </c>
      <c r="U63" s="4">
        <v>0.109258841218955</v>
      </c>
      <c r="V63" s="4">
        <v>0.49335234498680702</v>
      </c>
      <c r="W63" s="4">
        <v>0</v>
      </c>
      <c r="X63" s="4">
        <v>0.48876259549686402</v>
      </c>
      <c r="Y63" s="4">
        <v>0</v>
      </c>
      <c r="Z63" s="5">
        <v>4.1335496760762998E-4</v>
      </c>
      <c r="AA63" s="5">
        <v>9.0425984085460204E-5</v>
      </c>
      <c r="AB63" s="10">
        <v>5.6224248586146004E-3</v>
      </c>
      <c r="AC63" s="10">
        <v>3.5253528387132902E-4</v>
      </c>
      <c r="AD63" s="10">
        <v>2.8709073173318101E-2</v>
      </c>
      <c r="AE63" s="4">
        <v>0.156785895785367</v>
      </c>
      <c r="AF63" s="4">
        <v>0.10400323981172099</v>
      </c>
      <c r="AG63" s="4">
        <v>0.63879072718973495</v>
      </c>
      <c r="AH63" s="4">
        <v>0.772561811458642</v>
      </c>
      <c r="AI63" s="4">
        <v>0.85281517386486005</v>
      </c>
      <c r="AJ63" s="4">
        <v>0.88055208388216799</v>
      </c>
      <c r="AK63" s="4">
        <v>0.90788028886488303</v>
      </c>
      <c r="AL63" s="4">
        <v>0.927751459368508</v>
      </c>
      <c r="AM63" s="4">
        <v>0</v>
      </c>
      <c r="AN63" s="4">
        <v>0</v>
      </c>
      <c r="AO63" s="4" t="s">
        <v>150</v>
      </c>
      <c r="AP63" s="4" t="s">
        <v>134</v>
      </c>
      <c r="AQ63">
        <v>64648512848.080002</v>
      </c>
      <c r="AR63" s="4">
        <v>244705</v>
      </c>
      <c r="AS63" s="15">
        <v>0</v>
      </c>
      <c r="AT63" s="15">
        <v>50.651614371656002</v>
      </c>
      <c r="AU63" s="15">
        <v>50.651614371656002</v>
      </c>
      <c r="AV63" s="15">
        <v>49.348385628343898</v>
      </c>
      <c r="AW63" s="15">
        <v>49.348385628343898</v>
      </c>
      <c r="AX63" s="15">
        <v>0</v>
      </c>
      <c r="AY63">
        <v>547.30602106325603</v>
      </c>
    </row>
    <row r="64" spans="1:51" x14ac:dyDescent="0.25">
      <c r="A64">
        <v>96</v>
      </c>
      <c r="B64" s="4">
        <v>0.96301897750712595</v>
      </c>
      <c r="C64" s="4">
        <v>24.3344863259777</v>
      </c>
      <c r="D64" s="4">
        <v>36.376413577902802</v>
      </c>
      <c r="E64" s="4">
        <v>2.2969400842112801E-2</v>
      </c>
      <c r="F64" s="5">
        <v>3.6981022492873598E-2</v>
      </c>
      <c r="G64" s="5">
        <v>0</v>
      </c>
      <c r="H64" s="4">
        <v>4.15771091405521</v>
      </c>
      <c r="I64" s="4">
        <v>3.8182749516093502</v>
      </c>
      <c r="J64" s="4">
        <v>-11.9043227045675</v>
      </c>
      <c r="K64" s="4">
        <v>62.465719254448203</v>
      </c>
      <c r="L64" s="4">
        <v>15.270093891290101</v>
      </c>
      <c r="M64" s="4">
        <v>30.673701648036101</v>
      </c>
      <c r="N64" s="4">
        <v>75.568643551854606</v>
      </c>
      <c r="O64" s="4">
        <v>61.834611081704303</v>
      </c>
      <c r="P64" s="4">
        <v>280754.198288958</v>
      </c>
      <c r="Q64" s="4">
        <v>261400.576264437</v>
      </c>
      <c r="R64" s="4">
        <v>778.92488745212995</v>
      </c>
      <c r="S64" s="4">
        <v>0</v>
      </c>
      <c r="T64" s="4">
        <v>0</v>
      </c>
      <c r="U64" s="4">
        <v>0.11042687786849301</v>
      </c>
      <c r="V64" s="4">
        <v>0.486011180823199</v>
      </c>
      <c r="W64" s="4">
        <v>0</v>
      </c>
      <c r="X64" s="4">
        <v>0.49432825652991802</v>
      </c>
      <c r="Y64" s="4">
        <v>0</v>
      </c>
      <c r="Z64" s="5">
        <v>4.2077785695580103E-4</v>
      </c>
      <c r="AA64" s="5">
        <v>9.98374639639816E-5</v>
      </c>
      <c r="AB64" s="10">
        <v>5.7592691087718501E-3</v>
      </c>
      <c r="AC64" s="10">
        <v>4.1375596489133802E-4</v>
      </c>
      <c r="AD64" s="10">
        <v>3.0287365805991499E-2</v>
      </c>
      <c r="AE64" s="4">
        <v>0.16368173018742299</v>
      </c>
      <c r="AF64" s="4">
        <v>8.3419322810949201E-2</v>
      </c>
      <c r="AG64" s="4">
        <v>0.59778292774557595</v>
      </c>
      <c r="AH64" s="4">
        <v>0.750334078067318</v>
      </c>
      <c r="AI64" s="4">
        <v>0.84679064128880299</v>
      </c>
      <c r="AJ64" s="4">
        <v>0.87882328921270803</v>
      </c>
      <c r="AK64" s="4">
        <v>0.90675001865593396</v>
      </c>
      <c r="AL64" s="4">
        <v>0.92897845718318695</v>
      </c>
      <c r="AM64" s="4">
        <v>0</v>
      </c>
      <c r="AN64" s="4">
        <v>0</v>
      </c>
      <c r="AO64" s="4" t="s">
        <v>151</v>
      </c>
      <c r="AP64" s="4" t="s">
        <v>135</v>
      </c>
      <c r="AQ64">
        <v>55673094732.800003</v>
      </c>
      <c r="AR64" s="4">
        <v>212980</v>
      </c>
      <c r="AS64" s="15">
        <v>0</v>
      </c>
      <c r="AT64" s="15">
        <v>51.386382184166997</v>
      </c>
      <c r="AU64" s="15">
        <v>51.386382184166997</v>
      </c>
      <c r="AV64" s="15">
        <v>48.613617815832903</v>
      </c>
      <c r="AW64" s="15">
        <v>48.613617815832903</v>
      </c>
      <c r="AX64" s="15">
        <v>0</v>
      </c>
      <c r="AY64">
        <v>659.76786588127402</v>
      </c>
    </row>
    <row r="65" spans="1:51" x14ac:dyDescent="0.25">
      <c r="A65">
        <v>96</v>
      </c>
      <c r="B65" s="4">
        <v>0.96182055236812702</v>
      </c>
      <c r="C65" s="4">
        <v>25.515291418455799</v>
      </c>
      <c r="D65" s="4">
        <v>37.320050902115902</v>
      </c>
      <c r="E65" s="4">
        <v>2.42491755357945E-2</v>
      </c>
      <c r="F65" s="5">
        <v>3.8179447631872802E-2</v>
      </c>
      <c r="G65" s="5">
        <v>0</v>
      </c>
      <c r="H65" s="4">
        <v>4.19643194625157</v>
      </c>
      <c r="I65" s="4">
        <v>3.81350025687565</v>
      </c>
      <c r="J65" s="4">
        <v>-10.931744081648301</v>
      </c>
      <c r="K65" s="4">
        <v>67.475479812478397</v>
      </c>
      <c r="L65" s="4">
        <v>15.704958809818301</v>
      </c>
      <c r="M65" s="4">
        <v>32.186203080542903</v>
      </c>
      <c r="N65" s="4">
        <v>76.111079775872597</v>
      </c>
      <c r="O65" s="4">
        <v>61.8644467876343</v>
      </c>
      <c r="P65" s="4">
        <v>272840.97868546401</v>
      </c>
      <c r="Q65" s="4">
        <v>254162.886920263</v>
      </c>
      <c r="R65" s="4">
        <v>778.63752998575001</v>
      </c>
      <c r="S65" s="4">
        <v>0</v>
      </c>
      <c r="T65" s="4">
        <v>0</v>
      </c>
      <c r="U65" s="4">
        <v>0.110916135176011</v>
      </c>
      <c r="V65" s="4">
        <v>0.47052777510400701</v>
      </c>
      <c r="W65" s="4">
        <v>0</v>
      </c>
      <c r="X65" s="4">
        <v>0.48362542022327198</v>
      </c>
      <c r="Y65" s="4">
        <v>0</v>
      </c>
      <c r="Z65" s="5">
        <v>4.2491533825496201E-4</v>
      </c>
      <c r="AA65" s="5">
        <v>1.09480844748262E-4</v>
      </c>
      <c r="AB65" s="10">
        <v>5.8509023769414397E-3</v>
      </c>
      <c r="AC65" s="10">
        <v>4.7463120666515801E-4</v>
      </c>
      <c r="AD65" s="10">
        <v>3.1319501463294097E-2</v>
      </c>
      <c r="AE65" s="4">
        <v>0.16919457809834301</v>
      </c>
      <c r="AF65" s="4">
        <v>7.4649800785250298E-2</v>
      </c>
      <c r="AG65" s="4">
        <v>0.56253132569119602</v>
      </c>
      <c r="AH65" s="4">
        <v>0.73051760600311599</v>
      </c>
      <c r="AI65" s="4">
        <v>0.83888307854096</v>
      </c>
      <c r="AJ65" s="4">
        <v>0.87519671023313395</v>
      </c>
      <c r="AK65" s="4">
        <v>0.90420544613408604</v>
      </c>
      <c r="AL65" s="4">
        <v>0.92799707109927598</v>
      </c>
      <c r="AM65" s="4">
        <v>0</v>
      </c>
      <c r="AN65" s="4">
        <v>0</v>
      </c>
      <c r="AO65" s="4" t="s">
        <v>152</v>
      </c>
      <c r="AP65" s="4" t="s">
        <v>136</v>
      </c>
      <c r="AQ65">
        <v>49202884953.120003</v>
      </c>
      <c r="AR65" s="4">
        <v>193588</v>
      </c>
      <c r="AS65" s="15">
        <v>0</v>
      </c>
      <c r="AT65" s="15">
        <v>52.932282334104201</v>
      </c>
      <c r="AU65" s="15">
        <v>52.932282334104201</v>
      </c>
      <c r="AV65" s="15">
        <v>47.067717665895699</v>
      </c>
      <c r="AW65" s="15">
        <v>47.067717665895699</v>
      </c>
      <c r="AX65" s="15">
        <v>0</v>
      </c>
      <c r="AY65" s="31">
        <v>760.86577625474297</v>
      </c>
    </row>
    <row r="66" spans="1:51" x14ac:dyDescent="0.25">
      <c r="A66">
        <v>96</v>
      </c>
      <c r="B66" s="4">
        <v>0.96015307209254797</v>
      </c>
      <c r="C66" s="4">
        <v>27.3719576270306</v>
      </c>
      <c r="D66" s="4">
        <v>38.611685443444799</v>
      </c>
      <c r="E66" s="4">
        <v>2.6299570613299302E-2</v>
      </c>
      <c r="F66" s="5">
        <v>3.9846927907451597E-2</v>
      </c>
      <c r="G66" s="5">
        <v>0</v>
      </c>
      <c r="H66" s="4">
        <v>4.2309281469483899</v>
      </c>
      <c r="I66" s="4">
        <v>3.8086960530320102</v>
      </c>
      <c r="J66" s="4">
        <v>-10.221261741806901</v>
      </c>
      <c r="K66" s="4">
        <v>72.448731216052593</v>
      </c>
      <c r="L66" s="4">
        <v>15.4927264711259</v>
      </c>
      <c r="M66" s="4">
        <v>32.3093016755085</v>
      </c>
      <c r="N66" s="4">
        <v>77.958641143058202</v>
      </c>
      <c r="O66" s="4">
        <v>63.428027273115802</v>
      </c>
      <c r="P66" s="4">
        <v>274634.21514251002</v>
      </c>
      <c r="Q66" s="4">
        <v>257656.875142651</v>
      </c>
      <c r="R66" s="4">
        <v>778.33044832886401</v>
      </c>
      <c r="S66" s="4">
        <v>0</v>
      </c>
      <c r="T66" s="4">
        <v>0</v>
      </c>
      <c r="U66" s="4">
        <v>0.106320624244867</v>
      </c>
      <c r="V66" s="4">
        <v>0.46396322477559498</v>
      </c>
      <c r="W66" s="4">
        <v>0</v>
      </c>
      <c r="X66" s="4">
        <v>0.45055665751849799</v>
      </c>
      <c r="Y66" s="4">
        <v>0</v>
      </c>
      <c r="Z66" s="5">
        <v>4.2375600755483302E-4</v>
      </c>
      <c r="AA66" s="5">
        <v>1.1966405843262699E-4</v>
      </c>
      <c r="AB66" s="10">
        <v>5.8877454674056799E-3</v>
      </c>
      <c r="AC66" s="10">
        <v>4.9518043757735501E-4</v>
      </c>
      <c r="AD66" s="10">
        <v>3.2920565282858798E-2</v>
      </c>
      <c r="AE66" s="4">
        <v>0.16683180832236999</v>
      </c>
      <c r="AF66" s="4">
        <v>6.0687469901255099E-2</v>
      </c>
      <c r="AG66" s="4">
        <v>0.54891417399328002</v>
      </c>
      <c r="AH66" s="4">
        <v>0.73494620790610998</v>
      </c>
      <c r="AI66" s="4">
        <v>0.85603380162250398</v>
      </c>
      <c r="AJ66" s="4">
        <v>0.89273516284711796</v>
      </c>
      <c r="AK66" s="4">
        <v>0.91951579554000396</v>
      </c>
      <c r="AL66" s="4">
        <v>0.94020416659520401</v>
      </c>
      <c r="AM66" s="4">
        <v>0</v>
      </c>
      <c r="AN66" s="4">
        <v>0</v>
      </c>
      <c r="AO66" s="4" t="s">
        <v>72</v>
      </c>
      <c r="AP66" s="4" t="s">
        <v>73</v>
      </c>
      <c r="AQ66">
        <v>44008051931.239998</v>
      </c>
      <c r="AR66" s="4">
        <v>170801</v>
      </c>
      <c r="AS66" s="15">
        <v>0</v>
      </c>
      <c r="AT66" s="15">
        <v>53.594166965311999</v>
      </c>
      <c r="AU66" s="15">
        <v>53.594166965311999</v>
      </c>
      <c r="AV66" s="15">
        <v>46.405833034687902</v>
      </c>
      <c r="AW66" s="15">
        <v>46.405833034687902</v>
      </c>
      <c r="AX66" s="15">
        <v>0</v>
      </c>
      <c r="AY66" s="31">
        <v>832.72161295486501</v>
      </c>
    </row>
    <row r="67" spans="1:51" x14ac:dyDescent="0.25">
      <c r="A67">
        <v>96</v>
      </c>
      <c r="B67" s="4">
        <v>0.95641568124121401</v>
      </c>
      <c r="C67" s="4">
        <v>29.209310075460099</v>
      </c>
      <c r="D67" s="4">
        <v>41.418531056442497</v>
      </c>
      <c r="E67" s="4">
        <v>2.8376495896099301E-2</v>
      </c>
      <c r="F67" s="5">
        <v>4.3584318758785899E-2</v>
      </c>
      <c r="G67" s="5">
        <v>0</v>
      </c>
      <c r="H67" s="4">
        <v>4.3163787761258803</v>
      </c>
      <c r="I67" s="4">
        <v>3.8115901643835199</v>
      </c>
      <c r="J67" s="4">
        <v>-6.3891769241557199</v>
      </c>
      <c r="K67" s="4">
        <v>85.762392543708799</v>
      </c>
      <c r="L67" s="4">
        <v>15.409238472123199</v>
      </c>
      <c r="M67" s="4">
        <v>31.5047387950206</v>
      </c>
      <c r="N67" s="4">
        <v>80.097352442936199</v>
      </c>
      <c r="O67" s="4">
        <v>64.875095160073698</v>
      </c>
      <c r="P67" s="4">
        <v>276793.05312458402</v>
      </c>
      <c r="Q67" s="4">
        <v>259064.74120534601</v>
      </c>
      <c r="R67" s="4">
        <v>777.21938024006704</v>
      </c>
      <c r="S67" s="4">
        <v>0</v>
      </c>
      <c r="T67" s="4">
        <v>0</v>
      </c>
      <c r="U67" s="4">
        <v>0.109013286777561</v>
      </c>
      <c r="V67" s="4">
        <v>0.46749167560407101</v>
      </c>
      <c r="W67" s="4">
        <v>0</v>
      </c>
      <c r="X67" s="4">
        <v>0.40102741240650402</v>
      </c>
      <c r="Y67" s="4">
        <v>0</v>
      </c>
      <c r="Z67" s="5">
        <v>4.1539999414792202E-4</v>
      </c>
      <c r="AA67" s="5">
        <v>1.45479253300333E-4</v>
      </c>
      <c r="AB67" s="10">
        <v>6.0619373060217703E-3</v>
      </c>
      <c r="AC67" s="10">
        <v>6.2987995443104295E-4</v>
      </c>
      <c r="AD67" s="10">
        <v>3.6331604903091903E-2</v>
      </c>
      <c r="AE67" s="4">
        <v>0.172085856481838</v>
      </c>
      <c r="AF67" s="4">
        <v>3.6788702579625597E-2</v>
      </c>
      <c r="AG67" s="4">
        <v>0.47472136351370198</v>
      </c>
      <c r="AH67" s="4">
        <v>0.69774011295030203</v>
      </c>
      <c r="AI67" s="4">
        <v>0.85811717744221105</v>
      </c>
      <c r="AJ67" s="4">
        <v>0.91159045818154905</v>
      </c>
      <c r="AK67" s="4">
        <v>0.94400399235735299</v>
      </c>
      <c r="AL67" s="4">
        <v>0.95879985051465699</v>
      </c>
      <c r="AM67" s="4">
        <v>0</v>
      </c>
      <c r="AN67" s="4">
        <v>0</v>
      </c>
      <c r="AO67" s="4" t="s">
        <v>74</v>
      </c>
      <c r="AP67" s="4" t="s">
        <v>75</v>
      </c>
      <c r="AQ67">
        <v>134075329904.45</v>
      </c>
      <c r="AR67" s="4">
        <v>517536</v>
      </c>
      <c r="AS67" s="15">
        <v>0</v>
      </c>
      <c r="AT67" s="15">
        <v>53.245135717693699</v>
      </c>
      <c r="AU67" s="15">
        <v>53.245135717693699</v>
      </c>
      <c r="AV67" s="15">
        <v>46.754864282306201</v>
      </c>
      <c r="AW67" s="15">
        <v>46.754864282306201</v>
      </c>
      <c r="AX67" s="15">
        <v>0</v>
      </c>
      <c r="AY67" s="31">
        <v>1030.94292691377</v>
      </c>
    </row>
    <row r="68" spans="1:51" x14ac:dyDescent="0.25">
      <c r="A68">
        <v>96</v>
      </c>
      <c r="B68" s="4">
        <v>0.95104251798645201</v>
      </c>
      <c r="C68" s="4">
        <v>34.260619820790801</v>
      </c>
      <c r="D68" s="4">
        <v>45.2480994511467</v>
      </c>
      <c r="E68" s="4">
        <v>3.43520998841347E-2</v>
      </c>
      <c r="F68" s="5">
        <v>4.8957482013547798E-2</v>
      </c>
      <c r="G68" s="5">
        <v>0</v>
      </c>
      <c r="H68" s="4">
        <v>4.4406703422065803</v>
      </c>
      <c r="I68" s="4">
        <v>3.8047154832219201</v>
      </c>
      <c r="J68" s="4">
        <v>-1.7695015729561501</v>
      </c>
      <c r="K68" s="4">
        <v>109.995862435879</v>
      </c>
      <c r="L68" s="4">
        <v>15.364306161421</v>
      </c>
      <c r="M68" s="4">
        <v>29.897583443352499</v>
      </c>
      <c r="N68" s="4">
        <v>85.877408439494403</v>
      </c>
      <c r="O68" s="4">
        <v>69.7613390597418</v>
      </c>
      <c r="P68" s="4">
        <v>277091.512013053</v>
      </c>
      <c r="Q68" s="4">
        <v>259843.21552883499</v>
      </c>
      <c r="R68" s="4">
        <v>774.66030734103094</v>
      </c>
      <c r="S68" s="4">
        <v>0</v>
      </c>
      <c r="T68" s="4">
        <v>0</v>
      </c>
      <c r="U68" s="4">
        <v>0.117284372073597</v>
      </c>
      <c r="V68" s="4">
        <v>0.459086872431681</v>
      </c>
      <c r="W68" s="4">
        <v>0</v>
      </c>
      <c r="X68" s="4">
        <v>0.29887367901494599</v>
      </c>
      <c r="Y68" s="4">
        <v>0</v>
      </c>
      <c r="Z68" s="5">
        <v>4.0088938913434002E-4</v>
      </c>
      <c r="AA68" s="5">
        <v>1.7394172806572001E-4</v>
      </c>
      <c r="AB68" s="10">
        <v>6.1597079154053101E-3</v>
      </c>
      <c r="AC68" s="10">
        <v>8.1165795364345199E-4</v>
      </c>
      <c r="AD68" s="10">
        <v>4.1411266944622403E-2</v>
      </c>
      <c r="AE68" s="4">
        <v>0.173860248923875</v>
      </c>
      <c r="AF68" s="4">
        <v>1.39746733135466E-2</v>
      </c>
      <c r="AG68" s="4">
        <v>0.37653284027405998</v>
      </c>
      <c r="AH68" s="4">
        <v>0.66505211034187395</v>
      </c>
      <c r="AI68" s="4">
        <v>0.88389399514135503</v>
      </c>
      <c r="AJ68" s="4">
        <v>0.95599362483330497</v>
      </c>
      <c r="AK68" s="4">
        <v>0.98816260352951901</v>
      </c>
      <c r="AL68" s="4">
        <v>0.99327399321385501</v>
      </c>
      <c r="AM68" s="4">
        <v>0</v>
      </c>
      <c r="AN68" s="4">
        <v>0</v>
      </c>
      <c r="AO68" s="4" t="s">
        <v>76</v>
      </c>
      <c r="AP68" s="4" t="s">
        <v>77</v>
      </c>
      <c r="AQ68">
        <v>52232903655.959999</v>
      </c>
      <c r="AR68" s="4">
        <v>201017</v>
      </c>
      <c r="AS68" s="15">
        <v>0</v>
      </c>
      <c r="AT68" s="15">
        <v>54.0881947573411</v>
      </c>
      <c r="AU68" s="15">
        <v>54.0881947573411</v>
      </c>
      <c r="AV68" s="15">
        <v>45.911805242658801</v>
      </c>
      <c r="AW68" s="15">
        <v>45.911805242658801</v>
      </c>
      <c r="AX68" s="15">
        <v>0</v>
      </c>
      <c r="AY68">
        <v>1330.8338330766401</v>
      </c>
    </row>
    <row r="69" spans="1:51" x14ac:dyDescent="0.25">
      <c r="A69">
        <v>96</v>
      </c>
      <c r="B69" s="4">
        <v>0.94649096621723305</v>
      </c>
      <c r="C69" s="4">
        <v>40.0356637965467</v>
      </c>
      <c r="D69" s="4">
        <v>48.311053775872999</v>
      </c>
      <c r="E69" s="4">
        <v>4.1722953047278001E-2</v>
      </c>
      <c r="F69" s="5">
        <v>5.3509033782766099E-2</v>
      </c>
      <c r="G69" s="5">
        <v>0</v>
      </c>
      <c r="H69" s="4">
        <v>4.5409109165800396</v>
      </c>
      <c r="I69" s="4">
        <v>3.8107654191504801</v>
      </c>
      <c r="J69" s="4">
        <v>1.3028811779513101</v>
      </c>
      <c r="K69" s="4">
        <v>135.098924543712</v>
      </c>
      <c r="L69" s="4">
        <v>15.482813136289099</v>
      </c>
      <c r="M69" s="4">
        <v>29.135836611595099</v>
      </c>
      <c r="N69" s="4">
        <v>92.817384386951105</v>
      </c>
      <c r="O69" s="4">
        <v>75.143455653561404</v>
      </c>
      <c r="P69" s="4">
        <v>274476.14947568497</v>
      </c>
      <c r="Q69" s="4">
        <v>257866.69875133099</v>
      </c>
      <c r="R69" s="4">
        <v>771.18583839212397</v>
      </c>
      <c r="S69" s="4">
        <v>0</v>
      </c>
      <c r="T69" s="4">
        <v>0</v>
      </c>
      <c r="U69" s="4">
        <v>0.13504790375959999</v>
      </c>
      <c r="V69" s="4">
        <v>0.42568843360645398</v>
      </c>
      <c r="W69" s="4">
        <v>0</v>
      </c>
      <c r="X69" s="4">
        <v>0.14446122222517699</v>
      </c>
      <c r="Y69" s="4">
        <v>0</v>
      </c>
      <c r="Z69" s="5">
        <v>3.9179648109686599E-4</v>
      </c>
      <c r="AA69" s="5">
        <v>2.12765823810219E-4</v>
      </c>
      <c r="AB69" s="10">
        <v>6.3417866846668201E-3</v>
      </c>
      <c r="AC69" s="10">
        <v>9.39939044175744E-4</v>
      </c>
      <c r="AD69" s="10">
        <v>4.5622727042999398E-2</v>
      </c>
      <c r="AE69" s="4">
        <v>0.18063884970879501</v>
      </c>
      <c r="AF69" s="4">
        <v>3.4858296966454902E-3</v>
      </c>
      <c r="AG69" s="4">
        <v>0.26910320080499001</v>
      </c>
      <c r="AH69" s="4">
        <v>0.64708754977082705</v>
      </c>
      <c r="AI69" s="4">
        <v>0.90710558539867203</v>
      </c>
      <c r="AJ69" s="4">
        <v>0.98333081238162401</v>
      </c>
      <c r="AK69" s="4">
        <v>0.99822127208141298</v>
      </c>
      <c r="AL69" s="4">
        <v>0.99924943604574201</v>
      </c>
      <c r="AM69" s="4">
        <v>0</v>
      </c>
      <c r="AN69" s="4">
        <v>0</v>
      </c>
      <c r="AO69" s="4" t="s">
        <v>78</v>
      </c>
      <c r="AP69" s="4" t="s">
        <v>79</v>
      </c>
      <c r="AQ69">
        <v>18635768452.060001</v>
      </c>
      <c r="AR69" s="4">
        <v>72269</v>
      </c>
      <c r="AS69" s="15">
        <v>0</v>
      </c>
      <c r="AT69" s="15">
        <v>57.431156639354498</v>
      </c>
      <c r="AU69" s="15">
        <v>57.431156639354498</v>
      </c>
      <c r="AV69" s="15">
        <v>42.568843360645403</v>
      </c>
      <c r="AW69" s="15">
        <v>42.568843360645403</v>
      </c>
      <c r="AX69" s="15">
        <v>0</v>
      </c>
      <c r="AY69">
        <v>1589.99506532023</v>
      </c>
    </row>
    <row r="70" spans="1:51" x14ac:dyDescent="0.25">
      <c r="A70">
        <v>96</v>
      </c>
      <c r="B70" s="4">
        <v>0.94213682069177396</v>
      </c>
      <c r="C70" s="4">
        <v>49.945167839076703</v>
      </c>
      <c r="D70" s="4">
        <v>51.093371213329299</v>
      </c>
      <c r="E70" s="4">
        <v>5.6039472863201698E-2</v>
      </c>
      <c r="F70" s="5">
        <v>5.7863179308225897E-2</v>
      </c>
      <c r="G70" s="5">
        <v>0</v>
      </c>
      <c r="H70" s="4">
        <v>4.6796649344883097</v>
      </c>
      <c r="I70" s="4">
        <v>3.7909405111579</v>
      </c>
      <c r="J70" s="4">
        <v>16.360597783431601</v>
      </c>
      <c r="K70" s="4">
        <v>155.591151702947</v>
      </c>
      <c r="L70" s="4">
        <v>14.947108096369799</v>
      </c>
      <c r="M70" s="4">
        <v>27.307111025982501</v>
      </c>
      <c r="N70" s="4">
        <v>94.144811110795899</v>
      </c>
      <c r="O70" s="4">
        <v>76.091753597744599</v>
      </c>
      <c r="P70" s="4">
        <v>284096.85212327499</v>
      </c>
      <c r="Q70" s="4">
        <v>267117.562011339</v>
      </c>
      <c r="R70" s="4">
        <v>761.81983280433599</v>
      </c>
      <c r="S70" s="4">
        <v>0</v>
      </c>
      <c r="T70" s="4">
        <v>0</v>
      </c>
      <c r="U70" s="4">
        <v>0.16518475448130601</v>
      </c>
      <c r="V70" s="4">
        <v>0.38829343057715299</v>
      </c>
      <c r="W70" s="4">
        <v>0</v>
      </c>
      <c r="X70" s="4">
        <v>0.14987121985117399</v>
      </c>
      <c r="Y70" s="4">
        <v>0</v>
      </c>
      <c r="Z70" s="5">
        <v>3.8607325429167199E-4</v>
      </c>
      <c r="AA70" s="5">
        <v>2.36313231517967E-4</v>
      </c>
      <c r="AB70" s="10">
        <v>6.5088447814757398E-3</v>
      </c>
      <c r="AC70" s="10">
        <v>9.64821461499348E-4</v>
      </c>
      <c r="AD70" s="10">
        <v>4.9767107343125103E-2</v>
      </c>
      <c r="AE70" s="4">
        <v>0.18612753739070201</v>
      </c>
      <c r="AF70" s="4">
        <v>9.6062610788126297E-3</v>
      </c>
      <c r="AG70" s="4">
        <v>0.16771389209527299</v>
      </c>
      <c r="AH70" s="4">
        <v>0.61095149726776699</v>
      </c>
      <c r="AI70" s="4">
        <v>0.94204150204047898</v>
      </c>
      <c r="AJ70" s="4">
        <v>0.99656039849965505</v>
      </c>
      <c r="AK70" s="4">
        <v>0.99817264301477104</v>
      </c>
      <c r="AL70" s="4">
        <v>0.99844923774979599</v>
      </c>
      <c r="AM70" s="4">
        <v>0</v>
      </c>
      <c r="AN70" s="4">
        <v>0</v>
      </c>
      <c r="AO70" s="4" t="s">
        <v>80</v>
      </c>
      <c r="AP70" s="4" t="s">
        <v>81</v>
      </c>
      <c r="AQ70">
        <v>1978806899.3800001</v>
      </c>
      <c r="AR70" s="4">
        <v>7408</v>
      </c>
      <c r="AS70" s="15">
        <v>0</v>
      </c>
      <c r="AT70" s="15">
        <v>61.170656942284602</v>
      </c>
      <c r="AU70" s="15">
        <v>61.170656942284602</v>
      </c>
      <c r="AV70" s="15">
        <v>38.829343057715299</v>
      </c>
      <c r="AW70" s="15">
        <v>38.829343057715299</v>
      </c>
      <c r="AX70" s="15">
        <v>0</v>
      </c>
      <c r="AY70">
        <v>1814.4007739194501</v>
      </c>
    </row>
    <row r="71" spans="1:51" x14ac:dyDescent="0.25">
      <c r="A71">
        <v>96</v>
      </c>
      <c r="B71" s="4">
        <v>0.94827504839118704</v>
      </c>
      <c r="C71" s="4">
        <v>79.927929496620493</v>
      </c>
      <c r="D71" s="4">
        <v>47.129687259992501</v>
      </c>
      <c r="E71" s="4">
        <v>0.12525255802726001</v>
      </c>
      <c r="F71" s="5">
        <v>5.1724951608812901E-2</v>
      </c>
      <c r="G71" s="5">
        <v>0</v>
      </c>
      <c r="H71" s="4">
        <v>5.1605724613182504</v>
      </c>
      <c r="I71" s="4">
        <v>3.7911386485926202</v>
      </c>
      <c r="J71" s="4">
        <v>99.427158824595793</v>
      </c>
      <c r="K71" s="4">
        <v>179.62185704425801</v>
      </c>
      <c r="L71" s="4">
        <v>13.864349059906599</v>
      </c>
      <c r="M71" s="4">
        <v>12.862204971400001</v>
      </c>
      <c r="N71" s="4">
        <v>75.790262294049995</v>
      </c>
      <c r="O71" s="4">
        <v>65.879964425444101</v>
      </c>
      <c r="P71" s="4">
        <v>323711.74067246797</v>
      </c>
      <c r="Q71" s="4">
        <v>287799.71529411699</v>
      </c>
      <c r="R71" s="4">
        <v>774.30903826508302</v>
      </c>
      <c r="S71" s="4">
        <v>0</v>
      </c>
      <c r="T71" s="4">
        <v>0</v>
      </c>
      <c r="U71" s="4">
        <v>7.6994760997147305E-2</v>
      </c>
      <c r="V71" s="4">
        <v>0.44243260257813699</v>
      </c>
      <c r="W71" s="4">
        <v>0</v>
      </c>
      <c r="X71" s="4">
        <v>0.47003197480986703</v>
      </c>
      <c r="Y71" s="4">
        <v>0</v>
      </c>
      <c r="Z71" s="5">
        <v>3.8050774615926901E-4</v>
      </c>
      <c r="AA71" s="5">
        <v>2.1513699914050299E-4</v>
      </c>
      <c r="AB71" s="10">
        <v>4.3403195105763404E-3</v>
      </c>
      <c r="AC71" s="10">
        <v>2.5870126940069502E-4</v>
      </c>
      <c r="AD71" s="10">
        <v>4.6530267767489503E-2</v>
      </c>
      <c r="AE71" s="4">
        <v>9.0217971915920195E-2</v>
      </c>
      <c r="AF71" s="4">
        <v>0.53068224941791398</v>
      </c>
      <c r="AG71" s="4">
        <v>0.66468212648928804</v>
      </c>
      <c r="AH71" s="4">
        <v>0.86683192075103099</v>
      </c>
      <c r="AI71" s="4">
        <v>1</v>
      </c>
      <c r="AJ71" s="4">
        <v>1</v>
      </c>
      <c r="AK71" s="4">
        <v>1</v>
      </c>
      <c r="AL71" s="4">
        <v>1</v>
      </c>
      <c r="AM71" s="4">
        <v>0</v>
      </c>
      <c r="AN71" s="4">
        <v>0</v>
      </c>
      <c r="AO71" s="4" t="s">
        <v>82</v>
      </c>
      <c r="AP71" s="4" t="s">
        <v>83</v>
      </c>
      <c r="AQ71">
        <v>9785190.3200000003</v>
      </c>
      <c r="AR71" s="4">
        <v>34</v>
      </c>
      <c r="AS71" s="15">
        <v>0</v>
      </c>
      <c r="AT71" s="15">
        <v>55.756739742186198</v>
      </c>
      <c r="AU71" s="15">
        <v>55.756739742186198</v>
      </c>
      <c r="AV71" s="15">
        <v>44.243260257813702</v>
      </c>
      <c r="AW71" s="15">
        <v>44.243260257813702</v>
      </c>
      <c r="AX71" s="15">
        <v>0</v>
      </c>
      <c r="AY71">
        <v>1258.93595600204</v>
      </c>
    </row>
    <row r="72" spans="1:51" x14ac:dyDescent="0.25">
      <c r="A72">
        <v>96</v>
      </c>
      <c r="B72" s="4">
        <v>0.98325218000000003</v>
      </c>
      <c r="C72" s="4">
        <v>99.9998648660345</v>
      </c>
      <c r="D72" s="4">
        <v>18.345708351454299</v>
      </c>
      <c r="E72" s="4">
        <v>0.67573726352336305</v>
      </c>
      <c r="F72" s="5">
        <v>1.674782E-2</v>
      </c>
      <c r="G72" s="5">
        <v>0</v>
      </c>
      <c r="H72" s="4">
        <v>5.375</v>
      </c>
      <c r="I72" s="4">
        <v>3.914507</v>
      </c>
      <c r="J72" s="4">
        <v>138.333</v>
      </c>
      <c r="K72" s="4">
        <v>202.75</v>
      </c>
      <c r="L72" s="4">
        <v>20.16</v>
      </c>
      <c r="M72" s="4">
        <v>3</v>
      </c>
      <c r="N72" s="4">
        <v>95</v>
      </c>
      <c r="O72" s="4">
        <v>63.72</v>
      </c>
      <c r="P72" s="4">
        <v>197652.19</v>
      </c>
      <c r="Q72" s="4">
        <v>197652.19</v>
      </c>
      <c r="R72" s="4">
        <v>768</v>
      </c>
      <c r="S72" s="4">
        <v>0</v>
      </c>
      <c r="T72" s="4">
        <v>0</v>
      </c>
      <c r="U72" s="4">
        <v>0</v>
      </c>
      <c r="V72" s="4">
        <v>0</v>
      </c>
      <c r="W72" s="4">
        <v>0</v>
      </c>
      <c r="X72" s="4">
        <v>1</v>
      </c>
      <c r="Y72" s="4">
        <v>0</v>
      </c>
      <c r="Z72" s="5">
        <v>1.1268700000000001E-3</v>
      </c>
      <c r="AA72" s="5">
        <v>2.3700000000000002E-6</v>
      </c>
      <c r="AB72" s="10">
        <v>2.8291800000000001E-3</v>
      </c>
      <c r="AC72" s="10">
        <v>0</v>
      </c>
      <c r="AD72" s="10">
        <v>1.2789379999999999E-2</v>
      </c>
      <c r="AE72" s="4">
        <v>3.3962073655573299E-2</v>
      </c>
      <c r="AF72" s="4">
        <v>1</v>
      </c>
      <c r="AG72" s="4">
        <v>1</v>
      </c>
      <c r="AH72" s="4">
        <v>1</v>
      </c>
      <c r="AI72" s="4">
        <v>1</v>
      </c>
      <c r="AJ72" s="4">
        <v>1</v>
      </c>
      <c r="AK72" s="4">
        <v>1</v>
      </c>
      <c r="AL72" s="4">
        <v>1</v>
      </c>
      <c r="AM72" s="4">
        <v>0</v>
      </c>
      <c r="AN72" s="4">
        <v>0</v>
      </c>
      <c r="AO72" s="4" t="s">
        <v>84</v>
      </c>
      <c r="AP72" s="4" t="s">
        <v>85</v>
      </c>
      <c r="AQ72">
        <v>197652.19</v>
      </c>
      <c r="AR72" s="4">
        <v>1</v>
      </c>
      <c r="AS72" s="15">
        <v>0</v>
      </c>
      <c r="AT72" s="15">
        <v>100</v>
      </c>
      <c r="AU72" s="15">
        <v>100</v>
      </c>
      <c r="AV72" s="15">
        <v>0</v>
      </c>
      <c r="AW72" s="15">
        <v>0</v>
      </c>
      <c r="AX72" s="15">
        <v>0</v>
      </c>
      <c r="AY72">
        <v>293.67</v>
      </c>
    </row>
    <row r="73" spans="1:51" x14ac:dyDescent="0.25">
      <c r="B73" s="4"/>
      <c r="C73" s="4"/>
      <c r="D73" s="4"/>
      <c r="E73" s="4"/>
      <c r="F73" s="5"/>
      <c r="G73" s="5"/>
      <c r="H73" s="4"/>
      <c r="I73" s="4"/>
      <c r="J73" s="4"/>
      <c r="K73" s="4"/>
      <c r="L73" s="4"/>
      <c r="M73" s="4"/>
      <c r="N73" s="4"/>
      <c r="O73" s="4"/>
      <c r="P73" s="4"/>
      <c r="Q73" s="4"/>
      <c r="R73" s="4"/>
      <c r="S73" s="4"/>
      <c r="T73" s="4"/>
      <c r="U73" s="4"/>
      <c r="V73" s="4"/>
      <c r="W73" s="4"/>
      <c r="X73" s="4"/>
      <c r="Y73" s="4"/>
      <c r="Z73" s="5"/>
      <c r="AA73" s="5"/>
      <c r="AB73" s="10"/>
      <c r="AC73" s="10"/>
      <c r="AD73" s="10"/>
      <c r="AE73" s="4"/>
      <c r="AF73" s="4"/>
      <c r="AG73" s="4"/>
      <c r="AH73" s="4"/>
      <c r="AI73" s="4"/>
      <c r="AJ73" s="4"/>
      <c r="AK73" s="4"/>
      <c r="AL73" s="4"/>
      <c r="AM73" s="4"/>
      <c r="AN73" s="4"/>
      <c r="AO73" s="4"/>
      <c r="AP73" s="4"/>
      <c r="AR73" s="4"/>
      <c r="AS73" s="15"/>
      <c r="AT73" s="15"/>
      <c r="AU73" s="15"/>
      <c r="AV73" s="15"/>
      <c r="AW73" s="15"/>
      <c r="AX73" s="15"/>
    </row>
    <row r="74" spans="1:51" x14ac:dyDescent="0.25">
      <c r="B74" s="4"/>
      <c r="C74" s="4"/>
      <c r="D74" s="4"/>
      <c r="E74" s="4"/>
      <c r="F74" s="5"/>
      <c r="G74" s="5"/>
      <c r="H74" s="4"/>
      <c r="I74" s="4"/>
      <c r="J74" s="4"/>
      <c r="K74" s="4"/>
      <c r="L74" s="4"/>
      <c r="M74" s="4"/>
      <c r="N74" s="4"/>
      <c r="O74" s="4"/>
      <c r="P74" s="4"/>
      <c r="Q74" s="4"/>
      <c r="R74" s="4"/>
      <c r="S74" s="4"/>
      <c r="T74" s="4"/>
      <c r="U74" s="4"/>
      <c r="V74" s="4"/>
      <c r="W74" s="4"/>
      <c r="X74" s="4"/>
      <c r="Y74" s="4"/>
      <c r="Z74" s="5"/>
      <c r="AA74" s="5"/>
      <c r="AB74" s="10"/>
      <c r="AC74" s="10"/>
      <c r="AD74" s="10"/>
      <c r="AE74" s="4"/>
      <c r="AF74" s="4"/>
      <c r="AG74" s="4"/>
      <c r="AH74" s="4"/>
      <c r="AI74" s="4"/>
      <c r="AJ74" s="4"/>
      <c r="AK74" s="4"/>
      <c r="AL74" s="4"/>
      <c r="AM74" s="4"/>
      <c r="AN74" s="4"/>
      <c r="AO74" s="4"/>
      <c r="AP74" s="4"/>
      <c r="AR74" s="4"/>
      <c r="AS74" s="15"/>
      <c r="AT74" s="15"/>
      <c r="AU74" s="15"/>
      <c r="AV74" s="15"/>
      <c r="AW74" s="15"/>
      <c r="AX74" s="15"/>
    </row>
    <row r="75" spans="1:51" x14ac:dyDescent="0.25">
      <c r="B75" s="4"/>
      <c r="C75" s="4"/>
      <c r="D75" s="4"/>
      <c r="E75" s="4"/>
      <c r="F75" s="5"/>
      <c r="G75" s="5"/>
      <c r="H75" s="4"/>
      <c r="I75" s="4"/>
      <c r="J75" s="4"/>
      <c r="K75" s="4"/>
      <c r="L75" s="4"/>
      <c r="M75" s="4"/>
      <c r="N75" s="4"/>
      <c r="O75" s="4"/>
      <c r="P75" s="4"/>
      <c r="Q75" s="4"/>
      <c r="R75" s="4"/>
      <c r="S75" s="4"/>
      <c r="T75" s="4"/>
      <c r="U75" s="4"/>
      <c r="V75" s="4"/>
      <c r="W75" s="4"/>
      <c r="X75" s="4"/>
      <c r="Y75" s="4"/>
      <c r="Z75" s="5"/>
      <c r="AA75" s="5"/>
      <c r="AB75" s="10"/>
      <c r="AC75" s="10"/>
      <c r="AD75" s="10"/>
      <c r="AE75" s="4"/>
      <c r="AF75" s="4"/>
      <c r="AG75" s="4"/>
      <c r="AH75" s="4"/>
      <c r="AI75" s="4"/>
      <c r="AJ75" s="4"/>
      <c r="AK75" s="4"/>
      <c r="AL75" s="4"/>
      <c r="AM75" s="4"/>
      <c r="AN75" s="4"/>
      <c r="AO75" s="4"/>
      <c r="AP75" s="4"/>
      <c r="AR75" s="4"/>
      <c r="AS75" s="15"/>
      <c r="AT75" s="15"/>
      <c r="AU75" s="15"/>
      <c r="AV75" s="15"/>
      <c r="AW75" s="15"/>
      <c r="AX75" s="15"/>
    </row>
    <row r="76" spans="1:51" s="17" customFormat="1" x14ac:dyDescent="0.25">
      <c r="A76" s="15"/>
      <c r="B76" s="20"/>
      <c r="C76" s="21"/>
      <c r="D76" s="16"/>
      <c r="E76" s="16"/>
      <c r="F76" s="20"/>
      <c r="G76" s="21"/>
      <c r="H76" s="21"/>
      <c r="K76" s="15"/>
      <c r="L76" s="15"/>
      <c r="M76" s="23"/>
      <c r="N76" s="16"/>
      <c r="O76" s="21"/>
      <c r="P76" s="22"/>
      <c r="X76" s="18"/>
      <c r="Y76" s="16"/>
      <c r="Z76" s="16"/>
      <c r="AC76" s="18"/>
      <c r="AD76" s="16"/>
      <c r="AE76" s="16"/>
      <c r="AQ76"/>
    </row>
    <row r="77" spans="1:51" x14ac:dyDescent="0.25">
      <c r="L77" s="4" t="s">
        <v>160</v>
      </c>
      <c r="M77" s="35" t="s">
        <v>159</v>
      </c>
      <c r="O77" s="4"/>
      <c r="P77" s="30"/>
    </row>
    <row r="78" spans="1:51" s="35" customFormat="1" x14ac:dyDescent="0.25">
      <c r="L78" t="s">
        <v>153</v>
      </c>
      <c r="M78" s="42">
        <v>1</v>
      </c>
      <c r="O78" s="35" t="s">
        <v>169</v>
      </c>
      <c r="P78" s="35" t="s">
        <v>170</v>
      </c>
      <c r="AQ78"/>
    </row>
    <row r="79" spans="1:51" s="35" customFormat="1" x14ac:dyDescent="0.25">
      <c r="L79" s="35" t="s">
        <v>183</v>
      </c>
      <c r="M79" s="39">
        <v>1</v>
      </c>
      <c r="O79" s="39">
        <v>0.4</v>
      </c>
      <c r="P79" s="35">
        <f>1-O79</f>
        <v>0.6</v>
      </c>
      <c r="AQ79"/>
    </row>
    <row r="80" spans="1:51" s="35" customFormat="1" x14ac:dyDescent="0.25">
      <c r="M80" s="39"/>
      <c r="AQ80"/>
    </row>
    <row r="81" spans="1:43" x14ac:dyDescent="0.25">
      <c r="K81" t="s">
        <v>98</v>
      </c>
      <c r="L81" t="s">
        <v>89</v>
      </c>
      <c r="M81" t="s">
        <v>90</v>
      </c>
    </row>
    <row r="82" spans="1:43" x14ac:dyDescent="0.25">
      <c r="A82" s="4" t="s">
        <v>93</v>
      </c>
      <c r="B82" t="str">
        <f>AQ2</f>
        <v>Balance</v>
      </c>
      <c r="C82" s="2" t="str">
        <f t="shared" ref="C82:C111" si="0">AO2</f>
        <v>groupByColumn</v>
      </c>
      <c r="D82" t="str">
        <f>E2</f>
        <v>PREPAY_SMM1</v>
      </c>
      <c r="E82" t="str">
        <f>F2</f>
        <v>PREPAY_TRACKING_SMM1</v>
      </c>
      <c r="G82" t="str">
        <f>C2</f>
        <v>PREPAY_CPR1</v>
      </c>
      <c r="H82" t="str">
        <f>D2</f>
        <v>PREPAY_TRACKING_CPR1</v>
      </c>
      <c r="I82" t="s">
        <v>168</v>
      </c>
      <c r="K82" t="s">
        <v>92</v>
      </c>
      <c r="L82" t="s">
        <v>92</v>
      </c>
      <c r="M82" t="s">
        <v>92</v>
      </c>
      <c r="O82" t="s">
        <v>163</v>
      </c>
      <c r="P82" t="s">
        <v>164</v>
      </c>
      <c r="Q82" t="s">
        <v>165</v>
      </c>
      <c r="S82" t="s">
        <v>96</v>
      </c>
      <c r="T82" t="s">
        <v>97</v>
      </c>
      <c r="U82" t="s">
        <v>184</v>
      </c>
      <c r="V82" t="s">
        <v>91</v>
      </c>
    </row>
    <row r="83" spans="1:43" s="35" customFormat="1" x14ac:dyDescent="0.25">
      <c r="A83" s="14">
        <f t="shared" ref="A83:A111" si="1">K3</f>
        <v>-131.79688834493001</v>
      </c>
      <c r="B83" s="32">
        <f t="shared" ref="B83:B111" si="2">AQ3/1000000000</f>
        <v>1.10895251E-3</v>
      </c>
      <c r="C83" s="33" t="str">
        <f t="shared" si="0"/>
        <v>03:-150--125</v>
      </c>
      <c r="D83" s="34">
        <f t="shared" ref="D83:D111" si="3">E3</f>
        <v>0.117764777860537</v>
      </c>
      <c r="E83" s="34">
        <f t="shared" ref="E83:E111" si="4">Z3+AA3+AB3+AC3+AD3</f>
        <v>1.4223916992846688E-2</v>
      </c>
      <c r="F83" s="32"/>
      <c r="G83" s="33">
        <f t="shared" ref="G83:H98" si="5">(1-(1-D83)^12)*100</f>
        <v>77.766250441952707</v>
      </c>
      <c r="H83" s="33">
        <f t="shared" si="5"/>
        <v>15.794719938490964</v>
      </c>
      <c r="I83" s="33">
        <f t="shared" ref="I83:I111" si="6">(1-(1-SUM(Z42,AA42,AB42,AC42,AD42*M83))^12)*100</f>
        <v>15.794719938490964</v>
      </c>
      <c r="K83" s="14">
        <f>VLOOKUP($C83,'Refi Adj'!$B$2:$E$32,2,0)</f>
        <v>1</v>
      </c>
      <c r="L83" s="14">
        <f>VLOOKUP($C83,'Refi Adj'!$B$2:$E$32,3,0)</f>
        <v>1</v>
      </c>
      <c r="M83" s="14">
        <f>VLOOKUP($C83,'Refi Adj'!$B$2:$E$32,4,0)</f>
        <v>1</v>
      </c>
      <c r="O83" s="40">
        <f t="shared" ref="O83:O111" si="7">AD42*M83</f>
        <v>0</v>
      </c>
      <c r="P83" s="40">
        <f t="shared" ref="P83:P111" si="8">AD3</f>
        <v>0</v>
      </c>
      <c r="Q83" s="40">
        <f t="shared" ref="Q83:Q111" si="9">(O83*$O$79+P83*$P$79)</f>
        <v>0</v>
      </c>
      <c r="R83" s="14"/>
      <c r="S83" s="34">
        <f>Z3+AA3+AB3*K83+AC3*L83+Q83*$M$78</f>
        <v>1.4223916992846688E-2</v>
      </c>
      <c r="T83" s="33">
        <f t="shared" ref="T83:T111" si="10">100*(1-(1-S83)^12)</f>
        <v>15.794719938490964</v>
      </c>
      <c r="U83" s="33">
        <f>100*(1-(1-S83*$M$79)^12)</f>
        <v>15.794719938490964</v>
      </c>
      <c r="V83" s="36">
        <f t="shared" ref="V83:V111" si="11">D83/S83</f>
        <v>8.2793493465802541</v>
      </c>
      <c r="X83" s="37"/>
      <c r="Y83" s="34"/>
      <c r="Z83" s="34"/>
      <c r="AD83" s="34"/>
      <c r="AE83" s="34"/>
      <c r="AJ83" s="34"/>
      <c r="AQ83"/>
    </row>
    <row r="84" spans="1:43" s="35" customFormat="1" x14ac:dyDescent="0.25">
      <c r="A84" s="14">
        <f t="shared" si="1"/>
        <v>-108.15910191030299</v>
      </c>
      <c r="B84" s="32">
        <f t="shared" si="2"/>
        <v>1.9703295520000001E-2</v>
      </c>
      <c r="C84" s="33" t="str">
        <f t="shared" si="0"/>
        <v>04:-125--100</v>
      </c>
      <c r="D84" s="34">
        <f t="shared" si="3"/>
        <v>7.4773974113983996E-2</v>
      </c>
      <c r="E84" s="34">
        <f t="shared" si="4"/>
        <v>1.296465020996615E-2</v>
      </c>
      <c r="F84" s="32"/>
      <c r="G84" s="33">
        <f t="shared" si="5"/>
        <v>60.647340518742496</v>
      </c>
      <c r="H84" s="33">
        <f t="shared" si="5"/>
        <v>14.49480892824414</v>
      </c>
      <c r="I84" s="33">
        <f t="shared" si="6"/>
        <v>14.49480892824414</v>
      </c>
      <c r="K84" s="14">
        <f>VLOOKUP($C84,'Refi Adj'!$B$2:$E$32,2,0)</f>
        <v>1</v>
      </c>
      <c r="L84" s="14">
        <f>VLOOKUP($C84,'Refi Adj'!$B$2:$E$32,3,0)</f>
        <v>1</v>
      </c>
      <c r="M84" s="14">
        <f>VLOOKUP($C84,'Refi Adj'!$B$2:$E$32,4,0)</f>
        <v>1</v>
      </c>
      <c r="O84" s="40">
        <f t="shared" si="7"/>
        <v>0</v>
      </c>
      <c r="P84" s="40">
        <f t="shared" si="8"/>
        <v>0</v>
      </c>
      <c r="Q84" s="40">
        <f t="shared" si="9"/>
        <v>0</v>
      </c>
      <c r="R84" s="14"/>
      <c r="S84" s="34">
        <f t="shared" ref="S84:S111" si="12">Z4+AA4+AB4*K84+AC4*L84+Q84*$M$78</f>
        <v>1.296465020996615E-2</v>
      </c>
      <c r="T84" s="33">
        <f t="shared" si="10"/>
        <v>14.49480892824414</v>
      </c>
      <c r="U84" s="33">
        <f t="shared" ref="U84:U111" si="13">100*(1-(1-S84*$M$79)^12)</f>
        <v>14.49480892824414</v>
      </c>
      <c r="V84" s="36">
        <f t="shared" si="11"/>
        <v>5.7675273071774784</v>
      </c>
      <c r="X84" s="37"/>
      <c r="Y84" s="34"/>
      <c r="Z84" s="34"/>
      <c r="AC84" s="37"/>
      <c r="AD84" s="34"/>
      <c r="AE84" s="34"/>
      <c r="AJ84" s="34"/>
      <c r="AQ84"/>
    </row>
    <row r="85" spans="1:43" s="35" customFormat="1" x14ac:dyDescent="0.25">
      <c r="A85" s="14">
        <f t="shared" si="1"/>
        <v>-82.534864901591504</v>
      </c>
      <c r="B85" s="32">
        <f t="shared" si="2"/>
        <v>0.31419524389999998</v>
      </c>
      <c r="C85" s="33" t="str">
        <f t="shared" si="0"/>
        <v>05:-100--75</v>
      </c>
      <c r="D85" s="34">
        <f t="shared" si="3"/>
        <v>2.1259913235107199E-2</v>
      </c>
      <c r="E85" s="34">
        <f t="shared" si="4"/>
        <v>8.281553343269004E-3</v>
      </c>
      <c r="F85" s="32"/>
      <c r="G85" s="33">
        <f t="shared" si="5"/>
        <v>22.730426396185354</v>
      </c>
      <c r="H85" s="33">
        <f t="shared" si="5"/>
        <v>9.4974746282904583</v>
      </c>
      <c r="I85" s="33">
        <f t="shared" si="6"/>
        <v>9.5074815939842576</v>
      </c>
      <c r="K85" s="14">
        <f>VLOOKUP($C85,'Refi Adj'!$B$2:$E$32,2,0)</f>
        <v>1</v>
      </c>
      <c r="L85" s="14">
        <f>VLOOKUP($C85,'Refi Adj'!$B$2:$E$32,3,0)</f>
        <v>1</v>
      </c>
      <c r="M85" s="14">
        <f>VLOOKUP($C85,'Refi Adj'!$B$2:$E$32,4,0)</f>
        <v>1</v>
      </c>
      <c r="O85" s="40">
        <f t="shared" si="7"/>
        <v>1.02194326678163E-5</v>
      </c>
      <c r="P85" s="40">
        <f t="shared" si="8"/>
        <v>1.08101783184853E-6</v>
      </c>
      <c r="Q85" s="40">
        <f t="shared" si="9"/>
        <v>4.7363837662356385E-6</v>
      </c>
      <c r="R85" s="14"/>
      <c r="S85" s="34">
        <f t="shared" si="12"/>
        <v>8.285208709203391E-3</v>
      </c>
      <c r="T85" s="33">
        <f t="shared" si="10"/>
        <v>9.5014775362879824</v>
      </c>
      <c r="U85" s="33">
        <f t="shared" si="13"/>
        <v>9.5014775362879824</v>
      </c>
      <c r="V85" s="36">
        <f t="shared" si="11"/>
        <v>2.5660081696543413</v>
      </c>
      <c r="X85" s="37"/>
      <c r="Y85" s="34"/>
      <c r="Z85" s="34"/>
      <c r="AC85" s="37"/>
      <c r="AD85" s="34"/>
      <c r="AE85" s="34"/>
      <c r="AJ85" s="34"/>
      <c r="AQ85"/>
    </row>
    <row r="86" spans="1:43" s="35" customFormat="1" x14ac:dyDescent="0.25">
      <c r="A86" s="14">
        <f t="shared" si="1"/>
        <v>-57.530467446043801</v>
      </c>
      <c r="B86" s="32">
        <f t="shared" si="2"/>
        <v>4.3662098833500007</v>
      </c>
      <c r="C86" s="33" t="str">
        <f t="shared" si="0"/>
        <v>06:-75--50</v>
      </c>
      <c r="D86" s="34">
        <f t="shared" si="3"/>
        <v>8.6960800996384105E-3</v>
      </c>
      <c r="E86" s="34">
        <f t="shared" si="4"/>
        <v>7.216445164985894E-3</v>
      </c>
      <c r="F86" s="32"/>
      <c r="G86" s="33">
        <f t="shared" si="5"/>
        <v>9.9503804976875934</v>
      </c>
      <c r="H86" s="33">
        <f t="shared" si="5"/>
        <v>8.3241606072939511</v>
      </c>
      <c r="I86" s="33">
        <f t="shared" si="6"/>
        <v>8.3420264255228744</v>
      </c>
      <c r="K86" s="14">
        <f>VLOOKUP($C86,'Refi Adj'!$B$2:$E$32,2,0)</f>
        <v>1</v>
      </c>
      <c r="L86" s="14">
        <f>VLOOKUP($C86,'Refi Adj'!$B$2:$E$32,3,0)</f>
        <v>1</v>
      </c>
      <c r="M86" s="14">
        <f>VLOOKUP($C86,'Refi Adj'!$B$2:$E$32,4,0)</f>
        <v>0.5</v>
      </c>
      <c r="O86" s="40">
        <f t="shared" si="7"/>
        <v>2.1434127233720699E-5</v>
      </c>
      <c r="P86" s="40">
        <f t="shared" si="8"/>
        <v>5.3098543719440601E-6</v>
      </c>
      <c r="Q86" s="40">
        <f t="shared" si="9"/>
        <v>1.1759563516654716E-5</v>
      </c>
      <c r="R86" s="14"/>
      <c r="S86" s="34">
        <f t="shared" si="12"/>
        <v>7.2228948741306044E-3</v>
      </c>
      <c r="T86" s="33">
        <f t="shared" si="10"/>
        <v>8.3313073176116141</v>
      </c>
      <c r="U86" s="33">
        <f t="shared" si="13"/>
        <v>8.3313073176116141</v>
      </c>
      <c r="V86" s="36">
        <f t="shared" si="11"/>
        <v>1.2039604966125343</v>
      </c>
      <c r="X86" s="37"/>
      <c r="Y86" s="34"/>
      <c r="Z86" s="34"/>
      <c r="AC86" s="37"/>
      <c r="AD86" s="34"/>
      <c r="AE86" s="34"/>
      <c r="AH86" s="37"/>
      <c r="AI86" s="34"/>
      <c r="AJ86" s="34"/>
      <c r="AQ86"/>
    </row>
    <row r="87" spans="1:43" x14ac:dyDescent="0.25">
      <c r="A87" s="4">
        <f t="shared" si="1"/>
        <v>-33.523639700681301</v>
      </c>
      <c r="B87" s="3">
        <f t="shared" si="2"/>
        <v>55.19992190136</v>
      </c>
      <c r="C87" s="2" t="str">
        <f t="shared" si="0"/>
        <v>07:-50--25</v>
      </c>
      <c r="D87" s="8">
        <f t="shared" si="3"/>
        <v>7.3186924931721497E-3</v>
      </c>
      <c r="E87" s="8">
        <f t="shared" si="4"/>
        <v>7.2180652880995443E-3</v>
      </c>
      <c r="F87" s="3"/>
      <c r="G87" s="2">
        <f t="shared" si="5"/>
        <v>8.4373973959298247</v>
      </c>
      <c r="H87" s="2">
        <f t="shared" si="5"/>
        <v>8.3259558603989365</v>
      </c>
      <c r="I87" s="33">
        <f t="shared" si="6"/>
        <v>9.854416685607891</v>
      </c>
      <c r="K87" s="14">
        <f>VLOOKUP($C87,'Refi Adj'!$B$2:$E$32,2,0)</f>
        <v>1</v>
      </c>
      <c r="L87" s="14">
        <f>VLOOKUP($C87,'Refi Adj'!$B$2:$E$32,3,0)</f>
        <v>1</v>
      </c>
      <c r="M87" s="14">
        <f>VLOOKUP($C87,'Refi Adj'!$B$2:$E$32,4,0)</f>
        <v>0.5</v>
      </c>
      <c r="O87" s="40">
        <f t="shared" si="7"/>
        <v>1.793508701170915E-3</v>
      </c>
      <c r="P87" s="40">
        <f t="shared" si="8"/>
        <v>4.0348507226079297E-4</v>
      </c>
      <c r="Q87" s="40">
        <f t="shared" si="9"/>
        <v>9.5949452382484187E-4</v>
      </c>
      <c r="R87" s="14"/>
      <c r="S87" s="34">
        <f t="shared" si="12"/>
        <v>7.7740747396635931E-3</v>
      </c>
      <c r="T87" s="2">
        <f t="shared" si="10"/>
        <v>8.9401683326675752</v>
      </c>
      <c r="U87" s="33">
        <f t="shared" si="13"/>
        <v>8.9401683326675752</v>
      </c>
      <c r="V87" s="7">
        <f t="shared" si="11"/>
        <v>0.9414229652092142</v>
      </c>
      <c r="X87" s="9"/>
      <c r="Y87" s="8"/>
      <c r="Z87" s="8"/>
      <c r="AC87" s="9"/>
      <c r="AD87" s="8"/>
      <c r="AE87" s="8"/>
      <c r="AH87" s="9"/>
      <c r="AI87" s="8"/>
      <c r="AJ87" s="8"/>
    </row>
    <row r="88" spans="1:43" x14ac:dyDescent="0.25">
      <c r="A88" s="4">
        <f t="shared" si="1"/>
        <v>-22.388010162878299</v>
      </c>
      <c r="B88" s="3">
        <f t="shared" si="2"/>
        <v>29.209734517240001</v>
      </c>
      <c r="C88" s="2" t="str">
        <f t="shared" si="0"/>
        <v>08-1:-25--20</v>
      </c>
      <c r="D88" s="8">
        <f t="shared" si="3"/>
        <v>7.7580950386785504E-3</v>
      </c>
      <c r="E88" s="8">
        <f t="shared" si="4"/>
        <v>7.4609704864389611E-3</v>
      </c>
      <c r="F88" s="3"/>
      <c r="G88" s="2">
        <f t="shared" si="5"/>
        <v>8.9225686581484105</v>
      </c>
      <c r="H88" s="2">
        <f t="shared" si="5"/>
        <v>8.5947539863775013</v>
      </c>
      <c r="I88" s="33">
        <f t="shared" si="6"/>
        <v>11.610516003298665</v>
      </c>
      <c r="K88" s="14">
        <f>VLOOKUP($C88,'Refi Adj'!$B$2:$E$32,2,0)</f>
        <v>1</v>
      </c>
      <c r="L88" s="14">
        <f>VLOOKUP($C88,'Refi Adj'!$B$2:$E$32,3,0)</f>
        <v>1</v>
      </c>
      <c r="M88" s="14">
        <f>VLOOKUP($C88,'Refi Adj'!$B$2:$E$32,4,0)</f>
        <v>0.51</v>
      </c>
      <c r="O88" s="40">
        <f t="shared" si="7"/>
        <v>3.6150753266841634E-3</v>
      </c>
      <c r="P88" s="40">
        <f t="shared" si="8"/>
        <v>8.4398793418513402E-4</v>
      </c>
      <c r="Q88" s="40">
        <f t="shared" si="9"/>
        <v>1.9524228911847459E-3</v>
      </c>
      <c r="R88" s="14"/>
      <c r="S88" s="34">
        <f t="shared" si="12"/>
        <v>8.5694054434385727E-3</v>
      </c>
      <c r="T88" s="2">
        <f t="shared" si="10"/>
        <v>9.8121985551785755</v>
      </c>
      <c r="U88" s="33">
        <f t="shared" si="13"/>
        <v>9.8121985551785755</v>
      </c>
      <c r="V88" s="7">
        <f t="shared" si="11"/>
        <v>0.90532477309948889</v>
      </c>
      <c r="X88" s="9"/>
      <c r="Y88" s="8"/>
      <c r="Z88" s="8"/>
      <c r="AC88" s="9"/>
      <c r="AD88" s="8"/>
      <c r="AE88" s="8"/>
      <c r="AH88" s="9"/>
      <c r="AI88" s="8"/>
      <c r="AJ88" s="8"/>
    </row>
    <row r="89" spans="1:43" x14ac:dyDescent="0.25">
      <c r="A89" s="4">
        <f t="shared" si="1"/>
        <v>-17.4055265226377</v>
      </c>
      <c r="B89" s="3">
        <f t="shared" si="2"/>
        <v>37.693929567959998</v>
      </c>
      <c r="C89" s="2" t="str">
        <f t="shared" si="0"/>
        <v>08-2:-20--15</v>
      </c>
      <c r="D89" s="8">
        <f t="shared" si="3"/>
        <v>7.0380290261841099E-3</v>
      </c>
      <c r="E89" s="8">
        <f t="shared" si="4"/>
        <v>7.5004231143441218E-3</v>
      </c>
      <c r="F89" s="3"/>
      <c r="G89" s="2">
        <f t="shared" si="5"/>
        <v>8.1262609628430802</v>
      </c>
      <c r="H89" s="2">
        <f t="shared" si="5"/>
        <v>8.638343875809662</v>
      </c>
      <c r="I89" s="33">
        <f t="shared" si="6"/>
        <v>12.303582321547967</v>
      </c>
      <c r="K89" s="14">
        <f>VLOOKUP($C89,'Refi Adj'!$B$2:$E$32,2,0)</f>
        <v>1</v>
      </c>
      <c r="L89" s="14">
        <f>VLOOKUP($C89,'Refi Adj'!$B$2:$E$32,3,0)</f>
        <v>1</v>
      </c>
      <c r="M89" s="14">
        <f>VLOOKUP($C89,'Refi Adj'!$B$2:$E$32,4,0)</f>
        <v>0.52</v>
      </c>
      <c r="O89" s="40">
        <f t="shared" si="7"/>
        <v>4.4263879314743199E-3</v>
      </c>
      <c r="P89" s="40">
        <f t="shared" si="8"/>
        <v>1.04568225977652E-3</v>
      </c>
      <c r="Q89" s="40">
        <f t="shared" si="9"/>
        <v>2.3979645284556402E-3</v>
      </c>
      <c r="R89" s="14"/>
      <c r="S89" s="34">
        <f t="shared" si="12"/>
        <v>8.8527053830232422E-3</v>
      </c>
      <c r="T89" s="2">
        <f t="shared" si="10"/>
        <v>10.120965485604817</v>
      </c>
      <c r="U89" s="33">
        <f t="shared" si="13"/>
        <v>10.120965485604817</v>
      </c>
      <c r="V89" s="7">
        <f t="shared" si="11"/>
        <v>0.79501448672186448</v>
      </c>
      <c r="X89" s="9"/>
      <c r="Y89" s="8"/>
      <c r="Z89" s="8"/>
      <c r="AC89" s="9"/>
      <c r="AD89" s="8"/>
      <c r="AE89" s="8"/>
      <c r="AH89" s="9"/>
      <c r="AI89" s="8"/>
      <c r="AJ89" s="8"/>
    </row>
    <row r="90" spans="1:43" x14ac:dyDescent="0.25">
      <c r="A90" s="4">
        <f t="shared" si="1"/>
        <v>-12.3595592226914</v>
      </c>
      <c r="B90" s="3">
        <f t="shared" si="2"/>
        <v>46.004504937100002</v>
      </c>
      <c r="C90" s="2" t="str">
        <f t="shared" si="0"/>
        <v>08-3:-15--10</v>
      </c>
      <c r="D90" s="8">
        <f t="shared" si="3"/>
        <v>8.3084605823860406E-3</v>
      </c>
      <c r="E90" s="8">
        <f t="shared" si="4"/>
        <v>7.5464122897072198E-3</v>
      </c>
      <c r="F90" s="3"/>
      <c r="G90" s="2">
        <f t="shared" si="5"/>
        <v>9.5269363337778135</v>
      </c>
      <c r="H90" s="2">
        <f t="shared" si="5"/>
        <v>8.6891317252772993</v>
      </c>
      <c r="I90" s="33">
        <f t="shared" si="6"/>
        <v>12.907523261468478</v>
      </c>
      <c r="K90" s="14">
        <f>VLOOKUP($C90,'Refi Adj'!$B$2:$E$32,2,0)</f>
        <v>1</v>
      </c>
      <c r="L90" s="14">
        <f>VLOOKUP($C90,'Refi Adj'!$B$2:$E$32,3,0)</f>
        <v>1</v>
      </c>
      <c r="M90" s="14">
        <f>VLOOKUP($C90,'Refi Adj'!$B$2:$E$32,4,0)</f>
        <v>0.53</v>
      </c>
      <c r="O90" s="40">
        <f t="shared" si="7"/>
        <v>5.128111898362815E-3</v>
      </c>
      <c r="P90" s="40">
        <f t="shared" si="8"/>
        <v>1.22394676684557E-3</v>
      </c>
      <c r="Q90" s="40">
        <f t="shared" si="9"/>
        <v>2.7856128194524679E-3</v>
      </c>
      <c r="R90" s="14"/>
      <c r="S90" s="34">
        <f t="shared" si="12"/>
        <v>9.1080783423141184E-3</v>
      </c>
      <c r="T90" s="2">
        <f t="shared" si="10"/>
        <v>10.398464221608494</v>
      </c>
      <c r="U90" s="33">
        <f t="shared" si="13"/>
        <v>10.398464221608494</v>
      </c>
      <c r="V90" s="7">
        <f t="shared" si="11"/>
        <v>0.91220785220816225</v>
      </c>
      <c r="X90" s="9"/>
      <c r="Y90" s="8"/>
      <c r="Z90" s="8"/>
      <c r="AC90" s="9"/>
      <c r="AD90" s="8"/>
      <c r="AE90" s="8"/>
      <c r="AH90" s="9"/>
      <c r="AI90" s="8"/>
      <c r="AJ90" s="8"/>
    </row>
    <row r="91" spans="1:43" x14ac:dyDescent="0.25">
      <c r="A91" s="4">
        <f t="shared" si="1"/>
        <v>-7.4438699924338003</v>
      </c>
      <c r="B91" s="3">
        <f t="shared" si="2"/>
        <v>53.626997504529996</v>
      </c>
      <c r="C91" s="2" t="str">
        <f t="shared" si="0"/>
        <v>08-4:-10--5</v>
      </c>
      <c r="D91" s="8">
        <f t="shared" si="3"/>
        <v>8.1158794814608203E-3</v>
      </c>
      <c r="E91" s="8">
        <f t="shared" si="4"/>
        <v>7.4030543326841138E-3</v>
      </c>
      <c r="F91" s="3"/>
      <c r="G91" s="2">
        <f t="shared" si="5"/>
        <v>9.3158784839019191</v>
      </c>
      <c r="H91" s="2">
        <f t="shared" si="5"/>
        <v>8.5307298290406948</v>
      </c>
      <c r="I91" s="33">
        <f t="shared" si="6"/>
        <v>13.134156058296377</v>
      </c>
      <c r="K91" s="14">
        <f>VLOOKUP($C91,'Refi Adj'!$B$2:$E$32,2,0)</f>
        <v>1</v>
      </c>
      <c r="L91" s="14">
        <f>VLOOKUP($C91,'Refi Adj'!$B$2:$E$32,3,0)</f>
        <v>1</v>
      </c>
      <c r="M91" s="14">
        <f>VLOOKUP($C91,'Refi Adj'!$B$2:$E$32,4,0)</f>
        <v>0.54</v>
      </c>
      <c r="O91" s="40">
        <f t="shared" si="7"/>
        <v>5.6066935152838688E-3</v>
      </c>
      <c r="P91" s="40">
        <f t="shared" si="8"/>
        <v>1.3445466737345201E-3</v>
      </c>
      <c r="Q91" s="40">
        <f t="shared" si="9"/>
        <v>3.0494054103542595E-3</v>
      </c>
      <c r="R91" s="14"/>
      <c r="S91" s="34">
        <f t="shared" si="12"/>
        <v>9.1079130693038531E-3</v>
      </c>
      <c r="T91" s="2">
        <f t="shared" si="10"/>
        <v>10.398284883432806</v>
      </c>
      <c r="U91" s="33">
        <f t="shared" si="13"/>
        <v>10.398284883432806</v>
      </c>
      <c r="V91" s="7">
        <f t="shared" si="11"/>
        <v>0.89108003334084773</v>
      </c>
      <c r="X91" s="9"/>
      <c r="Y91" s="8"/>
      <c r="Z91" s="8"/>
      <c r="AC91" s="9"/>
      <c r="AD91" s="8"/>
      <c r="AE91" s="8"/>
      <c r="AH91" s="9"/>
      <c r="AI91" s="8"/>
      <c r="AJ91" s="8"/>
    </row>
    <row r="92" spans="1:43" x14ac:dyDescent="0.25">
      <c r="A92" s="4">
        <f t="shared" si="1"/>
        <v>-2.4376999571728302</v>
      </c>
      <c r="B92" s="3">
        <f t="shared" si="2"/>
        <v>59.098768953929998</v>
      </c>
      <c r="C92" s="2" t="str">
        <f t="shared" si="0"/>
        <v>08:-25-0</v>
      </c>
      <c r="D92" s="8">
        <f t="shared" si="3"/>
        <v>8.4232368600686801E-3</v>
      </c>
      <c r="E92" s="8">
        <f t="shared" si="4"/>
        <v>7.2958237484682265E-3</v>
      </c>
      <c r="F92" s="3"/>
      <c r="G92" s="2">
        <f t="shared" si="5"/>
        <v>9.6525103070201794</v>
      </c>
      <c r="H92" s="2">
        <f t="shared" si="5"/>
        <v>8.4120818740299974</v>
      </c>
      <c r="I92" s="33">
        <f t="shared" si="6"/>
        <v>13.324167899228456</v>
      </c>
      <c r="K92" s="14">
        <f>VLOOKUP($C92,'Refi Adj'!$B$2:$E$32,2,0)</f>
        <v>1</v>
      </c>
      <c r="L92" s="14">
        <f>VLOOKUP($C92,'Refi Adj'!$B$2:$E$32,3,0)</f>
        <v>1</v>
      </c>
      <c r="M92" s="14">
        <f>VLOOKUP($C92,'Refi Adj'!$B$2:$E$32,4,0)</f>
        <v>0.55000000000000004</v>
      </c>
      <c r="O92" s="40">
        <f t="shared" si="7"/>
        <v>6.0064962654528152E-3</v>
      </c>
      <c r="P92" s="40">
        <f t="shared" si="8"/>
        <v>1.45677958815637E-3</v>
      </c>
      <c r="Q92" s="40">
        <f t="shared" si="9"/>
        <v>3.2766662590749483E-3</v>
      </c>
      <c r="R92" s="14"/>
      <c r="S92" s="34">
        <f t="shared" si="12"/>
        <v>9.1157104193868056E-3</v>
      </c>
      <c r="T92" s="2">
        <f t="shared" si="10"/>
        <v>10.406745449985999</v>
      </c>
      <c r="U92" s="33">
        <f t="shared" si="13"/>
        <v>10.406745449985999</v>
      </c>
      <c r="V92" s="7">
        <f t="shared" si="11"/>
        <v>0.92403515168215411</v>
      </c>
      <c r="X92" s="9"/>
      <c r="Y92" s="8"/>
      <c r="Z92" s="8"/>
      <c r="AC92" s="9"/>
      <c r="AD92" s="8"/>
      <c r="AE92" s="8"/>
      <c r="AH92" s="9"/>
      <c r="AI92" s="8"/>
      <c r="AJ92" s="8"/>
    </row>
    <row r="93" spans="1:43" x14ac:dyDescent="0.25">
      <c r="A93" s="4">
        <f t="shared" si="1"/>
        <v>2.5198657759232601</v>
      </c>
      <c r="B93" s="3">
        <f t="shared" si="2"/>
        <v>70.40820743594</v>
      </c>
      <c r="C93" s="2" t="str">
        <f t="shared" si="0"/>
        <v>09-1:0-5</v>
      </c>
      <c r="D93" s="8">
        <f t="shared" si="3"/>
        <v>8.9060898384611207E-3</v>
      </c>
      <c r="E93" s="8">
        <f t="shared" si="4"/>
        <v>7.4442383779322018E-3</v>
      </c>
      <c r="F93" s="3"/>
      <c r="G93" s="2">
        <f t="shared" si="5"/>
        <v>10.179040270732354</v>
      </c>
      <c r="H93" s="2">
        <f t="shared" si="5"/>
        <v>8.5762614826803798</v>
      </c>
      <c r="I93" s="33">
        <f t="shared" si="6"/>
        <v>14.594992787074068</v>
      </c>
      <c r="K93" s="14">
        <f>VLOOKUP($C93,'Refi Adj'!$B$2:$E$32,2,0)</f>
        <v>1</v>
      </c>
      <c r="L93" s="14">
        <f>VLOOKUP($C93,'Refi Adj'!$B$2:$E$32,3,0)</f>
        <v>1</v>
      </c>
      <c r="M93" s="14">
        <f>VLOOKUP($C93,'Refi Adj'!$B$2:$E$32,4,0)</f>
        <v>0.60000000000000009</v>
      </c>
      <c r="O93" s="40">
        <f t="shared" si="7"/>
        <v>7.3105369944523211E-3</v>
      </c>
      <c r="P93" s="40">
        <f t="shared" si="8"/>
        <v>1.6937000687497999E-3</v>
      </c>
      <c r="Q93" s="40">
        <f t="shared" si="9"/>
        <v>3.9404348390308088E-3</v>
      </c>
      <c r="R93" s="14"/>
      <c r="S93" s="34">
        <f t="shared" si="12"/>
        <v>9.6909731482132111E-3</v>
      </c>
      <c r="T93" s="2">
        <f t="shared" si="10"/>
        <v>11.028921942805281</v>
      </c>
      <c r="U93" s="33">
        <f t="shared" si="13"/>
        <v>11.028921942805281</v>
      </c>
      <c r="V93" s="7">
        <f t="shared" si="11"/>
        <v>0.91900882421732799</v>
      </c>
      <c r="X93" s="9"/>
      <c r="Y93" s="8"/>
      <c r="Z93" s="8"/>
      <c r="AC93" s="9"/>
      <c r="AD93" s="8"/>
      <c r="AE93" s="8"/>
      <c r="AH93" s="9"/>
      <c r="AI93" s="8"/>
      <c r="AJ93" s="8"/>
    </row>
    <row r="94" spans="1:43" x14ac:dyDescent="0.25">
      <c r="A94" s="4">
        <f t="shared" si="1"/>
        <v>7.4915537554035501</v>
      </c>
      <c r="B94" s="3">
        <f t="shared" si="2"/>
        <v>73.151746277949997</v>
      </c>
      <c r="C94" s="2" t="str">
        <f t="shared" si="0"/>
        <v>09-2:5-10</v>
      </c>
      <c r="D94" s="8">
        <f t="shared" si="3"/>
        <v>9.4736032818249407E-3</v>
      </c>
      <c r="E94" s="8">
        <f t="shared" si="4"/>
        <v>7.4548849950178374E-3</v>
      </c>
      <c r="F94" s="3"/>
      <c r="G94" s="2">
        <f t="shared" si="5"/>
        <v>10.79429220157987</v>
      </c>
      <c r="H94" s="2">
        <f t="shared" si="5"/>
        <v>8.5880286335368048</v>
      </c>
      <c r="I94" s="33">
        <f t="shared" si="6"/>
        <v>15.452010665611427</v>
      </c>
      <c r="K94" s="14">
        <f>VLOOKUP($C94,'Refi Adj'!$B$2:$E$32,2,0)</f>
        <v>1</v>
      </c>
      <c r="L94" s="14">
        <f>VLOOKUP($C94,'Refi Adj'!$B$2:$E$32,3,0)</f>
        <v>1</v>
      </c>
      <c r="M94" s="14">
        <f>VLOOKUP($C94,'Refi Adj'!$B$2:$E$32,4,0)</f>
        <v>0.65</v>
      </c>
      <c r="O94" s="40">
        <f t="shared" si="7"/>
        <v>8.3179956927538906E-3</v>
      </c>
      <c r="P94" s="40">
        <f t="shared" si="8"/>
        <v>1.88267796963888E-3</v>
      </c>
      <c r="Q94" s="40">
        <f t="shared" si="9"/>
        <v>4.4568050588848843E-3</v>
      </c>
      <c r="R94" s="14"/>
      <c r="S94" s="34">
        <f t="shared" si="12"/>
        <v>1.0029012084263843E-2</v>
      </c>
      <c r="T94" s="2">
        <f t="shared" si="10"/>
        <v>11.392678559482928</v>
      </c>
      <c r="U94" s="33">
        <f t="shared" si="13"/>
        <v>11.392678559482928</v>
      </c>
      <c r="V94" s="7">
        <f t="shared" si="11"/>
        <v>0.94461978929007639</v>
      </c>
      <c r="X94" s="9"/>
      <c r="Y94" s="8"/>
      <c r="Z94" s="8"/>
      <c r="AC94" s="9"/>
      <c r="AD94" s="8"/>
      <c r="AE94" s="8"/>
      <c r="AH94" s="9"/>
      <c r="AI94" s="8"/>
      <c r="AJ94" s="8"/>
    </row>
    <row r="95" spans="1:43" x14ac:dyDescent="0.25">
      <c r="A95" s="4">
        <f t="shared" si="1"/>
        <v>12.5802588898379</v>
      </c>
      <c r="B95" s="3">
        <f t="shared" si="2"/>
        <v>76.862389557439997</v>
      </c>
      <c r="C95" s="2" t="str">
        <f t="shared" si="0"/>
        <v>09-3:10-15</v>
      </c>
      <c r="D95" s="8">
        <f t="shared" si="3"/>
        <v>1.02765459385161E-2</v>
      </c>
      <c r="E95" s="8">
        <f t="shared" si="4"/>
        <v>7.7907608697640046E-3</v>
      </c>
      <c r="F95" s="3"/>
      <c r="G95" s="2">
        <f t="shared" si="5"/>
        <v>11.658179353406606</v>
      </c>
      <c r="H95" s="2">
        <f t="shared" si="5"/>
        <v>8.9585427245934994</v>
      </c>
      <c r="I95" s="33">
        <f t="shared" si="6"/>
        <v>16.874509333835817</v>
      </c>
      <c r="K95" s="14">
        <f>VLOOKUP($C95,'Refi Adj'!$B$2:$E$32,2,0)</f>
        <v>1</v>
      </c>
      <c r="L95" s="14">
        <f>VLOOKUP($C95,'Refi Adj'!$B$2:$E$32,3,0)</f>
        <v>1</v>
      </c>
      <c r="M95" s="14">
        <f>VLOOKUP($C95,'Refi Adj'!$B$2:$E$32,4,0)</f>
        <v>0.70000000000000007</v>
      </c>
      <c r="O95" s="40">
        <f t="shared" si="7"/>
        <v>9.6795846999368305E-3</v>
      </c>
      <c r="P95" s="40">
        <f t="shared" si="8"/>
        <v>2.18677776184324E-3</v>
      </c>
      <c r="Q95" s="40">
        <f t="shared" si="9"/>
        <v>5.1839005370806759E-3</v>
      </c>
      <c r="R95" s="14"/>
      <c r="S95" s="34">
        <f t="shared" si="12"/>
        <v>1.0787883645001439E-2</v>
      </c>
      <c r="T95" s="2">
        <f t="shared" si="10"/>
        <v>12.204324209268268</v>
      </c>
      <c r="U95" s="33">
        <f t="shared" si="13"/>
        <v>12.204324209268268</v>
      </c>
      <c r="V95" s="7">
        <f t="shared" si="11"/>
        <v>0.95260073956004632</v>
      </c>
      <c r="X95" s="9"/>
      <c r="Y95" s="8"/>
      <c r="Z95" s="8"/>
      <c r="AC95" s="9"/>
      <c r="AD95" s="8"/>
      <c r="AE95" s="8"/>
      <c r="AH95" s="9"/>
      <c r="AI95" s="8"/>
      <c r="AJ95" s="8"/>
    </row>
    <row r="96" spans="1:43" x14ac:dyDescent="0.25">
      <c r="A96" s="4">
        <f t="shared" si="1"/>
        <v>17.5134310232066</v>
      </c>
      <c r="B96" s="3">
        <f t="shared" si="2"/>
        <v>79.855974384589999</v>
      </c>
      <c r="C96" s="2" t="str">
        <f t="shared" si="0"/>
        <v>09-4:15-20</v>
      </c>
      <c r="D96" s="8">
        <f t="shared" si="3"/>
        <v>1.0568450408062599E-2</v>
      </c>
      <c r="E96" s="8">
        <f t="shared" si="4"/>
        <v>8.183488931918944E-3</v>
      </c>
      <c r="F96" s="3"/>
      <c r="G96" s="2">
        <f t="shared" si="5"/>
        <v>11.970334217745116</v>
      </c>
      <c r="H96" s="2">
        <f t="shared" si="5"/>
        <v>9.3900259230898833</v>
      </c>
      <c r="I96" s="33">
        <f t="shared" si="6"/>
        <v>18.537756203097409</v>
      </c>
      <c r="K96" s="14">
        <f>VLOOKUP($C96,'Refi Adj'!$B$2:$E$32,2,0)</f>
        <v>1</v>
      </c>
      <c r="L96" s="14">
        <f>VLOOKUP($C96,'Refi Adj'!$B$2:$E$32,3,0)</f>
        <v>1</v>
      </c>
      <c r="M96" s="14">
        <f>VLOOKUP($C96,'Refi Adj'!$B$2:$E$32,4,0)</f>
        <v>0.75</v>
      </c>
      <c r="O96" s="40">
        <f t="shared" si="7"/>
        <v>1.1316439687236824E-2</v>
      </c>
      <c r="P96" s="40">
        <f t="shared" si="8"/>
        <v>2.5591861892444801E-3</v>
      </c>
      <c r="Q96" s="40">
        <f t="shared" si="9"/>
        <v>6.0620875884414178E-3</v>
      </c>
      <c r="R96" s="14"/>
      <c r="S96" s="34">
        <f t="shared" si="12"/>
        <v>1.1686390331115883E-2</v>
      </c>
      <c r="T96" s="2">
        <f t="shared" si="10"/>
        <v>13.156501485879291</v>
      </c>
      <c r="U96" s="33">
        <f t="shared" si="13"/>
        <v>13.156501485879291</v>
      </c>
      <c r="V96" s="7">
        <f t="shared" si="11"/>
        <v>0.9043383036696383</v>
      </c>
      <c r="X96" s="9"/>
      <c r="Y96" s="8"/>
      <c r="Z96" s="8"/>
      <c r="AC96" s="9"/>
      <c r="AD96" s="8"/>
      <c r="AE96" s="8"/>
      <c r="AH96" s="9"/>
      <c r="AI96" s="8"/>
      <c r="AJ96" s="8"/>
    </row>
    <row r="97" spans="1:50" s="24" customFormat="1" x14ac:dyDescent="0.25">
      <c r="A97" s="4">
        <f t="shared" si="1"/>
        <v>22.492704132172101</v>
      </c>
      <c r="B97" s="3">
        <f t="shared" si="2"/>
        <v>78.232497035820003</v>
      </c>
      <c r="C97" s="2" t="str">
        <f t="shared" si="0"/>
        <v>09:0-25</v>
      </c>
      <c r="D97" s="8">
        <f t="shared" si="3"/>
        <v>1.14124848174756E-2</v>
      </c>
      <c r="E97" s="8">
        <f t="shared" si="4"/>
        <v>8.5868631447614148E-3</v>
      </c>
      <c r="F97" s="3"/>
      <c r="G97" s="2">
        <f t="shared" si="5"/>
        <v>12.867242636116538</v>
      </c>
      <c r="H97" s="2">
        <f t="shared" si="5"/>
        <v>9.8312536769577292</v>
      </c>
      <c r="I97" s="33">
        <f t="shared" si="6"/>
        <v>20.195308781520637</v>
      </c>
      <c r="J97"/>
      <c r="K97" s="14">
        <f>VLOOKUP($C97,'Refi Adj'!$B$2:$E$32,2,0)</f>
        <v>1</v>
      </c>
      <c r="L97" s="14">
        <f>VLOOKUP($C97,'Refi Adj'!$B$2:$E$32,3,0)</f>
        <v>1</v>
      </c>
      <c r="M97" s="14">
        <f>VLOOKUP($C97,'Refi Adj'!$B$2:$E$32,4,0)</f>
        <v>0.8</v>
      </c>
      <c r="O97" s="40">
        <f t="shared" si="7"/>
        <v>1.2964756755018961E-2</v>
      </c>
      <c r="P97" s="40">
        <f t="shared" si="8"/>
        <v>2.9282275162945699E-3</v>
      </c>
      <c r="Q97" s="40">
        <f t="shared" si="9"/>
        <v>6.9428392117843272E-3</v>
      </c>
      <c r="R97" s="14"/>
      <c r="S97" s="34">
        <f t="shared" si="12"/>
        <v>1.2601474840251172E-2</v>
      </c>
      <c r="T97" s="2">
        <f t="shared" si="10"/>
        <v>14.116508808177697</v>
      </c>
      <c r="U97" s="33">
        <f t="shared" si="13"/>
        <v>14.116508808177697</v>
      </c>
      <c r="V97" s="7">
        <f t="shared" si="11"/>
        <v>0.90564675660203331</v>
      </c>
      <c r="W97"/>
      <c r="X97" s="9"/>
      <c r="Y97" s="8"/>
      <c r="Z97" s="8"/>
      <c r="AA97"/>
      <c r="AB97"/>
      <c r="AC97" s="9"/>
      <c r="AD97" s="8"/>
      <c r="AE97" s="8"/>
      <c r="AF97"/>
      <c r="AG97"/>
      <c r="AH97" s="9"/>
      <c r="AI97" s="8"/>
      <c r="AJ97" s="8"/>
      <c r="AQ97"/>
    </row>
    <row r="98" spans="1:50" s="24" customFormat="1" x14ac:dyDescent="0.25">
      <c r="A98" s="4">
        <f t="shared" si="1"/>
        <v>27.486417699311499</v>
      </c>
      <c r="B98" s="3">
        <f t="shared" si="2"/>
        <v>81.611683465039988</v>
      </c>
      <c r="C98" s="2" t="str">
        <f t="shared" si="0"/>
        <v>10-1:25-30</v>
      </c>
      <c r="D98" s="8">
        <f t="shared" si="3"/>
        <v>1.2296335340091301E-2</v>
      </c>
      <c r="E98" s="8">
        <f t="shared" si="4"/>
        <v>9.2589474822667387E-3</v>
      </c>
      <c r="F98" s="3"/>
      <c r="G98" s="2">
        <f t="shared" si="5"/>
        <v>13.797476115160512</v>
      </c>
      <c r="H98" s="2">
        <f t="shared" si="5"/>
        <v>10.562035548727888</v>
      </c>
      <c r="I98" s="33">
        <f t="shared" si="6"/>
        <v>22.630895616814371</v>
      </c>
      <c r="J98"/>
      <c r="K98" s="14">
        <f>VLOOKUP($C98,'Refi Adj'!$B$2:$E$32,2,0)</f>
        <v>1</v>
      </c>
      <c r="L98" s="14">
        <f>VLOOKUP($C98,'Refi Adj'!$B$2:$E$32,3,0)</f>
        <v>1</v>
      </c>
      <c r="M98" s="14">
        <f>VLOOKUP($C98,'Refi Adj'!$B$2:$E$32,4,0)</f>
        <v>0.85000000000000009</v>
      </c>
      <c r="O98" s="40">
        <f t="shared" si="7"/>
        <v>1.5331372316345251E-2</v>
      </c>
      <c r="P98" s="40">
        <f t="shared" si="8"/>
        <v>3.43540401466402E-3</v>
      </c>
      <c r="Q98" s="40">
        <f t="shared" si="9"/>
        <v>8.1937913353365126E-3</v>
      </c>
      <c r="R98" s="14"/>
      <c r="S98" s="34">
        <f t="shared" si="12"/>
        <v>1.4017334802939232E-2</v>
      </c>
      <c r="T98" s="2">
        <f t="shared" si="10"/>
        <v>15.582719969202763</v>
      </c>
      <c r="U98" s="33">
        <f t="shared" si="13"/>
        <v>15.582719969202763</v>
      </c>
      <c r="V98" s="7">
        <f t="shared" si="11"/>
        <v>0.8772234888413265</v>
      </c>
      <c r="W98"/>
      <c r="X98" s="9"/>
      <c r="Y98" s="8"/>
      <c r="Z98" s="8"/>
      <c r="AA98"/>
      <c r="AB98"/>
      <c r="AC98" s="9"/>
      <c r="AD98" s="8"/>
      <c r="AE98" s="8"/>
      <c r="AF98"/>
      <c r="AG98"/>
      <c r="AH98" s="9"/>
      <c r="AI98" s="8"/>
      <c r="AJ98" s="8"/>
      <c r="AQ98"/>
    </row>
    <row r="99" spans="1:50" s="24" customFormat="1" x14ac:dyDescent="0.25">
      <c r="A99" s="4">
        <f t="shared" si="1"/>
        <v>32.471328005422798</v>
      </c>
      <c r="B99" s="3">
        <f t="shared" si="2"/>
        <v>79.889199015320003</v>
      </c>
      <c r="C99" s="2" t="str">
        <f t="shared" si="0"/>
        <v>10-2:30-35</v>
      </c>
      <c r="D99" s="8">
        <f t="shared" si="3"/>
        <v>1.3845172268501901E-2</v>
      </c>
      <c r="E99" s="8">
        <f t="shared" si="4"/>
        <v>9.814337984151671E-3</v>
      </c>
      <c r="F99" s="3"/>
      <c r="G99" s="2">
        <f t="shared" ref="G99:H111" si="14">(1-(1-D99)^12)*100</f>
        <v>15.405668682098185</v>
      </c>
      <c r="H99" s="2">
        <f t="shared" si="14"/>
        <v>11.161830582506905</v>
      </c>
      <c r="I99" s="33">
        <f t="shared" si="6"/>
        <v>24.92189527530919</v>
      </c>
      <c r="J99"/>
      <c r="K99" s="14">
        <f>VLOOKUP($C99,'Refi Adj'!$B$2:$E$32,2,0)</f>
        <v>1</v>
      </c>
      <c r="L99" s="14">
        <f>VLOOKUP($C99,'Refi Adj'!$B$2:$E$32,3,0)</f>
        <v>1</v>
      </c>
      <c r="M99" s="14">
        <f>VLOOKUP($C99,'Refi Adj'!$B$2:$E$32,4,0)</f>
        <v>0.9</v>
      </c>
      <c r="O99" s="40">
        <f t="shared" si="7"/>
        <v>1.7691072824250902E-2</v>
      </c>
      <c r="P99" s="40">
        <f t="shared" si="8"/>
        <v>3.9016734460556399E-3</v>
      </c>
      <c r="Q99" s="40">
        <f t="shared" si="9"/>
        <v>9.4174331973337459E-3</v>
      </c>
      <c r="R99" s="14"/>
      <c r="S99" s="34">
        <f t="shared" si="12"/>
        <v>1.5330097735429777E-2</v>
      </c>
      <c r="T99" s="2">
        <f t="shared" si="10"/>
        <v>16.921631342527466</v>
      </c>
      <c r="U99" s="33">
        <f t="shared" si="13"/>
        <v>16.921631342527466</v>
      </c>
      <c r="V99" s="7">
        <f t="shared" si="11"/>
        <v>0.90313659491576315</v>
      </c>
      <c r="W99"/>
      <c r="X99" s="9"/>
      <c r="Y99" s="8"/>
      <c r="Z99" s="8"/>
      <c r="AA99"/>
      <c r="AB99"/>
      <c r="AC99" s="9"/>
      <c r="AD99" s="8"/>
      <c r="AE99" s="8"/>
      <c r="AF99"/>
      <c r="AG99"/>
      <c r="AH99" s="9"/>
      <c r="AI99" s="8"/>
      <c r="AJ99" s="8"/>
      <c r="AQ99"/>
    </row>
    <row r="100" spans="1:50" s="24" customFormat="1" x14ac:dyDescent="0.25">
      <c r="A100" s="4">
        <f t="shared" si="1"/>
        <v>37.533618677066698</v>
      </c>
      <c r="B100" s="3">
        <f t="shared" si="2"/>
        <v>77.790990800199992</v>
      </c>
      <c r="C100" s="2" t="str">
        <f t="shared" si="0"/>
        <v>10-3:35-40</v>
      </c>
      <c r="D100" s="8">
        <f t="shared" si="3"/>
        <v>1.4876154857025099E-2</v>
      </c>
      <c r="E100" s="8">
        <f t="shared" si="4"/>
        <v>1.0528532554219806E-2</v>
      </c>
      <c r="F100" s="3"/>
      <c r="G100" s="2">
        <f t="shared" si="14"/>
        <v>16.460864494848703</v>
      </c>
      <c r="H100" s="2">
        <f t="shared" si="14"/>
        <v>11.927706891031775</v>
      </c>
      <c r="I100" s="33">
        <f t="shared" si="6"/>
        <v>27.661768247977335</v>
      </c>
      <c r="J100"/>
      <c r="K100" s="14">
        <f>VLOOKUP($C100,'Refi Adj'!$B$2:$E$32,2,0)</f>
        <v>1</v>
      </c>
      <c r="L100" s="14">
        <f>VLOOKUP($C100,'Refi Adj'!$B$2:$E$32,3,0)</f>
        <v>1</v>
      </c>
      <c r="M100" s="14">
        <f>VLOOKUP($C100,'Refi Adj'!$B$2:$E$32,4,0)</f>
        <v>0.95000000000000007</v>
      </c>
      <c r="O100" s="40">
        <f t="shared" si="7"/>
        <v>2.0521661722459582E-2</v>
      </c>
      <c r="P100" s="40">
        <f t="shared" si="8"/>
        <v>4.4262469567800397E-3</v>
      </c>
      <c r="Q100" s="40">
        <f t="shared" si="9"/>
        <v>1.0864412863051856E-2</v>
      </c>
      <c r="R100" s="14"/>
      <c r="S100" s="34">
        <f t="shared" si="12"/>
        <v>1.6966698460491623E-2</v>
      </c>
      <c r="T100" s="2">
        <f t="shared" si="10"/>
        <v>18.563562941973764</v>
      </c>
      <c r="U100" s="33">
        <f t="shared" si="13"/>
        <v>18.563562941973764</v>
      </c>
      <c r="V100" s="7">
        <f t="shared" si="11"/>
        <v>0.87678548019613067</v>
      </c>
      <c r="W100"/>
      <c r="X100" s="9"/>
      <c r="Y100" s="8"/>
      <c r="Z100" s="8"/>
      <c r="AA100"/>
      <c r="AB100"/>
      <c r="AC100" s="9"/>
      <c r="AD100" s="8"/>
      <c r="AE100" s="8"/>
      <c r="AF100"/>
      <c r="AG100"/>
      <c r="AH100" s="9"/>
      <c r="AI100" s="8"/>
      <c r="AJ100" s="8"/>
      <c r="AQ100"/>
    </row>
    <row r="101" spans="1:50" x14ac:dyDescent="0.25">
      <c r="A101" s="4">
        <f t="shared" si="1"/>
        <v>42.485075114222802</v>
      </c>
      <c r="B101" s="3">
        <f t="shared" si="2"/>
        <v>74.244458425169995</v>
      </c>
      <c r="C101" s="2" t="str">
        <f t="shared" si="0"/>
        <v>10-4:40-45</v>
      </c>
      <c r="D101" s="8">
        <f t="shared" si="3"/>
        <v>1.6946905365476699E-2</v>
      </c>
      <c r="E101" s="8">
        <f t="shared" si="4"/>
        <v>1.1049179681425955E-2</v>
      </c>
      <c r="F101" s="3"/>
      <c r="G101" s="2">
        <f t="shared" si="14"/>
        <v>18.54388436978115</v>
      </c>
      <c r="H101" s="2">
        <f t="shared" si="14"/>
        <v>12.482210371414926</v>
      </c>
      <c r="I101" s="33">
        <f t="shared" si="6"/>
        <v>30.139135074639047</v>
      </c>
      <c r="K101" s="14">
        <f>VLOOKUP($C101,'Refi Adj'!$B$2:$E$32,2,0)</f>
        <v>1</v>
      </c>
      <c r="L101" s="14">
        <f>VLOOKUP($C101,'Refi Adj'!$B$2:$E$32,3,0)</f>
        <v>1</v>
      </c>
      <c r="M101" s="14">
        <f>VLOOKUP($C101,'Refi Adj'!$B$2:$E$32,4,0)</f>
        <v>1</v>
      </c>
      <c r="O101" s="40">
        <f t="shared" si="7"/>
        <v>2.32951842803381E-2</v>
      </c>
      <c r="P101" s="40">
        <f t="shared" si="8"/>
        <v>4.89790069548877E-3</v>
      </c>
      <c r="Q101" s="40">
        <f t="shared" si="9"/>
        <v>1.2256814129428504E-2</v>
      </c>
      <c r="R101" s="14"/>
      <c r="S101" s="34">
        <f t="shared" si="12"/>
        <v>1.840809311536569E-2</v>
      </c>
      <c r="T101" s="2">
        <f t="shared" si="10"/>
        <v>19.984959703124282</v>
      </c>
      <c r="U101" s="33">
        <f t="shared" si="13"/>
        <v>19.984959703124282</v>
      </c>
      <c r="V101" s="7">
        <f t="shared" si="11"/>
        <v>0.92062253592854215</v>
      </c>
      <c r="X101" s="9"/>
      <c r="Y101" s="8"/>
      <c r="Z101" s="8"/>
      <c r="AC101" s="9"/>
      <c r="AD101" s="8"/>
      <c r="AE101" s="8"/>
      <c r="AH101" s="9"/>
      <c r="AI101" s="8"/>
      <c r="AJ101" s="8"/>
    </row>
    <row r="102" spans="1:50" x14ac:dyDescent="0.25">
      <c r="A102" s="4">
        <f t="shared" si="1"/>
        <v>47.497726358659598</v>
      </c>
      <c r="B102" s="3">
        <f t="shared" si="2"/>
        <v>68.929170718359998</v>
      </c>
      <c r="C102" s="2" t="str">
        <f t="shared" si="0"/>
        <v>10:25-50</v>
      </c>
      <c r="D102" s="8">
        <f t="shared" si="3"/>
        <v>1.8463704341155799E-2</v>
      </c>
      <c r="E102" s="8">
        <f t="shared" si="4"/>
        <v>1.159078933048753E-2</v>
      </c>
      <c r="F102" s="3"/>
      <c r="G102" s="2">
        <f t="shared" si="14"/>
        <v>20.039340936420636</v>
      </c>
      <c r="H102" s="2">
        <f t="shared" si="14"/>
        <v>13.055641875406499</v>
      </c>
      <c r="I102" s="33">
        <f t="shared" si="6"/>
        <v>32.539090304428122</v>
      </c>
      <c r="K102" s="14">
        <f>VLOOKUP($C102,'Refi Adj'!$B$2:$E$32,2,0)</f>
        <v>1</v>
      </c>
      <c r="L102" s="14">
        <f>VLOOKUP($C102,'Refi Adj'!$B$2:$E$32,3,0)</f>
        <v>1</v>
      </c>
      <c r="M102" s="14">
        <f>VLOOKUP($C102,'Refi Adj'!$B$2:$E$32,4,0)</f>
        <v>1.05</v>
      </c>
      <c r="O102" s="40">
        <f t="shared" si="7"/>
        <v>2.6013843033873975E-2</v>
      </c>
      <c r="P102" s="40">
        <f t="shared" si="8"/>
        <v>5.3349552076578004E-3</v>
      </c>
      <c r="Q102" s="40">
        <f t="shared" si="9"/>
        <v>1.3606510338144272E-2</v>
      </c>
      <c r="R102" s="14"/>
      <c r="S102" s="34">
        <f t="shared" si="12"/>
        <v>1.9862344460973999E-2</v>
      </c>
      <c r="T102" s="2">
        <f t="shared" si="10"/>
        <v>21.395955265657708</v>
      </c>
      <c r="U102" s="33">
        <f t="shared" si="13"/>
        <v>21.395955265657708</v>
      </c>
      <c r="V102" s="7">
        <f t="shared" si="11"/>
        <v>0.92958333178813402</v>
      </c>
      <c r="X102" s="9"/>
      <c r="Y102" s="8"/>
      <c r="Z102" s="8"/>
      <c r="AC102" s="9"/>
      <c r="AD102" s="8"/>
      <c r="AE102" s="8"/>
      <c r="AH102" s="9"/>
      <c r="AI102" s="8"/>
      <c r="AJ102" s="8"/>
    </row>
    <row r="103" spans="1:50" x14ac:dyDescent="0.25">
      <c r="A103" s="4">
        <f t="shared" si="1"/>
        <v>52.479826946169702</v>
      </c>
      <c r="B103" s="3">
        <f t="shared" si="2"/>
        <v>68.035933271819999</v>
      </c>
      <c r="C103" s="2" t="str">
        <f t="shared" si="0"/>
        <v>11-1:50-55</v>
      </c>
      <c r="D103" s="8">
        <f t="shared" si="3"/>
        <v>2.0297065818434198E-2</v>
      </c>
      <c r="E103" s="8">
        <f t="shared" si="4"/>
        <v>1.2330290033828737E-2</v>
      </c>
      <c r="F103" s="3"/>
      <c r="G103" s="2">
        <f t="shared" si="14"/>
        <v>21.813296110103366</v>
      </c>
      <c r="H103" s="2">
        <f t="shared" si="14"/>
        <v>13.833030426175185</v>
      </c>
      <c r="I103" s="33">
        <f t="shared" si="6"/>
        <v>35.475598358001811</v>
      </c>
      <c r="K103" s="14">
        <f>VLOOKUP($C103,'Refi Adj'!$B$2:$E$32,2,0)</f>
        <v>1</v>
      </c>
      <c r="L103" s="14">
        <f>VLOOKUP($C103,'Refi Adj'!$B$2:$E$32,3,0)</f>
        <v>1</v>
      </c>
      <c r="M103" s="14">
        <f>VLOOKUP($C103,'Refi Adj'!$B$2:$E$32,4,0)</f>
        <v>1.1000000000000001</v>
      </c>
      <c r="O103" s="40">
        <f t="shared" si="7"/>
        <v>2.941427152116189E-2</v>
      </c>
      <c r="P103" s="40">
        <f t="shared" si="8"/>
        <v>5.8924745017496904E-3</v>
      </c>
      <c r="Q103" s="40">
        <f t="shared" si="9"/>
        <v>1.5301193309514571E-2</v>
      </c>
      <c r="R103" s="14"/>
      <c r="S103" s="34">
        <f t="shared" si="12"/>
        <v>2.1739008841593618E-2</v>
      </c>
      <c r="T103" s="2">
        <f t="shared" si="10"/>
        <v>23.18309010008598</v>
      </c>
      <c r="U103" s="33">
        <f t="shared" si="13"/>
        <v>23.18309010008598</v>
      </c>
      <c r="V103" s="7">
        <f t="shared" si="11"/>
        <v>0.93367024993335823</v>
      </c>
      <c r="X103" s="9"/>
      <c r="Y103" s="8"/>
      <c r="Z103" s="8"/>
      <c r="AC103" s="9"/>
      <c r="AD103" s="8"/>
      <c r="AE103" s="8"/>
      <c r="AH103" s="9"/>
      <c r="AI103" s="8"/>
      <c r="AJ103" s="8"/>
    </row>
    <row r="104" spans="1:50" x14ac:dyDescent="0.25">
      <c r="A104" s="4">
        <f t="shared" si="1"/>
        <v>57.462016895118502</v>
      </c>
      <c r="B104" s="3">
        <f t="shared" si="2"/>
        <v>64.648512848080003</v>
      </c>
      <c r="C104" s="2" t="str">
        <f t="shared" si="0"/>
        <v>11-2:55-60</v>
      </c>
      <c r="D104" s="8">
        <f t="shared" si="3"/>
        <v>2.19902101532761E-2</v>
      </c>
      <c r="E104" s="8">
        <f t="shared" si="4"/>
        <v>1.295782531052996E-2</v>
      </c>
      <c r="F104" s="3"/>
      <c r="G104" s="2">
        <f t="shared" si="14"/>
        <v>23.419459895544414</v>
      </c>
      <c r="H104" s="2">
        <f t="shared" si="14"/>
        <v>14.487713905470034</v>
      </c>
      <c r="I104" s="33">
        <f t="shared" si="6"/>
        <v>37.225575957443837</v>
      </c>
      <c r="K104" s="14">
        <f>VLOOKUP($C104,'Refi Adj'!$B$2:$E$32,2,0)</f>
        <v>1</v>
      </c>
      <c r="L104" s="14">
        <f>VLOOKUP($C104,'Refi Adj'!$B$2:$E$32,3,0)</f>
        <v>1</v>
      </c>
      <c r="M104" s="14">
        <f>VLOOKUP($C104,'Refi Adj'!$B$2:$E$32,4,0)</f>
        <v>1.1000000000000001</v>
      </c>
      <c r="O104" s="40">
        <f t="shared" si="7"/>
        <v>3.1579980490649917E-2</v>
      </c>
      <c r="P104" s="40">
        <f t="shared" si="8"/>
        <v>6.4790842163509402E-3</v>
      </c>
      <c r="Q104" s="40">
        <f t="shared" si="9"/>
        <v>1.6519442726070532E-2</v>
      </c>
      <c r="R104" s="14"/>
      <c r="S104" s="34">
        <f t="shared" si="12"/>
        <v>2.2998183820249554E-2</v>
      </c>
      <c r="T104" s="2">
        <f t="shared" si="10"/>
        <v>24.361230945662925</v>
      </c>
      <c r="U104" s="33">
        <f t="shared" si="13"/>
        <v>24.361230945662925</v>
      </c>
      <c r="V104" s="7">
        <f t="shared" si="11"/>
        <v>0.95617159707689836</v>
      </c>
      <c r="X104" s="9"/>
      <c r="Y104" s="8"/>
      <c r="Z104" s="8"/>
      <c r="AC104" s="9"/>
      <c r="AD104" s="8"/>
      <c r="AE104" s="8"/>
      <c r="AH104" s="9"/>
      <c r="AI104" s="8"/>
      <c r="AJ104" s="8"/>
      <c r="AK104" s="4"/>
      <c r="AL104" s="4"/>
      <c r="AM104" s="4"/>
      <c r="AN104" s="4"/>
      <c r="AO104" s="4"/>
      <c r="AP104" s="4"/>
      <c r="AR104" s="4"/>
      <c r="AS104" s="15"/>
      <c r="AT104" s="15"/>
      <c r="AU104" s="15"/>
      <c r="AV104" s="15"/>
      <c r="AW104" s="15"/>
      <c r="AX104" s="15"/>
    </row>
    <row r="105" spans="1:50" x14ac:dyDescent="0.25">
      <c r="A105" s="4">
        <f t="shared" si="1"/>
        <v>62.465719254448203</v>
      </c>
      <c r="B105" s="3">
        <f t="shared" si="2"/>
        <v>55.673094732800003</v>
      </c>
      <c r="C105" s="2" t="str">
        <f t="shared" si="0"/>
        <v>11-3:60-65</v>
      </c>
      <c r="D105" s="8">
        <f t="shared" si="3"/>
        <v>2.2969400842112801E-2</v>
      </c>
      <c r="E105" s="8">
        <f t="shared" si="4"/>
        <v>1.370375075631945E-2</v>
      </c>
      <c r="F105" s="3"/>
      <c r="G105" s="2">
        <f t="shared" si="14"/>
        <v>24.334486325977778</v>
      </c>
      <c r="H105" s="2">
        <f t="shared" si="14"/>
        <v>15.259976766714988</v>
      </c>
      <c r="I105" s="33">
        <f t="shared" si="6"/>
        <v>38.73648572189127</v>
      </c>
      <c r="K105" s="14">
        <f>VLOOKUP($C105,'Refi Adj'!$B$2:$E$32,2,0)</f>
        <v>1</v>
      </c>
      <c r="L105" s="14">
        <f>VLOOKUP($C105,'Refi Adj'!$B$2:$E$32,3,0)</f>
        <v>1</v>
      </c>
      <c r="M105" s="14">
        <f>VLOOKUP($C105,'Refi Adj'!$B$2:$E$32,4,0)</f>
        <v>1.1000000000000001</v>
      </c>
      <c r="O105" s="40">
        <f t="shared" si="7"/>
        <v>3.3316102386590649E-2</v>
      </c>
      <c r="P105" s="40">
        <f t="shared" si="8"/>
        <v>7.0101103617364801E-3</v>
      </c>
      <c r="Q105" s="40">
        <f t="shared" si="9"/>
        <v>1.7532507171678147E-2</v>
      </c>
      <c r="R105" s="14"/>
      <c r="S105" s="34">
        <f t="shared" si="12"/>
        <v>2.4226147566261118E-2</v>
      </c>
      <c r="T105" s="2">
        <f t="shared" si="10"/>
        <v>25.494194381623402</v>
      </c>
      <c r="U105" s="33">
        <f t="shared" si="13"/>
        <v>25.494194381623402</v>
      </c>
      <c r="V105" s="7">
        <f t="shared" si="11"/>
        <v>0.94812436766056263</v>
      </c>
      <c r="X105" s="9"/>
      <c r="Y105" s="8"/>
      <c r="Z105" s="8"/>
      <c r="AC105" s="9"/>
      <c r="AD105" s="8"/>
      <c r="AE105" s="8"/>
      <c r="AH105" s="9"/>
      <c r="AI105" s="8"/>
      <c r="AJ105" s="8"/>
    </row>
    <row r="106" spans="1:50" x14ac:dyDescent="0.25">
      <c r="A106" s="4">
        <f t="shared" si="1"/>
        <v>67.475479812478397</v>
      </c>
      <c r="B106" s="3">
        <f t="shared" si="2"/>
        <v>49.202884953120005</v>
      </c>
      <c r="C106" s="2" t="str">
        <f t="shared" si="0"/>
        <v>11-4:65-70</v>
      </c>
      <c r="D106" s="8">
        <f t="shared" si="3"/>
        <v>2.42491755357945E-2</v>
      </c>
      <c r="E106" s="8">
        <f t="shared" si="4"/>
        <v>1.4301140129460502E-2</v>
      </c>
      <c r="F106" s="3"/>
      <c r="G106" s="2">
        <f t="shared" si="14"/>
        <v>25.515291418455867</v>
      </c>
      <c r="H106" s="2">
        <f t="shared" si="14"/>
        <v>15.873842915914715</v>
      </c>
      <c r="I106" s="33">
        <f t="shared" si="6"/>
        <v>39.725882771099322</v>
      </c>
      <c r="K106" s="14">
        <f>VLOOKUP($C106,'Refi Adj'!$B$2:$E$32,2,0)</f>
        <v>1</v>
      </c>
      <c r="L106" s="14">
        <f>VLOOKUP($C106,'Refi Adj'!$B$2:$E$32,3,0)</f>
        <v>1</v>
      </c>
      <c r="M106" s="14">
        <f>VLOOKUP($C106,'Refi Adj'!$B$2:$E$32,4,0)</f>
        <v>1.1000000000000001</v>
      </c>
      <c r="O106" s="40">
        <f t="shared" si="7"/>
        <v>3.4451451609623512E-2</v>
      </c>
      <c r="P106" s="40">
        <f t="shared" si="8"/>
        <v>7.4412103628506802E-3</v>
      </c>
      <c r="Q106" s="40">
        <f t="shared" si="9"/>
        <v>1.8245306861559812E-2</v>
      </c>
      <c r="R106" s="14"/>
      <c r="S106" s="34">
        <f t="shared" si="12"/>
        <v>2.5105236628169634E-2</v>
      </c>
      <c r="T106" s="2">
        <f t="shared" si="10"/>
        <v>26.295695717850887</v>
      </c>
      <c r="U106" s="33">
        <f t="shared" si="13"/>
        <v>26.295695717850887</v>
      </c>
      <c r="V106" s="7">
        <f t="shared" si="11"/>
        <v>0.96590109445873218</v>
      </c>
      <c r="X106" s="9"/>
      <c r="Y106" s="8"/>
      <c r="Z106" s="8"/>
      <c r="AC106" s="9"/>
      <c r="AD106" s="8"/>
      <c r="AE106" s="8"/>
      <c r="AH106" s="9"/>
      <c r="AI106" s="8"/>
      <c r="AJ106" s="8"/>
    </row>
    <row r="107" spans="1:50" x14ac:dyDescent="0.25">
      <c r="A107" s="4">
        <f t="shared" si="1"/>
        <v>72.448731216052593</v>
      </c>
      <c r="B107" s="3">
        <f t="shared" si="2"/>
        <v>44.008051931239997</v>
      </c>
      <c r="C107" s="2" t="str">
        <f t="shared" si="0"/>
        <v>11:50-75</v>
      </c>
      <c r="D107" s="8">
        <f t="shared" si="3"/>
        <v>2.6299570613299302E-2</v>
      </c>
      <c r="E107" s="8">
        <f t="shared" si="4"/>
        <v>1.4962794065142854E-2</v>
      </c>
      <c r="F107" s="3"/>
      <c r="G107" s="2">
        <f t="shared" si="14"/>
        <v>27.371957627030731</v>
      </c>
      <c r="H107" s="2">
        <f t="shared" si="14"/>
        <v>16.548986587755387</v>
      </c>
      <c r="I107" s="33">
        <f t="shared" si="6"/>
        <v>41.090352819732125</v>
      </c>
      <c r="K107" s="14">
        <f>VLOOKUP($C107,'Refi Adj'!$B$2:$E$32,2,0)</f>
        <v>1</v>
      </c>
      <c r="L107" s="14">
        <f>VLOOKUP($C107,'Refi Adj'!$B$2:$E$32,3,0)</f>
        <v>1</v>
      </c>
      <c r="M107" s="14">
        <f>VLOOKUP($C107,'Refi Adj'!$B$2:$E$32,4,0)</f>
        <v>1.1000000000000001</v>
      </c>
      <c r="O107" s="40">
        <f t="shared" si="7"/>
        <v>3.621262181114468E-2</v>
      </c>
      <c r="P107" s="40">
        <f t="shared" si="8"/>
        <v>8.0364480941723607E-3</v>
      </c>
      <c r="Q107" s="40">
        <f t="shared" si="9"/>
        <v>1.9306917580961289E-2</v>
      </c>
      <c r="R107" s="14"/>
      <c r="S107" s="34">
        <f t="shared" si="12"/>
        <v>2.6233263551931785E-2</v>
      </c>
      <c r="T107" s="2">
        <f t="shared" si="10"/>
        <v>27.312585491446406</v>
      </c>
      <c r="U107" s="33">
        <f t="shared" si="13"/>
        <v>27.312585491446406</v>
      </c>
      <c r="V107" s="7">
        <f t="shared" si="11"/>
        <v>1.0025275948315104</v>
      </c>
      <c r="X107" s="9"/>
      <c r="Y107" s="8"/>
      <c r="Z107" s="8"/>
      <c r="AC107" s="9"/>
      <c r="AD107" s="8"/>
      <c r="AE107" s="8"/>
      <c r="AH107" s="9"/>
      <c r="AI107" s="8"/>
      <c r="AJ107" s="8"/>
    </row>
    <row r="108" spans="1:50" x14ac:dyDescent="0.25">
      <c r="A108" s="4">
        <f t="shared" si="1"/>
        <v>85.762392543708799</v>
      </c>
      <c r="B108" s="3">
        <f t="shared" si="2"/>
        <v>134.07532990445</v>
      </c>
      <c r="C108" s="2" t="str">
        <f t="shared" si="0"/>
        <v>12:75-100</v>
      </c>
      <c r="D108" s="8">
        <f t="shared" si="3"/>
        <v>2.8376495896099301E-2</v>
      </c>
      <c r="E108" s="8">
        <f t="shared" si="4"/>
        <v>1.692294451041261E-2</v>
      </c>
      <c r="F108" s="3"/>
      <c r="G108" s="2">
        <f t="shared" si="14"/>
        <v>29.209310075460159</v>
      </c>
      <c r="H108" s="2">
        <f t="shared" si="14"/>
        <v>18.52005631989978</v>
      </c>
      <c r="I108" s="33">
        <f t="shared" si="6"/>
        <v>41.950376118736287</v>
      </c>
      <c r="K108" s="14">
        <f>VLOOKUP($C108,'Refi Adj'!$B$2:$E$32,2,0)</f>
        <v>1</v>
      </c>
      <c r="L108" s="14">
        <f>VLOOKUP($C108,'Refi Adj'!$B$2:$E$32,3,0)</f>
        <v>1</v>
      </c>
      <c r="M108" s="14">
        <f>VLOOKUP($C108,'Refi Adj'!$B$2:$E$32,4,0)</f>
        <v>1.02</v>
      </c>
      <c r="O108" s="40">
        <f t="shared" si="7"/>
        <v>3.7058237001153745E-2</v>
      </c>
      <c r="P108" s="40">
        <f t="shared" si="8"/>
        <v>9.6702480025115407E-3</v>
      </c>
      <c r="Q108" s="40">
        <f t="shared" si="9"/>
        <v>2.0625443601968423E-2</v>
      </c>
      <c r="R108" s="14"/>
      <c r="S108" s="34">
        <f t="shared" si="12"/>
        <v>2.7878140109869491E-2</v>
      </c>
      <c r="T108" s="2">
        <f t="shared" si="10"/>
        <v>28.772367465846081</v>
      </c>
      <c r="U108" s="33">
        <f t="shared" si="13"/>
        <v>28.772367465846081</v>
      </c>
      <c r="V108" s="7">
        <f t="shared" si="11"/>
        <v>1.0178762207330101</v>
      </c>
      <c r="X108" s="9"/>
      <c r="Y108" s="8"/>
      <c r="Z108" s="8"/>
      <c r="AC108" s="9"/>
      <c r="AD108" s="8"/>
      <c r="AE108" s="8"/>
      <c r="AH108" s="9"/>
      <c r="AI108" s="8"/>
      <c r="AJ108" s="8"/>
    </row>
    <row r="109" spans="1:50" x14ac:dyDescent="0.25">
      <c r="A109" s="4">
        <f t="shared" si="1"/>
        <v>109.995862435879</v>
      </c>
      <c r="B109" s="3">
        <f t="shared" si="2"/>
        <v>52.232903655960001</v>
      </c>
      <c r="C109" s="2" t="str">
        <f t="shared" si="0"/>
        <v>13:100-125</v>
      </c>
      <c r="D109" s="8">
        <f t="shared" si="3"/>
        <v>3.43520998841347E-2</v>
      </c>
      <c r="E109" s="8">
        <f t="shared" si="4"/>
        <v>2.0595431152630322E-2</v>
      </c>
      <c r="F109" s="3"/>
      <c r="G109" s="2">
        <f t="shared" si="14"/>
        <v>34.260619820790872</v>
      </c>
      <c r="H109" s="2">
        <f t="shared" si="14"/>
        <v>22.098556051172469</v>
      </c>
      <c r="I109" s="33">
        <f t="shared" si="6"/>
        <v>43.800395218490728</v>
      </c>
      <c r="K109" s="14">
        <f>VLOOKUP($C109,'Refi Adj'!$B$2:$E$32,2,0)</f>
        <v>1</v>
      </c>
      <c r="L109" s="14">
        <f>VLOOKUP($C109,'Refi Adj'!$B$2:$E$32,3,0)</f>
        <v>1</v>
      </c>
      <c r="M109" s="14">
        <f>VLOOKUP($C109,'Refi Adj'!$B$2:$E$32,4,0)</f>
        <v>0.95</v>
      </c>
      <c r="O109" s="40">
        <f t="shared" si="7"/>
        <v>3.934070359739128E-2</v>
      </c>
      <c r="P109" s="40">
        <f t="shared" si="8"/>
        <v>1.30492341663815E-2</v>
      </c>
      <c r="Q109" s="40">
        <f t="shared" si="9"/>
        <v>2.3565821938785411E-2</v>
      </c>
      <c r="R109" s="14"/>
      <c r="S109" s="34">
        <f t="shared" si="12"/>
        <v>3.1112018925034235E-2</v>
      </c>
      <c r="T109" s="2">
        <f t="shared" si="10"/>
        <v>31.564282813272225</v>
      </c>
      <c r="U109" s="33">
        <f t="shared" si="13"/>
        <v>31.564282813272225</v>
      </c>
      <c r="V109" s="7">
        <f t="shared" si="11"/>
        <v>1.1041424205516068</v>
      </c>
      <c r="X109" s="9"/>
      <c r="Y109" s="8"/>
      <c r="Z109" s="8"/>
      <c r="AC109" s="9"/>
      <c r="AD109" s="8"/>
      <c r="AE109" s="8"/>
      <c r="AH109" s="9"/>
      <c r="AI109" s="8"/>
      <c r="AJ109" s="8"/>
    </row>
    <row r="110" spans="1:50" x14ac:dyDescent="0.25">
      <c r="A110" s="4">
        <f t="shared" si="1"/>
        <v>135.098924543712</v>
      </c>
      <c r="B110" s="3">
        <f t="shared" si="2"/>
        <v>18.635768452060002</v>
      </c>
      <c r="C110" s="2" t="str">
        <f t="shared" si="0"/>
        <v>14:125-150</v>
      </c>
      <c r="D110" s="8">
        <f t="shared" si="3"/>
        <v>4.1722953047278001E-2</v>
      </c>
      <c r="E110" s="8">
        <f t="shared" si="4"/>
        <v>2.5214598162808952E-2</v>
      </c>
      <c r="F110" s="3"/>
      <c r="G110" s="2">
        <f t="shared" si="14"/>
        <v>40.035663796546615</v>
      </c>
      <c r="H110" s="2">
        <f t="shared" si="14"/>
        <v>26.394850353487421</v>
      </c>
      <c r="I110" s="33">
        <f t="shared" si="6"/>
        <v>45.867806280827764</v>
      </c>
      <c r="K110" s="14">
        <f>VLOOKUP($C110,'Refi Adj'!$B$2:$E$32,2,0)</f>
        <v>1</v>
      </c>
      <c r="L110" s="14">
        <f>VLOOKUP($C110,'Refi Adj'!$B$2:$E$32,3,0)</f>
        <v>1</v>
      </c>
      <c r="M110" s="14">
        <f>VLOOKUP($C110,'Refi Adj'!$B$2:$E$32,4,0)</f>
        <v>0.92</v>
      </c>
      <c r="O110" s="40">
        <f t="shared" si="7"/>
        <v>4.1972908879559449E-2</v>
      </c>
      <c r="P110" s="40">
        <f t="shared" si="8"/>
        <v>1.7328310129059301E-2</v>
      </c>
      <c r="Q110" s="40">
        <f t="shared" si="9"/>
        <v>2.718614962925936E-2</v>
      </c>
      <c r="R110" s="14"/>
      <c r="S110" s="34">
        <f t="shared" si="12"/>
        <v>3.5072437663009007E-2</v>
      </c>
      <c r="T110" s="2">
        <f t="shared" si="10"/>
        <v>34.846681326920127</v>
      </c>
      <c r="U110" s="33">
        <f t="shared" si="13"/>
        <v>34.846681326920127</v>
      </c>
      <c r="V110" s="7">
        <f t="shared" si="11"/>
        <v>1.189622273996749</v>
      </c>
      <c r="X110" s="9"/>
      <c r="Y110" s="8"/>
      <c r="Z110" s="8"/>
      <c r="AC110" s="9"/>
      <c r="AD110" s="8"/>
      <c r="AE110" s="8"/>
      <c r="AH110" s="9"/>
      <c r="AI110" s="8"/>
      <c r="AJ110" s="8"/>
    </row>
    <row r="111" spans="1:50" x14ac:dyDescent="0.25">
      <c r="A111" s="4">
        <f t="shared" si="1"/>
        <v>155.591151702947</v>
      </c>
      <c r="B111" s="3">
        <f t="shared" si="2"/>
        <v>1.9788068993800001</v>
      </c>
      <c r="C111" s="2" t="str">
        <f t="shared" si="0"/>
        <v>15:150-175</v>
      </c>
      <c r="D111" s="8">
        <f t="shared" si="3"/>
        <v>5.6039472863201698E-2</v>
      </c>
      <c r="E111" s="8">
        <f t="shared" si="4"/>
        <v>3.0282576539074225E-2</v>
      </c>
      <c r="F111" s="3"/>
      <c r="G111" s="2">
        <f t="shared" si="14"/>
        <v>49.945167839076667</v>
      </c>
      <c r="H111" s="2">
        <f t="shared" si="14"/>
        <v>30.857928523984679</v>
      </c>
      <c r="I111" s="33">
        <f t="shared" si="6"/>
        <v>47.901573950102858</v>
      </c>
      <c r="K111" s="14">
        <f>VLOOKUP($C111,'Refi Adj'!$B$2:$E$32,2,0)</f>
        <v>1</v>
      </c>
      <c r="L111" s="14">
        <f>VLOOKUP($C111,'Refi Adj'!$B$2:$E$32,3,0)</f>
        <v>1</v>
      </c>
      <c r="M111" s="14">
        <f>VLOOKUP($C111,'Refi Adj'!$B$2:$E$32,4,0)</f>
        <v>0.9</v>
      </c>
      <c r="O111" s="40">
        <f t="shared" si="7"/>
        <v>4.4790396608812594E-2</v>
      </c>
      <c r="P111" s="40">
        <f t="shared" si="8"/>
        <v>2.2186523810289498E-2</v>
      </c>
      <c r="Q111" s="40">
        <f t="shared" si="9"/>
        <v>3.1228072929698737E-2</v>
      </c>
      <c r="R111" s="14"/>
      <c r="S111" s="34">
        <f t="shared" si="12"/>
        <v>3.9324125658483464E-2</v>
      </c>
      <c r="T111" s="2">
        <f t="shared" si="10"/>
        <v>38.209371633408928</v>
      </c>
      <c r="U111" s="33">
        <f t="shared" si="13"/>
        <v>38.209371633408928</v>
      </c>
      <c r="V111" s="7">
        <f t="shared" si="11"/>
        <v>1.4250659595049942</v>
      </c>
      <c r="AC111" s="9"/>
      <c r="AD111" s="8"/>
      <c r="AE111" s="8"/>
      <c r="AH111" s="9"/>
      <c r="AI111" s="8"/>
      <c r="AJ111" s="8"/>
    </row>
    <row r="112" spans="1:50" x14ac:dyDescent="0.25">
      <c r="A112" s="4"/>
      <c r="B112" s="3"/>
      <c r="C112" s="2"/>
      <c r="D112" s="8"/>
      <c r="E112" s="8"/>
      <c r="F112" s="3"/>
      <c r="G112" s="2"/>
      <c r="H112" s="2"/>
      <c r="I112" s="33"/>
      <c r="K112" s="14"/>
      <c r="L112" s="14"/>
      <c r="M112" s="14"/>
      <c r="O112" s="40"/>
      <c r="P112" s="40"/>
      <c r="Q112" s="40"/>
      <c r="R112" s="14"/>
      <c r="S112" s="34"/>
      <c r="T112" s="2"/>
      <c r="U112" s="33"/>
      <c r="V112" s="7"/>
    </row>
    <row r="113" spans="1:51" s="17" customFormat="1" x14ac:dyDescent="0.25">
      <c r="A113" s="4"/>
      <c r="B113" s="3"/>
      <c r="C113" s="2"/>
      <c r="D113" s="8"/>
      <c r="E113" s="8"/>
      <c r="F113" s="3"/>
      <c r="G113" s="2"/>
      <c r="H113" s="2"/>
      <c r="I113" s="33"/>
      <c r="J113"/>
      <c r="K113" s="14"/>
      <c r="L113" s="14"/>
      <c r="M113" s="14"/>
      <c r="N113"/>
      <c r="O113" s="40"/>
      <c r="P113" s="40"/>
      <c r="Q113" s="40"/>
      <c r="R113" s="14"/>
      <c r="S113" s="34"/>
      <c r="T113" s="2"/>
      <c r="U113" s="7"/>
      <c r="X113" s="18"/>
      <c r="Y113" s="16"/>
      <c r="Z113" s="16"/>
      <c r="AC113" s="18"/>
      <c r="AD113" s="16"/>
      <c r="AE113" s="16"/>
      <c r="AQ113"/>
    </row>
    <row r="114" spans="1:51" s="17" customFormat="1" x14ac:dyDescent="0.25">
      <c r="A114" s="15"/>
      <c r="B114" s="20"/>
      <c r="C114" s="21"/>
      <c r="D114" s="16"/>
      <c r="E114" s="16"/>
      <c r="F114" s="20"/>
      <c r="G114" s="21"/>
      <c r="H114" s="21"/>
      <c r="K114" s="14"/>
      <c r="L114" s="14"/>
      <c r="M114" s="14"/>
      <c r="N114" s="16"/>
      <c r="O114" s="21"/>
      <c r="P114" s="22"/>
      <c r="X114" s="18"/>
      <c r="Y114" s="16"/>
      <c r="Z114" s="16"/>
      <c r="AC114" s="18"/>
      <c r="AD114" s="16"/>
      <c r="AE114" s="16"/>
      <c r="AQ114"/>
    </row>
    <row r="115" spans="1:51" s="17" customFormat="1" x14ac:dyDescent="0.25">
      <c r="A115" s="15"/>
      <c r="B115" s="20"/>
      <c r="C115" s="21"/>
      <c r="D115" s="16"/>
      <c r="E115" s="16"/>
      <c r="F115" s="20"/>
      <c r="G115" s="21"/>
      <c r="H115" s="21"/>
      <c r="K115" s="14"/>
      <c r="L115" s="14"/>
      <c r="M115" s="14"/>
      <c r="N115" s="16"/>
      <c r="O115" s="21"/>
      <c r="P115" s="22"/>
      <c r="X115" s="18"/>
      <c r="Y115" s="16"/>
      <c r="Z115" s="16"/>
      <c r="AC115" s="18"/>
      <c r="AD115" s="16"/>
      <c r="AE115" s="16"/>
      <c r="AQ115"/>
    </row>
    <row r="116" spans="1:51" s="17" customFormat="1" x14ac:dyDescent="0.25">
      <c r="A116" s="15"/>
      <c r="B116" s="20"/>
      <c r="C116" s="21"/>
      <c r="D116" s="16"/>
      <c r="E116" s="16"/>
      <c r="F116" s="20"/>
      <c r="G116" s="21"/>
      <c r="H116" s="21"/>
      <c r="K116" s="15"/>
      <c r="L116" s="15"/>
      <c r="M116" s="15"/>
      <c r="N116" s="16"/>
      <c r="O116" s="21"/>
      <c r="P116" s="22"/>
      <c r="X116" s="18"/>
      <c r="Y116" s="16"/>
      <c r="Z116" s="16"/>
      <c r="AC116" s="18"/>
      <c r="AD116" s="16"/>
      <c r="AE116" s="16"/>
      <c r="AQ116"/>
    </row>
    <row r="117" spans="1:51" s="17" customFormat="1" x14ac:dyDescent="0.25">
      <c r="A117" s="15"/>
      <c r="B117" s="20"/>
      <c r="C117" s="21"/>
      <c r="D117" s="16"/>
      <c r="E117" s="16"/>
      <c r="F117" s="20"/>
      <c r="G117" s="21"/>
      <c r="H117" s="21"/>
      <c r="K117" s="15"/>
      <c r="L117" s="15"/>
      <c r="M117" s="23"/>
      <c r="N117" s="16"/>
      <c r="O117" s="21"/>
      <c r="P117" s="22"/>
      <c r="X117" s="18"/>
      <c r="Y117" s="16"/>
      <c r="Z117" s="16"/>
      <c r="AC117" s="18"/>
      <c r="AD117" s="16"/>
      <c r="AE117" s="16"/>
      <c r="AQ117"/>
    </row>
    <row r="120" spans="1:51" s="41" customFormat="1" x14ac:dyDescent="0.25">
      <c r="AQ120"/>
    </row>
    <row r="121" spans="1:51" x14ac:dyDescent="0.25">
      <c r="A121" t="s">
        <v>179</v>
      </c>
      <c r="C121" t="s">
        <v>185</v>
      </c>
      <c r="F121" t="s">
        <v>166</v>
      </c>
      <c r="AS121" s="17" t="s">
        <v>88</v>
      </c>
      <c r="AT121" s="17" t="s">
        <v>89</v>
      </c>
      <c r="AU121" s="17"/>
      <c r="AV121" s="17"/>
      <c r="AW121" s="17" t="s">
        <v>90</v>
      </c>
      <c r="AX121" s="17"/>
    </row>
    <row r="122" spans="1:51" x14ac:dyDescent="0.25">
      <c r="A122" t="s">
        <v>20</v>
      </c>
      <c r="B122" t="s">
        <v>21</v>
      </c>
      <c r="C122" t="s">
        <v>22</v>
      </c>
      <c r="D122" t="s">
        <v>23</v>
      </c>
      <c r="E122" t="s">
        <v>94</v>
      </c>
      <c r="F122" t="s">
        <v>95</v>
      </c>
      <c r="G122" t="s">
        <v>24</v>
      </c>
      <c r="H122" t="s">
        <v>25</v>
      </c>
      <c r="I122" t="s">
        <v>26</v>
      </c>
      <c r="J122" t="s">
        <v>27</v>
      </c>
      <c r="K122" t="s">
        <v>28</v>
      </c>
      <c r="L122" t="s">
        <v>29</v>
      </c>
      <c r="M122" t="s">
        <v>30</v>
      </c>
      <c r="N122" t="s">
        <v>31</v>
      </c>
      <c r="O122" t="s">
        <v>32</v>
      </c>
      <c r="P122" t="s">
        <v>33</v>
      </c>
      <c r="Q122" t="s">
        <v>34</v>
      </c>
      <c r="R122" t="s">
        <v>35</v>
      </c>
      <c r="S122" t="s">
        <v>36</v>
      </c>
      <c r="T122" t="s">
        <v>37</v>
      </c>
      <c r="U122" t="s">
        <v>38</v>
      </c>
      <c r="V122" t="s">
        <v>39</v>
      </c>
      <c r="W122" t="s">
        <v>40</v>
      </c>
      <c r="X122" t="s">
        <v>41</v>
      </c>
      <c r="Y122" t="s">
        <v>42</v>
      </c>
      <c r="Z122" t="s">
        <v>43</v>
      </c>
      <c r="AA122" t="s">
        <v>44</v>
      </c>
      <c r="AB122" s="1" t="s">
        <v>45</v>
      </c>
      <c r="AC122" s="1" t="s">
        <v>46</v>
      </c>
      <c r="AD122" s="1" t="s">
        <v>47</v>
      </c>
      <c r="AE122" t="s">
        <v>48</v>
      </c>
      <c r="AF122" t="s">
        <v>49</v>
      </c>
      <c r="AG122" t="s">
        <v>50</v>
      </c>
      <c r="AH122" t="s">
        <v>51</v>
      </c>
      <c r="AI122" t="s">
        <v>52</v>
      </c>
      <c r="AJ122" t="s">
        <v>53</v>
      </c>
      <c r="AK122" t="s">
        <v>54</v>
      </c>
      <c r="AL122" t="s">
        <v>55</v>
      </c>
      <c r="AM122" t="s">
        <v>56</v>
      </c>
      <c r="AN122" t="s">
        <v>57</v>
      </c>
      <c r="AO122" t="s">
        <v>58</v>
      </c>
      <c r="AP122" t="s">
        <v>59</v>
      </c>
      <c r="AQ122" t="s">
        <v>60</v>
      </c>
      <c r="AR122" t="s">
        <v>61</v>
      </c>
      <c r="AS122" s="19" t="s">
        <v>116</v>
      </c>
      <c r="AT122" s="19" t="s">
        <v>117</v>
      </c>
      <c r="AU122" s="17" t="s">
        <v>118</v>
      </c>
      <c r="AV122" s="17" t="s">
        <v>119</v>
      </c>
      <c r="AW122" s="19" t="s">
        <v>120</v>
      </c>
      <c r="AX122" s="17" t="s">
        <v>121</v>
      </c>
      <c r="AY122" t="s">
        <v>171</v>
      </c>
    </row>
    <row r="123" spans="1:51" x14ac:dyDescent="0.25">
      <c r="A123">
        <v>97</v>
      </c>
      <c r="B123" s="4">
        <v>0.97940439301028104</v>
      </c>
      <c r="C123" s="4">
        <v>0</v>
      </c>
      <c r="D123" s="4">
        <v>22.098723883138099</v>
      </c>
      <c r="E123" s="4">
        <v>0</v>
      </c>
      <c r="F123" s="5">
        <v>2.0595606989718001E-2</v>
      </c>
      <c r="G123" s="5">
        <v>0</v>
      </c>
      <c r="H123" s="4">
        <v>4.375</v>
      </c>
      <c r="I123" s="4">
        <v>3.9640120866408899</v>
      </c>
      <c r="J123" s="4">
        <v>-29.853251806794901</v>
      </c>
      <c r="K123" s="4">
        <v>-17.377219975145699</v>
      </c>
      <c r="L123" s="4">
        <v>99.99</v>
      </c>
      <c r="M123" s="4">
        <v>56.481932050900099</v>
      </c>
      <c r="N123" s="4">
        <v>56</v>
      </c>
      <c r="O123" s="4">
        <v>3.37505902574796</v>
      </c>
      <c r="P123" s="4">
        <v>28116.361553864801</v>
      </c>
      <c r="Q123" s="4">
        <v>28079.695</v>
      </c>
      <c r="R123" s="4">
        <v>748</v>
      </c>
      <c r="S123" s="4">
        <v>0</v>
      </c>
      <c r="T123" s="4">
        <v>0</v>
      </c>
      <c r="U123" s="4">
        <v>0</v>
      </c>
      <c r="V123" s="4">
        <v>1</v>
      </c>
      <c r="W123" s="4">
        <v>0</v>
      </c>
      <c r="X123" s="4">
        <v>0</v>
      </c>
      <c r="Y123" s="4">
        <v>0</v>
      </c>
      <c r="Z123" s="5">
        <v>1.2197986534301699E-2</v>
      </c>
      <c r="AA123" s="5">
        <v>1.9606292751755299E-4</v>
      </c>
      <c r="AB123" s="10">
        <v>8.1628752380910798E-3</v>
      </c>
      <c r="AC123" s="10">
        <v>0</v>
      </c>
      <c r="AD123" s="10">
        <v>3.8667109128144002E-5</v>
      </c>
      <c r="AE123" s="4">
        <v>0.118992502423102</v>
      </c>
      <c r="AF123" s="4">
        <v>0</v>
      </c>
      <c r="AG123" s="4">
        <v>1</v>
      </c>
      <c r="AH123" s="4">
        <v>1</v>
      </c>
      <c r="AI123" s="4">
        <v>1</v>
      </c>
      <c r="AJ123" s="4">
        <v>1</v>
      </c>
      <c r="AK123" s="4">
        <v>1</v>
      </c>
      <c r="AL123" s="4">
        <v>1</v>
      </c>
      <c r="AM123" s="4">
        <v>0</v>
      </c>
      <c r="AN123" s="4">
        <v>0</v>
      </c>
      <c r="AO123" s="4" t="s">
        <v>138</v>
      </c>
      <c r="AP123" s="4">
        <f>-20--15</f>
        <v>-5</v>
      </c>
      <c r="AQ123">
        <v>56159.39</v>
      </c>
      <c r="AR123" s="4">
        <v>2</v>
      </c>
      <c r="AS123" s="15">
        <v>0</v>
      </c>
      <c r="AT123" s="15">
        <v>0</v>
      </c>
      <c r="AU123" s="15">
        <v>0</v>
      </c>
      <c r="AV123" s="15">
        <v>100</v>
      </c>
      <c r="AW123" s="15">
        <v>100</v>
      </c>
      <c r="AX123" s="15">
        <v>0</v>
      </c>
      <c r="AY123" s="31">
        <v>2025.42</v>
      </c>
    </row>
    <row r="124" spans="1:51" x14ac:dyDescent="0.25">
      <c r="A124">
        <v>97</v>
      </c>
      <c r="B124" s="4">
        <v>0.97861255382827095</v>
      </c>
      <c r="C124" s="4">
        <v>0.67430416572388197</v>
      </c>
      <c r="D124" s="4">
        <v>22.851161490138601</v>
      </c>
      <c r="E124" s="4">
        <v>5.6366430498838401E-4</v>
      </c>
      <c r="F124" s="5">
        <v>2.1387446171728702E-2</v>
      </c>
      <c r="G124" s="5">
        <v>0</v>
      </c>
      <c r="H124" s="4">
        <v>4.3235520644435201</v>
      </c>
      <c r="I124" s="4">
        <v>3.86108469846861</v>
      </c>
      <c r="J124" s="4">
        <v>-30.947595019213001</v>
      </c>
      <c r="K124" s="4">
        <v>-11.7008872506545</v>
      </c>
      <c r="L124" s="4">
        <v>99.99</v>
      </c>
      <c r="M124" s="4">
        <v>64.778258696271195</v>
      </c>
      <c r="N124" s="4">
        <v>53.726666490803296</v>
      </c>
      <c r="O124" s="4">
        <v>2.7034699746102899</v>
      </c>
      <c r="P124" s="4">
        <v>21662.636173099501</v>
      </c>
      <c r="Q124" s="4">
        <v>14784.21</v>
      </c>
      <c r="R124" s="4">
        <v>755.11425162386001</v>
      </c>
      <c r="S124" s="4">
        <v>0</v>
      </c>
      <c r="T124" s="4">
        <v>0</v>
      </c>
      <c r="U124" s="4">
        <v>0</v>
      </c>
      <c r="V124" s="4">
        <v>0.56430114741786397</v>
      </c>
      <c r="W124" s="4">
        <v>0</v>
      </c>
      <c r="X124" s="4">
        <v>0.41158348445176701</v>
      </c>
      <c r="Y124" s="4">
        <v>0</v>
      </c>
      <c r="Z124" s="5">
        <v>1.2709298066781999E-2</v>
      </c>
      <c r="AA124" s="5">
        <v>1.25888106790961E-4</v>
      </c>
      <c r="AB124" s="10">
        <v>8.2319570602397106E-3</v>
      </c>
      <c r="AC124" s="10">
        <v>2.7860707048713902E-4</v>
      </c>
      <c r="AD124" s="10">
        <v>4.1681751593986602E-5</v>
      </c>
      <c r="AE124" s="4">
        <v>0.16425819683370099</v>
      </c>
      <c r="AF124" s="4">
        <v>0</v>
      </c>
      <c r="AG124" s="4">
        <v>0.56430114741786397</v>
      </c>
      <c r="AH124" s="4">
        <v>0.56430114741786397</v>
      </c>
      <c r="AI124" s="4">
        <v>0.97588463186963204</v>
      </c>
      <c r="AJ124" s="4">
        <v>1</v>
      </c>
      <c r="AK124" s="4">
        <v>1</v>
      </c>
      <c r="AL124" s="4">
        <v>1</v>
      </c>
      <c r="AM124" s="4">
        <v>0</v>
      </c>
      <c r="AN124" s="4">
        <v>0</v>
      </c>
      <c r="AO124" s="4" t="s">
        <v>139</v>
      </c>
      <c r="AP124" s="4">
        <f>-15--10</f>
        <v>-5</v>
      </c>
      <c r="AQ124">
        <v>44352.63</v>
      </c>
      <c r="AR124" s="4">
        <v>3</v>
      </c>
      <c r="AS124" s="15">
        <v>0</v>
      </c>
      <c r="AT124" s="15">
        <v>43.569885258213503</v>
      </c>
      <c r="AU124" s="15">
        <v>43.569885258213503</v>
      </c>
      <c r="AV124" s="15">
        <v>56.430114741786397</v>
      </c>
      <c r="AW124" s="15">
        <v>56.430114741786397</v>
      </c>
      <c r="AX124" s="15">
        <v>0</v>
      </c>
      <c r="AY124" s="31">
        <v>2025.51858389006</v>
      </c>
    </row>
    <row r="125" spans="1:51" x14ac:dyDescent="0.25">
      <c r="A125">
        <v>97</v>
      </c>
      <c r="B125" s="4">
        <v>0.98235926936627405</v>
      </c>
      <c r="C125" s="4">
        <v>42.200955868128197</v>
      </c>
      <c r="D125" s="4">
        <v>19.2310998278172</v>
      </c>
      <c r="E125" s="4">
        <v>4.4655396597487199E-2</v>
      </c>
      <c r="F125" s="5">
        <v>1.7640730633725701E-2</v>
      </c>
      <c r="G125" s="5">
        <v>0</v>
      </c>
      <c r="H125" s="4">
        <v>4.3909759130463604</v>
      </c>
      <c r="I125" s="4">
        <v>3.9105342523395499</v>
      </c>
      <c r="J125" s="4">
        <v>-24.107469086750399</v>
      </c>
      <c r="K125" s="4">
        <v>-6.6145034519009602</v>
      </c>
      <c r="L125" s="4">
        <v>96.969865829064801</v>
      </c>
      <c r="M125" s="4">
        <v>62.363148352255998</v>
      </c>
      <c r="N125" s="4">
        <v>74.606576175231197</v>
      </c>
      <c r="O125" s="4">
        <v>7.7832012934698298</v>
      </c>
      <c r="P125" s="4">
        <v>32245.356774837801</v>
      </c>
      <c r="Q125" s="4">
        <v>28731.6325</v>
      </c>
      <c r="R125" s="4">
        <v>770.912031756288</v>
      </c>
      <c r="S125" s="4">
        <v>0</v>
      </c>
      <c r="T125" s="4">
        <v>0</v>
      </c>
      <c r="U125" s="4">
        <v>0</v>
      </c>
      <c r="V125" s="4">
        <v>0.37169189742351</v>
      </c>
      <c r="W125" s="4">
        <v>0</v>
      </c>
      <c r="X125" s="4">
        <v>0.30699900188407298</v>
      </c>
      <c r="Y125" s="4">
        <v>0</v>
      </c>
      <c r="Z125" s="5">
        <v>8.9180930894424398E-3</v>
      </c>
      <c r="AA125" s="5">
        <v>9.9337197693169697E-5</v>
      </c>
      <c r="AB125" s="10">
        <v>7.8377761614481008E-3</v>
      </c>
      <c r="AC125" s="10">
        <v>7.1384756311923796E-4</v>
      </c>
      <c r="AD125" s="10">
        <v>7.1656553101794596E-5</v>
      </c>
      <c r="AE125" s="4">
        <v>0.27836879000175202</v>
      </c>
      <c r="AF125" s="4">
        <v>0</v>
      </c>
      <c r="AG125" s="4">
        <v>9.9994492133365503E-2</v>
      </c>
      <c r="AH125" s="4">
        <v>0.45946627815178898</v>
      </c>
      <c r="AI125" s="4">
        <v>0.45946627815178898</v>
      </c>
      <c r="AJ125" s="4">
        <v>0.65960770763721799</v>
      </c>
      <c r="AK125" s="4">
        <v>0.82363710972566495</v>
      </c>
      <c r="AL125" s="4">
        <v>0.88655595883735405</v>
      </c>
      <c r="AM125" s="4">
        <v>0</v>
      </c>
      <c r="AN125" s="4">
        <v>0</v>
      </c>
      <c r="AO125" s="4" t="s">
        <v>140</v>
      </c>
      <c r="AP125" s="4">
        <f>-10--5</f>
        <v>-5</v>
      </c>
      <c r="AQ125">
        <v>229853.06</v>
      </c>
      <c r="AR125" s="4">
        <v>8</v>
      </c>
      <c r="AS125" s="15">
        <v>0</v>
      </c>
      <c r="AT125" s="15">
        <v>62.830810257648899</v>
      </c>
      <c r="AU125" s="15">
        <v>62.830810257648899</v>
      </c>
      <c r="AV125" s="15">
        <v>37.169189742351001</v>
      </c>
      <c r="AW125" s="15">
        <v>37.169189742351001</v>
      </c>
      <c r="AX125" s="15">
        <v>0</v>
      </c>
      <c r="AY125" s="31">
        <v>2167.4328459225198</v>
      </c>
    </row>
    <row r="126" spans="1:51" x14ac:dyDescent="0.25">
      <c r="A126">
        <v>97</v>
      </c>
      <c r="B126" s="4">
        <v>0.98012154908255</v>
      </c>
      <c r="C126" s="4">
        <v>99.096264800288296</v>
      </c>
      <c r="D126" s="4">
        <v>21.411454127877899</v>
      </c>
      <c r="E126" s="4">
        <v>0.32443039791440098</v>
      </c>
      <c r="F126" s="5">
        <v>1.98784509174494E-2</v>
      </c>
      <c r="G126" s="5">
        <v>0</v>
      </c>
      <c r="H126" s="4">
        <v>4.41940200122656</v>
      </c>
      <c r="I126" s="4">
        <v>3.8552228962710702</v>
      </c>
      <c r="J126" s="4">
        <v>-19.413658386311202</v>
      </c>
      <c r="K126" s="4">
        <v>-1.8493805151695499</v>
      </c>
      <c r="L126" s="4">
        <v>98.094885482123502</v>
      </c>
      <c r="M126" s="4">
        <v>63.876551156399699</v>
      </c>
      <c r="N126" s="4">
        <v>69.638905912754595</v>
      </c>
      <c r="O126" s="4">
        <v>5.61535092216553</v>
      </c>
      <c r="P126" s="4">
        <v>30387.9040059974</v>
      </c>
      <c r="Q126" s="4">
        <v>26399.032222222198</v>
      </c>
      <c r="R126" s="4">
        <v>778.19163547619905</v>
      </c>
      <c r="S126" s="4">
        <v>0</v>
      </c>
      <c r="T126" s="4">
        <v>0</v>
      </c>
      <c r="U126" s="4">
        <v>0</v>
      </c>
      <c r="V126" s="4">
        <v>0.32069879329330597</v>
      </c>
      <c r="W126" s="4">
        <v>0</v>
      </c>
      <c r="X126" s="4">
        <v>0.56994858692000006</v>
      </c>
      <c r="Y126" s="4">
        <v>0</v>
      </c>
      <c r="Z126" s="5">
        <v>1.00043049274272E-2</v>
      </c>
      <c r="AA126" s="5">
        <v>2.9291630876283301E-4</v>
      </c>
      <c r="AB126" s="10">
        <v>8.5769652863213093E-3</v>
      </c>
      <c r="AC126" s="10">
        <v>9.2643293916708799E-4</v>
      </c>
      <c r="AD126" s="10">
        <v>7.7814418821077101E-5</v>
      </c>
      <c r="AE126" s="4">
        <v>0.37573071819468001</v>
      </c>
      <c r="AF126" s="4">
        <v>0</v>
      </c>
      <c r="AG126" s="4">
        <v>8.8102556284786304E-2</v>
      </c>
      <c r="AH126" s="4">
        <v>0.34221692217757599</v>
      </c>
      <c r="AI126" s="4">
        <v>0.34221692217757599</v>
      </c>
      <c r="AJ126" s="4">
        <v>0.34221692217757599</v>
      </c>
      <c r="AK126" s="4">
        <v>0.34221692217757599</v>
      </c>
      <c r="AL126" s="4">
        <v>0.62249032782304403</v>
      </c>
      <c r="AM126" s="4">
        <v>0</v>
      </c>
      <c r="AN126" s="4">
        <v>0</v>
      </c>
      <c r="AO126" s="4" t="s">
        <v>67</v>
      </c>
      <c r="AP126" s="4">
        <f>-25-0</f>
        <v>-25</v>
      </c>
      <c r="AQ126">
        <v>237591.29</v>
      </c>
      <c r="AR126" s="4">
        <v>9</v>
      </c>
      <c r="AS126" s="15">
        <v>0</v>
      </c>
      <c r="AT126" s="15">
        <v>67.930120670669297</v>
      </c>
      <c r="AU126" s="15">
        <v>67.930120670669297</v>
      </c>
      <c r="AV126" s="15">
        <v>32.069879329330597</v>
      </c>
      <c r="AW126" s="15">
        <v>32.069879329330597</v>
      </c>
      <c r="AX126" s="15">
        <v>0</v>
      </c>
      <c r="AY126">
        <v>2398.1462141823399</v>
      </c>
    </row>
    <row r="127" spans="1:51" x14ac:dyDescent="0.25">
      <c r="A127">
        <v>97</v>
      </c>
      <c r="B127" s="4">
        <v>0.98191807956413502</v>
      </c>
      <c r="C127" s="4">
        <v>78.532572039720904</v>
      </c>
      <c r="D127" s="4">
        <v>19.6653180606082</v>
      </c>
      <c r="E127" s="4">
        <v>0.12033968189580201</v>
      </c>
      <c r="F127" s="5">
        <v>1.8081920435864599E-2</v>
      </c>
      <c r="G127" s="5">
        <v>0</v>
      </c>
      <c r="H127" s="4">
        <v>4.4396112782699104</v>
      </c>
      <c r="I127" s="4">
        <v>3.8566415457030798</v>
      </c>
      <c r="J127" s="4">
        <v>-14.8621427738275</v>
      </c>
      <c r="K127" s="4">
        <v>2.53516994352049</v>
      </c>
      <c r="L127" s="4">
        <v>96.621683549603702</v>
      </c>
      <c r="M127" s="4">
        <v>66.943409424659507</v>
      </c>
      <c r="N127" s="4">
        <v>62.568828078741099</v>
      </c>
      <c r="O127" s="4">
        <v>6.6124020498616503</v>
      </c>
      <c r="P127" s="4">
        <v>34073.510419056598</v>
      </c>
      <c r="Q127" s="4">
        <v>29796.927368420998</v>
      </c>
      <c r="R127" s="4">
        <v>781.50072202781996</v>
      </c>
      <c r="S127" s="4">
        <v>0</v>
      </c>
      <c r="T127" s="4">
        <v>0</v>
      </c>
      <c r="U127" s="4">
        <v>0</v>
      </c>
      <c r="V127" s="4">
        <v>0.45896143441988901</v>
      </c>
      <c r="W127" s="4">
        <v>0</v>
      </c>
      <c r="X127" s="4">
        <v>0.58900394922387</v>
      </c>
      <c r="Y127" s="4">
        <v>0</v>
      </c>
      <c r="Z127" s="5">
        <v>8.6800041467428209E-3</v>
      </c>
      <c r="AA127" s="5">
        <v>1.8675100949122901E-4</v>
      </c>
      <c r="AB127" s="10">
        <v>8.1282079945745704E-3</v>
      </c>
      <c r="AC127" s="10">
        <v>9.9157421081672091E-4</v>
      </c>
      <c r="AD127" s="10">
        <v>9.5363263337360695E-5</v>
      </c>
      <c r="AE127" s="4">
        <v>0.309188688518718</v>
      </c>
      <c r="AF127" s="4">
        <v>6.7004400771665501E-2</v>
      </c>
      <c r="AG127" s="4">
        <v>0.123554102946891</v>
      </c>
      <c r="AH127" s="4">
        <v>0.32356912745612998</v>
      </c>
      <c r="AI127" s="4">
        <v>0.32356912745612998</v>
      </c>
      <c r="AJ127" s="4">
        <v>0.69700279234019202</v>
      </c>
      <c r="AK127" s="4">
        <v>0.69700279234019202</v>
      </c>
      <c r="AL127" s="4">
        <v>0.73245162579638601</v>
      </c>
      <c r="AM127" s="4">
        <v>0</v>
      </c>
      <c r="AN127" s="4">
        <v>0</v>
      </c>
      <c r="AO127" s="4" t="s">
        <v>141</v>
      </c>
      <c r="AP127" s="4" t="s">
        <v>127</v>
      </c>
      <c r="AQ127">
        <v>566141.62</v>
      </c>
      <c r="AR127" s="4">
        <v>19</v>
      </c>
      <c r="AS127" s="15">
        <v>0</v>
      </c>
      <c r="AT127" s="15">
        <v>54.103856558011003</v>
      </c>
      <c r="AU127" s="15">
        <v>54.103856558011003</v>
      </c>
      <c r="AV127" s="15">
        <v>45.896143441988897</v>
      </c>
      <c r="AW127" s="15">
        <v>45.896143441988897</v>
      </c>
      <c r="AX127" s="15">
        <v>0</v>
      </c>
      <c r="AY127">
        <v>2361.6984105399201</v>
      </c>
    </row>
    <row r="128" spans="1:51" x14ac:dyDescent="0.25">
      <c r="A128">
        <v>97</v>
      </c>
      <c r="B128" s="4">
        <v>0.98281948866342095</v>
      </c>
      <c r="C128" s="4">
        <v>70.301898444077196</v>
      </c>
      <c r="D128" s="4">
        <v>18.775861072168698</v>
      </c>
      <c r="E128" s="4">
        <v>9.6224167201438393E-2</v>
      </c>
      <c r="F128" s="5">
        <v>1.7180511336578001E-2</v>
      </c>
      <c r="G128" s="5">
        <v>0</v>
      </c>
      <c r="H128" s="4">
        <v>4.4477392084648404</v>
      </c>
      <c r="I128" s="4">
        <v>3.8881938193467098</v>
      </c>
      <c r="J128" s="4">
        <v>-10.841718670160899</v>
      </c>
      <c r="K128" s="4">
        <v>7.45423044847659</v>
      </c>
      <c r="L128" s="4">
        <v>89.66361078029</v>
      </c>
      <c r="M128" s="4">
        <v>61.998777231563601</v>
      </c>
      <c r="N128" s="4">
        <v>71.6622461610622</v>
      </c>
      <c r="O128" s="4">
        <v>8.4908915140883892</v>
      </c>
      <c r="P128" s="4">
        <v>39747.466660862403</v>
      </c>
      <c r="Q128" s="4">
        <v>28347.744545454501</v>
      </c>
      <c r="R128" s="4">
        <v>776.05578965573602</v>
      </c>
      <c r="S128" s="4">
        <v>0</v>
      </c>
      <c r="T128" s="4">
        <v>0</v>
      </c>
      <c r="U128" s="4">
        <v>0.117636743843561</v>
      </c>
      <c r="V128" s="4">
        <v>0.47665065160386799</v>
      </c>
      <c r="W128" s="4">
        <v>0</v>
      </c>
      <c r="X128" s="4">
        <v>0.49795441477963898</v>
      </c>
      <c r="Y128" s="4">
        <v>0</v>
      </c>
      <c r="Z128" s="5">
        <v>7.15597368666431E-3</v>
      </c>
      <c r="AA128" s="5">
        <v>1.7604004615310201E-4</v>
      </c>
      <c r="AB128" s="10">
        <v>8.5276433416184207E-3</v>
      </c>
      <c r="AC128" s="10">
        <v>1.17597789701483E-3</v>
      </c>
      <c r="AD128" s="10">
        <v>1.44857176277997E-4</v>
      </c>
      <c r="AE128" s="4">
        <v>0.42725484953440201</v>
      </c>
      <c r="AF128" s="4">
        <v>0</v>
      </c>
      <c r="AG128" s="4">
        <v>0.117479588483534</v>
      </c>
      <c r="AH128" s="4">
        <v>0.125887552573927</v>
      </c>
      <c r="AI128" s="4">
        <v>0.125887552573927</v>
      </c>
      <c r="AJ128" s="4">
        <v>0.19218224480196699</v>
      </c>
      <c r="AK128" s="4">
        <v>0.19218224480196699</v>
      </c>
      <c r="AL128" s="4">
        <v>0.29048097429203801</v>
      </c>
      <c r="AM128" s="4">
        <v>0</v>
      </c>
      <c r="AN128" s="4">
        <v>0</v>
      </c>
      <c r="AO128" s="4" t="s">
        <v>142</v>
      </c>
      <c r="AP128" s="4">
        <v>43230</v>
      </c>
      <c r="AQ128">
        <v>623650.38</v>
      </c>
      <c r="AR128" s="4">
        <v>22</v>
      </c>
      <c r="AS128" s="15">
        <v>0</v>
      </c>
      <c r="AT128" s="15">
        <v>52.334934839613098</v>
      </c>
      <c r="AU128" s="15">
        <v>52.334934839613098</v>
      </c>
      <c r="AV128" s="15">
        <v>47.665065160386803</v>
      </c>
      <c r="AW128" s="15">
        <v>47.665065160386803</v>
      </c>
      <c r="AX128" s="15">
        <v>0</v>
      </c>
      <c r="AY128">
        <v>2360.0290570994198</v>
      </c>
    </row>
    <row r="129" spans="1:51" x14ac:dyDescent="0.25">
      <c r="A129">
        <v>97</v>
      </c>
      <c r="B129" s="4">
        <v>0.98280441717686895</v>
      </c>
      <c r="C129" s="4">
        <v>82.128930861496798</v>
      </c>
      <c r="D129" s="4">
        <v>18.7908066277407</v>
      </c>
      <c r="E129" s="4">
        <v>0.133678263458573</v>
      </c>
      <c r="F129" s="5">
        <v>1.71955828231302E-2</v>
      </c>
      <c r="G129" s="5">
        <v>0</v>
      </c>
      <c r="H129" s="4">
        <v>4.4460753663470696</v>
      </c>
      <c r="I129" s="4">
        <v>3.85363858426535</v>
      </c>
      <c r="J129" s="4">
        <v>-15.289009241299601</v>
      </c>
      <c r="K129" s="4">
        <v>13.215153570446599</v>
      </c>
      <c r="L129" s="4">
        <v>86.634773550244802</v>
      </c>
      <c r="M129" s="4">
        <v>65.408944578019302</v>
      </c>
      <c r="N129" s="4">
        <v>73.485214065785598</v>
      </c>
      <c r="O129" s="4">
        <v>8.9881320934132791</v>
      </c>
      <c r="P129" s="4">
        <v>42144.229311429801</v>
      </c>
      <c r="Q129" s="4">
        <v>34831.9571052631</v>
      </c>
      <c r="R129" s="4">
        <v>778.75161300190405</v>
      </c>
      <c r="S129" s="4">
        <v>0</v>
      </c>
      <c r="T129" s="4">
        <v>0</v>
      </c>
      <c r="U129" s="4">
        <v>2.6377214384579298E-2</v>
      </c>
      <c r="V129" s="4">
        <v>0.32160732736680597</v>
      </c>
      <c r="W129" s="4">
        <v>0</v>
      </c>
      <c r="X129" s="4">
        <v>0.481628142190689</v>
      </c>
      <c r="Y129" s="4">
        <v>0</v>
      </c>
      <c r="Z129" s="5">
        <v>7.1949275109256302E-3</v>
      </c>
      <c r="AA129" s="5">
        <v>1.5312432064393399E-4</v>
      </c>
      <c r="AB129" s="10">
        <v>8.7305471660960397E-3</v>
      </c>
      <c r="AC129" s="10">
        <v>9.3250609850601698E-4</v>
      </c>
      <c r="AD129" s="10">
        <v>1.8445689780067801E-4</v>
      </c>
      <c r="AE129" s="4">
        <v>0.34562929985924301</v>
      </c>
      <c r="AF129" s="4">
        <v>2.7975587783925299E-2</v>
      </c>
      <c r="AG129" s="4">
        <v>0.180220331092355</v>
      </c>
      <c r="AH129" s="4">
        <v>0.36194465008716997</v>
      </c>
      <c r="AI129" s="4">
        <v>0.36274019902035298</v>
      </c>
      <c r="AJ129" s="4">
        <v>0.42673151848600699</v>
      </c>
      <c r="AK129" s="4">
        <v>0.45399780602260997</v>
      </c>
      <c r="AL129" s="4">
        <v>0.52702658403444103</v>
      </c>
      <c r="AM129" s="4">
        <v>0</v>
      </c>
      <c r="AN129" s="4">
        <v>0</v>
      </c>
      <c r="AO129" s="4" t="s">
        <v>143</v>
      </c>
      <c r="AP129" s="4">
        <v>43388</v>
      </c>
      <c r="AQ129">
        <v>1323614.3700000001</v>
      </c>
      <c r="AR129" s="4">
        <v>38</v>
      </c>
      <c r="AS129" s="15">
        <v>0</v>
      </c>
      <c r="AT129" s="15">
        <v>67.8392672633193</v>
      </c>
      <c r="AU129" s="15">
        <v>67.8392672633193</v>
      </c>
      <c r="AV129" s="15">
        <v>32.1607327366806</v>
      </c>
      <c r="AW129" s="15">
        <v>32.1607327366806</v>
      </c>
      <c r="AX129" s="15">
        <v>0</v>
      </c>
      <c r="AY129">
        <v>2344.2729556987201</v>
      </c>
    </row>
    <row r="130" spans="1:51" x14ac:dyDescent="0.25">
      <c r="A130">
        <v>97</v>
      </c>
      <c r="B130" s="4">
        <v>0.98376718949950503</v>
      </c>
      <c r="C130" s="4">
        <v>51.1188661468371</v>
      </c>
      <c r="D130" s="4">
        <v>17.830998973874301</v>
      </c>
      <c r="E130" s="4">
        <v>5.7904116936206798E-2</v>
      </c>
      <c r="F130" s="5">
        <v>1.6232810500494001E-2</v>
      </c>
      <c r="G130" s="5">
        <v>0</v>
      </c>
      <c r="H130" s="4">
        <v>4.5597133259632701</v>
      </c>
      <c r="I130" s="4">
        <v>3.8788919886345998</v>
      </c>
      <c r="J130" s="4">
        <v>-16.4930244376487</v>
      </c>
      <c r="K130" s="4">
        <v>17.756658249809799</v>
      </c>
      <c r="L130" s="4">
        <v>91.5109423642525</v>
      </c>
      <c r="M130" s="4">
        <v>69.824590032844597</v>
      </c>
      <c r="N130" s="4">
        <v>68.524733504303995</v>
      </c>
      <c r="O130" s="4">
        <v>8.0741551740345994</v>
      </c>
      <c r="P130" s="4">
        <v>37484.437460087</v>
      </c>
      <c r="Q130" s="4">
        <v>29141.134210526299</v>
      </c>
      <c r="R130" s="4">
        <v>784.41172613571803</v>
      </c>
      <c r="S130" s="4">
        <v>0</v>
      </c>
      <c r="T130" s="4">
        <v>0</v>
      </c>
      <c r="U130" s="4">
        <v>4.1946805885079597E-2</v>
      </c>
      <c r="V130" s="4">
        <v>0.22171635482526</v>
      </c>
      <c r="W130" s="4">
        <v>0</v>
      </c>
      <c r="X130" s="4">
        <v>0.55560892809232998</v>
      </c>
      <c r="Y130" s="4">
        <v>0</v>
      </c>
      <c r="Z130" s="5">
        <v>7.1523929334768701E-3</v>
      </c>
      <c r="AA130" s="5">
        <v>1.75663462446599E-4</v>
      </c>
      <c r="AB130" s="10">
        <v>7.8226985170409703E-3</v>
      </c>
      <c r="AC130" s="10">
        <v>9.0363376244250804E-4</v>
      </c>
      <c r="AD130" s="10">
        <v>1.7840300874514401E-4</v>
      </c>
      <c r="AE130" s="4">
        <v>0.30954319235427402</v>
      </c>
      <c r="AF130" s="4">
        <v>2.00296406842525E-2</v>
      </c>
      <c r="AG130" s="4">
        <v>0.20477644595526001</v>
      </c>
      <c r="AH130" s="4">
        <v>0.391570921949629</v>
      </c>
      <c r="AI130" s="4">
        <v>0.457555182216203</v>
      </c>
      <c r="AJ130" s="4">
        <v>0.48986476522470301</v>
      </c>
      <c r="AK130" s="4">
        <v>0.57703199158433205</v>
      </c>
      <c r="AL130" s="4">
        <v>0.66107694937640504</v>
      </c>
      <c r="AM130" s="4">
        <v>0</v>
      </c>
      <c r="AN130" s="4">
        <v>0</v>
      </c>
      <c r="AO130" s="4" t="s">
        <v>144</v>
      </c>
      <c r="AP130" s="4" t="s">
        <v>128</v>
      </c>
      <c r="AQ130">
        <v>2214726.2000000002</v>
      </c>
      <c r="AR130" s="4">
        <v>76</v>
      </c>
      <c r="AS130" s="15">
        <v>0</v>
      </c>
      <c r="AT130" s="15">
        <v>77.828364517473901</v>
      </c>
      <c r="AU130" s="15">
        <v>77.828364517473901</v>
      </c>
      <c r="AV130" s="15">
        <v>22.171635482526</v>
      </c>
      <c r="AW130" s="15">
        <v>22.171635482526</v>
      </c>
      <c r="AX130" s="15">
        <v>0</v>
      </c>
      <c r="AY130">
        <v>2493.8415005222701</v>
      </c>
    </row>
    <row r="131" spans="1:51" x14ac:dyDescent="0.25">
      <c r="A131">
        <v>97</v>
      </c>
      <c r="B131" s="4">
        <v>0.98535141141119598</v>
      </c>
      <c r="C131" s="4">
        <v>51.542653687697502</v>
      </c>
      <c r="D131" s="4">
        <v>16.228996860553401</v>
      </c>
      <c r="E131" s="4">
        <v>5.8587481830033698E-2</v>
      </c>
      <c r="F131" s="5">
        <v>1.4648588588803701E-2</v>
      </c>
      <c r="G131" s="5">
        <v>0</v>
      </c>
      <c r="H131" s="4">
        <v>4.3147308515115803</v>
      </c>
      <c r="I131" s="4">
        <v>3.8721597887243102</v>
      </c>
      <c r="J131" s="4">
        <v>-29.799007401491501</v>
      </c>
      <c r="K131" s="4">
        <v>22.811550691220098</v>
      </c>
      <c r="L131" s="4">
        <v>61.194967885854602</v>
      </c>
      <c r="M131" s="4">
        <v>65.412098224465694</v>
      </c>
      <c r="N131" s="4">
        <v>78.118853225119295</v>
      </c>
      <c r="O131" s="4">
        <v>29.967835624386399</v>
      </c>
      <c r="P131" s="4">
        <v>113335.305829253</v>
      </c>
      <c r="Q131" s="4">
        <v>45107.427567567502</v>
      </c>
      <c r="R131" s="4">
        <v>784.64361935670104</v>
      </c>
      <c r="S131" s="4">
        <v>0</v>
      </c>
      <c r="T131" s="4">
        <v>0</v>
      </c>
      <c r="U131" s="4">
        <v>4.9886813151560898E-2</v>
      </c>
      <c r="V131" s="4">
        <v>0.22404767916151</v>
      </c>
      <c r="W131" s="4">
        <v>0</v>
      </c>
      <c r="X131" s="4">
        <v>0.53342968649461098</v>
      </c>
      <c r="Y131" s="4">
        <v>0</v>
      </c>
      <c r="Z131" s="5">
        <v>4.5808337539955798E-3</v>
      </c>
      <c r="AA131" s="5">
        <v>1.9678165536421899E-4</v>
      </c>
      <c r="AB131" s="10">
        <v>7.79240980612268E-3</v>
      </c>
      <c r="AC131" s="10">
        <v>8.2082642374954997E-4</v>
      </c>
      <c r="AD131" s="10">
        <v>1.2577192532623701E-3</v>
      </c>
      <c r="AE131" s="4">
        <v>0.30799054342271698</v>
      </c>
      <c r="AF131" s="4">
        <v>1.17598448848976E-2</v>
      </c>
      <c r="AG131" s="4">
        <v>0.22686069044468801</v>
      </c>
      <c r="AH131" s="4">
        <v>0.32845884397465003</v>
      </c>
      <c r="AI131" s="4">
        <v>0.41170717302972798</v>
      </c>
      <c r="AJ131" s="4">
        <v>0.45882681441533002</v>
      </c>
      <c r="AK131" s="4">
        <v>0.55270918946518299</v>
      </c>
      <c r="AL131" s="4">
        <v>0.65337548951157898</v>
      </c>
      <c r="AM131" s="4">
        <v>0</v>
      </c>
      <c r="AN131" s="4">
        <v>0</v>
      </c>
      <c r="AO131" s="4" t="s">
        <v>68</v>
      </c>
      <c r="AP131" s="4" t="s">
        <v>69</v>
      </c>
      <c r="AQ131">
        <v>3337949.64</v>
      </c>
      <c r="AR131" s="4">
        <v>74</v>
      </c>
      <c r="AS131" s="15">
        <v>0</v>
      </c>
      <c r="AT131" s="15">
        <v>77.595232083848899</v>
      </c>
      <c r="AU131" s="15">
        <v>77.595232083848899</v>
      </c>
      <c r="AV131" s="15">
        <v>22.404767916150998</v>
      </c>
      <c r="AW131" s="15">
        <v>22.404767916150998</v>
      </c>
      <c r="AX131" s="15">
        <v>0</v>
      </c>
      <c r="AY131">
        <v>2411.3483822214798</v>
      </c>
    </row>
    <row r="132" spans="1:51" x14ac:dyDescent="0.25">
      <c r="A132">
        <v>97</v>
      </c>
      <c r="B132" s="4">
        <v>0.98657203989151798</v>
      </c>
      <c r="C132" s="4">
        <v>44.630642877847002</v>
      </c>
      <c r="D132" s="4">
        <v>14.9751964301244</v>
      </c>
      <c r="E132" s="4">
        <v>4.8068298433895498E-2</v>
      </c>
      <c r="F132" s="5">
        <v>1.3427960108480999E-2</v>
      </c>
      <c r="G132" s="5">
        <v>0</v>
      </c>
      <c r="H132" s="4">
        <v>4.2940087579395199</v>
      </c>
      <c r="I132" s="4">
        <v>3.8898816235448899</v>
      </c>
      <c r="J132" s="4">
        <v>-26.805486690151501</v>
      </c>
      <c r="K132" s="4">
        <v>27.417028534465299</v>
      </c>
      <c r="L132" s="4">
        <v>52.1107706366572</v>
      </c>
      <c r="M132" s="4">
        <v>63.378281806439603</v>
      </c>
      <c r="N132" s="4">
        <v>78.074643378118097</v>
      </c>
      <c r="O132" s="4">
        <v>35.3556054278584</v>
      </c>
      <c r="P132" s="4">
        <v>138850.214258811</v>
      </c>
      <c r="Q132" s="4">
        <v>55514.943290322502</v>
      </c>
      <c r="R132" s="4">
        <v>783.78844761636105</v>
      </c>
      <c r="S132" s="4">
        <v>0</v>
      </c>
      <c r="T132" s="4">
        <v>0</v>
      </c>
      <c r="U132" s="4">
        <v>3.23528955419723E-2</v>
      </c>
      <c r="V132" s="4">
        <v>0.32933294109253197</v>
      </c>
      <c r="W132" s="4">
        <v>0</v>
      </c>
      <c r="X132" s="4">
        <v>0.69111381636354496</v>
      </c>
      <c r="Y132" s="4">
        <v>0</v>
      </c>
      <c r="Z132" s="5">
        <v>3.5530504082988299E-3</v>
      </c>
      <c r="AA132" s="5">
        <v>1.44292805604664E-4</v>
      </c>
      <c r="AB132" s="10">
        <v>7.3220255572184999E-3</v>
      </c>
      <c r="AC132" s="10">
        <v>7.3029659396502003E-4</v>
      </c>
      <c r="AD132" s="10">
        <v>1.67827831611034E-3</v>
      </c>
      <c r="AE132" s="4">
        <v>0.27840919828725302</v>
      </c>
      <c r="AF132" s="4">
        <v>2.6232679988873301E-2</v>
      </c>
      <c r="AG132" s="4">
        <v>0.24563332073771199</v>
      </c>
      <c r="AH132" s="4">
        <v>0.46232616396579601</v>
      </c>
      <c r="AI132" s="4">
        <v>0.51738115856863798</v>
      </c>
      <c r="AJ132" s="4">
        <v>0.59752981987281695</v>
      </c>
      <c r="AK132" s="4">
        <v>0.61153017003253296</v>
      </c>
      <c r="AL132" s="4">
        <v>0.75342872895596602</v>
      </c>
      <c r="AM132" s="4">
        <v>0</v>
      </c>
      <c r="AN132" s="4">
        <v>0</v>
      </c>
      <c r="AO132" s="4" t="s">
        <v>145</v>
      </c>
      <c r="AP132" s="4" t="s">
        <v>129</v>
      </c>
      <c r="AQ132">
        <v>8604816.2100000009</v>
      </c>
      <c r="AR132" s="4">
        <v>155</v>
      </c>
      <c r="AS132" s="15">
        <v>0</v>
      </c>
      <c r="AT132" s="15">
        <v>67.066705890746704</v>
      </c>
      <c r="AU132" s="15">
        <v>67.066705890746704</v>
      </c>
      <c r="AV132" s="15">
        <v>32.933294109253197</v>
      </c>
      <c r="AW132" s="15">
        <v>32.933294109253197</v>
      </c>
      <c r="AX132" s="15">
        <v>0</v>
      </c>
      <c r="AY132">
        <v>2403.6867291823601</v>
      </c>
    </row>
    <row r="133" spans="1:51" x14ac:dyDescent="0.25">
      <c r="A133">
        <v>97</v>
      </c>
      <c r="B133" s="4">
        <v>0.98662757921907895</v>
      </c>
      <c r="C133" s="4">
        <v>27.030752941449901</v>
      </c>
      <c r="D133" s="4">
        <v>14.917740723551599</v>
      </c>
      <c r="E133" s="4">
        <v>2.5919187333127699E-2</v>
      </c>
      <c r="F133" s="5">
        <v>1.337242078092E-2</v>
      </c>
      <c r="G133" s="5">
        <v>0</v>
      </c>
      <c r="H133" s="4">
        <v>4.2717456517374002</v>
      </c>
      <c r="I133" s="4">
        <v>3.9099289776188502</v>
      </c>
      <c r="J133" s="4">
        <v>-23.8414366268224</v>
      </c>
      <c r="K133" s="4">
        <v>32.652719216311198</v>
      </c>
      <c r="L133" s="4">
        <v>42.423513841209399</v>
      </c>
      <c r="M133" s="4">
        <v>62.417294669728001</v>
      </c>
      <c r="N133" s="4">
        <v>82.936430256588196</v>
      </c>
      <c r="O133" s="4">
        <v>43.333837790197698</v>
      </c>
      <c r="P133" s="4">
        <v>158194.92050088799</v>
      </c>
      <c r="Q133" s="4">
        <v>66755.448487804795</v>
      </c>
      <c r="R133" s="4">
        <v>782.12547428758501</v>
      </c>
      <c r="S133" s="4">
        <v>0</v>
      </c>
      <c r="T133" s="4">
        <v>0</v>
      </c>
      <c r="U133" s="4">
        <v>4.2406616925425501E-2</v>
      </c>
      <c r="V133" s="4">
        <v>0.21403574348527701</v>
      </c>
      <c r="W133" s="4">
        <v>0</v>
      </c>
      <c r="X133" s="4">
        <v>0.63682325799800499</v>
      </c>
      <c r="Y133" s="4">
        <v>0</v>
      </c>
      <c r="Z133" s="5">
        <v>2.77418610685133E-3</v>
      </c>
      <c r="AA133" s="5">
        <v>1.65685534417165E-4</v>
      </c>
      <c r="AB133" s="10">
        <v>7.2488356812718899E-3</v>
      </c>
      <c r="AC133" s="10">
        <v>8.0311146677775405E-4</v>
      </c>
      <c r="AD133" s="10">
        <v>2.3805835447234902E-3</v>
      </c>
      <c r="AE133" s="4">
        <v>0.28159708886505103</v>
      </c>
      <c r="AF133" s="4">
        <v>3.2507504234454698E-2</v>
      </c>
      <c r="AG133" s="4">
        <v>0.19367535626181201</v>
      </c>
      <c r="AH133" s="4">
        <v>0.41825795421288903</v>
      </c>
      <c r="AI133" s="4">
        <v>0.52263904949593898</v>
      </c>
      <c r="AJ133" s="4">
        <v>0.60978308423362704</v>
      </c>
      <c r="AK133" s="4">
        <v>0.64612645477428299</v>
      </c>
      <c r="AL133" s="4">
        <v>0.73267343730563095</v>
      </c>
      <c r="AM133" s="4">
        <v>0</v>
      </c>
      <c r="AN133" s="4">
        <v>0</v>
      </c>
      <c r="AO133" s="4" t="s">
        <v>146</v>
      </c>
      <c r="AP133" s="4" t="s">
        <v>130</v>
      </c>
      <c r="AQ133">
        <v>13684866.939999999</v>
      </c>
      <c r="AR133" s="4">
        <v>205</v>
      </c>
      <c r="AS133" s="15">
        <v>0</v>
      </c>
      <c r="AT133" s="15">
        <v>78.596425651472202</v>
      </c>
      <c r="AU133" s="15">
        <v>78.596425651472202</v>
      </c>
      <c r="AV133" s="15">
        <v>21.403574348527702</v>
      </c>
      <c r="AW133" s="15">
        <v>21.403574348527702</v>
      </c>
      <c r="AX133" s="15">
        <v>0</v>
      </c>
      <c r="AY133">
        <v>2397.8489833365802</v>
      </c>
    </row>
    <row r="134" spans="1:51" x14ac:dyDescent="0.25">
      <c r="A134">
        <v>97</v>
      </c>
      <c r="B134" s="4">
        <v>0.98706502984565203</v>
      </c>
      <c r="C134" s="4">
        <v>49.7073996645913</v>
      </c>
      <c r="D134" s="4">
        <v>14.463950233080199</v>
      </c>
      <c r="E134" s="4">
        <v>5.5666620748105002E-2</v>
      </c>
      <c r="F134" s="5">
        <v>1.2934970154347299E-2</v>
      </c>
      <c r="G134" s="5">
        <v>0</v>
      </c>
      <c r="H134" s="4">
        <v>4.2105886562265402</v>
      </c>
      <c r="I134" s="4">
        <v>3.8801300077420402</v>
      </c>
      <c r="J134" s="4">
        <v>-25.464490168588799</v>
      </c>
      <c r="K134" s="4">
        <v>37.818328534685001</v>
      </c>
      <c r="L134" s="4">
        <v>33.746662211687699</v>
      </c>
      <c r="M134" s="4">
        <v>61.9116480811388</v>
      </c>
      <c r="N134" s="4">
        <v>84.022760195965006</v>
      </c>
      <c r="O134" s="4">
        <v>47.425907072467503</v>
      </c>
      <c r="P134" s="4">
        <v>194679.91082361</v>
      </c>
      <c r="Q134" s="4">
        <v>94162.502508038495</v>
      </c>
      <c r="R134" s="4">
        <v>783.04262445759105</v>
      </c>
      <c r="S134" s="4">
        <v>0</v>
      </c>
      <c r="T134" s="4">
        <v>0</v>
      </c>
      <c r="U134" s="4">
        <v>2.3479460848101801E-2</v>
      </c>
      <c r="V134" s="4">
        <v>0.25800444342877299</v>
      </c>
      <c r="W134" s="4">
        <v>0</v>
      </c>
      <c r="X134" s="4">
        <v>0.63388532721643398</v>
      </c>
      <c r="Y134" s="4">
        <v>0</v>
      </c>
      <c r="Z134" s="5">
        <v>1.9678582695685301E-3</v>
      </c>
      <c r="AA134" s="5">
        <v>1.41594197580823E-4</v>
      </c>
      <c r="AB134" s="10">
        <v>6.9564815559484804E-3</v>
      </c>
      <c r="AC134" s="10">
        <v>7.8307416795900698E-4</v>
      </c>
      <c r="AD134" s="10">
        <v>3.0859421707949801E-3</v>
      </c>
      <c r="AE134" s="4">
        <v>0.305765724913315</v>
      </c>
      <c r="AF134" s="4">
        <v>1.54798380519318E-2</v>
      </c>
      <c r="AG134" s="4">
        <v>0.133737874319662</v>
      </c>
      <c r="AH134" s="4">
        <v>0.40332000276290503</v>
      </c>
      <c r="AI134" s="4">
        <v>0.54221221206155201</v>
      </c>
      <c r="AJ134" s="4">
        <v>0.58417949145824799</v>
      </c>
      <c r="AK134" s="4">
        <v>0.62701597014900901</v>
      </c>
      <c r="AL134" s="4">
        <v>0.65957322650333405</v>
      </c>
      <c r="AM134" s="4">
        <v>0</v>
      </c>
      <c r="AN134" s="4">
        <v>0</v>
      </c>
      <c r="AO134" s="4" t="s">
        <v>147</v>
      </c>
      <c r="AP134" s="4" t="s">
        <v>131</v>
      </c>
      <c r="AQ134">
        <v>29284538.280000001</v>
      </c>
      <c r="AR134" s="4">
        <v>311</v>
      </c>
      <c r="AS134" s="15">
        <v>0</v>
      </c>
      <c r="AT134" s="15">
        <v>73.998847285223405</v>
      </c>
      <c r="AU134" s="15">
        <v>73.998847285223405</v>
      </c>
      <c r="AV134" s="15">
        <v>26.001152714776499</v>
      </c>
      <c r="AW134" s="15">
        <v>26.001152714776499</v>
      </c>
      <c r="AX134" s="15">
        <v>0</v>
      </c>
      <c r="AY134">
        <v>2421.2684594452699</v>
      </c>
    </row>
    <row r="135" spans="1:51" x14ac:dyDescent="0.25">
      <c r="A135">
        <v>97</v>
      </c>
      <c r="B135" s="4">
        <v>0.98713079178007401</v>
      </c>
      <c r="C135" s="4">
        <v>26.7726828221241</v>
      </c>
      <c r="D135" s="4">
        <v>14.395540421446</v>
      </c>
      <c r="E135" s="4">
        <v>2.5632565919905599E-2</v>
      </c>
      <c r="F135" s="5">
        <v>1.28692082199256E-2</v>
      </c>
      <c r="G135" s="5">
        <v>0</v>
      </c>
      <c r="H135" s="4">
        <v>4.2172011080450202</v>
      </c>
      <c r="I135" s="4">
        <v>3.8860321645172</v>
      </c>
      <c r="J135" s="4">
        <v>-22.809957879120901</v>
      </c>
      <c r="K135" s="4">
        <v>42.7553572295446</v>
      </c>
      <c r="L135" s="4">
        <v>28.4945673405124</v>
      </c>
      <c r="M135" s="4">
        <v>62.019689700786202</v>
      </c>
      <c r="N135" s="4">
        <v>85.169060362298694</v>
      </c>
      <c r="O135" s="4">
        <v>52.023739180369503</v>
      </c>
      <c r="P135" s="4">
        <v>200776.32663905199</v>
      </c>
      <c r="Q135" s="4">
        <v>116868.230954446</v>
      </c>
      <c r="R135" s="4">
        <v>780.043270240163</v>
      </c>
      <c r="S135" s="4">
        <v>0</v>
      </c>
      <c r="T135" s="4">
        <v>0</v>
      </c>
      <c r="U135" s="4">
        <v>1.8063829410077399E-2</v>
      </c>
      <c r="V135" s="4">
        <v>0.209955159861728</v>
      </c>
      <c r="W135" s="4">
        <v>0</v>
      </c>
      <c r="X135" s="4">
        <v>0.66096846375668195</v>
      </c>
      <c r="Y135" s="4">
        <v>0</v>
      </c>
      <c r="Z135" s="5">
        <v>1.4459970199115399E-3</v>
      </c>
      <c r="AA135" s="5">
        <v>1.7177730996286101E-4</v>
      </c>
      <c r="AB135" s="10">
        <v>6.8072136588673404E-3</v>
      </c>
      <c r="AC135" s="10">
        <v>8.1006329159096001E-4</v>
      </c>
      <c r="AD135" s="10">
        <v>3.6341383424862302E-3</v>
      </c>
      <c r="AE135" s="4">
        <v>0.296794421027685</v>
      </c>
      <c r="AF135" s="4">
        <v>6.7008811869248702E-3</v>
      </c>
      <c r="AG135" s="4">
        <v>0.16336096981093601</v>
      </c>
      <c r="AH135" s="4">
        <v>0.40146968256755999</v>
      </c>
      <c r="AI135" s="4">
        <v>0.56933907046341103</v>
      </c>
      <c r="AJ135" s="4">
        <v>0.59061083909829504</v>
      </c>
      <c r="AK135" s="4">
        <v>0.63707178529108999</v>
      </c>
      <c r="AL135" s="4">
        <v>0.71990671236429704</v>
      </c>
      <c r="AM135" s="4">
        <v>0</v>
      </c>
      <c r="AN135" s="4">
        <v>0</v>
      </c>
      <c r="AO135" s="4" t="s">
        <v>148</v>
      </c>
      <c r="AP135" s="4" t="s">
        <v>132</v>
      </c>
      <c r="AQ135">
        <v>53876254.469999999</v>
      </c>
      <c r="AR135" s="4">
        <v>461</v>
      </c>
      <c r="AS135" s="15">
        <v>0</v>
      </c>
      <c r="AT135" s="15">
        <v>78.352521208588698</v>
      </c>
      <c r="AU135" s="15">
        <v>78.352521208588698</v>
      </c>
      <c r="AV135" s="15">
        <v>21.647478791411199</v>
      </c>
      <c r="AW135" s="15">
        <v>21.647478791411199</v>
      </c>
      <c r="AX135" s="15">
        <v>0</v>
      </c>
      <c r="AY135" s="31">
        <v>2404.41786820775</v>
      </c>
    </row>
    <row r="136" spans="1:51" x14ac:dyDescent="0.25">
      <c r="A136">
        <v>97</v>
      </c>
      <c r="B136" s="4">
        <v>0.98693864282219901</v>
      </c>
      <c r="C136" s="4">
        <v>29.800864815222099</v>
      </c>
      <c r="D136" s="4">
        <v>14.5952854912329</v>
      </c>
      <c r="E136" s="4">
        <v>2.9055706779662099E-2</v>
      </c>
      <c r="F136" s="5">
        <v>1.30613571778003E-2</v>
      </c>
      <c r="G136" s="5">
        <v>0</v>
      </c>
      <c r="H136" s="4">
        <v>4.2259042499588002</v>
      </c>
      <c r="I136" s="4">
        <v>3.8849370829637002</v>
      </c>
      <c r="J136" s="4">
        <v>-21.079839352951002</v>
      </c>
      <c r="K136" s="4">
        <v>47.760519755853203</v>
      </c>
      <c r="L136" s="4">
        <v>24.323622140748402</v>
      </c>
      <c r="M136" s="4">
        <v>61.845891385876698</v>
      </c>
      <c r="N136" s="4">
        <v>85.730577545157402</v>
      </c>
      <c r="O136" s="4">
        <v>54.5334747229005</v>
      </c>
      <c r="P136" s="4">
        <v>207846.866397868</v>
      </c>
      <c r="Q136" s="4">
        <v>154208.444215686</v>
      </c>
      <c r="R136" s="4">
        <v>777.74649610272502</v>
      </c>
      <c r="S136" s="4">
        <v>0</v>
      </c>
      <c r="T136" s="4">
        <v>0</v>
      </c>
      <c r="U136" s="4">
        <v>2.0186154565194799E-2</v>
      </c>
      <c r="V136" s="4">
        <v>0.22353506832716299</v>
      </c>
      <c r="W136" s="4">
        <v>0</v>
      </c>
      <c r="X136" s="4">
        <v>0.65514000712260101</v>
      </c>
      <c r="Y136" s="4">
        <v>0</v>
      </c>
      <c r="Z136" s="5">
        <v>1.0134293068831399E-3</v>
      </c>
      <c r="AA136" s="5">
        <v>1.70209545539195E-4</v>
      </c>
      <c r="AB136" s="10">
        <v>6.9042382945870796E-3</v>
      </c>
      <c r="AC136" s="10">
        <v>8.61779669622466E-4</v>
      </c>
      <c r="AD136" s="10">
        <v>4.1116814974112396E-3</v>
      </c>
      <c r="AE136" s="4">
        <v>0.29385438703324201</v>
      </c>
      <c r="AF136" s="4">
        <v>1.6161473510417499E-2</v>
      </c>
      <c r="AG136" s="4">
        <v>0.19162277812014999</v>
      </c>
      <c r="AH136" s="4">
        <v>0.42602219114213002</v>
      </c>
      <c r="AI136" s="4">
        <v>0.56189991469684097</v>
      </c>
      <c r="AJ136" s="4">
        <v>0.59041776747408203</v>
      </c>
      <c r="AK136" s="4">
        <v>0.62672501942177905</v>
      </c>
      <c r="AL136" s="4">
        <v>0.73228606785730799</v>
      </c>
      <c r="AM136" s="4">
        <v>0</v>
      </c>
      <c r="AN136" s="4">
        <v>0</v>
      </c>
      <c r="AO136" s="4" t="s">
        <v>70</v>
      </c>
      <c r="AP136" s="4" t="s">
        <v>71</v>
      </c>
      <c r="AQ136">
        <v>94375567.859999999</v>
      </c>
      <c r="AR136" s="4">
        <v>612</v>
      </c>
      <c r="AS136" s="15">
        <v>0</v>
      </c>
      <c r="AT136" s="15">
        <v>77.420791320047002</v>
      </c>
      <c r="AU136" s="15">
        <v>77.420791320047002</v>
      </c>
      <c r="AV136" s="15">
        <v>22.579208679952899</v>
      </c>
      <c r="AW136" s="15">
        <v>22.579208679952899</v>
      </c>
      <c r="AX136" s="15">
        <v>0</v>
      </c>
      <c r="AY136" s="31">
        <v>2445.4481535810401</v>
      </c>
    </row>
    <row r="137" spans="1:51" x14ac:dyDescent="0.25">
      <c r="A137">
        <v>97</v>
      </c>
      <c r="B137" s="4">
        <v>0.98660201981468498</v>
      </c>
      <c r="C137" s="4">
        <v>39.330956448995103</v>
      </c>
      <c r="D137" s="4">
        <v>14.944186471820201</v>
      </c>
      <c r="E137" s="4">
        <v>4.0789489165397298E-2</v>
      </c>
      <c r="F137" s="5">
        <v>1.3397980185314899E-2</v>
      </c>
      <c r="G137" s="5">
        <v>0</v>
      </c>
      <c r="H137" s="4">
        <v>4.2536870916460998</v>
      </c>
      <c r="I137" s="4">
        <v>3.8801591026745199</v>
      </c>
      <c r="J137" s="4">
        <v>-19.930376584440499</v>
      </c>
      <c r="K137" s="4">
        <v>52.638489109442702</v>
      </c>
      <c r="L137" s="4">
        <v>22.711130006484801</v>
      </c>
      <c r="M137" s="4">
        <v>62.917731348326598</v>
      </c>
      <c r="N137" s="4">
        <v>85.384429170934098</v>
      </c>
      <c r="O137" s="4">
        <v>54.570344197912597</v>
      </c>
      <c r="P137" s="4">
        <v>221372.803113364</v>
      </c>
      <c r="Q137" s="4">
        <v>163504.73543937699</v>
      </c>
      <c r="R137" s="4">
        <v>778.24801933927199</v>
      </c>
      <c r="S137" s="4">
        <v>0</v>
      </c>
      <c r="T137" s="4">
        <v>0</v>
      </c>
      <c r="U137" s="4">
        <v>2.9083247223134399E-2</v>
      </c>
      <c r="V137" s="4">
        <v>0.182971891087849</v>
      </c>
      <c r="W137" s="4">
        <v>0</v>
      </c>
      <c r="X137" s="4">
        <v>0.60887744099841301</v>
      </c>
      <c r="Y137" s="4">
        <v>0</v>
      </c>
      <c r="Z137" s="5">
        <v>9.51702858830536E-4</v>
      </c>
      <c r="AA137" s="5">
        <v>1.7456400682172601E-4</v>
      </c>
      <c r="AB137" s="10">
        <v>6.7319949719209298E-3</v>
      </c>
      <c r="AC137" s="10">
        <v>9.0169467830698304E-4</v>
      </c>
      <c r="AD137" s="10">
        <v>4.6380052649502498E-3</v>
      </c>
      <c r="AE137" s="4">
        <v>0.29410775943590001</v>
      </c>
      <c r="AF137" s="4">
        <v>1.25069260511318E-2</v>
      </c>
      <c r="AG137" s="4">
        <v>0.18297705685483101</v>
      </c>
      <c r="AH137" s="4">
        <v>0.42184749475441002</v>
      </c>
      <c r="AI137" s="4">
        <v>0.54895305663448901</v>
      </c>
      <c r="AJ137" s="4">
        <v>0.59181655854258397</v>
      </c>
      <c r="AK137" s="4">
        <v>0.63026855613211796</v>
      </c>
      <c r="AL137" s="4">
        <v>0.72750449460981603</v>
      </c>
      <c r="AM137" s="4">
        <v>0</v>
      </c>
      <c r="AN137" s="4">
        <v>0</v>
      </c>
      <c r="AO137" s="4" t="s">
        <v>149</v>
      </c>
      <c r="AP137" s="4" t="s">
        <v>133</v>
      </c>
      <c r="AQ137">
        <v>146990757.16</v>
      </c>
      <c r="AR137" s="4">
        <v>899</v>
      </c>
      <c r="AS137" s="15">
        <v>0</v>
      </c>
      <c r="AT137" s="15">
        <v>81.291075302057394</v>
      </c>
      <c r="AU137" s="15">
        <v>81.291075302057394</v>
      </c>
      <c r="AV137" s="15">
        <v>18.7089246979425</v>
      </c>
      <c r="AW137" s="15">
        <v>18.7089246979425</v>
      </c>
      <c r="AX137" s="15">
        <v>0</v>
      </c>
      <c r="AY137" s="31">
        <v>2486.93854523443</v>
      </c>
    </row>
    <row r="138" spans="1:51" x14ac:dyDescent="0.25">
      <c r="A138">
        <v>97</v>
      </c>
      <c r="B138" s="4">
        <v>0.98622234985165103</v>
      </c>
      <c r="C138" s="4">
        <v>32.473426934799399</v>
      </c>
      <c r="D138" s="4">
        <v>15.336136312701701</v>
      </c>
      <c r="E138" s="4">
        <v>3.2191216777076898E-2</v>
      </c>
      <c r="F138" s="5">
        <v>1.3777650148347999E-2</v>
      </c>
      <c r="G138" s="5">
        <v>0</v>
      </c>
      <c r="H138" s="4">
        <v>4.2911614374560596</v>
      </c>
      <c r="I138" s="4">
        <v>3.8773952632659698</v>
      </c>
      <c r="J138" s="4">
        <v>-19.9573752234156</v>
      </c>
      <c r="K138" s="4">
        <v>57.616614685254497</v>
      </c>
      <c r="L138" s="4">
        <v>21.594660094438002</v>
      </c>
      <c r="M138" s="4">
        <v>63.836859236642198</v>
      </c>
      <c r="N138" s="4">
        <v>84.305535356973493</v>
      </c>
      <c r="O138" s="4">
        <v>54.619565009627998</v>
      </c>
      <c r="P138" s="4">
        <v>221663.929765712</v>
      </c>
      <c r="Q138" s="4">
        <v>178745.88893869999</v>
      </c>
      <c r="R138" s="4">
        <v>777.65730825273204</v>
      </c>
      <c r="S138" s="4">
        <v>0</v>
      </c>
      <c r="T138" s="4">
        <v>0</v>
      </c>
      <c r="U138" s="4">
        <v>4.1056142451378001E-2</v>
      </c>
      <c r="V138" s="4">
        <v>0.187785632584129</v>
      </c>
      <c r="W138" s="4">
        <v>0</v>
      </c>
      <c r="X138" s="4">
        <v>0.63593129398047099</v>
      </c>
      <c r="Y138" s="4">
        <v>0</v>
      </c>
      <c r="Z138" s="5">
        <v>8.6274923840961399E-4</v>
      </c>
      <c r="AA138" s="5">
        <v>1.95531172708136E-4</v>
      </c>
      <c r="AB138" s="10">
        <v>6.7521150804030899E-3</v>
      </c>
      <c r="AC138" s="10">
        <v>9.4730834473618296E-4</v>
      </c>
      <c r="AD138" s="10">
        <v>5.0199280780830902E-3</v>
      </c>
      <c r="AE138" s="4">
        <v>0.284017828893045</v>
      </c>
      <c r="AF138" s="4">
        <v>1.22025956456343E-2</v>
      </c>
      <c r="AG138" s="4">
        <v>0.21315802431050601</v>
      </c>
      <c r="AH138" s="4">
        <v>0.42608523507960699</v>
      </c>
      <c r="AI138" s="4">
        <v>0.56660455396508802</v>
      </c>
      <c r="AJ138" s="4">
        <v>0.61523570420264095</v>
      </c>
      <c r="AK138" s="4">
        <v>0.65498448579063695</v>
      </c>
      <c r="AL138" s="4">
        <v>0.74035561075373602</v>
      </c>
      <c r="AM138" s="4">
        <v>0</v>
      </c>
      <c r="AN138" s="4">
        <v>0</v>
      </c>
      <c r="AO138" s="4" t="s">
        <v>150</v>
      </c>
      <c r="AP138" s="4" t="s">
        <v>134</v>
      </c>
      <c r="AQ138">
        <v>195369256.61000001</v>
      </c>
      <c r="AR138" s="4">
        <v>1093</v>
      </c>
      <c r="AS138" s="15">
        <v>0</v>
      </c>
      <c r="AT138" s="15">
        <v>81.016706454467894</v>
      </c>
      <c r="AU138" s="15">
        <v>81.016706454467894</v>
      </c>
      <c r="AV138" s="15">
        <v>18.983293545532</v>
      </c>
      <c r="AW138" s="15">
        <v>18.983293545532</v>
      </c>
      <c r="AX138" s="15">
        <v>0</v>
      </c>
      <c r="AY138">
        <v>2553.3867855579701</v>
      </c>
    </row>
    <row r="139" spans="1:51" x14ac:dyDescent="0.25">
      <c r="A139">
        <v>97</v>
      </c>
      <c r="B139" s="4">
        <v>0.98598561672226404</v>
      </c>
      <c r="C139" s="4">
        <v>26.105288157557901</v>
      </c>
      <c r="D139" s="4">
        <v>15.5796874960284</v>
      </c>
      <c r="E139" s="4">
        <v>2.48956062862472E-2</v>
      </c>
      <c r="F139" s="5">
        <v>1.40143832777356E-2</v>
      </c>
      <c r="G139" s="5">
        <v>0</v>
      </c>
      <c r="H139" s="4">
        <v>4.3434962084024598</v>
      </c>
      <c r="I139" s="4">
        <v>3.8989630554518402</v>
      </c>
      <c r="J139" s="4">
        <v>-21.354156545593899</v>
      </c>
      <c r="K139" s="4">
        <v>63.1120753503209</v>
      </c>
      <c r="L139" s="4">
        <v>20.435930352782599</v>
      </c>
      <c r="M139" s="4">
        <v>65.064386449673705</v>
      </c>
      <c r="N139" s="4">
        <v>71.574777731934006</v>
      </c>
      <c r="O139" s="4">
        <v>47.240370826645702</v>
      </c>
      <c r="P139" s="4">
        <v>219355.740428266</v>
      </c>
      <c r="Q139" s="4">
        <v>192762.50824507599</v>
      </c>
      <c r="R139" s="4">
        <v>781.42494052515303</v>
      </c>
      <c r="S139" s="4">
        <v>0</v>
      </c>
      <c r="T139" s="4">
        <v>0</v>
      </c>
      <c r="U139" s="4">
        <v>6.0045389260732399E-2</v>
      </c>
      <c r="V139" s="4">
        <v>0.21370601062214301</v>
      </c>
      <c r="W139" s="4">
        <v>0</v>
      </c>
      <c r="X139" s="4">
        <v>0.70329734853280501</v>
      </c>
      <c r="Y139" s="4">
        <v>0</v>
      </c>
      <c r="Z139" s="5">
        <v>7.6476302229950904E-4</v>
      </c>
      <c r="AA139" s="5">
        <v>1.82150280358402E-4</v>
      </c>
      <c r="AB139" s="10">
        <v>6.4940182055897196E-3</v>
      </c>
      <c r="AC139" s="10">
        <v>9.5831449460532299E-4</v>
      </c>
      <c r="AD139" s="10">
        <v>5.6151191727956996E-3</v>
      </c>
      <c r="AE139" s="4">
        <v>0.27464419699634801</v>
      </c>
      <c r="AF139" s="4">
        <v>3.7134094373610302E-2</v>
      </c>
      <c r="AG139" s="4">
        <v>0.26503523868852202</v>
      </c>
      <c r="AH139" s="4">
        <v>0.46728953993371403</v>
      </c>
      <c r="AI139" s="4">
        <v>0.57490846976544496</v>
      </c>
      <c r="AJ139" s="4">
        <v>0.61874089502929097</v>
      </c>
      <c r="AK139" s="4">
        <v>0.671299625396928</v>
      </c>
      <c r="AL139" s="4">
        <v>0.74245848950375704</v>
      </c>
      <c r="AM139" s="4">
        <v>0</v>
      </c>
      <c r="AN139" s="4">
        <v>0</v>
      </c>
      <c r="AO139" s="4" t="s">
        <v>151</v>
      </c>
      <c r="AP139" s="4" t="s">
        <v>135</v>
      </c>
      <c r="AQ139">
        <v>440462331.33999997</v>
      </c>
      <c r="AR139" s="4">
        <v>2285</v>
      </c>
      <c r="AS139" s="15">
        <v>0</v>
      </c>
      <c r="AT139" s="15">
        <v>78.136513409210394</v>
      </c>
      <c r="AU139" s="15">
        <v>78.136513409210394</v>
      </c>
      <c r="AV139" s="15">
        <v>21.863486590789499</v>
      </c>
      <c r="AW139" s="15">
        <v>21.863486590789499</v>
      </c>
      <c r="AX139" s="15">
        <v>0</v>
      </c>
      <c r="AY139">
        <v>2411.0287605569201</v>
      </c>
    </row>
    <row r="140" spans="1:51" x14ac:dyDescent="0.25">
      <c r="A140">
        <v>97</v>
      </c>
      <c r="B140" s="4">
        <v>0.98497989627753502</v>
      </c>
      <c r="C140" s="4">
        <v>21.786558811812601</v>
      </c>
      <c r="D140" s="4">
        <v>16.607230303343599</v>
      </c>
      <c r="E140" s="4">
        <v>2.0269151327043201E-2</v>
      </c>
      <c r="F140" s="5">
        <v>1.5020103722464101E-2</v>
      </c>
      <c r="G140" s="5">
        <v>0</v>
      </c>
      <c r="H140" s="4">
        <v>4.3823192732651801</v>
      </c>
      <c r="I140" s="4">
        <v>3.9286636693541799</v>
      </c>
      <c r="J140" s="4">
        <v>-20.163075826658801</v>
      </c>
      <c r="K140" s="4">
        <v>67.982146093432604</v>
      </c>
      <c r="L140" s="4">
        <v>17.684083120945299</v>
      </c>
      <c r="M140" s="4">
        <v>65.141521728110504</v>
      </c>
      <c r="N140" s="4">
        <v>64.711382933794496</v>
      </c>
      <c r="O140" s="4">
        <v>43.699404297018198</v>
      </c>
      <c r="P140" s="4">
        <v>243714.826063088</v>
      </c>
      <c r="Q140" s="4">
        <v>224595.32141707101</v>
      </c>
      <c r="R140" s="4">
        <v>782.39852713303003</v>
      </c>
      <c r="S140" s="4">
        <v>0</v>
      </c>
      <c r="T140" s="4">
        <v>0</v>
      </c>
      <c r="U140" s="4">
        <v>6.5493017814123797E-2</v>
      </c>
      <c r="V140" s="4">
        <v>0.248765497557179</v>
      </c>
      <c r="W140" s="4">
        <v>0</v>
      </c>
      <c r="X140" s="4">
        <v>0.78957744378691697</v>
      </c>
      <c r="Y140" s="4">
        <v>0</v>
      </c>
      <c r="Z140" s="5">
        <v>6.4527536540262998E-4</v>
      </c>
      <c r="AA140" s="5">
        <v>1.7617551777020601E-4</v>
      </c>
      <c r="AB140" s="10">
        <v>6.3998191049008399E-3</v>
      </c>
      <c r="AC140" s="10">
        <v>1.0629989309436101E-3</v>
      </c>
      <c r="AD140" s="10">
        <v>6.7358166359443097E-3</v>
      </c>
      <c r="AE140" s="4">
        <v>0.29535044124147197</v>
      </c>
      <c r="AF140" s="4">
        <v>5.1192415678526997E-2</v>
      </c>
      <c r="AG140" s="4">
        <v>0.25456293148199799</v>
      </c>
      <c r="AH140" s="4">
        <v>0.43378408172322003</v>
      </c>
      <c r="AI140" s="4">
        <v>0.50804043242051</v>
      </c>
      <c r="AJ140" s="4">
        <v>0.54812370676479005</v>
      </c>
      <c r="AK140" s="4">
        <v>0.60571344624363799</v>
      </c>
      <c r="AL140" s="4">
        <v>0.67001218241509997</v>
      </c>
      <c r="AM140" s="4">
        <v>0</v>
      </c>
      <c r="AN140" s="4">
        <v>0</v>
      </c>
      <c r="AO140" s="4" t="s">
        <v>152</v>
      </c>
      <c r="AP140" s="4" t="s">
        <v>136</v>
      </c>
      <c r="AQ140">
        <v>1618209290.8099999</v>
      </c>
      <c r="AR140" s="4">
        <v>7205</v>
      </c>
      <c r="AS140" s="15">
        <v>0</v>
      </c>
      <c r="AT140" s="15">
        <v>74.872125446983105</v>
      </c>
      <c r="AU140" s="15">
        <v>74.872125446983105</v>
      </c>
      <c r="AV140" s="15">
        <v>25.127874553016799</v>
      </c>
      <c r="AW140" s="15">
        <v>25.127874553016799</v>
      </c>
      <c r="AX140" s="15">
        <v>0</v>
      </c>
      <c r="AY140">
        <v>2241.1844456692602</v>
      </c>
    </row>
    <row r="141" spans="1:51" x14ac:dyDescent="0.25">
      <c r="A141">
        <v>97</v>
      </c>
      <c r="B141" s="4">
        <v>0.98433157561462803</v>
      </c>
      <c r="C141" s="4">
        <v>22.360662147740399</v>
      </c>
      <c r="D141" s="4">
        <v>17.263527484736599</v>
      </c>
      <c r="E141" s="4">
        <v>2.0870463101401299E-2</v>
      </c>
      <c r="F141" s="5">
        <v>1.5668424385371499E-2</v>
      </c>
      <c r="G141" s="5">
        <v>0</v>
      </c>
      <c r="H141" s="4">
        <v>4.4058236870809599</v>
      </c>
      <c r="I141" s="4">
        <v>3.9125833410041002</v>
      </c>
      <c r="J141" s="4">
        <v>-18.315216017832402</v>
      </c>
      <c r="K141" s="4">
        <v>72.550031815322399</v>
      </c>
      <c r="L141" s="4">
        <v>16.944949136027901</v>
      </c>
      <c r="M141" s="4">
        <v>65.194574410805302</v>
      </c>
      <c r="N141" s="4">
        <v>67.069184877611207</v>
      </c>
      <c r="O141" s="4">
        <v>45.677275485340097</v>
      </c>
      <c r="P141" s="4">
        <v>257453.20923229301</v>
      </c>
      <c r="Q141" s="4">
        <v>235315.00654482399</v>
      </c>
      <c r="R141" s="4">
        <v>781.36846502568199</v>
      </c>
      <c r="S141" s="4">
        <v>0</v>
      </c>
      <c r="T141" s="4">
        <v>0</v>
      </c>
      <c r="U141" s="4">
        <v>6.9050174681018997E-2</v>
      </c>
      <c r="V141" s="4">
        <v>0.25632792032367102</v>
      </c>
      <c r="W141" s="4">
        <v>0</v>
      </c>
      <c r="X141" s="4">
        <v>0.75606068780850599</v>
      </c>
      <c r="Y141" s="4">
        <v>0</v>
      </c>
      <c r="Z141" s="5">
        <v>6.0602702363010403E-4</v>
      </c>
      <c r="AA141" s="5">
        <v>1.7831974160810999E-4</v>
      </c>
      <c r="AB141" s="10">
        <v>6.3865014815683799E-3</v>
      </c>
      <c r="AC141" s="10">
        <v>1.1372101797009399E-3</v>
      </c>
      <c r="AD141" s="10">
        <v>7.3603478368378297E-3</v>
      </c>
      <c r="AE141" s="4">
        <v>0.30419916838834199</v>
      </c>
      <c r="AF141" s="4">
        <v>4.2039671731053198E-2</v>
      </c>
      <c r="AG141" s="4">
        <v>0.239786025953239</v>
      </c>
      <c r="AH141" s="4">
        <v>0.42244871398490302</v>
      </c>
      <c r="AI141" s="4">
        <v>0.49894399816810497</v>
      </c>
      <c r="AJ141" s="4">
        <v>0.531398527127243</v>
      </c>
      <c r="AK141" s="4">
        <v>0.583567919674988</v>
      </c>
      <c r="AL141" s="4">
        <v>0.66086498954339401</v>
      </c>
      <c r="AM141" s="4">
        <v>0</v>
      </c>
      <c r="AN141" s="4">
        <v>0</v>
      </c>
      <c r="AO141" s="4" t="s">
        <v>72</v>
      </c>
      <c r="AP141" s="4" t="s">
        <v>73</v>
      </c>
      <c r="AQ141">
        <v>3328295452.5700002</v>
      </c>
      <c r="AR141" s="4">
        <v>14144</v>
      </c>
      <c r="AS141" s="15">
        <v>0</v>
      </c>
      <c r="AT141" s="15">
        <v>74.169264827852004</v>
      </c>
      <c r="AU141" s="15">
        <v>74.169264827852004</v>
      </c>
      <c r="AV141" s="15">
        <v>25.8307351721479</v>
      </c>
      <c r="AW141" s="15">
        <v>25.8307351721479</v>
      </c>
      <c r="AX141" s="15">
        <v>0</v>
      </c>
      <c r="AY141">
        <v>2276.2403965763501</v>
      </c>
    </row>
    <row r="142" spans="1:51" x14ac:dyDescent="0.25">
      <c r="A142">
        <v>97</v>
      </c>
      <c r="B142" s="4">
        <v>0.98330077624704904</v>
      </c>
      <c r="C142" s="4">
        <v>24.6270697113921</v>
      </c>
      <c r="D142" s="4">
        <v>18.2972670131001</v>
      </c>
      <c r="E142" s="4">
        <v>2.3284791997702701E-2</v>
      </c>
      <c r="F142" s="5">
        <v>1.6699223752950201E-2</v>
      </c>
      <c r="G142" s="5">
        <v>0</v>
      </c>
      <c r="H142" s="4">
        <v>4.4706505093017599</v>
      </c>
      <c r="I142" s="4">
        <v>3.8346618125943799</v>
      </c>
      <c r="J142" s="4">
        <v>-16.220597361616001</v>
      </c>
      <c r="K142" s="4">
        <v>87.907959788691201</v>
      </c>
      <c r="L142" s="4">
        <v>17.144444522299199</v>
      </c>
      <c r="M142" s="4">
        <v>67.148210034932802</v>
      </c>
      <c r="N142" s="4">
        <v>70.991782992592206</v>
      </c>
      <c r="O142" s="4">
        <v>48.931741393439196</v>
      </c>
      <c r="P142" s="4">
        <v>251684.22637114799</v>
      </c>
      <c r="Q142" s="4">
        <v>232715.77735422901</v>
      </c>
      <c r="R142" s="4">
        <v>780.65859108570805</v>
      </c>
      <c r="S142" s="4">
        <v>0</v>
      </c>
      <c r="T142" s="4">
        <v>0</v>
      </c>
      <c r="U142" s="4">
        <v>6.2817026322897498E-2</v>
      </c>
      <c r="V142" s="4">
        <v>0.28279482274059597</v>
      </c>
      <c r="W142" s="4">
        <v>0</v>
      </c>
      <c r="X142" s="4">
        <v>0.68800000350740997</v>
      </c>
      <c r="Y142" s="4">
        <v>0</v>
      </c>
      <c r="Z142" s="5">
        <v>5.9414657977764499E-4</v>
      </c>
      <c r="AA142" s="5">
        <v>2.0488314788704801E-4</v>
      </c>
      <c r="AB142" s="10">
        <v>6.2757876397160298E-3</v>
      </c>
      <c r="AC142" s="10">
        <v>1.3465174829284401E-3</v>
      </c>
      <c r="AD142" s="10">
        <v>8.2778713358599102E-3</v>
      </c>
      <c r="AE142" s="4">
        <v>0.29729260616966402</v>
      </c>
      <c r="AF142" s="4">
        <v>4.6578043051627299E-2</v>
      </c>
      <c r="AG142" s="4">
        <v>0.250807795302879</v>
      </c>
      <c r="AH142" s="4">
        <v>0.42143054798866098</v>
      </c>
      <c r="AI142" s="4">
        <v>0.52187428957997595</v>
      </c>
      <c r="AJ142" s="4">
        <v>0.56606409446680395</v>
      </c>
      <c r="AK142" s="4">
        <v>0.60847406284306305</v>
      </c>
      <c r="AL142" s="4">
        <v>0.68417413910065905</v>
      </c>
      <c r="AM142" s="4">
        <v>0</v>
      </c>
      <c r="AN142" s="4">
        <v>0</v>
      </c>
      <c r="AO142" s="4" t="s">
        <v>74</v>
      </c>
      <c r="AP142" s="4" t="s">
        <v>75</v>
      </c>
      <c r="AQ142">
        <v>30819481258.130001</v>
      </c>
      <c r="AR142" s="4">
        <v>132434</v>
      </c>
      <c r="AS142" s="15">
        <v>0</v>
      </c>
      <c r="AT142" s="15">
        <v>71.502455984676402</v>
      </c>
      <c r="AU142" s="15">
        <v>71.502455984676402</v>
      </c>
      <c r="AV142" s="15">
        <v>28.497544015323498</v>
      </c>
      <c r="AW142" s="15">
        <v>28.497544015323498</v>
      </c>
      <c r="AX142" s="15">
        <v>0</v>
      </c>
      <c r="AY142">
        <v>2631.9875948713998</v>
      </c>
    </row>
    <row r="143" spans="1:51" x14ac:dyDescent="0.25">
      <c r="A143">
        <v>97</v>
      </c>
      <c r="B143" s="4">
        <v>0.98104369371581901</v>
      </c>
      <c r="C143" s="4">
        <v>27.659639393930501</v>
      </c>
      <c r="D143" s="4">
        <v>20.519570560062402</v>
      </c>
      <c r="E143" s="4">
        <v>2.66215602147351E-2</v>
      </c>
      <c r="F143" s="5">
        <v>1.8956306284180401E-2</v>
      </c>
      <c r="G143" s="5">
        <v>0</v>
      </c>
      <c r="H143" s="4">
        <v>4.6040897407177299</v>
      </c>
      <c r="I143" s="4">
        <v>3.8240140667101499</v>
      </c>
      <c r="J143" s="4">
        <v>-8.7013534334521907</v>
      </c>
      <c r="K143" s="4">
        <v>111.17716925209101</v>
      </c>
      <c r="L143" s="4">
        <v>17.0820886560048</v>
      </c>
      <c r="M143" s="4">
        <v>63.042543905396997</v>
      </c>
      <c r="N143" s="4">
        <v>79.422625246693798</v>
      </c>
      <c r="O143" s="4">
        <v>56.985354393576401</v>
      </c>
      <c r="P143" s="4">
        <v>250999.97861984401</v>
      </c>
      <c r="Q143" s="4">
        <v>233639.42637184201</v>
      </c>
      <c r="R143" s="4">
        <v>778.101578364999</v>
      </c>
      <c r="S143" s="4">
        <v>0</v>
      </c>
      <c r="T143" s="4">
        <v>0</v>
      </c>
      <c r="U143" s="4">
        <v>6.4421903651509599E-2</v>
      </c>
      <c r="V143" s="4">
        <v>0.282932591642788</v>
      </c>
      <c r="W143" s="4">
        <v>0</v>
      </c>
      <c r="X143" s="4">
        <v>0.52905274504158095</v>
      </c>
      <c r="Y143" s="4">
        <v>0</v>
      </c>
      <c r="Z143" s="5">
        <v>5.56186913227947E-4</v>
      </c>
      <c r="AA143" s="5">
        <v>2.70030901306861E-4</v>
      </c>
      <c r="AB143" s="10">
        <v>6.4217133067637697E-3</v>
      </c>
      <c r="AC143" s="10">
        <v>1.5995873417749299E-3</v>
      </c>
      <c r="AD143" s="10">
        <v>1.0108769660980401E-2</v>
      </c>
      <c r="AE143" s="4">
        <v>0.26128165703329698</v>
      </c>
      <c r="AF143" s="4">
        <v>5.8444521539540703E-2</v>
      </c>
      <c r="AG143" s="4">
        <v>0.27308995266921499</v>
      </c>
      <c r="AH143" s="4">
        <v>0.433946836706882</v>
      </c>
      <c r="AI143" s="4">
        <v>0.58356016063233696</v>
      </c>
      <c r="AJ143" s="4">
        <v>0.66303302852680102</v>
      </c>
      <c r="AK143" s="4">
        <v>0.71958202048277498</v>
      </c>
      <c r="AL143" s="4">
        <v>0.78662329135075704</v>
      </c>
      <c r="AM143" s="4">
        <v>0</v>
      </c>
      <c r="AN143" s="4">
        <v>0</v>
      </c>
      <c r="AO143" s="4" t="s">
        <v>76</v>
      </c>
      <c r="AP143" s="4" t="s">
        <v>77</v>
      </c>
      <c r="AQ143">
        <v>26970400822.66</v>
      </c>
      <c r="AR143" s="4">
        <v>115436</v>
      </c>
      <c r="AS143" s="15">
        <v>0</v>
      </c>
      <c r="AT143" s="15">
        <v>71.612171443083099</v>
      </c>
      <c r="AU143" s="15">
        <v>71.612171443083099</v>
      </c>
      <c r="AV143" s="15">
        <v>28.387828556916801</v>
      </c>
      <c r="AW143" s="15">
        <v>28.387828556916801</v>
      </c>
      <c r="AX143" s="15">
        <v>0</v>
      </c>
      <c r="AY143">
        <v>3087.7538536464099</v>
      </c>
    </row>
    <row r="144" spans="1:51" x14ac:dyDescent="0.25">
      <c r="A144">
        <v>97</v>
      </c>
      <c r="B144" s="4">
        <v>0.97652618247015799</v>
      </c>
      <c r="C144" s="4">
        <v>35.818660942560903</v>
      </c>
      <c r="D144" s="4">
        <v>24.801928289817202</v>
      </c>
      <c r="E144" s="4">
        <v>3.6280312446535699E-2</v>
      </c>
      <c r="F144" s="5">
        <v>2.3473817529841502E-2</v>
      </c>
      <c r="G144" s="5">
        <v>0</v>
      </c>
      <c r="H144" s="4">
        <v>4.6166323055901</v>
      </c>
      <c r="I144" s="4">
        <v>3.7958977399907301</v>
      </c>
      <c r="J144" s="4">
        <v>3.0265546708956599</v>
      </c>
      <c r="K144" s="4">
        <v>136.19411777651101</v>
      </c>
      <c r="L144" s="4">
        <v>16.038161592360499</v>
      </c>
      <c r="M144" s="4">
        <v>49.643130069739101</v>
      </c>
      <c r="N144" s="4">
        <v>88.062495682321895</v>
      </c>
      <c r="O144" s="4">
        <v>66.536975900665198</v>
      </c>
      <c r="P144" s="4">
        <v>265465.431012068</v>
      </c>
      <c r="Q144" s="4">
        <v>248890.28985673899</v>
      </c>
      <c r="R144" s="4">
        <v>775.44073038311797</v>
      </c>
      <c r="S144" s="4">
        <v>0</v>
      </c>
      <c r="T144" s="4">
        <v>0</v>
      </c>
      <c r="U144" s="4">
        <v>9.7442171398168798E-2</v>
      </c>
      <c r="V144" s="4">
        <v>0.35101442032126801</v>
      </c>
      <c r="W144" s="4">
        <v>0</v>
      </c>
      <c r="X144" s="4">
        <v>0.40204555138195702</v>
      </c>
      <c r="Y144" s="4">
        <v>0</v>
      </c>
      <c r="Z144" s="5">
        <v>4.83037159168308E-4</v>
      </c>
      <c r="AA144" s="5">
        <v>2.8039011160529899E-4</v>
      </c>
      <c r="AB144" s="10">
        <v>6.27238955917306E-3</v>
      </c>
      <c r="AC144" s="10">
        <v>1.7957185108539999E-3</v>
      </c>
      <c r="AD144" s="10">
        <v>1.46422635146425E-2</v>
      </c>
      <c r="AE144" s="4">
        <v>0.22430055199116999</v>
      </c>
      <c r="AF144" s="4">
        <v>2.66566326114329E-2</v>
      </c>
      <c r="AG144" s="4">
        <v>0.237947613105426</v>
      </c>
      <c r="AH144" s="4">
        <v>0.44154270533151302</v>
      </c>
      <c r="AI144" s="4">
        <v>0.68448743550822899</v>
      </c>
      <c r="AJ144" s="4">
        <v>0.81060300210147296</v>
      </c>
      <c r="AK144" s="4">
        <v>0.89541517427100303</v>
      </c>
      <c r="AL144" s="4">
        <v>0.92970977377656805</v>
      </c>
      <c r="AM144" s="4">
        <v>0</v>
      </c>
      <c r="AN144" s="4">
        <v>0</v>
      </c>
      <c r="AO144" s="4" t="s">
        <v>78</v>
      </c>
      <c r="AP144" s="4" t="s">
        <v>79</v>
      </c>
      <c r="AQ144">
        <v>10927777066.450001</v>
      </c>
      <c r="AR144" s="4">
        <v>43906</v>
      </c>
      <c r="AS144" s="15">
        <v>0</v>
      </c>
      <c r="AT144" s="15">
        <v>64.898557967873103</v>
      </c>
      <c r="AU144" s="15">
        <v>64.898557967873103</v>
      </c>
      <c r="AV144" s="15">
        <v>35.101442032126798</v>
      </c>
      <c r="AW144" s="15">
        <v>35.101442032126798</v>
      </c>
      <c r="AX144" s="15">
        <v>0</v>
      </c>
      <c r="AY144">
        <v>2816.2738491207701</v>
      </c>
    </row>
    <row r="145" spans="1:51" x14ac:dyDescent="0.25">
      <c r="A145">
        <v>97</v>
      </c>
      <c r="B145" s="4">
        <v>0.97076200439615901</v>
      </c>
      <c r="C145" s="4">
        <v>49.566783322334501</v>
      </c>
      <c r="D145" s="4">
        <v>29.958855084214701</v>
      </c>
      <c r="E145" s="4">
        <v>5.5446875295920101E-2</v>
      </c>
      <c r="F145" s="5">
        <v>2.9237995603840401E-2</v>
      </c>
      <c r="G145" s="5">
        <v>0</v>
      </c>
      <c r="H145" s="4">
        <v>4.7284904467010902</v>
      </c>
      <c r="I145" s="4">
        <v>3.7870239870250599</v>
      </c>
      <c r="J145" s="4">
        <v>13.4104522953547</v>
      </c>
      <c r="K145" s="4">
        <v>160.409380368928</v>
      </c>
      <c r="L145" s="4">
        <v>15.439510009095599</v>
      </c>
      <c r="M145" s="4">
        <v>36.247124504927399</v>
      </c>
      <c r="N145" s="4">
        <v>93.088251458805999</v>
      </c>
      <c r="O145" s="4">
        <v>72.868246621176795</v>
      </c>
      <c r="P145" s="4">
        <v>274455.56341033598</v>
      </c>
      <c r="Q145" s="4">
        <v>258584.526298935</v>
      </c>
      <c r="R145" s="4">
        <v>771.65421186350704</v>
      </c>
      <c r="S145" s="4">
        <v>0</v>
      </c>
      <c r="T145" s="4">
        <v>0</v>
      </c>
      <c r="U145" s="4">
        <v>0.115297409507544</v>
      </c>
      <c r="V145" s="4">
        <v>0.36614305334256902</v>
      </c>
      <c r="W145" s="4">
        <v>0</v>
      </c>
      <c r="X145" s="4">
        <v>0.216972597957067</v>
      </c>
      <c r="Y145" s="4">
        <v>0</v>
      </c>
      <c r="Z145" s="5">
        <v>4.2015847443613498E-4</v>
      </c>
      <c r="AA145" s="5">
        <v>2.7855539668667699E-4</v>
      </c>
      <c r="AB145" s="10">
        <v>6.3300938775633303E-3</v>
      </c>
      <c r="AC145" s="10">
        <v>1.7069129226688401E-3</v>
      </c>
      <c r="AD145" s="10">
        <v>2.0502255598720098E-2</v>
      </c>
      <c r="AE145" s="4">
        <v>0.20945420518015601</v>
      </c>
      <c r="AF145" s="4">
        <v>5.4683916851597297E-3</v>
      </c>
      <c r="AG145" s="4">
        <v>0.17341363541742699</v>
      </c>
      <c r="AH145" s="4">
        <v>0.43988178260722199</v>
      </c>
      <c r="AI145" s="4">
        <v>0.75343179054016096</v>
      </c>
      <c r="AJ145" s="4">
        <v>0.91461486503996403</v>
      </c>
      <c r="AK145" s="4">
        <v>0.99072532587530904</v>
      </c>
      <c r="AL145" s="4">
        <v>0.99481185867784205</v>
      </c>
      <c r="AM145" s="4">
        <v>0</v>
      </c>
      <c r="AN145" s="4">
        <v>0</v>
      </c>
      <c r="AO145" s="4" t="s">
        <v>80</v>
      </c>
      <c r="AP145" s="4" t="s">
        <v>81</v>
      </c>
      <c r="AQ145">
        <v>6968594399.2299995</v>
      </c>
      <c r="AR145" s="4">
        <v>26949</v>
      </c>
      <c r="AS145" s="15">
        <v>0</v>
      </c>
      <c r="AT145" s="15">
        <v>63.385694665743003</v>
      </c>
      <c r="AU145" s="15">
        <v>63.385694665743003</v>
      </c>
      <c r="AV145" s="15">
        <v>36.614305334256898</v>
      </c>
      <c r="AW145" s="15">
        <v>36.614305334256898</v>
      </c>
      <c r="AX145" s="15">
        <v>0</v>
      </c>
      <c r="AY145">
        <v>2536.1864179629601</v>
      </c>
    </row>
    <row r="146" spans="1:51" x14ac:dyDescent="0.25">
      <c r="A146">
        <v>97</v>
      </c>
      <c r="B146" s="4">
        <v>0.96533443013324505</v>
      </c>
      <c r="C146" s="4">
        <v>57.804463615249901</v>
      </c>
      <c r="D146" s="4">
        <v>34.516248019812103</v>
      </c>
      <c r="E146" s="4">
        <v>6.9380369449365695E-2</v>
      </c>
      <c r="F146" s="5">
        <v>3.4665569866754703E-2</v>
      </c>
      <c r="G146" s="5">
        <v>0</v>
      </c>
      <c r="H146" s="4">
        <v>4.9088113305978904</v>
      </c>
      <c r="I146" s="4">
        <v>3.7844045505536399</v>
      </c>
      <c r="J146" s="4">
        <v>30.387194799270699</v>
      </c>
      <c r="K146" s="4">
        <v>183.74662618849601</v>
      </c>
      <c r="L146" s="4">
        <v>15.2503924268907</v>
      </c>
      <c r="M146" s="4">
        <v>34.062094720476999</v>
      </c>
      <c r="N146" s="4">
        <v>94.285492704380403</v>
      </c>
      <c r="O146" s="4">
        <v>73.717600910344302</v>
      </c>
      <c r="P146" s="4">
        <v>279192.66519702302</v>
      </c>
      <c r="Q146" s="4">
        <v>261806.645482216</v>
      </c>
      <c r="R146" s="4">
        <v>766.96819212672199</v>
      </c>
      <c r="S146" s="4">
        <v>0</v>
      </c>
      <c r="T146" s="4">
        <v>0</v>
      </c>
      <c r="U146" s="4">
        <v>0.113997803358919</v>
      </c>
      <c r="V146" s="4">
        <v>0.41013943629583599</v>
      </c>
      <c r="W146" s="4">
        <v>0</v>
      </c>
      <c r="X146" s="4">
        <v>0.25673792893377201</v>
      </c>
      <c r="Y146" s="4">
        <v>0</v>
      </c>
      <c r="Z146" s="5">
        <v>4.1158350496368798E-4</v>
      </c>
      <c r="AA146" s="5">
        <v>3.3686182506996898E-4</v>
      </c>
      <c r="AB146" s="10">
        <v>6.4185020884636197E-3</v>
      </c>
      <c r="AC146" s="10">
        <v>1.80135581280237E-3</v>
      </c>
      <c r="AD146" s="10">
        <v>2.56972467556437E-2</v>
      </c>
      <c r="AE146" s="4">
        <v>0.21698394587817499</v>
      </c>
      <c r="AF146" s="4">
        <v>1.94178700151674E-3</v>
      </c>
      <c r="AG146" s="4">
        <v>0.121234400949693</v>
      </c>
      <c r="AH146" s="4">
        <v>0.395583347320691</v>
      </c>
      <c r="AI146" s="4">
        <v>0.72216844858810403</v>
      </c>
      <c r="AJ146" s="4">
        <v>0.90579828877291302</v>
      </c>
      <c r="AK146" s="4">
        <v>0.99062074454028504</v>
      </c>
      <c r="AL146" s="4">
        <v>0.99500607253366402</v>
      </c>
      <c r="AM146" s="4">
        <v>0</v>
      </c>
      <c r="AN146" s="4">
        <v>0</v>
      </c>
      <c r="AO146" s="4" t="s">
        <v>82</v>
      </c>
      <c r="AP146" s="4" t="s">
        <v>83</v>
      </c>
      <c r="AQ146">
        <v>1531045262.78</v>
      </c>
      <c r="AR146" s="4">
        <v>5848</v>
      </c>
      <c r="AS146" s="15">
        <v>0</v>
      </c>
      <c r="AT146" s="15">
        <v>58.9860563704163</v>
      </c>
      <c r="AU146" s="15">
        <v>58.9860563704163</v>
      </c>
      <c r="AV146" s="15">
        <v>41.013943629583601</v>
      </c>
      <c r="AW146" s="15">
        <v>41.013943629583601</v>
      </c>
      <c r="AX146" s="15">
        <v>0</v>
      </c>
      <c r="AY146">
        <v>2935.8047021198799</v>
      </c>
    </row>
    <row r="147" spans="1:51" x14ac:dyDescent="0.25">
      <c r="A147">
        <v>97</v>
      </c>
      <c r="B147" s="4">
        <v>0.96380612370539698</v>
      </c>
      <c r="C147" s="4">
        <v>63.070296067189098</v>
      </c>
      <c r="D147" s="4">
        <v>35.749549658866798</v>
      </c>
      <c r="E147" s="4">
        <v>7.9660661893730694E-2</v>
      </c>
      <c r="F147" s="5">
        <v>3.6193876294602002E-2</v>
      </c>
      <c r="G147" s="5">
        <v>0</v>
      </c>
      <c r="H147" s="4">
        <v>5.1266086825757</v>
      </c>
      <c r="I147" s="4">
        <v>3.7856332287637899</v>
      </c>
      <c r="J147" s="4">
        <v>49.828802279415001</v>
      </c>
      <c r="K147" s="4">
        <v>207.608176171428</v>
      </c>
      <c r="L147" s="4">
        <v>15.144699654078799</v>
      </c>
      <c r="M147" s="4">
        <v>33.266282397963003</v>
      </c>
      <c r="N147" s="4">
        <v>95.155939138347406</v>
      </c>
      <c r="O147" s="4">
        <v>74.563982805108097</v>
      </c>
      <c r="P147" s="4">
        <v>280001.22958552098</v>
      </c>
      <c r="Q147" s="4">
        <v>263651.87448138202</v>
      </c>
      <c r="R147" s="4">
        <v>765.48567881702695</v>
      </c>
      <c r="S147" s="4">
        <v>0</v>
      </c>
      <c r="T147" s="4">
        <v>0</v>
      </c>
      <c r="U147" s="4">
        <v>0.117653498021094</v>
      </c>
      <c r="V147" s="4">
        <v>0.38508281986215498</v>
      </c>
      <c r="W147" s="4">
        <v>0</v>
      </c>
      <c r="X147" s="4">
        <v>0.29946333723124402</v>
      </c>
      <c r="Y147" s="4">
        <v>0</v>
      </c>
      <c r="Z147" s="5">
        <v>4.0728992369359299E-4</v>
      </c>
      <c r="AA147" s="5">
        <v>5.3545810777339204E-4</v>
      </c>
      <c r="AB147" s="10">
        <v>6.4540601073500804E-3</v>
      </c>
      <c r="AC147" s="10">
        <v>1.74155945661154E-3</v>
      </c>
      <c r="AD147" s="10">
        <v>2.7055488667252901E-2</v>
      </c>
      <c r="AE147" s="4">
        <v>0.21837752451533901</v>
      </c>
      <c r="AF147" s="4">
        <v>0</v>
      </c>
      <c r="AG147" s="4">
        <v>9.3222300392773405E-2</v>
      </c>
      <c r="AH147" s="4">
        <v>0.40912702976245602</v>
      </c>
      <c r="AI147" s="4">
        <v>0.70579053417755</v>
      </c>
      <c r="AJ147" s="4">
        <v>0.914865130759282</v>
      </c>
      <c r="AK147" s="4">
        <v>0.98669811605725499</v>
      </c>
      <c r="AL147" s="4">
        <v>0.99153109199342204</v>
      </c>
      <c r="AM147" s="4">
        <v>0</v>
      </c>
      <c r="AN147" s="4">
        <v>0</v>
      </c>
      <c r="AO147" s="4" t="s">
        <v>84</v>
      </c>
      <c r="AP147" s="4" t="s">
        <v>85</v>
      </c>
      <c r="AQ147">
        <v>198266209.61000001</v>
      </c>
      <c r="AR147" s="4">
        <v>752</v>
      </c>
      <c r="AS147" s="15">
        <v>0</v>
      </c>
      <c r="AT147" s="15">
        <v>61.4917180137844</v>
      </c>
      <c r="AU147" s="15">
        <v>61.4917180137844</v>
      </c>
      <c r="AV147" s="15">
        <v>38.508281986215501</v>
      </c>
      <c r="AW147" s="15">
        <v>38.508281986215501</v>
      </c>
      <c r="AX147" s="15">
        <v>0</v>
      </c>
      <c r="AY147" s="31">
        <v>3481.7842222939598</v>
      </c>
    </row>
    <row r="148" spans="1:51" x14ac:dyDescent="0.25">
      <c r="A148">
        <v>97</v>
      </c>
      <c r="B148" s="4">
        <v>0.96302237377190003</v>
      </c>
      <c r="C148" s="4">
        <v>53.385572499618398</v>
      </c>
      <c r="D148" s="4">
        <v>36.3737209613491</v>
      </c>
      <c r="E148" s="4">
        <v>6.1624422327843098E-2</v>
      </c>
      <c r="F148" s="5">
        <v>3.69776262280999E-2</v>
      </c>
      <c r="G148" s="5">
        <v>0</v>
      </c>
      <c r="H148" s="4">
        <v>5.3767986723463101</v>
      </c>
      <c r="I148" s="4">
        <v>3.81169933234347</v>
      </c>
      <c r="J148" s="4">
        <v>75.058908331157397</v>
      </c>
      <c r="K148" s="4">
        <v>230.13119278239</v>
      </c>
      <c r="L148" s="4">
        <v>12.568781335571799</v>
      </c>
      <c r="M148" s="4">
        <v>29.4962649200518</v>
      </c>
      <c r="N148" s="4">
        <v>95</v>
      </c>
      <c r="O148" s="4">
        <v>74.962125163006206</v>
      </c>
      <c r="P148" s="4">
        <v>333495.38305429998</v>
      </c>
      <c r="Q148" s="4">
        <v>317687.85727272701</v>
      </c>
      <c r="R148" s="4">
        <v>756.64946081451296</v>
      </c>
      <c r="S148" s="4">
        <v>0</v>
      </c>
      <c r="T148" s="4">
        <v>0</v>
      </c>
      <c r="U148" s="4">
        <v>0.24236633841869701</v>
      </c>
      <c r="V148" s="4">
        <v>0.40707428474896601</v>
      </c>
      <c r="W148" s="4">
        <v>0</v>
      </c>
      <c r="X148" s="4">
        <v>8.6938264327114198E-2</v>
      </c>
      <c r="Y148" s="4">
        <v>0</v>
      </c>
      <c r="Z148" s="5">
        <v>3.8149577080822501E-4</v>
      </c>
      <c r="AA148" s="5">
        <v>3.9930034087504803E-4</v>
      </c>
      <c r="AB148" s="10">
        <v>6.2088165120246603E-3</v>
      </c>
      <c r="AC148" s="10">
        <v>1.89138338017071E-3</v>
      </c>
      <c r="AD148" s="10">
        <v>2.8096609867939201E-2</v>
      </c>
      <c r="AE148" s="4">
        <v>0.22213940361951201</v>
      </c>
      <c r="AF148" s="4">
        <v>0</v>
      </c>
      <c r="AG148" s="4">
        <v>8.6938264327114198E-2</v>
      </c>
      <c r="AH148" s="4">
        <v>0.35754096682031</v>
      </c>
      <c r="AI148" s="4">
        <v>0.78761378990297204</v>
      </c>
      <c r="AJ148" s="4">
        <v>1</v>
      </c>
      <c r="AK148" s="4">
        <v>1</v>
      </c>
      <c r="AL148" s="4">
        <v>1</v>
      </c>
      <c r="AM148" s="4">
        <v>0</v>
      </c>
      <c r="AN148" s="4">
        <v>0</v>
      </c>
      <c r="AO148" s="4" t="s">
        <v>86</v>
      </c>
      <c r="AP148" s="4" t="s">
        <v>87</v>
      </c>
      <c r="AQ148">
        <v>3494566.43</v>
      </c>
      <c r="AR148" s="4">
        <v>11</v>
      </c>
      <c r="AS148" s="15">
        <v>0</v>
      </c>
      <c r="AT148" s="15">
        <v>59.292571525103298</v>
      </c>
      <c r="AU148" s="15">
        <v>59.292571525103298</v>
      </c>
      <c r="AV148" s="15">
        <v>40.707428474896602</v>
      </c>
      <c r="AW148" s="15">
        <v>40.707428474896602</v>
      </c>
      <c r="AX148" s="15">
        <v>0</v>
      </c>
      <c r="AY148" s="31">
        <v>3805.1012076735001</v>
      </c>
    </row>
    <row r="152" spans="1:51" x14ac:dyDescent="0.25">
      <c r="F152" t="s">
        <v>167</v>
      </c>
    </row>
    <row r="153" spans="1:51" x14ac:dyDescent="0.25">
      <c r="A153" t="s">
        <v>20</v>
      </c>
      <c r="B153" t="s">
        <v>21</v>
      </c>
      <c r="C153" t="s">
        <v>22</v>
      </c>
      <c r="D153" t="s">
        <v>23</v>
      </c>
      <c r="E153" t="s">
        <v>94</v>
      </c>
      <c r="F153" t="s">
        <v>95</v>
      </c>
      <c r="G153" t="s">
        <v>24</v>
      </c>
      <c r="H153" t="s">
        <v>25</v>
      </c>
      <c r="I153" t="s">
        <v>26</v>
      </c>
      <c r="J153" t="s">
        <v>27</v>
      </c>
      <c r="K153" t="s">
        <v>28</v>
      </c>
      <c r="L153" t="s">
        <v>29</v>
      </c>
      <c r="M153" t="s">
        <v>30</v>
      </c>
      <c r="N153" t="s">
        <v>31</v>
      </c>
      <c r="O153" t="s">
        <v>32</v>
      </c>
      <c r="P153" t="s">
        <v>33</v>
      </c>
      <c r="Q153" t="s">
        <v>34</v>
      </c>
      <c r="R153" t="s">
        <v>35</v>
      </c>
      <c r="S153" t="s">
        <v>36</v>
      </c>
      <c r="T153" t="s">
        <v>37</v>
      </c>
      <c r="U153" t="s">
        <v>38</v>
      </c>
      <c r="V153" t="s">
        <v>39</v>
      </c>
      <c r="W153" t="s">
        <v>40</v>
      </c>
      <c r="X153" t="s">
        <v>41</v>
      </c>
      <c r="Y153" t="s">
        <v>42</v>
      </c>
      <c r="Z153" t="s">
        <v>43</v>
      </c>
      <c r="AA153" t="s">
        <v>44</v>
      </c>
      <c r="AB153" t="s">
        <v>45</v>
      </c>
      <c r="AC153" t="s">
        <v>46</v>
      </c>
      <c r="AD153" t="s">
        <v>47</v>
      </c>
      <c r="AE153" t="s">
        <v>48</v>
      </c>
      <c r="AF153" t="s">
        <v>49</v>
      </c>
      <c r="AG153" t="s">
        <v>50</v>
      </c>
      <c r="AH153" t="s">
        <v>51</v>
      </c>
      <c r="AI153" t="s">
        <v>52</v>
      </c>
      <c r="AJ153" t="s">
        <v>53</v>
      </c>
      <c r="AK153" t="s">
        <v>54</v>
      </c>
      <c r="AL153" t="s">
        <v>55</v>
      </c>
      <c r="AM153" t="s">
        <v>56</v>
      </c>
      <c r="AN153" t="s">
        <v>57</v>
      </c>
      <c r="AO153" t="s">
        <v>58</v>
      </c>
      <c r="AP153" t="s">
        <v>59</v>
      </c>
      <c r="AQ153" t="s">
        <v>60</v>
      </c>
      <c r="AR153" t="s">
        <v>61</v>
      </c>
      <c r="AS153" t="s">
        <v>116</v>
      </c>
      <c r="AT153" t="s">
        <v>117</v>
      </c>
      <c r="AU153" t="s">
        <v>118</v>
      </c>
      <c r="AV153" t="s">
        <v>119</v>
      </c>
      <c r="AW153" t="s">
        <v>120</v>
      </c>
      <c r="AX153" t="s">
        <v>121</v>
      </c>
      <c r="AY153" t="s">
        <v>171</v>
      </c>
    </row>
    <row r="154" spans="1:51" x14ac:dyDescent="0.25">
      <c r="A154">
        <v>96</v>
      </c>
      <c r="B154" s="4">
        <v>0.97912775362575499</v>
      </c>
      <c r="C154" s="4">
        <v>0</v>
      </c>
      <c r="D154" s="4">
        <v>22.362358970038599</v>
      </c>
      <c r="E154" s="4">
        <v>0</v>
      </c>
      <c r="F154" s="5">
        <v>2.0872246374244799E-2</v>
      </c>
      <c r="G154" s="5">
        <v>0</v>
      </c>
      <c r="H154" s="4">
        <v>4.375</v>
      </c>
      <c r="I154" s="4">
        <v>3.9640120866408899</v>
      </c>
      <c r="J154" s="4">
        <v>-29.853251806794901</v>
      </c>
      <c r="K154" s="4">
        <v>-17.377219975145699</v>
      </c>
      <c r="L154" s="4">
        <v>99.99</v>
      </c>
      <c r="M154" s="4">
        <v>56.481932050900099</v>
      </c>
      <c r="N154" s="4">
        <v>56</v>
      </c>
      <c r="O154" s="4">
        <v>3.37505902574796</v>
      </c>
      <c r="P154" s="4">
        <v>28116.361553864801</v>
      </c>
      <c r="Q154" s="4">
        <v>28079.695</v>
      </c>
      <c r="R154" s="4">
        <v>748</v>
      </c>
      <c r="S154" s="4">
        <v>0</v>
      </c>
      <c r="T154" s="4">
        <v>0</v>
      </c>
      <c r="U154" s="4">
        <v>0</v>
      </c>
      <c r="V154" s="4">
        <v>1</v>
      </c>
      <c r="W154" s="4">
        <v>0</v>
      </c>
      <c r="X154" s="4">
        <v>0</v>
      </c>
      <c r="Y154" s="4">
        <v>0</v>
      </c>
      <c r="Z154" s="5">
        <v>1.2197986534301699E-2</v>
      </c>
      <c r="AA154" s="5">
        <v>1.9606292751755299E-4</v>
      </c>
      <c r="AB154" s="10">
        <v>8.1628752380910798E-3</v>
      </c>
      <c r="AC154" s="10">
        <v>0</v>
      </c>
      <c r="AD154" s="10">
        <v>3.1530131297544302E-4</v>
      </c>
      <c r="AE154" s="4">
        <v>0.118992502423102</v>
      </c>
      <c r="AF154" s="4">
        <v>0</v>
      </c>
      <c r="AG154" s="4">
        <v>1</v>
      </c>
      <c r="AH154" s="4">
        <v>1</v>
      </c>
      <c r="AI154" s="4">
        <v>1</v>
      </c>
      <c r="AJ154" s="4">
        <v>1</v>
      </c>
      <c r="AK154" s="4">
        <v>1</v>
      </c>
      <c r="AL154" s="4">
        <v>1</v>
      </c>
      <c r="AM154" s="4">
        <v>0</v>
      </c>
      <c r="AN154" s="4">
        <v>0</v>
      </c>
      <c r="AO154" s="4" t="s">
        <v>138</v>
      </c>
      <c r="AP154" s="4">
        <f>-20--15</f>
        <v>-5</v>
      </c>
      <c r="AQ154">
        <v>56159.39</v>
      </c>
      <c r="AR154" s="4">
        <v>2</v>
      </c>
      <c r="AS154" s="15">
        <v>0</v>
      </c>
      <c r="AT154" s="15">
        <v>0</v>
      </c>
      <c r="AU154" s="15">
        <v>0</v>
      </c>
      <c r="AV154" s="15">
        <v>100</v>
      </c>
      <c r="AW154" s="15">
        <v>100</v>
      </c>
      <c r="AX154" s="15">
        <v>0</v>
      </c>
      <c r="AY154" s="31">
        <v>2025.42</v>
      </c>
    </row>
    <row r="155" spans="1:51" x14ac:dyDescent="0.25">
      <c r="A155">
        <v>96</v>
      </c>
      <c r="B155" s="4">
        <v>0.97832529363102405</v>
      </c>
      <c r="C155" s="4">
        <v>0.67430416572388197</v>
      </c>
      <c r="D155" s="4">
        <v>23.122476786101601</v>
      </c>
      <c r="E155" s="4">
        <v>5.6366430498838401E-4</v>
      </c>
      <c r="F155" s="5">
        <v>2.1674706368975099E-2</v>
      </c>
      <c r="G155" s="5">
        <v>0</v>
      </c>
      <c r="H155" s="4">
        <v>4.3235520644435201</v>
      </c>
      <c r="I155" s="4">
        <v>3.86108469846861</v>
      </c>
      <c r="J155" s="4">
        <v>-30.947595019213001</v>
      </c>
      <c r="K155" s="4">
        <v>-11.7008872506545</v>
      </c>
      <c r="L155" s="4">
        <v>99.99</v>
      </c>
      <c r="M155" s="4">
        <v>64.778258696271195</v>
      </c>
      <c r="N155" s="4">
        <v>53.726666490803296</v>
      </c>
      <c r="O155" s="4">
        <v>2.7034699746102899</v>
      </c>
      <c r="P155" s="4">
        <v>21662.636173099501</v>
      </c>
      <c r="Q155" s="4">
        <v>14784.21</v>
      </c>
      <c r="R155" s="4">
        <v>755.11425162386001</v>
      </c>
      <c r="S155" s="4">
        <v>0</v>
      </c>
      <c r="T155" s="4">
        <v>0</v>
      </c>
      <c r="U155" s="4">
        <v>0</v>
      </c>
      <c r="V155" s="4">
        <v>0.56430114741786397</v>
      </c>
      <c r="W155" s="4">
        <v>0</v>
      </c>
      <c r="X155" s="4">
        <v>0.41158348445176701</v>
      </c>
      <c r="Y155" s="4">
        <v>0</v>
      </c>
      <c r="Z155" s="5">
        <v>1.2709298066781999E-2</v>
      </c>
      <c r="AA155" s="5">
        <v>1.25888106790961E-4</v>
      </c>
      <c r="AB155" s="10">
        <v>8.2319570602397106E-3</v>
      </c>
      <c r="AC155" s="10">
        <v>2.7860707048713902E-4</v>
      </c>
      <c r="AD155" s="10">
        <v>3.2893759185193699E-4</v>
      </c>
      <c r="AE155" s="4">
        <v>0.16425819683370099</v>
      </c>
      <c r="AF155" s="4">
        <v>0</v>
      </c>
      <c r="AG155" s="4">
        <v>0.56430114741786397</v>
      </c>
      <c r="AH155" s="4">
        <v>0.56430114741786397</v>
      </c>
      <c r="AI155" s="4">
        <v>0.97588463186963204</v>
      </c>
      <c r="AJ155" s="4">
        <v>1</v>
      </c>
      <c r="AK155" s="4">
        <v>1</v>
      </c>
      <c r="AL155" s="4">
        <v>1</v>
      </c>
      <c r="AM155" s="4">
        <v>0</v>
      </c>
      <c r="AN155" s="4">
        <v>0</v>
      </c>
      <c r="AO155" s="4" t="s">
        <v>139</v>
      </c>
      <c r="AP155" s="4">
        <f>-15--10</f>
        <v>-5</v>
      </c>
      <c r="AQ155">
        <v>44352.63</v>
      </c>
      <c r="AR155" s="4">
        <v>3</v>
      </c>
      <c r="AS155" s="15">
        <v>0</v>
      </c>
      <c r="AT155" s="15">
        <v>43.569885258213503</v>
      </c>
      <c r="AU155" s="15">
        <v>43.569885258213503</v>
      </c>
      <c r="AV155" s="15">
        <v>56.430114741786397</v>
      </c>
      <c r="AW155" s="15">
        <v>56.430114741786397</v>
      </c>
      <c r="AX155" s="15">
        <v>0</v>
      </c>
      <c r="AY155" s="31">
        <v>2025.51858389006</v>
      </c>
    </row>
    <row r="156" spans="1:51" x14ac:dyDescent="0.25">
      <c r="A156">
        <v>96</v>
      </c>
      <c r="B156" s="4">
        <v>0.98187901036824698</v>
      </c>
      <c r="C156" s="4">
        <v>42.200955868128197</v>
      </c>
      <c r="D156" s="4">
        <v>19.703666571371599</v>
      </c>
      <c r="E156" s="4">
        <v>4.4655396597487199E-2</v>
      </c>
      <c r="F156" s="5">
        <v>1.8120989631752502E-2</v>
      </c>
      <c r="G156" s="5">
        <v>0</v>
      </c>
      <c r="H156" s="4">
        <v>4.3909759130463604</v>
      </c>
      <c r="I156" s="4">
        <v>3.9105342523395499</v>
      </c>
      <c r="J156" s="4">
        <v>-24.107469086750399</v>
      </c>
      <c r="K156" s="4">
        <v>-6.6145034519009602</v>
      </c>
      <c r="L156" s="4">
        <v>96.969865829064801</v>
      </c>
      <c r="M156" s="4">
        <v>62.363148352255998</v>
      </c>
      <c r="N156" s="4">
        <v>74.606576175231197</v>
      </c>
      <c r="O156" s="4">
        <v>7.7832012934698298</v>
      </c>
      <c r="P156" s="4">
        <v>32245.356774837801</v>
      </c>
      <c r="Q156" s="4">
        <v>28731.6325</v>
      </c>
      <c r="R156" s="4">
        <v>770.912031756288</v>
      </c>
      <c r="S156" s="4">
        <v>0</v>
      </c>
      <c r="T156" s="4">
        <v>0</v>
      </c>
      <c r="U156" s="4">
        <v>0</v>
      </c>
      <c r="V156" s="4">
        <v>0.37169189742351</v>
      </c>
      <c r="W156" s="4">
        <v>0</v>
      </c>
      <c r="X156" s="4">
        <v>0.30699900188407298</v>
      </c>
      <c r="Y156" s="4">
        <v>0</v>
      </c>
      <c r="Z156" s="5">
        <v>8.9180930894424398E-3</v>
      </c>
      <c r="AA156" s="5">
        <v>9.9337197693169697E-5</v>
      </c>
      <c r="AB156" s="10">
        <v>7.8377761614481008E-3</v>
      </c>
      <c r="AC156" s="10">
        <v>7.1384756311923796E-4</v>
      </c>
      <c r="AD156" s="10">
        <v>5.5191889779017899E-4</v>
      </c>
      <c r="AE156" s="4">
        <v>0.27836879000175202</v>
      </c>
      <c r="AF156" s="4">
        <v>0</v>
      </c>
      <c r="AG156" s="4">
        <v>9.9994492133365503E-2</v>
      </c>
      <c r="AH156" s="4">
        <v>0.45946627815178898</v>
      </c>
      <c r="AI156" s="4">
        <v>0.45946627815178898</v>
      </c>
      <c r="AJ156" s="4">
        <v>0.65960770763721799</v>
      </c>
      <c r="AK156" s="4">
        <v>0.82363710972566495</v>
      </c>
      <c r="AL156" s="4">
        <v>0.88655595883735405</v>
      </c>
      <c r="AM156" s="4">
        <v>0</v>
      </c>
      <c r="AN156" s="4">
        <v>0</v>
      </c>
      <c r="AO156" s="4" t="s">
        <v>140</v>
      </c>
      <c r="AP156" s="4">
        <f>-10--5</f>
        <v>-5</v>
      </c>
      <c r="AQ156">
        <v>229853.06</v>
      </c>
      <c r="AR156" s="4">
        <v>8</v>
      </c>
      <c r="AS156" s="15">
        <v>0</v>
      </c>
      <c r="AT156" s="15">
        <v>62.830810257648899</v>
      </c>
      <c r="AU156" s="15">
        <v>62.830810257648899</v>
      </c>
      <c r="AV156" s="15">
        <v>37.169189742351001</v>
      </c>
      <c r="AW156" s="15">
        <v>37.169189742351001</v>
      </c>
      <c r="AX156" s="15">
        <v>0</v>
      </c>
      <c r="AY156" s="31">
        <v>2167.4328459225198</v>
      </c>
    </row>
    <row r="157" spans="1:51" x14ac:dyDescent="0.25">
      <c r="A157">
        <v>96</v>
      </c>
      <c r="B157" s="4">
        <v>0.97961884303632496</v>
      </c>
      <c r="C157" s="4">
        <v>99.096264800288296</v>
      </c>
      <c r="D157" s="4">
        <v>21.8937903857557</v>
      </c>
      <c r="E157" s="4">
        <v>0.32443039791440098</v>
      </c>
      <c r="F157" s="5">
        <v>2.0381156963674801E-2</v>
      </c>
      <c r="G157" s="5">
        <v>0</v>
      </c>
      <c r="H157" s="4">
        <v>4.41940200122656</v>
      </c>
      <c r="I157" s="4">
        <v>3.8552228962710702</v>
      </c>
      <c r="J157" s="4">
        <v>-19.413658386311202</v>
      </c>
      <c r="K157" s="4">
        <v>-1.8493805151695499</v>
      </c>
      <c r="L157" s="4">
        <v>98.094885482123502</v>
      </c>
      <c r="M157" s="4">
        <v>63.876551156399699</v>
      </c>
      <c r="N157" s="4">
        <v>69.638905912754595</v>
      </c>
      <c r="O157" s="4">
        <v>5.61535092216553</v>
      </c>
      <c r="P157" s="4">
        <v>30387.9040059974</v>
      </c>
      <c r="Q157" s="4">
        <v>26399.032222222198</v>
      </c>
      <c r="R157" s="4">
        <v>778.19163547619905</v>
      </c>
      <c r="S157" s="4">
        <v>0</v>
      </c>
      <c r="T157" s="4">
        <v>0</v>
      </c>
      <c r="U157" s="4">
        <v>0</v>
      </c>
      <c r="V157" s="4">
        <v>0.32069879329330597</v>
      </c>
      <c r="W157" s="4">
        <v>0</v>
      </c>
      <c r="X157" s="4">
        <v>0.56994858692000006</v>
      </c>
      <c r="Y157" s="4">
        <v>0</v>
      </c>
      <c r="Z157" s="5">
        <v>1.00043049274272E-2</v>
      </c>
      <c r="AA157" s="5">
        <v>2.9291630876283301E-4</v>
      </c>
      <c r="AB157" s="10">
        <v>8.5769652863213093E-3</v>
      </c>
      <c r="AC157" s="10">
        <v>9.2643293916708799E-4</v>
      </c>
      <c r="AD157" s="10">
        <v>5.8051829783153995E-4</v>
      </c>
      <c r="AE157" s="4">
        <v>0.37573071819468001</v>
      </c>
      <c r="AF157" s="4">
        <v>0</v>
      </c>
      <c r="AG157" s="4">
        <v>8.8102556284786304E-2</v>
      </c>
      <c r="AH157" s="4">
        <v>0.34221692217757599</v>
      </c>
      <c r="AI157" s="4">
        <v>0.34221692217757599</v>
      </c>
      <c r="AJ157" s="4">
        <v>0.34221692217757599</v>
      </c>
      <c r="AK157" s="4">
        <v>0.34221692217757599</v>
      </c>
      <c r="AL157" s="4">
        <v>0.62249032782304403</v>
      </c>
      <c r="AM157" s="4">
        <v>0</v>
      </c>
      <c r="AN157" s="4">
        <v>0</v>
      </c>
      <c r="AO157" s="4" t="s">
        <v>67</v>
      </c>
      <c r="AP157" s="4">
        <f>-25-0</f>
        <v>-25</v>
      </c>
      <c r="AQ157">
        <v>237591.29</v>
      </c>
      <c r="AR157" s="4">
        <v>9</v>
      </c>
      <c r="AS157" s="15">
        <v>0</v>
      </c>
      <c r="AT157" s="15">
        <v>67.930120670669297</v>
      </c>
      <c r="AU157" s="15">
        <v>67.930120670669297</v>
      </c>
      <c r="AV157" s="15">
        <v>32.069879329330597</v>
      </c>
      <c r="AW157" s="15">
        <v>32.069879329330597</v>
      </c>
      <c r="AX157" s="15">
        <v>0</v>
      </c>
      <c r="AY157">
        <v>2398.1462141823399</v>
      </c>
    </row>
    <row r="158" spans="1:51" x14ac:dyDescent="0.25">
      <c r="A158">
        <v>96</v>
      </c>
      <c r="B158" s="4">
        <v>0.98132710710952298</v>
      </c>
      <c r="C158" s="4">
        <v>78.532572039720904</v>
      </c>
      <c r="D158" s="4">
        <v>20.2435994408204</v>
      </c>
      <c r="E158" s="4">
        <v>0.12033968189580201</v>
      </c>
      <c r="F158" s="5">
        <v>1.8672892890476502E-2</v>
      </c>
      <c r="G158" s="5">
        <v>0</v>
      </c>
      <c r="H158" s="4">
        <v>4.4396112782699104</v>
      </c>
      <c r="I158" s="4">
        <v>3.8566415457030798</v>
      </c>
      <c r="J158" s="4">
        <v>-14.8621427738275</v>
      </c>
      <c r="K158" s="4">
        <v>2.53516994352049</v>
      </c>
      <c r="L158" s="4">
        <v>96.621683549603702</v>
      </c>
      <c r="M158" s="4">
        <v>66.943409424659507</v>
      </c>
      <c r="N158" s="4">
        <v>62.568828078741099</v>
      </c>
      <c r="O158" s="4">
        <v>6.6124020498616503</v>
      </c>
      <c r="P158" s="4">
        <v>34073.510419056598</v>
      </c>
      <c r="Q158" s="4">
        <v>29796.927368420998</v>
      </c>
      <c r="R158" s="4">
        <v>781.50072202781996</v>
      </c>
      <c r="S158" s="4">
        <v>0</v>
      </c>
      <c r="T158" s="4">
        <v>0</v>
      </c>
      <c r="U158" s="4">
        <v>0</v>
      </c>
      <c r="V158" s="4">
        <v>0.45896143441988901</v>
      </c>
      <c r="W158" s="4">
        <v>0</v>
      </c>
      <c r="X158" s="4">
        <v>0.58900394922387</v>
      </c>
      <c r="Y158" s="4">
        <v>0</v>
      </c>
      <c r="Z158" s="5">
        <v>8.6800041467428209E-3</v>
      </c>
      <c r="AA158" s="5">
        <v>1.8675100949122901E-4</v>
      </c>
      <c r="AB158" s="10">
        <v>8.1282079945745704E-3</v>
      </c>
      <c r="AC158" s="10">
        <v>9.9157421081672091E-4</v>
      </c>
      <c r="AD158" s="10">
        <v>6.8633723635633703E-4</v>
      </c>
      <c r="AE158" s="4">
        <v>0.309188688518718</v>
      </c>
      <c r="AF158" s="4">
        <v>6.7004400771665501E-2</v>
      </c>
      <c r="AG158" s="4">
        <v>0.123554102946891</v>
      </c>
      <c r="AH158" s="4">
        <v>0.32356912745612998</v>
      </c>
      <c r="AI158" s="4">
        <v>0.32356912745612998</v>
      </c>
      <c r="AJ158" s="4">
        <v>0.69700279234019202</v>
      </c>
      <c r="AK158" s="4">
        <v>0.69700279234019202</v>
      </c>
      <c r="AL158" s="4">
        <v>0.73245162579638601</v>
      </c>
      <c r="AM158" s="4">
        <v>0</v>
      </c>
      <c r="AN158" s="4">
        <v>0</v>
      </c>
      <c r="AO158" s="4" t="s">
        <v>141</v>
      </c>
      <c r="AP158" s="4" t="s">
        <v>127</v>
      </c>
      <c r="AQ158">
        <v>566141.62</v>
      </c>
      <c r="AR158" s="4">
        <v>19</v>
      </c>
      <c r="AS158" s="15">
        <v>0</v>
      </c>
      <c r="AT158" s="15">
        <v>54.103856558011003</v>
      </c>
      <c r="AU158" s="15">
        <v>54.103856558011003</v>
      </c>
      <c r="AV158" s="15">
        <v>45.896143441988897</v>
      </c>
      <c r="AW158" s="15">
        <v>45.896143441988897</v>
      </c>
      <c r="AX158" s="15">
        <v>0</v>
      </c>
      <c r="AY158">
        <v>2361.6984105399201</v>
      </c>
    </row>
    <row r="159" spans="1:51" x14ac:dyDescent="0.25">
      <c r="A159">
        <v>96</v>
      </c>
      <c r="B159" s="4">
        <v>0.98197970252129296</v>
      </c>
      <c r="C159" s="4">
        <v>70.301898444077196</v>
      </c>
      <c r="D159" s="4">
        <v>19.604797699134402</v>
      </c>
      <c r="E159" s="4">
        <v>9.6224167201438393E-2</v>
      </c>
      <c r="F159" s="5">
        <v>1.8020297478706E-2</v>
      </c>
      <c r="G159" s="5">
        <v>0</v>
      </c>
      <c r="H159" s="4">
        <v>4.4477392084648404</v>
      </c>
      <c r="I159" s="4">
        <v>3.8881938193467098</v>
      </c>
      <c r="J159" s="4">
        <v>-10.841718670160899</v>
      </c>
      <c r="K159" s="4">
        <v>7.45423044847659</v>
      </c>
      <c r="L159" s="4">
        <v>89.66361078029</v>
      </c>
      <c r="M159" s="4">
        <v>61.998777231563601</v>
      </c>
      <c r="N159" s="4">
        <v>71.6622461610622</v>
      </c>
      <c r="O159" s="4">
        <v>8.4908915140883892</v>
      </c>
      <c r="P159" s="4">
        <v>39747.466660862403</v>
      </c>
      <c r="Q159" s="4">
        <v>28347.744545454501</v>
      </c>
      <c r="R159" s="4">
        <v>776.05578965573602</v>
      </c>
      <c r="S159" s="4">
        <v>0</v>
      </c>
      <c r="T159" s="4">
        <v>0</v>
      </c>
      <c r="U159" s="4">
        <v>0.117636743843561</v>
      </c>
      <c r="V159" s="4">
        <v>0.47665065160386799</v>
      </c>
      <c r="W159" s="4">
        <v>0</v>
      </c>
      <c r="X159" s="4">
        <v>0.49795441477963898</v>
      </c>
      <c r="Y159" s="4">
        <v>0</v>
      </c>
      <c r="Z159" s="5">
        <v>7.15597368666431E-3</v>
      </c>
      <c r="AA159" s="5">
        <v>1.7604004615310201E-4</v>
      </c>
      <c r="AB159" s="10">
        <v>8.5276433416184207E-3</v>
      </c>
      <c r="AC159" s="10">
        <v>1.17597789701483E-3</v>
      </c>
      <c r="AD159" s="10">
        <v>9.8464381502645702E-4</v>
      </c>
      <c r="AE159" s="4">
        <v>0.42725484953440201</v>
      </c>
      <c r="AF159" s="4">
        <v>0</v>
      </c>
      <c r="AG159" s="4">
        <v>0.117479588483534</v>
      </c>
      <c r="AH159" s="4">
        <v>0.125887552573927</v>
      </c>
      <c r="AI159" s="4">
        <v>0.125887552573927</v>
      </c>
      <c r="AJ159" s="4">
        <v>0.19218224480196699</v>
      </c>
      <c r="AK159" s="4">
        <v>0.19218224480196699</v>
      </c>
      <c r="AL159" s="4">
        <v>0.29048097429203801</v>
      </c>
      <c r="AM159" s="4">
        <v>0</v>
      </c>
      <c r="AN159" s="4">
        <v>0</v>
      </c>
      <c r="AO159" s="4" t="s">
        <v>142</v>
      </c>
      <c r="AP159" s="4">
        <v>43230</v>
      </c>
      <c r="AQ159">
        <v>623650.38</v>
      </c>
      <c r="AR159" s="4">
        <v>22</v>
      </c>
      <c r="AS159" s="15">
        <v>0</v>
      </c>
      <c r="AT159" s="15">
        <v>52.334934839613098</v>
      </c>
      <c r="AU159" s="15">
        <v>52.334934839613098</v>
      </c>
      <c r="AV159" s="15">
        <v>47.665065160386803</v>
      </c>
      <c r="AW159" s="15">
        <v>47.665065160386803</v>
      </c>
      <c r="AX159" s="15">
        <v>0</v>
      </c>
      <c r="AY159">
        <v>2360.0290570994198</v>
      </c>
    </row>
    <row r="160" spans="1:51" x14ac:dyDescent="0.25">
      <c r="A160">
        <v>96</v>
      </c>
      <c r="B160" s="4">
        <v>0.98182917765940403</v>
      </c>
      <c r="C160" s="4">
        <v>82.128930861496798</v>
      </c>
      <c r="D160" s="4">
        <v>19.752555695339101</v>
      </c>
      <c r="E160" s="4">
        <v>0.133678263458573</v>
      </c>
      <c r="F160" s="5">
        <v>1.8170822340595302E-2</v>
      </c>
      <c r="G160" s="5">
        <v>0</v>
      </c>
      <c r="H160" s="4">
        <v>4.4460753663470696</v>
      </c>
      <c r="I160" s="4">
        <v>3.85363858426535</v>
      </c>
      <c r="J160" s="4">
        <v>-15.289009241299601</v>
      </c>
      <c r="K160" s="4">
        <v>13.215153570446599</v>
      </c>
      <c r="L160" s="4">
        <v>86.634773550244802</v>
      </c>
      <c r="M160" s="4">
        <v>65.408944578019302</v>
      </c>
      <c r="N160" s="4">
        <v>73.485214065785598</v>
      </c>
      <c r="O160" s="4">
        <v>8.9881320934132791</v>
      </c>
      <c r="P160" s="4">
        <v>42144.229311429801</v>
      </c>
      <c r="Q160" s="4">
        <v>34831.9571052631</v>
      </c>
      <c r="R160" s="4">
        <v>778.75161300190405</v>
      </c>
      <c r="S160" s="4">
        <v>0</v>
      </c>
      <c r="T160" s="4">
        <v>0</v>
      </c>
      <c r="U160" s="4">
        <v>2.6377214384579298E-2</v>
      </c>
      <c r="V160" s="4">
        <v>0.32160732736680597</v>
      </c>
      <c r="W160" s="4">
        <v>0</v>
      </c>
      <c r="X160" s="4">
        <v>0.481628142190689</v>
      </c>
      <c r="Y160" s="4">
        <v>0</v>
      </c>
      <c r="Z160" s="5">
        <v>7.1949275109256302E-3</v>
      </c>
      <c r="AA160" s="5">
        <v>1.5312432064393399E-4</v>
      </c>
      <c r="AB160" s="10">
        <v>8.7305471660960397E-3</v>
      </c>
      <c r="AC160" s="10">
        <v>9.3250609850601698E-4</v>
      </c>
      <c r="AD160" s="10">
        <v>1.1596957076307601E-3</v>
      </c>
      <c r="AE160" s="4">
        <v>0.34562929985924301</v>
      </c>
      <c r="AF160" s="4">
        <v>2.7975587783925299E-2</v>
      </c>
      <c r="AG160" s="4">
        <v>0.180220331092355</v>
      </c>
      <c r="AH160" s="4">
        <v>0.36194465008716997</v>
      </c>
      <c r="AI160" s="4">
        <v>0.36274019902035298</v>
      </c>
      <c r="AJ160" s="4">
        <v>0.42673151848600699</v>
      </c>
      <c r="AK160" s="4">
        <v>0.45399780602260997</v>
      </c>
      <c r="AL160" s="4">
        <v>0.52702658403444103</v>
      </c>
      <c r="AM160" s="4">
        <v>0</v>
      </c>
      <c r="AN160" s="4">
        <v>0</v>
      </c>
      <c r="AO160" s="4" t="s">
        <v>143</v>
      </c>
      <c r="AP160" s="4">
        <v>43388</v>
      </c>
      <c r="AQ160">
        <v>1323614.3700000001</v>
      </c>
      <c r="AR160" s="4">
        <v>38</v>
      </c>
      <c r="AS160" s="15">
        <v>0</v>
      </c>
      <c r="AT160" s="15">
        <v>67.8392672633193</v>
      </c>
      <c r="AU160" s="15">
        <v>67.8392672633193</v>
      </c>
      <c r="AV160" s="15">
        <v>32.1607327366806</v>
      </c>
      <c r="AW160" s="15">
        <v>32.1607327366806</v>
      </c>
      <c r="AX160" s="15">
        <v>0</v>
      </c>
      <c r="AY160">
        <v>2344.2729556987201</v>
      </c>
    </row>
    <row r="161" spans="1:51" x14ac:dyDescent="0.25">
      <c r="A161">
        <v>96</v>
      </c>
      <c r="B161" s="4">
        <v>0.98289221840813301</v>
      </c>
      <c r="C161" s="4">
        <v>51.1188661468371</v>
      </c>
      <c r="D161" s="4">
        <v>18.7037035795348</v>
      </c>
      <c r="E161" s="4">
        <v>5.7904116936206798E-2</v>
      </c>
      <c r="F161" s="5">
        <v>1.7107781591866801E-2</v>
      </c>
      <c r="G161" s="5">
        <v>0</v>
      </c>
      <c r="H161" s="4">
        <v>4.5597133259632701</v>
      </c>
      <c r="I161" s="4">
        <v>3.8788919886345998</v>
      </c>
      <c r="J161" s="4">
        <v>-16.4930244376487</v>
      </c>
      <c r="K161" s="4">
        <v>17.756658249809799</v>
      </c>
      <c r="L161" s="4">
        <v>91.5109423642525</v>
      </c>
      <c r="M161" s="4">
        <v>69.824590032844597</v>
      </c>
      <c r="N161" s="4">
        <v>68.524733504303995</v>
      </c>
      <c r="O161" s="4">
        <v>8.0741551740345994</v>
      </c>
      <c r="P161" s="4">
        <v>37484.437460087</v>
      </c>
      <c r="Q161" s="4">
        <v>29141.134210526299</v>
      </c>
      <c r="R161" s="4">
        <v>784.41172613571803</v>
      </c>
      <c r="S161" s="4">
        <v>0</v>
      </c>
      <c r="T161" s="4">
        <v>0</v>
      </c>
      <c r="U161" s="4">
        <v>4.1946805885079597E-2</v>
      </c>
      <c r="V161" s="4">
        <v>0.22171635482526</v>
      </c>
      <c r="W161" s="4">
        <v>0</v>
      </c>
      <c r="X161" s="4">
        <v>0.55560892809232998</v>
      </c>
      <c r="Y161" s="4">
        <v>0</v>
      </c>
      <c r="Z161" s="5">
        <v>7.1523929334768701E-3</v>
      </c>
      <c r="AA161" s="5">
        <v>1.75663462446599E-4</v>
      </c>
      <c r="AB161" s="10">
        <v>7.8226985170409703E-3</v>
      </c>
      <c r="AC161" s="10">
        <v>9.0363376244250804E-4</v>
      </c>
      <c r="AD161" s="10">
        <v>1.05337361917838E-3</v>
      </c>
      <c r="AE161" s="4">
        <v>0.30954319235427402</v>
      </c>
      <c r="AF161" s="4">
        <v>2.00296406842525E-2</v>
      </c>
      <c r="AG161" s="4">
        <v>0.20477644595526001</v>
      </c>
      <c r="AH161" s="4">
        <v>0.391570921949629</v>
      </c>
      <c r="AI161" s="4">
        <v>0.457555182216203</v>
      </c>
      <c r="AJ161" s="4">
        <v>0.48986476522470301</v>
      </c>
      <c r="AK161" s="4">
        <v>0.57703199158433205</v>
      </c>
      <c r="AL161" s="4">
        <v>0.66107694937640504</v>
      </c>
      <c r="AM161" s="4">
        <v>0</v>
      </c>
      <c r="AN161" s="4">
        <v>0</v>
      </c>
      <c r="AO161" s="4" t="s">
        <v>144</v>
      </c>
      <c r="AP161" s="4" t="s">
        <v>128</v>
      </c>
      <c r="AQ161">
        <v>2214726.2000000002</v>
      </c>
      <c r="AR161" s="4">
        <v>76</v>
      </c>
      <c r="AS161" s="15">
        <v>0</v>
      </c>
      <c r="AT161" s="15">
        <v>77.828364517473901</v>
      </c>
      <c r="AU161" s="15">
        <v>77.828364517473901</v>
      </c>
      <c r="AV161" s="15">
        <v>22.171635482526</v>
      </c>
      <c r="AW161" s="15">
        <v>22.171635482526</v>
      </c>
      <c r="AX161" s="15">
        <v>0</v>
      </c>
      <c r="AY161">
        <v>2493.8415005222701</v>
      </c>
    </row>
    <row r="162" spans="1:51" x14ac:dyDescent="0.25">
      <c r="A162">
        <v>96</v>
      </c>
      <c r="B162" s="4">
        <v>0.97970778281181303</v>
      </c>
      <c r="C162" s="4">
        <v>51.542653687697502</v>
      </c>
      <c r="D162" s="4">
        <v>21.8086525547142</v>
      </c>
      <c r="E162" s="4">
        <v>5.8587481830033698E-2</v>
      </c>
      <c r="F162" s="5">
        <v>2.02922171881867E-2</v>
      </c>
      <c r="G162" s="5">
        <v>0</v>
      </c>
      <c r="H162" s="4">
        <v>4.3147308515115803</v>
      </c>
      <c r="I162" s="4">
        <v>3.8721597887243102</v>
      </c>
      <c r="J162" s="4">
        <v>-29.799007401491501</v>
      </c>
      <c r="K162" s="4">
        <v>22.811550691220098</v>
      </c>
      <c r="L162" s="4">
        <v>61.194967885854602</v>
      </c>
      <c r="M162" s="4">
        <v>65.412098224465694</v>
      </c>
      <c r="N162" s="4">
        <v>78.118853225119295</v>
      </c>
      <c r="O162" s="4">
        <v>29.967835624386399</v>
      </c>
      <c r="P162" s="4">
        <v>113335.305829253</v>
      </c>
      <c r="Q162" s="4">
        <v>45107.427567567502</v>
      </c>
      <c r="R162" s="4">
        <v>784.64361935670104</v>
      </c>
      <c r="S162" s="4">
        <v>0</v>
      </c>
      <c r="T162" s="4">
        <v>0</v>
      </c>
      <c r="U162" s="4">
        <v>4.9886813151560898E-2</v>
      </c>
      <c r="V162" s="4">
        <v>0.22404767916151</v>
      </c>
      <c r="W162" s="4">
        <v>0</v>
      </c>
      <c r="X162" s="4">
        <v>0.53342968649461098</v>
      </c>
      <c r="Y162" s="4">
        <v>0</v>
      </c>
      <c r="Z162" s="5">
        <v>4.5808337539955798E-3</v>
      </c>
      <c r="AA162" s="5">
        <v>1.9678165536421899E-4</v>
      </c>
      <c r="AB162" s="10">
        <v>7.79240980612268E-3</v>
      </c>
      <c r="AC162" s="10">
        <v>8.2082642374954997E-4</v>
      </c>
      <c r="AD162" s="10">
        <v>6.9013483310904197E-3</v>
      </c>
      <c r="AE162" s="4">
        <v>0.30799054342271698</v>
      </c>
      <c r="AF162" s="4">
        <v>1.17598448848976E-2</v>
      </c>
      <c r="AG162" s="4">
        <v>0.22686069044468801</v>
      </c>
      <c r="AH162" s="4">
        <v>0.32845884397465003</v>
      </c>
      <c r="AI162" s="4">
        <v>0.41170717302972798</v>
      </c>
      <c r="AJ162" s="4">
        <v>0.45882681441533002</v>
      </c>
      <c r="AK162" s="4">
        <v>0.55270918946518299</v>
      </c>
      <c r="AL162" s="4">
        <v>0.65337548951157898</v>
      </c>
      <c r="AM162" s="4">
        <v>0</v>
      </c>
      <c r="AN162" s="4">
        <v>0</v>
      </c>
      <c r="AO162" s="4" t="s">
        <v>68</v>
      </c>
      <c r="AP162" s="4" t="s">
        <v>69</v>
      </c>
      <c r="AQ162">
        <v>3337949.64</v>
      </c>
      <c r="AR162" s="4">
        <v>74</v>
      </c>
      <c r="AS162" s="15">
        <v>0</v>
      </c>
      <c r="AT162" s="15">
        <v>77.595232083848899</v>
      </c>
      <c r="AU162" s="15">
        <v>77.595232083848899</v>
      </c>
      <c r="AV162" s="15">
        <v>22.404767916150998</v>
      </c>
      <c r="AW162" s="15">
        <v>22.404767916150998</v>
      </c>
      <c r="AX162" s="15">
        <v>0</v>
      </c>
      <c r="AY162">
        <v>2411.3483822214798</v>
      </c>
    </row>
    <row r="163" spans="1:51" x14ac:dyDescent="0.25">
      <c r="A163">
        <v>96</v>
      </c>
      <c r="B163" s="4">
        <v>0.97941358754496699</v>
      </c>
      <c r="C163" s="4">
        <v>44.630642877847002</v>
      </c>
      <c r="D163" s="4">
        <v>22.089947492407799</v>
      </c>
      <c r="E163" s="4">
        <v>4.8068298433895498E-2</v>
      </c>
      <c r="F163" s="5">
        <v>2.05864124550325E-2</v>
      </c>
      <c r="G163" s="5">
        <v>0</v>
      </c>
      <c r="H163" s="4">
        <v>4.2940087579395199</v>
      </c>
      <c r="I163" s="4">
        <v>3.8898816235448899</v>
      </c>
      <c r="J163" s="4">
        <v>-26.805486690151501</v>
      </c>
      <c r="K163" s="4">
        <v>27.417028534465299</v>
      </c>
      <c r="L163" s="4">
        <v>52.1107706366572</v>
      </c>
      <c r="M163" s="4">
        <v>63.378281806439603</v>
      </c>
      <c r="N163" s="4">
        <v>78.074643378118097</v>
      </c>
      <c r="O163" s="4">
        <v>35.3556054278584</v>
      </c>
      <c r="P163" s="4">
        <v>138850.214258811</v>
      </c>
      <c r="Q163" s="4">
        <v>55514.943290322502</v>
      </c>
      <c r="R163" s="4">
        <v>783.78844761636105</v>
      </c>
      <c r="S163" s="4">
        <v>0</v>
      </c>
      <c r="T163" s="4">
        <v>0</v>
      </c>
      <c r="U163" s="4">
        <v>3.23528955419723E-2</v>
      </c>
      <c r="V163" s="4">
        <v>0.32933294109253197</v>
      </c>
      <c r="W163" s="4">
        <v>0</v>
      </c>
      <c r="X163" s="4">
        <v>0.69111381636354496</v>
      </c>
      <c r="Y163" s="4">
        <v>0</v>
      </c>
      <c r="Z163" s="5">
        <v>3.5530504082988299E-3</v>
      </c>
      <c r="AA163" s="5">
        <v>1.44292805604664E-4</v>
      </c>
      <c r="AB163" s="10">
        <v>7.3220255572184999E-3</v>
      </c>
      <c r="AC163" s="10">
        <v>7.3029659396502003E-4</v>
      </c>
      <c r="AD163" s="10">
        <v>8.8367304260398693E-3</v>
      </c>
      <c r="AE163" s="4">
        <v>0.27840919828725302</v>
      </c>
      <c r="AF163" s="4">
        <v>2.6232679988873301E-2</v>
      </c>
      <c r="AG163" s="4">
        <v>0.24563332073771199</v>
      </c>
      <c r="AH163" s="4">
        <v>0.46232616396579601</v>
      </c>
      <c r="AI163" s="4">
        <v>0.51738115856863798</v>
      </c>
      <c r="AJ163" s="4">
        <v>0.59752981987281695</v>
      </c>
      <c r="AK163" s="4">
        <v>0.61153017003253296</v>
      </c>
      <c r="AL163" s="4">
        <v>0.75342872895596602</v>
      </c>
      <c r="AM163" s="4">
        <v>0</v>
      </c>
      <c r="AN163" s="4">
        <v>0</v>
      </c>
      <c r="AO163" s="4" t="s">
        <v>145</v>
      </c>
      <c r="AP163" s="4" t="s">
        <v>129</v>
      </c>
      <c r="AQ163">
        <v>8604816.2100000009</v>
      </c>
      <c r="AR163" s="4">
        <v>155</v>
      </c>
      <c r="AS163" s="15">
        <v>0</v>
      </c>
      <c r="AT163" s="15">
        <v>67.066705890746704</v>
      </c>
      <c r="AU163" s="15">
        <v>67.066705890746704</v>
      </c>
      <c r="AV163" s="15">
        <v>32.933294109253197</v>
      </c>
      <c r="AW163" s="15">
        <v>32.933294109253197</v>
      </c>
      <c r="AX163" s="15">
        <v>0</v>
      </c>
      <c r="AY163">
        <v>2403.6867291823601</v>
      </c>
    </row>
    <row r="164" spans="1:51" x14ac:dyDescent="0.25">
      <c r="A164">
        <v>96</v>
      </c>
      <c r="B164" s="4">
        <v>0.97703476024348002</v>
      </c>
      <c r="C164" s="4">
        <v>27.030752941449901</v>
      </c>
      <c r="D164" s="4">
        <v>24.330619203850901</v>
      </c>
      <c r="E164" s="4">
        <v>2.5919187333127699E-2</v>
      </c>
      <c r="F164" s="5">
        <v>2.2965239756519099E-2</v>
      </c>
      <c r="G164" s="5">
        <v>0</v>
      </c>
      <c r="H164" s="4">
        <v>4.2717456517374002</v>
      </c>
      <c r="I164" s="4">
        <v>3.9099289776188502</v>
      </c>
      <c r="J164" s="4">
        <v>-23.8414366268224</v>
      </c>
      <c r="K164" s="4">
        <v>32.652719216311198</v>
      </c>
      <c r="L164" s="4">
        <v>42.423513841209399</v>
      </c>
      <c r="M164" s="4">
        <v>62.417294669728001</v>
      </c>
      <c r="N164" s="4">
        <v>82.936430256588196</v>
      </c>
      <c r="O164" s="4">
        <v>43.333837790197698</v>
      </c>
      <c r="P164" s="4">
        <v>158194.92050088799</v>
      </c>
      <c r="Q164" s="4">
        <v>66755.448487804795</v>
      </c>
      <c r="R164" s="4">
        <v>782.12547428758501</v>
      </c>
      <c r="S164" s="4">
        <v>0</v>
      </c>
      <c r="T164" s="4">
        <v>0</v>
      </c>
      <c r="U164" s="4">
        <v>4.2406616925425501E-2</v>
      </c>
      <c r="V164" s="4">
        <v>0.21403574348527701</v>
      </c>
      <c r="W164" s="4">
        <v>0</v>
      </c>
      <c r="X164" s="4">
        <v>0.63682325799800499</v>
      </c>
      <c r="Y164" s="4">
        <v>0</v>
      </c>
      <c r="Z164" s="5">
        <v>2.77418610685133E-3</v>
      </c>
      <c r="AA164" s="5">
        <v>1.65685534417165E-4</v>
      </c>
      <c r="AB164" s="10">
        <v>7.2488356812718899E-3</v>
      </c>
      <c r="AC164" s="10">
        <v>8.0311146677775405E-4</v>
      </c>
      <c r="AD164" s="10">
        <v>1.19734020469279E-2</v>
      </c>
      <c r="AE164" s="4">
        <v>0.28159708886505103</v>
      </c>
      <c r="AF164" s="4">
        <v>3.2507504234454698E-2</v>
      </c>
      <c r="AG164" s="4">
        <v>0.19367535626181201</v>
      </c>
      <c r="AH164" s="4">
        <v>0.41825795421288903</v>
      </c>
      <c r="AI164" s="4">
        <v>0.52263904949593898</v>
      </c>
      <c r="AJ164" s="4">
        <v>0.60978308423362704</v>
      </c>
      <c r="AK164" s="4">
        <v>0.64612645477428299</v>
      </c>
      <c r="AL164" s="4">
        <v>0.73267343730563095</v>
      </c>
      <c r="AM164" s="4">
        <v>0</v>
      </c>
      <c r="AN164" s="4">
        <v>0</v>
      </c>
      <c r="AO164" s="4" t="s">
        <v>146</v>
      </c>
      <c r="AP164" s="4" t="s">
        <v>130</v>
      </c>
      <c r="AQ164">
        <v>13684866.939999999</v>
      </c>
      <c r="AR164" s="4">
        <v>205</v>
      </c>
      <c r="AS164" s="15">
        <v>0</v>
      </c>
      <c r="AT164" s="15">
        <v>78.596425651472202</v>
      </c>
      <c r="AU164" s="15">
        <v>78.596425651472202</v>
      </c>
      <c r="AV164" s="15">
        <v>21.403574348527702</v>
      </c>
      <c r="AW164" s="15">
        <v>21.403574348527702</v>
      </c>
      <c r="AX164" s="15">
        <v>0</v>
      </c>
      <c r="AY164" s="31">
        <v>2397.8489833365802</v>
      </c>
    </row>
    <row r="165" spans="1:51" x14ac:dyDescent="0.25">
      <c r="A165">
        <v>96</v>
      </c>
      <c r="B165" s="4">
        <v>0.97511207097178398</v>
      </c>
      <c r="C165" s="4">
        <v>49.7073996645913</v>
      </c>
      <c r="D165" s="4">
        <v>26.098306340959599</v>
      </c>
      <c r="E165" s="4">
        <v>5.5666620748105002E-2</v>
      </c>
      <c r="F165" s="5">
        <v>2.4887929028215901E-2</v>
      </c>
      <c r="G165" s="5">
        <v>0</v>
      </c>
      <c r="H165" s="4">
        <v>4.2105886562265402</v>
      </c>
      <c r="I165" s="4">
        <v>3.8801300077420402</v>
      </c>
      <c r="J165" s="4">
        <v>-25.464490168588799</v>
      </c>
      <c r="K165" s="4">
        <v>37.818328534685001</v>
      </c>
      <c r="L165" s="4">
        <v>33.746662211687699</v>
      </c>
      <c r="M165" s="4">
        <v>61.9116480811388</v>
      </c>
      <c r="N165" s="4">
        <v>84.022760195965006</v>
      </c>
      <c r="O165" s="4">
        <v>47.425907072467503</v>
      </c>
      <c r="P165" s="4">
        <v>194679.91082361</v>
      </c>
      <c r="Q165" s="4">
        <v>94162.502508038495</v>
      </c>
      <c r="R165" s="4">
        <v>783.04262445759105</v>
      </c>
      <c r="S165" s="4">
        <v>0</v>
      </c>
      <c r="T165" s="4">
        <v>0</v>
      </c>
      <c r="U165" s="4">
        <v>2.3479460848101801E-2</v>
      </c>
      <c r="V165" s="4">
        <v>0.25800444342877299</v>
      </c>
      <c r="W165" s="4">
        <v>0</v>
      </c>
      <c r="X165" s="4">
        <v>0.63388532721643398</v>
      </c>
      <c r="Y165" s="4">
        <v>0</v>
      </c>
      <c r="Z165" s="5">
        <v>1.9678582695685301E-3</v>
      </c>
      <c r="AA165" s="5">
        <v>1.41594197580823E-4</v>
      </c>
      <c r="AB165" s="10">
        <v>6.9564815559484804E-3</v>
      </c>
      <c r="AC165" s="10">
        <v>7.8307416795900698E-4</v>
      </c>
      <c r="AD165" s="10">
        <v>1.5038900888106501E-2</v>
      </c>
      <c r="AE165" s="4">
        <v>0.305765724913315</v>
      </c>
      <c r="AF165" s="4">
        <v>1.54798380519318E-2</v>
      </c>
      <c r="AG165" s="4">
        <v>0.133737874319662</v>
      </c>
      <c r="AH165" s="4">
        <v>0.40332000276290503</v>
      </c>
      <c r="AI165" s="4">
        <v>0.54221221206155201</v>
      </c>
      <c r="AJ165" s="4">
        <v>0.58417949145824799</v>
      </c>
      <c r="AK165" s="4">
        <v>0.62701597014900901</v>
      </c>
      <c r="AL165" s="4">
        <v>0.65957322650333405</v>
      </c>
      <c r="AM165" s="4">
        <v>0</v>
      </c>
      <c r="AN165" s="4">
        <v>0</v>
      </c>
      <c r="AO165" s="4" t="s">
        <v>147</v>
      </c>
      <c r="AP165" s="4" t="s">
        <v>131</v>
      </c>
      <c r="AQ165">
        <v>29284538.280000001</v>
      </c>
      <c r="AR165" s="4">
        <v>311</v>
      </c>
      <c r="AS165" s="15">
        <v>0</v>
      </c>
      <c r="AT165" s="15">
        <v>73.998847285223405</v>
      </c>
      <c r="AU165" s="15">
        <v>73.998847285223405</v>
      </c>
      <c r="AV165" s="15">
        <v>26.001152714776499</v>
      </c>
      <c r="AW165" s="15">
        <v>26.001152714776499</v>
      </c>
      <c r="AX165" s="15">
        <v>0</v>
      </c>
      <c r="AY165" s="31">
        <v>2421.2684594452699</v>
      </c>
    </row>
    <row r="166" spans="1:51" x14ac:dyDescent="0.25">
      <c r="A166">
        <v>96</v>
      </c>
      <c r="B166" s="4">
        <v>0.97350137099812095</v>
      </c>
      <c r="C166" s="4">
        <v>26.7726828221241</v>
      </c>
      <c r="D166" s="4">
        <v>27.549929941275099</v>
      </c>
      <c r="E166" s="4">
        <v>2.5632565919905599E-2</v>
      </c>
      <c r="F166" s="5">
        <v>2.6498629001878701E-2</v>
      </c>
      <c r="G166" s="5">
        <v>0</v>
      </c>
      <c r="H166" s="4">
        <v>4.2172011080450202</v>
      </c>
      <c r="I166" s="4">
        <v>3.8860321645172</v>
      </c>
      <c r="J166" s="4">
        <v>-22.809957879120901</v>
      </c>
      <c r="K166" s="4">
        <v>42.7553572295446</v>
      </c>
      <c r="L166" s="4">
        <v>28.4945673405124</v>
      </c>
      <c r="M166" s="4">
        <v>62.019689700786202</v>
      </c>
      <c r="N166" s="4">
        <v>85.169060362298694</v>
      </c>
      <c r="O166" s="4">
        <v>52.023739180369503</v>
      </c>
      <c r="P166" s="4">
        <v>200776.32663905199</v>
      </c>
      <c r="Q166" s="4">
        <v>116868.230954446</v>
      </c>
      <c r="R166" s="4">
        <v>780.043270240163</v>
      </c>
      <c r="S166" s="4">
        <v>0</v>
      </c>
      <c r="T166" s="4">
        <v>0</v>
      </c>
      <c r="U166" s="4">
        <v>1.8063829410077399E-2</v>
      </c>
      <c r="V166" s="4">
        <v>0.209955159861728</v>
      </c>
      <c r="W166" s="4">
        <v>0</v>
      </c>
      <c r="X166" s="4">
        <v>0.66096846375668195</v>
      </c>
      <c r="Y166" s="4">
        <v>0</v>
      </c>
      <c r="Z166" s="5">
        <v>1.4459970199115399E-3</v>
      </c>
      <c r="AA166" s="5">
        <v>1.7177730996286101E-4</v>
      </c>
      <c r="AB166" s="10">
        <v>6.8072136588673404E-3</v>
      </c>
      <c r="AC166" s="10">
        <v>8.1006329159096001E-4</v>
      </c>
      <c r="AD166" s="10">
        <v>1.72635588581256E-2</v>
      </c>
      <c r="AE166" s="4">
        <v>0.296794421027685</v>
      </c>
      <c r="AF166" s="4">
        <v>6.7008811869248702E-3</v>
      </c>
      <c r="AG166" s="4">
        <v>0.16336096981093601</v>
      </c>
      <c r="AH166" s="4">
        <v>0.40146968256755999</v>
      </c>
      <c r="AI166" s="4">
        <v>0.56933907046341103</v>
      </c>
      <c r="AJ166" s="4">
        <v>0.59061083909829504</v>
      </c>
      <c r="AK166" s="4">
        <v>0.63707178529108999</v>
      </c>
      <c r="AL166" s="4">
        <v>0.71990671236429704</v>
      </c>
      <c r="AM166" s="4">
        <v>0</v>
      </c>
      <c r="AN166" s="4">
        <v>0</v>
      </c>
      <c r="AO166" s="4" t="s">
        <v>148</v>
      </c>
      <c r="AP166" s="4" t="s">
        <v>132</v>
      </c>
      <c r="AQ166">
        <v>53876254.469999999</v>
      </c>
      <c r="AR166" s="4">
        <v>461</v>
      </c>
      <c r="AS166" s="15">
        <v>0</v>
      </c>
      <c r="AT166" s="15">
        <v>78.352521208588698</v>
      </c>
      <c r="AU166" s="15">
        <v>78.352521208588698</v>
      </c>
      <c r="AV166" s="15">
        <v>21.647478791411199</v>
      </c>
      <c r="AW166" s="15">
        <v>21.647478791411199</v>
      </c>
      <c r="AX166" s="15">
        <v>0</v>
      </c>
      <c r="AY166" s="31">
        <v>2404.41786820775</v>
      </c>
    </row>
    <row r="167" spans="1:51" x14ac:dyDescent="0.25">
      <c r="A167">
        <v>96</v>
      </c>
      <c r="B167" s="4">
        <v>0.97197427732210295</v>
      </c>
      <c r="C167" s="4">
        <v>29.800864815222099</v>
      </c>
      <c r="D167" s="4">
        <v>28.902020150399998</v>
      </c>
      <c r="E167" s="4">
        <v>2.9055706779662099E-2</v>
      </c>
      <c r="F167" s="5">
        <v>2.8025722677896301E-2</v>
      </c>
      <c r="G167" s="5">
        <v>0</v>
      </c>
      <c r="H167" s="4">
        <v>4.2259042499588002</v>
      </c>
      <c r="I167" s="4">
        <v>3.8849370829637002</v>
      </c>
      <c r="J167" s="4">
        <v>-21.079839352951002</v>
      </c>
      <c r="K167" s="4">
        <v>47.760519755853203</v>
      </c>
      <c r="L167" s="4">
        <v>24.323622140748402</v>
      </c>
      <c r="M167" s="4">
        <v>61.845891385876698</v>
      </c>
      <c r="N167" s="4">
        <v>85.730577545157402</v>
      </c>
      <c r="O167" s="4">
        <v>54.5334747229005</v>
      </c>
      <c r="P167" s="4">
        <v>207846.866397868</v>
      </c>
      <c r="Q167" s="4">
        <v>154208.444215686</v>
      </c>
      <c r="R167" s="4">
        <v>777.74649610272502</v>
      </c>
      <c r="S167" s="4">
        <v>0</v>
      </c>
      <c r="T167" s="4">
        <v>0</v>
      </c>
      <c r="U167" s="4">
        <v>2.0186154565194799E-2</v>
      </c>
      <c r="V167" s="4">
        <v>0.22353506832716299</v>
      </c>
      <c r="W167" s="4">
        <v>0</v>
      </c>
      <c r="X167" s="4">
        <v>0.65514000712260101</v>
      </c>
      <c r="Y167" s="4">
        <v>0</v>
      </c>
      <c r="Z167" s="5">
        <v>1.0134293068831399E-3</v>
      </c>
      <c r="AA167" s="5">
        <v>1.70209545539195E-4</v>
      </c>
      <c r="AB167" s="10">
        <v>6.9042382945870796E-3</v>
      </c>
      <c r="AC167" s="10">
        <v>8.61779669622466E-4</v>
      </c>
      <c r="AD167" s="10">
        <v>1.9076046752145401E-2</v>
      </c>
      <c r="AE167" s="4">
        <v>0.29385438703324201</v>
      </c>
      <c r="AF167" s="4">
        <v>1.6161473510417499E-2</v>
      </c>
      <c r="AG167" s="4">
        <v>0.19162277812014999</v>
      </c>
      <c r="AH167" s="4">
        <v>0.42602219114213002</v>
      </c>
      <c r="AI167" s="4">
        <v>0.56189991469684097</v>
      </c>
      <c r="AJ167" s="4">
        <v>0.59041776747408203</v>
      </c>
      <c r="AK167" s="4">
        <v>0.62672501942177905</v>
      </c>
      <c r="AL167" s="4">
        <v>0.73228606785730799</v>
      </c>
      <c r="AM167" s="4">
        <v>0</v>
      </c>
      <c r="AN167" s="4">
        <v>0</v>
      </c>
      <c r="AO167" s="4" t="s">
        <v>70</v>
      </c>
      <c r="AP167" s="4" t="s">
        <v>71</v>
      </c>
      <c r="AQ167">
        <v>94375567.859999999</v>
      </c>
      <c r="AR167" s="4">
        <v>612</v>
      </c>
      <c r="AS167" s="15">
        <v>0</v>
      </c>
      <c r="AT167" s="15">
        <v>77.420791320047002</v>
      </c>
      <c r="AU167" s="15">
        <v>77.420791320047002</v>
      </c>
      <c r="AV167" s="15">
        <v>22.579208679952899</v>
      </c>
      <c r="AW167" s="15">
        <v>22.579208679952899</v>
      </c>
      <c r="AX167" s="15">
        <v>0</v>
      </c>
      <c r="AY167">
        <v>2445.4481535810401</v>
      </c>
    </row>
    <row r="168" spans="1:51" x14ac:dyDescent="0.25">
      <c r="A168">
        <v>96</v>
      </c>
      <c r="B168" s="4">
        <v>0.97020337172996596</v>
      </c>
      <c r="C168" s="4">
        <v>39.330956448995103</v>
      </c>
      <c r="D168" s="4">
        <v>30.440995959772</v>
      </c>
      <c r="E168" s="4">
        <v>4.0789489165397298E-2</v>
      </c>
      <c r="F168" s="5">
        <v>2.9796628270033602E-2</v>
      </c>
      <c r="G168" s="5">
        <v>0</v>
      </c>
      <c r="H168" s="4">
        <v>4.2536870916460998</v>
      </c>
      <c r="I168" s="4">
        <v>3.8801591026745199</v>
      </c>
      <c r="J168" s="4">
        <v>-19.930376584440499</v>
      </c>
      <c r="K168" s="4">
        <v>52.638489109442702</v>
      </c>
      <c r="L168" s="4">
        <v>22.711130006484801</v>
      </c>
      <c r="M168" s="4">
        <v>62.917731348326598</v>
      </c>
      <c r="N168" s="4">
        <v>85.384429170934098</v>
      </c>
      <c r="O168" s="4">
        <v>54.570344197912597</v>
      </c>
      <c r="P168" s="4">
        <v>221372.803113364</v>
      </c>
      <c r="Q168" s="4">
        <v>163504.73543937699</v>
      </c>
      <c r="R168" s="4">
        <v>778.24801933927199</v>
      </c>
      <c r="S168" s="4">
        <v>0</v>
      </c>
      <c r="T168" s="4">
        <v>0</v>
      </c>
      <c r="U168" s="4">
        <v>2.9083247223134399E-2</v>
      </c>
      <c r="V168" s="4">
        <v>0.182971891087849</v>
      </c>
      <c r="W168" s="4">
        <v>0</v>
      </c>
      <c r="X168" s="4">
        <v>0.60887744099841301</v>
      </c>
      <c r="Y168" s="4">
        <v>0</v>
      </c>
      <c r="Z168" s="5">
        <v>9.51702858830536E-4</v>
      </c>
      <c r="AA168" s="5">
        <v>1.7456400682172601E-4</v>
      </c>
      <c r="AB168" s="10">
        <v>6.7319949719209298E-3</v>
      </c>
      <c r="AC168" s="10">
        <v>9.0169467830698304E-4</v>
      </c>
      <c r="AD168" s="10">
        <v>2.10366532612275E-2</v>
      </c>
      <c r="AE168" s="4">
        <v>0.29410775943590001</v>
      </c>
      <c r="AF168" s="4">
        <v>1.25069260511318E-2</v>
      </c>
      <c r="AG168" s="4">
        <v>0.18297705685483101</v>
      </c>
      <c r="AH168" s="4">
        <v>0.42184749475441002</v>
      </c>
      <c r="AI168" s="4">
        <v>0.54895305663448901</v>
      </c>
      <c r="AJ168" s="4">
        <v>0.59181655854258397</v>
      </c>
      <c r="AK168" s="4">
        <v>0.63026855613211796</v>
      </c>
      <c r="AL168" s="4">
        <v>0.72750449460981603</v>
      </c>
      <c r="AM168" s="4">
        <v>0</v>
      </c>
      <c r="AN168" s="4">
        <v>0</v>
      </c>
      <c r="AO168" s="4" t="s">
        <v>149</v>
      </c>
      <c r="AP168" s="4" t="s">
        <v>133</v>
      </c>
      <c r="AQ168">
        <v>146990757.16</v>
      </c>
      <c r="AR168" s="4">
        <v>899</v>
      </c>
      <c r="AS168" s="15">
        <v>0</v>
      </c>
      <c r="AT168" s="15">
        <v>81.291075302057394</v>
      </c>
      <c r="AU168" s="15">
        <v>81.291075302057394</v>
      </c>
      <c r="AV168" s="15">
        <v>18.7089246979425</v>
      </c>
      <c r="AW168" s="15">
        <v>18.7089246979425</v>
      </c>
      <c r="AX168" s="15">
        <v>0</v>
      </c>
      <c r="AY168">
        <v>2486.93854523443</v>
      </c>
    </row>
    <row r="169" spans="1:51" x14ac:dyDescent="0.25">
      <c r="A169">
        <v>96</v>
      </c>
      <c r="B169" s="4">
        <v>0.96900945661479398</v>
      </c>
      <c r="C169" s="4">
        <v>32.473426934799399</v>
      </c>
      <c r="D169" s="4">
        <v>31.461249222338399</v>
      </c>
      <c r="E169" s="4">
        <v>3.2191216777076898E-2</v>
      </c>
      <c r="F169" s="5">
        <v>3.0990543385205901E-2</v>
      </c>
      <c r="G169" s="5">
        <v>0</v>
      </c>
      <c r="H169" s="4">
        <v>4.2911614374560596</v>
      </c>
      <c r="I169" s="4">
        <v>3.8773952632659698</v>
      </c>
      <c r="J169" s="4">
        <v>-19.9573752234156</v>
      </c>
      <c r="K169" s="4">
        <v>57.616614685254497</v>
      </c>
      <c r="L169" s="4">
        <v>21.594660094438002</v>
      </c>
      <c r="M169" s="4">
        <v>63.836859236642198</v>
      </c>
      <c r="N169" s="4">
        <v>84.305535356973493</v>
      </c>
      <c r="O169" s="4">
        <v>54.619565009627998</v>
      </c>
      <c r="P169" s="4">
        <v>221663.929765712</v>
      </c>
      <c r="Q169" s="4">
        <v>178745.88893869999</v>
      </c>
      <c r="R169" s="4">
        <v>777.65730825273204</v>
      </c>
      <c r="S169" s="4">
        <v>0</v>
      </c>
      <c r="T169" s="4">
        <v>0</v>
      </c>
      <c r="U169" s="4">
        <v>4.1056142451378001E-2</v>
      </c>
      <c r="V169" s="4">
        <v>0.187785632584129</v>
      </c>
      <c r="W169" s="4">
        <v>0</v>
      </c>
      <c r="X169" s="4">
        <v>0.63593129398047099</v>
      </c>
      <c r="Y169" s="4">
        <v>0</v>
      </c>
      <c r="Z169" s="5">
        <v>8.6274923840961399E-4</v>
      </c>
      <c r="AA169" s="5">
        <v>1.95531172708136E-4</v>
      </c>
      <c r="AB169" s="10">
        <v>6.7521150804030899E-3</v>
      </c>
      <c r="AC169" s="10">
        <v>9.4730834473618296E-4</v>
      </c>
      <c r="AD169" s="10">
        <v>2.22328213896082E-2</v>
      </c>
      <c r="AE169" s="4">
        <v>0.284017828893045</v>
      </c>
      <c r="AF169" s="4">
        <v>1.22025956456343E-2</v>
      </c>
      <c r="AG169" s="4">
        <v>0.21315802431050601</v>
      </c>
      <c r="AH169" s="4">
        <v>0.42608523507960699</v>
      </c>
      <c r="AI169" s="4">
        <v>0.56660455396508802</v>
      </c>
      <c r="AJ169" s="4">
        <v>0.61523570420264095</v>
      </c>
      <c r="AK169" s="4">
        <v>0.65498448579063695</v>
      </c>
      <c r="AL169" s="4">
        <v>0.74035561075373602</v>
      </c>
      <c r="AM169" s="4">
        <v>0</v>
      </c>
      <c r="AN169" s="4">
        <v>0</v>
      </c>
      <c r="AO169" s="4" t="s">
        <v>150</v>
      </c>
      <c r="AP169" s="4" t="s">
        <v>134</v>
      </c>
      <c r="AQ169">
        <v>195369256.61000001</v>
      </c>
      <c r="AR169" s="4">
        <v>1093</v>
      </c>
      <c r="AS169" s="15">
        <v>0</v>
      </c>
      <c r="AT169" s="15">
        <v>81.016706454467894</v>
      </c>
      <c r="AU169" s="15">
        <v>81.016706454467894</v>
      </c>
      <c r="AV169" s="15">
        <v>18.983293545532</v>
      </c>
      <c r="AW169" s="15">
        <v>18.983293545532</v>
      </c>
      <c r="AX169" s="15">
        <v>0</v>
      </c>
      <c r="AY169">
        <v>2553.3867855579701</v>
      </c>
    </row>
    <row r="170" spans="1:51" x14ac:dyDescent="0.25">
      <c r="A170">
        <v>96</v>
      </c>
      <c r="B170" s="4">
        <v>0.96742216143446902</v>
      </c>
      <c r="C170" s="4">
        <v>26.105288157557901</v>
      </c>
      <c r="D170" s="4">
        <v>32.796424118294901</v>
      </c>
      <c r="E170" s="4">
        <v>2.48956062862472E-2</v>
      </c>
      <c r="F170" s="5">
        <v>3.25778385655301E-2</v>
      </c>
      <c r="G170" s="5">
        <v>0</v>
      </c>
      <c r="H170" s="4">
        <v>4.3434962084024598</v>
      </c>
      <c r="I170" s="4">
        <v>3.8989630554518402</v>
      </c>
      <c r="J170" s="4">
        <v>-21.354156545593899</v>
      </c>
      <c r="K170" s="4">
        <v>63.1120753503209</v>
      </c>
      <c r="L170" s="4">
        <v>20.435930352782599</v>
      </c>
      <c r="M170" s="4">
        <v>65.064386449673705</v>
      </c>
      <c r="N170" s="4">
        <v>71.574777731934006</v>
      </c>
      <c r="O170" s="4">
        <v>47.240370826645702</v>
      </c>
      <c r="P170" s="4">
        <v>219355.740428266</v>
      </c>
      <c r="Q170" s="4">
        <v>192762.50824507599</v>
      </c>
      <c r="R170" s="4">
        <v>781.42494052515303</v>
      </c>
      <c r="S170" s="4">
        <v>0</v>
      </c>
      <c r="T170" s="4">
        <v>0</v>
      </c>
      <c r="U170" s="4">
        <v>6.0045389260732399E-2</v>
      </c>
      <c r="V170" s="4">
        <v>0.21370601062214301</v>
      </c>
      <c r="W170" s="4">
        <v>0</v>
      </c>
      <c r="X170" s="4">
        <v>0.70329734853280501</v>
      </c>
      <c r="Y170" s="4">
        <v>0</v>
      </c>
      <c r="Z170" s="5">
        <v>7.6476302229950904E-4</v>
      </c>
      <c r="AA170" s="5">
        <v>1.82150280358402E-4</v>
      </c>
      <c r="AB170" s="10">
        <v>6.4940182055897196E-3</v>
      </c>
      <c r="AC170" s="10">
        <v>9.5831449460532299E-4</v>
      </c>
      <c r="AD170" s="10">
        <v>2.4178574530461201E-2</v>
      </c>
      <c r="AE170" s="4">
        <v>0.27464419699634801</v>
      </c>
      <c r="AF170" s="4">
        <v>3.7134094373610302E-2</v>
      </c>
      <c r="AG170" s="4">
        <v>0.26503523868852202</v>
      </c>
      <c r="AH170" s="4">
        <v>0.46728953993371403</v>
      </c>
      <c r="AI170" s="4">
        <v>0.57490846976544496</v>
      </c>
      <c r="AJ170" s="4">
        <v>0.61874089502929097</v>
      </c>
      <c r="AK170" s="4">
        <v>0.671299625396928</v>
      </c>
      <c r="AL170" s="4">
        <v>0.74245848950375704</v>
      </c>
      <c r="AM170" s="4">
        <v>0</v>
      </c>
      <c r="AN170" s="4">
        <v>0</v>
      </c>
      <c r="AO170" s="4" t="s">
        <v>151</v>
      </c>
      <c r="AP170" s="4" t="s">
        <v>135</v>
      </c>
      <c r="AQ170">
        <v>440462331.33999997</v>
      </c>
      <c r="AR170" s="4">
        <v>2285</v>
      </c>
      <c r="AS170" s="15">
        <v>0</v>
      </c>
      <c r="AT170" s="15">
        <v>78.136513409210394</v>
      </c>
      <c r="AU170" s="15">
        <v>78.136513409210394</v>
      </c>
      <c r="AV170" s="15">
        <v>21.863486590789499</v>
      </c>
      <c r="AW170" s="15">
        <v>21.863486590789499</v>
      </c>
      <c r="AX170" s="15">
        <v>0</v>
      </c>
      <c r="AY170">
        <v>2411.0287605569201</v>
      </c>
    </row>
    <row r="171" spans="1:51" x14ac:dyDescent="0.25">
      <c r="A171">
        <v>96</v>
      </c>
      <c r="B171" s="4">
        <v>0.96344010271620495</v>
      </c>
      <c r="C171" s="4">
        <v>21.786558811812601</v>
      </c>
      <c r="D171" s="4">
        <v>36.041740645699903</v>
      </c>
      <c r="E171" s="4">
        <v>2.0269151327043201E-2</v>
      </c>
      <c r="F171" s="5">
        <v>3.6559897283794003E-2</v>
      </c>
      <c r="G171" s="5">
        <v>0</v>
      </c>
      <c r="H171" s="4">
        <v>4.3823192732651801</v>
      </c>
      <c r="I171" s="4">
        <v>3.9286636693541799</v>
      </c>
      <c r="J171" s="4">
        <v>-20.163075826658801</v>
      </c>
      <c r="K171" s="4">
        <v>67.982146093432604</v>
      </c>
      <c r="L171" s="4">
        <v>17.684083120945299</v>
      </c>
      <c r="M171" s="4">
        <v>65.141521728110504</v>
      </c>
      <c r="N171" s="4">
        <v>64.711382933794496</v>
      </c>
      <c r="O171" s="4">
        <v>43.699404297018198</v>
      </c>
      <c r="P171" s="4">
        <v>243714.826063088</v>
      </c>
      <c r="Q171" s="4">
        <v>224595.32141707101</v>
      </c>
      <c r="R171" s="4">
        <v>782.39852713303003</v>
      </c>
      <c r="S171" s="4">
        <v>0</v>
      </c>
      <c r="T171" s="4">
        <v>0</v>
      </c>
      <c r="U171" s="4">
        <v>6.5493017814123797E-2</v>
      </c>
      <c r="V171" s="4">
        <v>0.248765497557179</v>
      </c>
      <c r="W171" s="4">
        <v>0</v>
      </c>
      <c r="X171" s="4">
        <v>0.78957744378691697</v>
      </c>
      <c r="Y171" s="4">
        <v>0</v>
      </c>
      <c r="Z171" s="5">
        <v>6.4527536540262998E-4</v>
      </c>
      <c r="AA171" s="5">
        <v>1.7617551777020601E-4</v>
      </c>
      <c r="AB171" s="10">
        <v>6.3998191049008399E-3</v>
      </c>
      <c r="AC171" s="10">
        <v>1.0629989309436101E-3</v>
      </c>
      <c r="AD171" s="10">
        <v>2.8275610165014901E-2</v>
      </c>
      <c r="AE171" s="4">
        <v>0.29535044124147197</v>
      </c>
      <c r="AF171" s="4">
        <v>5.1192415678526997E-2</v>
      </c>
      <c r="AG171" s="4">
        <v>0.25456293148199799</v>
      </c>
      <c r="AH171" s="4">
        <v>0.43378408172322003</v>
      </c>
      <c r="AI171" s="4">
        <v>0.50804043242051</v>
      </c>
      <c r="AJ171" s="4">
        <v>0.54812370676479005</v>
      </c>
      <c r="AK171" s="4">
        <v>0.60571344624363799</v>
      </c>
      <c r="AL171" s="4">
        <v>0.67001218241509997</v>
      </c>
      <c r="AM171" s="4">
        <v>0</v>
      </c>
      <c r="AN171" s="4">
        <v>0</v>
      </c>
      <c r="AO171" s="4" t="s">
        <v>152</v>
      </c>
      <c r="AP171" s="4" t="s">
        <v>136</v>
      </c>
      <c r="AQ171">
        <v>1618209290.8099999</v>
      </c>
      <c r="AR171" s="4">
        <v>7205</v>
      </c>
      <c r="AS171" s="15">
        <v>0</v>
      </c>
      <c r="AT171" s="15">
        <v>74.872125446983105</v>
      </c>
      <c r="AU171" s="15">
        <v>74.872125446983105</v>
      </c>
      <c r="AV171" s="15">
        <v>25.127874553016799</v>
      </c>
      <c r="AW171" s="15">
        <v>25.127874553016799</v>
      </c>
      <c r="AX171" s="15">
        <v>0</v>
      </c>
      <c r="AY171">
        <v>2241.1844456692602</v>
      </c>
    </row>
    <row r="172" spans="1:51" x14ac:dyDescent="0.25">
      <c r="A172">
        <v>96</v>
      </c>
      <c r="B172" s="4">
        <v>0.96154399340510099</v>
      </c>
      <c r="C172" s="4">
        <v>22.360662147740399</v>
      </c>
      <c r="D172" s="4">
        <v>37.5359828314445</v>
      </c>
      <c r="E172" s="4">
        <v>2.0870463101401299E-2</v>
      </c>
      <c r="F172" s="5">
        <v>3.8456006594898402E-2</v>
      </c>
      <c r="G172" s="5">
        <v>0</v>
      </c>
      <c r="H172" s="4">
        <v>4.4058236870809599</v>
      </c>
      <c r="I172" s="4">
        <v>3.9125833410041002</v>
      </c>
      <c r="J172" s="4">
        <v>-18.315216017832402</v>
      </c>
      <c r="K172" s="4">
        <v>72.550031815322399</v>
      </c>
      <c r="L172" s="4">
        <v>16.944949136027901</v>
      </c>
      <c r="M172" s="4">
        <v>65.194574410805302</v>
      </c>
      <c r="N172" s="4">
        <v>67.069184877611207</v>
      </c>
      <c r="O172" s="4">
        <v>45.677275485340097</v>
      </c>
      <c r="P172" s="4">
        <v>257453.20923229301</v>
      </c>
      <c r="Q172" s="4">
        <v>235315.00654482399</v>
      </c>
      <c r="R172" s="4">
        <v>781.36846502568199</v>
      </c>
      <c r="S172" s="4">
        <v>0</v>
      </c>
      <c r="T172" s="4">
        <v>0</v>
      </c>
      <c r="U172" s="4">
        <v>6.9050174681018997E-2</v>
      </c>
      <c r="V172" s="4">
        <v>0.25632792032367102</v>
      </c>
      <c r="W172" s="4">
        <v>0</v>
      </c>
      <c r="X172" s="4">
        <v>0.75606068780850599</v>
      </c>
      <c r="Y172" s="4">
        <v>0</v>
      </c>
      <c r="Z172" s="5">
        <v>6.0602702363010403E-4</v>
      </c>
      <c r="AA172" s="5">
        <v>1.7831974160810999E-4</v>
      </c>
      <c r="AB172" s="10">
        <v>6.3865014815683799E-3</v>
      </c>
      <c r="AC172" s="10">
        <v>1.1372101797009399E-3</v>
      </c>
      <c r="AD172" s="10">
        <v>3.0147930046874001E-2</v>
      </c>
      <c r="AE172" s="4">
        <v>0.30419916838834199</v>
      </c>
      <c r="AF172" s="4">
        <v>4.2039671731053198E-2</v>
      </c>
      <c r="AG172" s="4">
        <v>0.239786025953239</v>
      </c>
      <c r="AH172" s="4">
        <v>0.42244871398490302</v>
      </c>
      <c r="AI172" s="4">
        <v>0.49894399816810497</v>
      </c>
      <c r="AJ172" s="4">
        <v>0.531398527127243</v>
      </c>
      <c r="AK172" s="4">
        <v>0.583567919674988</v>
      </c>
      <c r="AL172" s="4">
        <v>0.66086498954339401</v>
      </c>
      <c r="AM172" s="4">
        <v>0</v>
      </c>
      <c r="AN172" s="4">
        <v>0</v>
      </c>
      <c r="AO172" s="4" t="s">
        <v>72</v>
      </c>
      <c r="AP172" s="4" t="s">
        <v>73</v>
      </c>
      <c r="AQ172">
        <v>3328295452.5700002</v>
      </c>
      <c r="AR172" s="4">
        <v>14144</v>
      </c>
      <c r="AS172" s="15">
        <v>0</v>
      </c>
      <c r="AT172" s="15">
        <v>74.169264827852004</v>
      </c>
      <c r="AU172" s="15">
        <v>74.169264827852004</v>
      </c>
      <c r="AV172" s="15">
        <v>25.8307351721479</v>
      </c>
      <c r="AW172" s="15">
        <v>25.8307351721479</v>
      </c>
      <c r="AX172" s="15">
        <v>0</v>
      </c>
      <c r="AY172">
        <v>2276.2403965763501</v>
      </c>
    </row>
    <row r="173" spans="1:51" x14ac:dyDescent="0.25">
      <c r="A173">
        <v>96</v>
      </c>
      <c r="B173" s="4">
        <v>0.96082763760385204</v>
      </c>
      <c r="C173" s="4">
        <v>24.6270697113921</v>
      </c>
      <c r="D173" s="4">
        <v>38.092132930395202</v>
      </c>
      <c r="E173" s="4">
        <v>2.3284791997702701E-2</v>
      </c>
      <c r="F173" s="5">
        <v>3.9172362396147103E-2</v>
      </c>
      <c r="G173" s="5">
        <v>0</v>
      </c>
      <c r="H173" s="4">
        <v>4.4706505093017599</v>
      </c>
      <c r="I173" s="4">
        <v>3.8346618125943799</v>
      </c>
      <c r="J173" s="4">
        <v>-16.220597361616001</v>
      </c>
      <c r="K173" s="4">
        <v>87.907959788691201</v>
      </c>
      <c r="L173" s="4">
        <v>17.144444522299199</v>
      </c>
      <c r="M173" s="4">
        <v>67.148210034932802</v>
      </c>
      <c r="N173" s="4">
        <v>70.991782992592206</v>
      </c>
      <c r="O173" s="4">
        <v>48.931741393439196</v>
      </c>
      <c r="P173" s="4">
        <v>251684.22637114799</v>
      </c>
      <c r="Q173" s="4">
        <v>232715.77735422901</v>
      </c>
      <c r="R173" s="4">
        <v>780.65859108570805</v>
      </c>
      <c r="S173" s="4">
        <v>0</v>
      </c>
      <c r="T173" s="4">
        <v>0</v>
      </c>
      <c r="U173" s="4">
        <v>6.2817026322897498E-2</v>
      </c>
      <c r="V173" s="4">
        <v>0.28279482274059597</v>
      </c>
      <c r="W173" s="4">
        <v>0</v>
      </c>
      <c r="X173" s="4">
        <v>0.68800000350740997</v>
      </c>
      <c r="Y173" s="4">
        <v>0</v>
      </c>
      <c r="Z173" s="5">
        <v>5.9414657977764499E-4</v>
      </c>
      <c r="AA173" s="5">
        <v>2.0488314788704801E-4</v>
      </c>
      <c r="AB173" s="10">
        <v>6.2757876397160298E-3</v>
      </c>
      <c r="AC173" s="10">
        <v>1.3465174829284401E-3</v>
      </c>
      <c r="AD173" s="10">
        <v>3.07510099957004E-2</v>
      </c>
      <c r="AE173" s="4">
        <v>0.29729260616966402</v>
      </c>
      <c r="AF173" s="4">
        <v>4.6578043051627299E-2</v>
      </c>
      <c r="AG173" s="4">
        <v>0.250807795302879</v>
      </c>
      <c r="AH173" s="4">
        <v>0.42143054798866098</v>
      </c>
      <c r="AI173" s="4">
        <v>0.52187428957997595</v>
      </c>
      <c r="AJ173" s="4">
        <v>0.56606409446680395</v>
      </c>
      <c r="AK173" s="4">
        <v>0.60847406284306305</v>
      </c>
      <c r="AL173" s="4">
        <v>0.68417413910065905</v>
      </c>
      <c r="AM173" s="4">
        <v>0</v>
      </c>
      <c r="AN173" s="4">
        <v>0</v>
      </c>
      <c r="AO173" s="4" t="s">
        <v>74</v>
      </c>
      <c r="AP173" s="4" t="s">
        <v>75</v>
      </c>
      <c r="AQ173">
        <v>30819481258.130001</v>
      </c>
      <c r="AR173" s="4">
        <v>132434</v>
      </c>
      <c r="AS173" s="15">
        <v>0</v>
      </c>
      <c r="AT173" s="15">
        <v>71.502455984676402</v>
      </c>
      <c r="AU173" s="15">
        <v>71.502455984676402</v>
      </c>
      <c r="AV173" s="15">
        <v>28.497544015323498</v>
      </c>
      <c r="AW173" s="15">
        <v>28.497544015323498</v>
      </c>
      <c r="AX173" s="15">
        <v>0</v>
      </c>
      <c r="AY173">
        <v>2631.9875948713998</v>
      </c>
    </row>
    <row r="174" spans="1:51" x14ac:dyDescent="0.25">
      <c r="A174">
        <v>96</v>
      </c>
      <c r="B174" s="4">
        <v>0.95940008760393003</v>
      </c>
      <c r="C174" s="4">
        <v>27.659639393930501</v>
      </c>
      <c r="D174" s="4">
        <v>39.186913594051298</v>
      </c>
      <c r="E174" s="4">
        <v>2.66215602147351E-2</v>
      </c>
      <c r="F174" s="5">
        <v>4.0599912396069797E-2</v>
      </c>
      <c r="G174" s="5">
        <v>0</v>
      </c>
      <c r="H174" s="4">
        <v>4.6040897407177299</v>
      </c>
      <c r="I174" s="4">
        <v>3.8240140667101499</v>
      </c>
      <c r="J174" s="4">
        <v>-8.7013534334521907</v>
      </c>
      <c r="K174" s="4">
        <v>111.17716925209101</v>
      </c>
      <c r="L174" s="4">
        <v>17.0820886560048</v>
      </c>
      <c r="M174" s="4">
        <v>63.042543905396997</v>
      </c>
      <c r="N174" s="4">
        <v>79.422625246693798</v>
      </c>
      <c r="O174" s="4">
        <v>56.985354393576401</v>
      </c>
      <c r="P174" s="4">
        <v>250999.97861984401</v>
      </c>
      <c r="Q174" s="4">
        <v>233639.42637184201</v>
      </c>
      <c r="R174" s="4">
        <v>778.101578364999</v>
      </c>
      <c r="S174" s="4">
        <v>0</v>
      </c>
      <c r="T174" s="4">
        <v>0</v>
      </c>
      <c r="U174" s="4">
        <v>6.4421903651509599E-2</v>
      </c>
      <c r="V174" s="4">
        <v>0.282932591642788</v>
      </c>
      <c r="W174" s="4">
        <v>0</v>
      </c>
      <c r="X174" s="4">
        <v>0.52905274504158095</v>
      </c>
      <c r="Y174" s="4">
        <v>0</v>
      </c>
      <c r="Z174" s="5">
        <v>5.56186913227947E-4</v>
      </c>
      <c r="AA174" s="5">
        <v>2.70030901306861E-4</v>
      </c>
      <c r="AB174" s="10">
        <v>6.4217133067637697E-3</v>
      </c>
      <c r="AC174" s="10">
        <v>1.5995873417749299E-3</v>
      </c>
      <c r="AD174" s="10">
        <v>3.1752375777931198E-2</v>
      </c>
      <c r="AE174" s="4">
        <v>0.26128165703329698</v>
      </c>
      <c r="AF174" s="4">
        <v>5.8444521539540703E-2</v>
      </c>
      <c r="AG174" s="4">
        <v>0.27308995266921499</v>
      </c>
      <c r="AH174" s="4">
        <v>0.433946836706882</v>
      </c>
      <c r="AI174" s="4">
        <v>0.58356016063233696</v>
      </c>
      <c r="AJ174" s="4">
        <v>0.66303302852680102</v>
      </c>
      <c r="AK174" s="4">
        <v>0.71958202048277498</v>
      </c>
      <c r="AL174" s="4">
        <v>0.78662329135075704</v>
      </c>
      <c r="AM174" s="4">
        <v>0</v>
      </c>
      <c r="AN174" s="4">
        <v>0</v>
      </c>
      <c r="AO174" s="4" t="s">
        <v>76</v>
      </c>
      <c r="AP174" s="4" t="s">
        <v>77</v>
      </c>
      <c r="AQ174">
        <v>26970400822.66</v>
      </c>
      <c r="AR174" s="4">
        <v>115436</v>
      </c>
      <c r="AS174" s="15">
        <v>0</v>
      </c>
      <c r="AT174" s="15">
        <v>71.612171443083099</v>
      </c>
      <c r="AU174" s="15">
        <v>71.612171443083099</v>
      </c>
      <c r="AV174" s="15">
        <v>28.387828556916801</v>
      </c>
      <c r="AW174" s="15">
        <v>28.387828556916801</v>
      </c>
      <c r="AX174" s="15">
        <v>0</v>
      </c>
      <c r="AY174" s="31">
        <v>3087.7538536464099</v>
      </c>
    </row>
    <row r="175" spans="1:51" x14ac:dyDescent="0.25">
      <c r="A175">
        <v>96</v>
      </c>
      <c r="B175" s="4">
        <v>0.95303203121840196</v>
      </c>
      <c r="C175" s="4">
        <v>35.818660942560903</v>
      </c>
      <c r="D175" s="4">
        <v>43.857729903577599</v>
      </c>
      <c r="E175" s="4">
        <v>3.6280312446535699E-2</v>
      </c>
      <c r="F175" s="5">
        <v>4.6967968781597098E-2</v>
      </c>
      <c r="G175" s="5">
        <v>0</v>
      </c>
      <c r="H175" s="4">
        <v>4.6166323055901</v>
      </c>
      <c r="I175" s="4">
        <v>3.7958977399907301</v>
      </c>
      <c r="J175" s="4">
        <v>3.0265546708956599</v>
      </c>
      <c r="K175" s="4">
        <v>136.19411777651101</v>
      </c>
      <c r="L175" s="4">
        <v>16.038161592360499</v>
      </c>
      <c r="M175" s="4">
        <v>49.643130069739101</v>
      </c>
      <c r="N175" s="4">
        <v>88.062495682321895</v>
      </c>
      <c r="O175" s="4">
        <v>66.536975900665198</v>
      </c>
      <c r="P175" s="4">
        <v>265465.431012068</v>
      </c>
      <c r="Q175" s="4">
        <v>248890.28985673899</v>
      </c>
      <c r="R175" s="4">
        <v>775.44073038311797</v>
      </c>
      <c r="S175" s="4">
        <v>0</v>
      </c>
      <c r="T175" s="4">
        <v>0</v>
      </c>
      <c r="U175" s="4">
        <v>9.7442171398168798E-2</v>
      </c>
      <c r="V175" s="4">
        <v>0.35101442032126801</v>
      </c>
      <c r="W175" s="4">
        <v>0</v>
      </c>
      <c r="X175" s="4">
        <v>0.40204555138195702</v>
      </c>
      <c r="Y175" s="4">
        <v>0</v>
      </c>
      <c r="Z175" s="5">
        <v>4.83037159168308E-4</v>
      </c>
      <c r="AA175" s="5">
        <v>2.8039011160529899E-4</v>
      </c>
      <c r="AB175" s="10">
        <v>6.27238955917306E-3</v>
      </c>
      <c r="AC175" s="10">
        <v>1.7957185108539999E-3</v>
      </c>
      <c r="AD175" s="10">
        <v>3.81364147591065E-2</v>
      </c>
      <c r="AE175" s="4">
        <v>0.22430055199116999</v>
      </c>
      <c r="AF175" s="4">
        <v>2.66566326114329E-2</v>
      </c>
      <c r="AG175" s="4">
        <v>0.237947613105426</v>
      </c>
      <c r="AH175" s="4">
        <v>0.44154270533151302</v>
      </c>
      <c r="AI175" s="4">
        <v>0.68448743550822899</v>
      </c>
      <c r="AJ175" s="4">
        <v>0.81060300210147296</v>
      </c>
      <c r="AK175" s="4">
        <v>0.89541517427100303</v>
      </c>
      <c r="AL175" s="4">
        <v>0.92970977377656805</v>
      </c>
      <c r="AM175" s="4">
        <v>0</v>
      </c>
      <c r="AN175" s="4">
        <v>0</v>
      </c>
      <c r="AO175" s="4" t="s">
        <v>78</v>
      </c>
      <c r="AP175" s="4" t="s">
        <v>79</v>
      </c>
      <c r="AQ175">
        <v>10927777066.450001</v>
      </c>
      <c r="AR175" s="4">
        <v>43906</v>
      </c>
      <c r="AS175" s="15">
        <v>0</v>
      </c>
      <c r="AT175" s="15">
        <v>64.898557967873103</v>
      </c>
      <c r="AU175" s="15">
        <v>64.898557967873103</v>
      </c>
      <c r="AV175" s="15">
        <v>35.101442032126798</v>
      </c>
      <c r="AW175" s="15">
        <v>35.101442032126798</v>
      </c>
      <c r="AX175" s="15">
        <v>0</v>
      </c>
      <c r="AY175" s="31">
        <v>2816.2738491207701</v>
      </c>
    </row>
    <row r="176" spans="1:51" x14ac:dyDescent="0.25">
      <c r="A176">
        <v>96</v>
      </c>
      <c r="B176" s="4">
        <v>0.94706952948652001</v>
      </c>
      <c r="C176" s="4">
        <v>49.566783322334501</v>
      </c>
      <c r="D176" s="4">
        <v>47.9306245041479</v>
      </c>
      <c r="E176" s="4">
        <v>5.5446875295920101E-2</v>
      </c>
      <c r="F176" s="5">
        <v>5.2930470513479898E-2</v>
      </c>
      <c r="G176" s="5">
        <v>0</v>
      </c>
      <c r="H176" s="4">
        <v>4.7284904467010902</v>
      </c>
      <c r="I176" s="4">
        <v>3.7870239870250599</v>
      </c>
      <c r="J176" s="4">
        <v>13.4104522953547</v>
      </c>
      <c r="K176" s="4">
        <v>160.409380368928</v>
      </c>
      <c r="L176" s="4">
        <v>15.439510009095599</v>
      </c>
      <c r="M176" s="4">
        <v>36.247124504927399</v>
      </c>
      <c r="N176" s="4">
        <v>93.088251458805999</v>
      </c>
      <c r="O176" s="4">
        <v>72.868246621176795</v>
      </c>
      <c r="P176" s="4">
        <v>274455.56341033598</v>
      </c>
      <c r="Q176" s="4">
        <v>258584.526298935</v>
      </c>
      <c r="R176" s="4">
        <v>771.65421186350704</v>
      </c>
      <c r="S176" s="4">
        <v>0</v>
      </c>
      <c r="T176" s="4">
        <v>0</v>
      </c>
      <c r="U176" s="4">
        <v>0.115297409507544</v>
      </c>
      <c r="V176" s="4">
        <v>0.36614305334256902</v>
      </c>
      <c r="W176" s="4">
        <v>0</v>
      </c>
      <c r="X176" s="4">
        <v>0.216972597957067</v>
      </c>
      <c r="Y176" s="4">
        <v>0</v>
      </c>
      <c r="Z176" s="5">
        <v>4.2015847443613498E-4</v>
      </c>
      <c r="AA176" s="5">
        <v>2.7855539668667699E-4</v>
      </c>
      <c r="AB176" s="10">
        <v>6.3300938775633303E-3</v>
      </c>
      <c r="AC176" s="10">
        <v>1.7069129226688401E-3</v>
      </c>
      <c r="AD176" s="10">
        <v>4.4194730475384199E-2</v>
      </c>
      <c r="AE176" s="4">
        <v>0.20945420518015601</v>
      </c>
      <c r="AF176" s="4">
        <v>5.4683916851597297E-3</v>
      </c>
      <c r="AG176" s="4">
        <v>0.17341363541742699</v>
      </c>
      <c r="AH176" s="4">
        <v>0.43988178260722199</v>
      </c>
      <c r="AI176" s="4">
        <v>0.75343179054016096</v>
      </c>
      <c r="AJ176" s="4">
        <v>0.91461486503996403</v>
      </c>
      <c r="AK176" s="4">
        <v>0.99072532587530904</v>
      </c>
      <c r="AL176" s="4">
        <v>0.99481185867784205</v>
      </c>
      <c r="AM176" s="4">
        <v>0</v>
      </c>
      <c r="AN176" s="4">
        <v>0</v>
      </c>
      <c r="AO176" s="4" t="s">
        <v>80</v>
      </c>
      <c r="AP176" s="4" t="s">
        <v>81</v>
      </c>
      <c r="AQ176">
        <v>6968594399.2299995</v>
      </c>
      <c r="AR176" s="4">
        <v>26949</v>
      </c>
      <c r="AS176" s="15">
        <v>0</v>
      </c>
      <c r="AT176" s="15">
        <v>63.385694665743003</v>
      </c>
      <c r="AU176" s="15">
        <v>63.385694665743003</v>
      </c>
      <c r="AV176" s="15">
        <v>36.614305334256898</v>
      </c>
      <c r="AW176" s="15">
        <v>36.614305334256898</v>
      </c>
      <c r="AX176" s="15">
        <v>0</v>
      </c>
      <c r="AY176" s="31">
        <v>2536.1864179629601</v>
      </c>
    </row>
    <row r="177" spans="1:51" x14ac:dyDescent="0.25">
      <c r="A177">
        <v>96</v>
      </c>
      <c r="B177" s="4">
        <v>0.946858551719304</v>
      </c>
      <c r="C177" s="4">
        <v>57.804463615249901</v>
      </c>
      <c r="D177" s="4">
        <v>48.069647422656402</v>
      </c>
      <c r="E177" s="4">
        <v>6.9380369449365695E-2</v>
      </c>
      <c r="F177" s="5">
        <v>5.3141448280695003E-2</v>
      </c>
      <c r="G177" s="5">
        <v>0</v>
      </c>
      <c r="H177" s="4">
        <v>4.9088113305978904</v>
      </c>
      <c r="I177" s="4">
        <v>3.7844045505536399</v>
      </c>
      <c r="J177" s="4">
        <v>30.387194799270699</v>
      </c>
      <c r="K177" s="4">
        <v>183.74662618849601</v>
      </c>
      <c r="L177" s="4">
        <v>15.2503924268907</v>
      </c>
      <c r="M177" s="4">
        <v>34.062094720476999</v>
      </c>
      <c r="N177" s="4">
        <v>94.285492704380403</v>
      </c>
      <c r="O177" s="4">
        <v>73.717600910344302</v>
      </c>
      <c r="P177" s="4">
        <v>279192.66519702302</v>
      </c>
      <c r="Q177" s="4">
        <v>261806.645482216</v>
      </c>
      <c r="R177" s="4">
        <v>766.96819212672199</v>
      </c>
      <c r="S177" s="4">
        <v>0</v>
      </c>
      <c r="T177" s="4">
        <v>0</v>
      </c>
      <c r="U177" s="4">
        <v>0.113997803358919</v>
      </c>
      <c r="V177" s="4">
        <v>0.41013943629583599</v>
      </c>
      <c r="W177" s="4">
        <v>0</v>
      </c>
      <c r="X177" s="4">
        <v>0.25673792893377201</v>
      </c>
      <c r="Y177" s="4">
        <v>0</v>
      </c>
      <c r="Z177" s="5">
        <v>4.1158350496368798E-4</v>
      </c>
      <c r="AA177" s="5">
        <v>3.3686182506996898E-4</v>
      </c>
      <c r="AB177" s="10">
        <v>6.4185020884636197E-3</v>
      </c>
      <c r="AC177" s="10">
        <v>1.80135581280237E-3</v>
      </c>
      <c r="AD177" s="10">
        <v>4.4173125225465001E-2</v>
      </c>
      <c r="AE177" s="4">
        <v>0.21698394587817499</v>
      </c>
      <c r="AF177" s="4">
        <v>1.94178700151674E-3</v>
      </c>
      <c r="AG177" s="4">
        <v>0.121234400949693</v>
      </c>
      <c r="AH177" s="4">
        <v>0.395583347320691</v>
      </c>
      <c r="AI177" s="4">
        <v>0.72216844858810403</v>
      </c>
      <c r="AJ177" s="4">
        <v>0.90579828877291302</v>
      </c>
      <c r="AK177" s="4">
        <v>0.99062074454028504</v>
      </c>
      <c r="AL177" s="4">
        <v>0.99500607253366402</v>
      </c>
      <c r="AM177" s="4">
        <v>0</v>
      </c>
      <c r="AN177" s="4">
        <v>0</v>
      </c>
      <c r="AO177" s="4" t="s">
        <v>82</v>
      </c>
      <c r="AP177" s="4" t="s">
        <v>83</v>
      </c>
      <c r="AQ177">
        <v>1531045262.78</v>
      </c>
      <c r="AR177" s="4">
        <v>5848</v>
      </c>
      <c r="AS177" s="15">
        <v>0</v>
      </c>
      <c r="AT177" s="15">
        <v>58.9860563704163</v>
      </c>
      <c r="AU177" s="15">
        <v>58.9860563704163</v>
      </c>
      <c r="AV177" s="15">
        <v>41.013943629583601</v>
      </c>
      <c r="AW177" s="15">
        <v>41.013943629583601</v>
      </c>
      <c r="AX177" s="15">
        <v>0</v>
      </c>
      <c r="AY177">
        <v>2935.8047021198799</v>
      </c>
    </row>
    <row r="178" spans="1:51" s="17" customFormat="1" x14ac:dyDescent="0.25">
      <c r="A178" s="15"/>
      <c r="B178" s="20"/>
      <c r="C178" s="21"/>
      <c r="D178" s="16"/>
      <c r="E178" s="16"/>
      <c r="F178" s="20"/>
      <c r="G178" s="21"/>
      <c r="H178" s="21"/>
      <c r="K178" s="15"/>
      <c r="L178" s="15"/>
      <c r="M178" s="23"/>
      <c r="N178" s="16"/>
      <c r="O178" s="21"/>
      <c r="P178" s="22"/>
      <c r="X178" s="18"/>
      <c r="Y178" s="16"/>
      <c r="Z178" s="16"/>
      <c r="AC178" s="18"/>
      <c r="AD178" s="16"/>
      <c r="AE178" s="16"/>
      <c r="AQ178"/>
    </row>
    <row r="179" spans="1:51" x14ac:dyDescent="0.25">
      <c r="L179" s="4" t="s">
        <v>160</v>
      </c>
      <c r="M179" s="35" t="s">
        <v>159</v>
      </c>
      <c r="O179" s="4"/>
      <c r="P179" s="30"/>
    </row>
    <row r="180" spans="1:51" s="35" customFormat="1" x14ac:dyDescent="0.25">
      <c r="L180" t="s">
        <v>153</v>
      </c>
      <c r="M180" s="4">
        <v>1.05</v>
      </c>
      <c r="O180" s="35" t="s">
        <v>169</v>
      </c>
      <c r="P180" s="35" t="s">
        <v>170</v>
      </c>
      <c r="AQ180"/>
    </row>
    <row r="181" spans="1:51" s="35" customFormat="1" x14ac:dyDescent="0.25">
      <c r="L181" s="35" t="s">
        <v>183</v>
      </c>
      <c r="M181" s="39">
        <v>1</v>
      </c>
      <c r="O181" s="39">
        <v>1</v>
      </c>
      <c r="P181" s="35">
        <f>1-O181</f>
        <v>0</v>
      </c>
      <c r="AQ181"/>
    </row>
    <row r="182" spans="1:51" s="35" customFormat="1" x14ac:dyDescent="0.25">
      <c r="M182" s="39"/>
      <c r="AQ182"/>
    </row>
    <row r="183" spans="1:51" x14ac:dyDescent="0.25">
      <c r="K183" t="s">
        <v>98</v>
      </c>
      <c r="L183" t="s">
        <v>89</v>
      </c>
      <c r="M183" t="s">
        <v>90</v>
      </c>
    </row>
    <row r="184" spans="1:51" x14ac:dyDescent="0.25">
      <c r="A184" s="4" t="s">
        <v>93</v>
      </c>
      <c r="B184" t="str">
        <f>AQ122</f>
        <v>Balance</v>
      </c>
      <c r="C184" s="2" t="str">
        <f>AO122</f>
        <v>groupByColumn</v>
      </c>
      <c r="D184" t="str">
        <f>E122</f>
        <v>PREPAY_SMM1</v>
      </c>
      <c r="E184" t="str">
        <f>F122</f>
        <v>PREPAY_TRACKING_SMM1</v>
      </c>
      <c r="G184" t="str">
        <f>C122</f>
        <v>PREPAY_CPR1</v>
      </c>
      <c r="H184" t="str">
        <f>D122</f>
        <v>PREPAY_TRACKING_CPR1</v>
      </c>
      <c r="I184" t="s">
        <v>168</v>
      </c>
      <c r="K184" t="s">
        <v>92</v>
      </c>
      <c r="L184" t="s">
        <v>92</v>
      </c>
      <c r="M184" t="s">
        <v>92</v>
      </c>
      <c r="O184" t="s">
        <v>163</v>
      </c>
      <c r="P184" t="s">
        <v>164</v>
      </c>
      <c r="Q184" t="s">
        <v>165</v>
      </c>
      <c r="S184" t="s">
        <v>96</v>
      </c>
      <c r="T184" t="s">
        <v>97</v>
      </c>
      <c r="U184" t="s">
        <v>184</v>
      </c>
      <c r="V184" t="s">
        <v>91</v>
      </c>
    </row>
    <row r="185" spans="1:51" s="35" customFormat="1" x14ac:dyDescent="0.25">
      <c r="A185" s="14">
        <f>K123</f>
        <v>-17.377219975145699</v>
      </c>
      <c r="B185" s="32">
        <f>AQ123/1000000000</f>
        <v>5.6159390000000002E-5</v>
      </c>
      <c r="C185" s="33" t="str">
        <f>AO123</f>
        <v>08-2:-20--15</v>
      </c>
      <c r="D185" s="34">
        <f>E123</f>
        <v>0</v>
      </c>
      <c r="E185" s="34">
        <f>Z123+AA123+AB123+AC123+AD123</f>
        <v>2.0595591809038475E-2</v>
      </c>
      <c r="F185" s="32"/>
      <c r="G185" s="33">
        <f t="shared" ref="G185:H195" si="15">(1-(1-D185)^12)*100</f>
        <v>0</v>
      </c>
      <c r="H185" s="33">
        <f t="shared" si="15"/>
        <v>22.09870939358418</v>
      </c>
      <c r="I185" s="33">
        <f>(1-(1-SUM(Z154,AA154,AB154,AC154,AD154*M185))^12)*100</f>
        <v>22.218210860420463</v>
      </c>
      <c r="K185" s="14">
        <f>VLOOKUP($C185,'Refi Adj'!$B$2:$E$39,2,0)</f>
        <v>1</v>
      </c>
      <c r="L185" s="14">
        <f>VLOOKUP($C185,'Refi Adj'!$B$2:$E$39,3,0)</f>
        <v>1</v>
      </c>
      <c r="M185" s="14">
        <f>VLOOKUP($C185,'Refi Adj'!$B$2:$E$39,4,0)</f>
        <v>0.52</v>
      </c>
      <c r="O185" s="40">
        <f>AD154*M185</f>
        <v>1.6395668274723037E-4</v>
      </c>
      <c r="P185" s="40">
        <f>AD123</f>
        <v>3.8667109128144002E-5</v>
      </c>
      <c r="Q185" s="40">
        <f t="shared" ref="Q185:Q195" si="16">(O185*$O$79+P185*$P$79)</f>
        <v>8.8782938575778558E-5</v>
      </c>
      <c r="R185" s="14"/>
      <c r="S185" s="34">
        <f>Z123+AA123+AB123*K185+AC123*L185+Q188*$M$180</f>
        <v>2.0740047510566698E-2</v>
      </c>
      <c r="T185" s="33">
        <f t="shared" ref="T185:T195" si="17">100*(1-(1-S185)^12)</f>
        <v>22.236476728385213</v>
      </c>
      <c r="U185" s="33">
        <f>100*(1-(1-S185*$M$181)^12)</f>
        <v>22.236476728385213</v>
      </c>
      <c r="V185" s="36">
        <f t="shared" ref="V185:V195" si="18">D185/S185</f>
        <v>0</v>
      </c>
      <c r="X185" s="37"/>
      <c r="Y185" s="34"/>
      <c r="Z185" s="34"/>
      <c r="AD185" s="34"/>
      <c r="AE185" s="34"/>
      <c r="AJ185" s="34"/>
      <c r="AQ185"/>
    </row>
    <row r="186" spans="1:51" s="35" customFormat="1" x14ac:dyDescent="0.25">
      <c r="A186" s="14">
        <f>K124</f>
        <v>-11.7008872506545</v>
      </c>
      <c r="B186" s="32">
        <f>AQ124/1000000000</f>
        <v>4.4352629999999995E-5</v>
      </c>
      <c r="C186" s="33" t="str">
        <f>AO124</f>
        <v>08-3:-15--10</v>
      </c>
      <c r="D186" s="34">
        <f>E124</f>
        <v>5.6366430498838401E-4</v>
      </c>
      <c r="E186" s="34">
        <f>Z124+AA124+AB124+AC124+AD124</f>
        <v>2.1387432055893798E-2</v>
      </c>
      <c r="F186" s="32"/>
      <c r="G186" s="33">
        <f t="shared" si="15"/>
        <v>0.67430416572390461</v>
      </c>
      <c r="H186" s="33">
        <f t="shared" si="15"/>
        <v>22.851148136289702</v>
      </c>
      <c r="I186" s="33">
        <f>(1-(1-SUM(Z155,AA155,AB155,AC155,AD155*M186))^12)*100</f>
        <v>22.97654894854756</v>
      </c>
      <c r="K186" s="14">
        <f>VLOOKUP($C186,'Refi Adj'!$B$2:$E$39,2,0)</f>
        <v>1</v>
      </c>
      <c r="L186" s="14">
        <f>VLOOKUP($C186,'Refi Adj'!$B$2:$E$39,3,0)</f>
        <v>1</v>
      </c>
      <c r="M186" s="14">
        <f>VLOOKUP($C186,'Refi Adj'!$B$2:$E$39,4,0)</f>
        <v>0.53</v>
      </c>
      <c r="O186" s="40">
        <f>AD155*M186</f>
        <v>1.7433692368152662E-4</v>
      </c>
      <c r="P186" s="40">
        <f>AD124</f>
        <v>4.1681751593986602E-5</v>
      </c>
      <c r="Q186" s="40">
        <f t="shared" si="16"/>
        <v>9.4743820429002605E-5</v>
      </c>
      <c r="R186" s="14"/>
      <c r="S186" s="34">
        <f t="shared" ref="S186:S200" si="19">Z124+AA124+AB124*K186+AC124*L186+Q189*$M$180</f>
        <v>2.1578786143764146E-2</v>
      </c>
      <c r="T186" s="33">
        <f t="shared" si="17"/>
        <v>23.031978210567281</v>
      </c>
      <c r="U186" s="33">
        <f t="shared" ref="U186:U195" si="20">100*(1-(1-S186*$M$181)^12)</f>
        <v>23.031978210567281</v>
      </c>
      <c r="V186" s="36">
        <f t="shared" si="18"/>
        <v>2.6121223929515245E-2</v>
      </c>
      <c r="X186" s="37"/>
      <c r="Y186" s="34"/>
      <c r="Z186" s="34"/>
      <c r="AC186" s="37"/>
      <c r="AD186" s="34"/>
      <c r="AE186" s="34"/>
      <c r="AJ186" s="34"/>
      <c r="AQ186"/>
    </row>
    <row r="187" spans="1:51" s="35" customFormat="1" x14ac:dyDescent="0.25">
      <c r="A187" s="14">
        <f>K125</f>
        <v>-6.6145034519009602</v>
      </c>
      <c r="B187" s="32">
        <f>AQ125/1000000000</f>
        <v>2.2985306E-4</v>
      </c>
      <c r="C187" s="33" t="str">
        <f>AO125</f>
        <v>08-4:-10--5</v>
      </c>
      <c r="D187" s="34">
        <f>E125</f>
        <v>4.4655396597487199E-2</v>
      </c>
      <c r="E187" s="34">
        <f>Z125+AA125+AB125+AC125+AD125</f>
        <v>1.7640710564804742E-2</v>
      </c>
      <c r="F187" s="32"/>
      <c r="G187" s="33">
        <f t="shared" si="15"/>
        <v>42.200955868128197</v>
      </c>
      <c r="H187" s="33">
        <f t="shared" si="15"/>
        <v>19.231080027181267</v>
      </c>
      <c r="I187" s="33">
        <f>(1-(1-SUM(Z156,AA156,AB156,AC156,AD156*M187))^12)*100</f>
        <v>19.454150548202808</v>
      </c>
      <c r="K187" s="14">
        <f>VLOOKUP($C187,'Refi Adj'!$B$2:$E$39,2,0)</f>
        <v>1</v>
      </c>
      <c r="L187" s="14">
        <f>VLOOKUP($C187,'Refi Adj'!$B$2:$E$39,3,0)</f>
        <v>1</v>
      </c>
      <c r="M187" s="14">
        <f>VLOOKUP($C187,'Refi Adj'!$B$2:$E$39,4,0)</f>
        <v>0.54</v>
      </c>
      <c r="O187" s="40">
        <f>AD156*M187</f>
        <v>2.9803620480669667E-4</v>
      </c>
      <c r="P187" s="40">
        <f>AD125</f>
        <v>7.1656553101794596E-5</v>
      </c>
      <c r="Q187" s="40">
        <f t="shared" si="16"/>
        <v>1.6220841378375542E-4</v>
      </c>
      <c r="R187" s="14"/>
      <c r="S187" s="34">
        <f t="shared" si="19"/>
        <v>1.792912179426031E-2</v>
      </c>
      <c r="T187" s="33">
        <f t="shared" si="17"/>
        <v>19.515176718392024</v>
      </c>
      <c r="U187" s="33">
        <f t="shared" si="20"/>
        <v>19.515176718392024</v>
      </c>
      <c r="V187" s="36">
        <f t="shared" si="18"/>
        <v>2.4906627948605284</v>
      </c>
      <c r="X187" s="37"/>
      <c r="Y187" s="34"/>
      <c r="Z187" s="34"/>
      <c r="AC187" s="37"/>
      <c r="AD187" s="34"/>
      <c r="AE187" s="34"/>
      <c r="AJ187" s="34"/>
      <c r="AQ187"/>
    </row>
    <row r="188" spans="1:51" s="35" customFormat="1" x14ac:dyDescent="0.25">
      <c r="A188" s="14">
        <f>K126</f>
        <v>-1.8493805151695499</v>
      </c>
      <c r="B188" s="32">
        <f>AQ126/1000000000</f>
        <v>2.3759129E-4</v>
      </c>
      <c r="C188" s="33" t="str">
        <f>AO126</f>
        <v>08:-25-0</v>
      </c>
      <c r="D188" s="34">
        <f>E126</f>
        <v>0.32443039791440098</v>
      </c>
      <c r="E188" s="34">
        <f>Z126+AA126+AB126+AC126+AD126</f>
        <v>1.9878433880499508E-2</v>
      </c>
      <c r="F188" s="32"/>
      <c r="G188" s="33">
        <f t="shared" si="15"/>
        <v>99.096264800288353</v>
      </c>
      <c r="H188" s="33">
        <f t="shared" si="15"/>
        <v>21.411437735104066</v>
      </c>
      <c r="I188" s="33">
        <f>(1-(1-SUM(Z157,AA157,AB157,AC157,AD157*M188))^12)*100</f>
        <v>21.643463702233824</v>
      </c>
      <c r="K188" s="14">
        <f>VLOOKUP($C188,'Refi Adj'!$B$2:$E$39,2,0)</f>
        <v>1</v>
      </c>
      <c r="L188" s="14">
        <f>VLOOKUP($C188,'Refi Adj'!$B$2:$E$39,3,0)</f>
        <v>1</v>
      </c>
      <c r="M188" s="14">
        <f>VLOOKUP($C188,'Refi Adj'!$B$2:$E$39,4,0)</f>
        <v>0.55000000000000004</v>
      </c>
      <c r="O188" s="40">
        <f>AD157*M188</f>
        <v>3.1928506380734698E-4</v>
      </c>
      <c r="P188" s="40">
        <f>AD126</f>
        <v>7.7814418821077101E-5</v>
      </c>
      <c r="Q188" s="40">
        <f t="shared" si="16"/>
        <v>1.7440267681558504E-4</v>
      </c>
      <c r="R188" s="14"/>
      <c r="S188" s="34">
        <f t="shared" si="19"/>
        <v>2.0257777845336302E-2</v>
      </c>
      <c r="T188" s="33">
        <f t="shared" si="17"/>
        <v>21.775662562792895</v>
      </c>
      <c r="U188" s="33">
        <f t="shared" si="20"/>
        <v>21.775662562792895</v>
      </c>
      <c r="V188" s="36">
        <f t="shared" si="18"/>
        <v>16.015102959039044</v>
      </c>
      <c r="X188" s="37"/>
      <c r="Y188" s="34"/>
      <c r="Z188" s="34"/>
      <c r="AC188" s="37"/>
      <c r="AD188" s="34"/>
      <c r="AE188" s="34"/>
      <c r="AH188" s="37"/>
      <c r="AI188" s="34"/>
      <c r="AJ188" s="34"/>
      <c r="AQ188"/>
    </row>
    <row r="189" spans="1:51" x14ac:dyDescent="0.25">
      <c r="A189" s="4">
        <f>K127</f>
        <v>2.53516994352049</v>
      </c>
      <c r="B189" s="3">
        <f>AQ127/1000000000</f>
        <v>5.6614161999999995E-4</v>
      </c>
      <c r="C189" s="2" t="str">
        <f>AO127</f>
        <v>09-1:0-5</v>
      </c>
      <c r="D189" s="8">
        <f>E127</f>
        <v>0.12033968189580201</v>
      </c>
      <c r="E189" s="8">
        <f>Z127+AA127+AB127+AC127+AD127</f>
        <v>1.8081900624962701E-2</v>
      </c>
      <c r="F189" s="3"/>
      <c r="G189" s="2">
        <f t="shared" si="15"/>
        <v>78.53257203972079</v>
      </c>
      <c r="H189" s="2">
        <f t="shared" si="15"/>
        <v>19.665298610887781</v>
      </c>
      <c r="I189" s="33">
        <f>(1-(1-SUM(Z158,AA158,AB158,AC158,AD158*M189))^12)*100</f>
        <v>19.975418520553067</v>
      </c>
      <c r="K189" s="14">
        <f>VLOOKUP($C189,'Refi Adj'!$B$2:$E$39,2,0)</f>
        <v>1</v>
      </c>
      <c r="L189" s="14">
        <f>VLOOKUP($C189,'Refi Adj'!$B$2:$E$39,3,0)</f>
        <v>1</v>
      </c>
      <c r="M189" s="14">
        <f>VLOOKUP($C189,'Refi Adj'!$B$2:$E$39,4,0)</f>
        <v>0.60000000000000009</v>
      </c>
      <c r="O189" s="40">
        <f>AD158*M189</f>
        <v>4.1180234181380226E-4</v>
      </c>
      <c r="P189" s="40">
        <f>AD127</f>
        <v>9.5363263337360695E-5</v>
      </c>
      <c r="Q189" s="40">
        <f t="shared" si="16"/>
        <v>2.2193889472793733E-4</v>
      </c>
      <c r="R189" s="14"/>
      <c r="S189" s="34">
        <f t="shared" si="19"/>
        <v>1.8430743947175973E-2</v>
      </c>
      <c r="T189" s="2">
        <f t="shared" si="17"/>
        <v>20.007113641458375</v>
      </c>
      <c r="U189" s="33">
        <f t="shared" si="20"/>
        <v>20.007113641458375</v>
      </c>
      <c r="V189" s="7">
        <f t="shared" si="18"/>
        <v>6.5292905289501837</v>
      </c>
      <c r="X189" s="9"/>
      <c r="Y189" s="8"/>
      <c r="Z189" s="8"/>
      <c r="AC189" s="9"/>
      <c r="AD189" s="8"/>
      <c r="AE189" s="8"/>
      <c r="AH189" s="9"/>
      <c r="AI189" s="8"/>
      <c r="AJ189" s="8"/>
    </row>
    <row r="190" spans="1:51" x14ac:dyDescent="0.25">
      <c r="A190" s="4">
        <f>K128</f>
        <v>7.45423044847659</v>
      </c>
      <c r="B190" s="3">
        <f>AQ128/1000000000</f>
        <v>6.2365038000000001E-4</v>
      </c>
      <c r="C190" s="2" t="str">
        <f>AO128</f>
        <v>09-2:5-10</v>
      </c>
      <c r="D190" s="8">
        <f>E128</f>
        <v>9.6224167201438393E-2</v>
      </c>
      <c r="E190" s="8">
        <f>Z128+AA128+AB128+AC128+AD128</f>
        <v>1.7180492147728658E-2</v>
      </c>
      <c r="F190" s="3"/>
      <c r="G190" s="2">
        <f t="shared" si="15"/>
        <v>70.301898444077153</v>
      </c>
      <c r="H190" s="2">
        <f t="shared" si="15"/>
        <v>18.775842042046353</v>
      </c>
      <c r="I190" s="33">
        <f>(1-(1-SUM(Z159,AA159,AB159,AC159,AD159*M190))^12)*100</f>
        <v>19.265549050633346</v>
      </c>
      <c r="K190" s="14">
        <f>VLOOKUP($C190,'Refi Adj'!$B$2:$E$39,2,0)</f>
        <v>1</v>
      </c>
      <c r="L190" s="14">
        <f>VLOOKUP($C190,'Refi Adj'!$B$2:$E$39,3,0)</f>
        <v>1</v>
      </c>
      <c r="M190" s="14">
        <f>VLOOKUP($C190,'Refi Adj'!$B$2:$E$39,4,0)</f>
        <v>0.65</v>
      </c>
      <c r="O190" s="40">
        <f>AD159*M190</f>
        <v>6.4001847976719712E-4</v>
      </c>
      <c r="P190" s="40">
        <f>AD128</f>
        <v>1.44857176277997E-4</v>
      </c>
      <c r="Q190" s="40">
        <f t="shared" si="16"/>
        <v>3.4292169767367701E-4</v>
      </c>
      <c r="R190" s="14"/>
      <c r="S190" s="34">
        <f t="shared" si="19"/>
        <v>2.0146851140252334E-2</v>
      </c>
      <c r="T190" s="2">
        <f t="shared" si="17"/>
        <v>21.669317364317386</v>
      </c>
      <c r="U190" s="33">
        <f t="shared" si="20"/>
        <v>21.669317364317386</v>
      </c>
      <c r="V190" s="7">
        <f t="shared" si="18"/>
        <v>4.7761392850710864</v>
      </c>
      <c r="X190" s="9"/>
      <c r="Y190" s="8"/>
      <c r="Z190" s="8"/>
      <c r="AC190" s="9"/>
      <c r="AD190" s="8"/>
      <c r="AE190" s="8"/>
      <c r="AH190" s="9"/>
      <c r="AI190" s="8"/>
      <c r="AJ190" s="8"/>
    </row>
    <row r="191" spans="1:51" x14ac:dyDescent="0.25">
      <c r="A191" s="4">
        <f>K129</f>
        <v>13.215153570446599</v>
      </c>
      <c r="B191" s="3">
        <f>AQ129/1000000000</f>
        <v>1.3236143700000001E-3</v>
      </c>
      <c r="C191" s="2" t="str">
        <f>AO129</f>
        <v>09-3:10-15</v>
      </c>
      <c r="D191" s="8">
        <f>E129</f>
        <v>0.133678263458573</v>
      </c>
      <c r="E191" s="8">
        <f>Z129+AA129+AB129+AC129+AD129</f>
        <v>1.7195561993972295E-2</v>
      </c>
      <c r="F191" s="3"/>
      <c r="G191" s="2">
        <f t="shared" si="15"/>
        <v>82.128930861496826</v>
      </c>
      <c r="H191" s="2">
        <f t="shared" si="15"/>
        <v>18.790785974362166</v>
      </c>
      <c r="I191" s="33">
        <f>(1-(1-SUM(Z160,AA160,AB160,AC160,AD160*M191))^12)*100</f>
        <v>19.410642911848143</v>
      </c>
      <c r="K191" s="14">
        <f>VLOOKUP($C191,'Refi Adj'!$B$2:$E$39,2,0)</f>
        <v>1</v>
      </c>
      <c r="L191" s="14">
        <f>VLOOKUP($C191,'Refi Adj'!$B$2:$E$39,3,0)</f>
        <v>1</v>
      </c>
      <c r="M191" s="14">
        <f>VLOOKUP($C191,'Refi Adj'!$B$2:$E$39,4,0)</f>
        <v>0.70000000000000007</v>
      </c>
      <c r="O191" s="40">
        <f>AD160*M191</f>
        <v>8.1178699534153217E-4</v>
      </c>
      <c r="P191" s="40">
        <f>AD129</f>
        <v>1.8445689780067801E-4</v>
      </c>
      <c r="Q191" s="40">
        <f t="shared" si="16"/>
        <v>4.3538893681701967E-4</v>
      </c>
      <c r="R191" s="14"/>
      <c r="S191" s="34">
        <f t="shared" si="19"/>
        <v>2.1223133197417365E-2</v>
      </c>
      <c r="T191" s="2">
        <f t="shared" si="17"/>
        <v>22.695574667923946</v>
      </c>
      <c r="U191" s="33">
        <f t="shared" si="20"/>
        <v>22.695574667923946</v>
      </c>
      <c r="V191" s="7">
        <f t="shared" si="18"/>
        <v>6.2987053897791236</v>
      </c>
      <c r="X191" s="9"/>
      <c r="Y191" s="8"/>
      <c r="Z191" s="8"/>
      <c r="AC191" s="9"/>
      <c r="AD191" s="8"/>
      <c r="AE191" s="8"/>
      <c r="AH191" s="9"/>
      <c r="AI191" s="8"/>
      <c r="AJ191" s="8"/>
    </row>
    <row r="192" spans="1:51" x14ac:dyDescent="0.25">
      <c r="A192" s="4">
        <f>K130</f>
        <v>17.756658249809799</v>
      </c>
      <c r="B192" s="3">
        <f>AQ130/1000000000</f>
        <v>2.2147262000000003E-3</v>
      </c>
      <c r="C192" s="2" t="str">
        <f>AO130</f>
        <v>09-4:15-20</v>
      </c>
      <c r="D192" s="8">
        <f>E130</f>
        <v>5.7904116936206798E-2</v>
      </c>
      <c r="E192" s="8">
        <f>Z130+AA130+AB130+AC130+AD130</f>
        <v>1.6232791684152093E-2</v>
      </c>
      <c r="F192" s="3"/>
      <c r="G192" s="2">
        <f t="shared" si="15"/>
        <v>51.118866146837135</v>
      </c>
      <c r="H192" s="2">
        <f t="shared" si="15"/>
        <v>17.83098011428801</v>
      </c>
      <c r="I192" s="33">
        <f>(1-(1-SUM(Z161,AA161,AB161,AC161,AD161*M192))^12)*100</f>
        <v>18.441921144888052</v>
      </c>
      <c r="K192" s="14">
        <f>VLOOKUP($C192,'Refi Adj'!$B$2:$E$39,2,0)</f>
        <v>1</v>
      </c>
      <c r="L192" s="14">
        <f>VLOOKUP($C192,'Refi Adj'!$B$2:$E$39,3,0)</f>
        <v>1</v>
      </c>
      <c r="M192" s="14">
        <f>VLOOKUP($C192,'Refi Adj'!$B$2:$E$39,4,0)</f>
        <v>0.75</v>
      </c>
      <c r="O192" s="40">
        <f>AD161*M192</f>
        <v>7.9003021438378497E-4</v>
      </c>
      <c r="P192" s="40">
        <f>AD130</f>
        <v>1.7840300874514401E-4</v>
      </c>
      <c r="Q192" s="40">
        <f t="shared" si="16"/>
        <v>4.230538910006004E-4</v>
      </c>
      <c r="R192" s="14"/>
      <c r="S192" s="34">
        <f t="shared" si="19"/>
        <v>2.2080102282321493E-2</v>
      </c>
      <c r="T192" s="2">
        <f t="shared" si="17"/>
        <v>23.503882471859793</v>
      </c>
      <c r="U192" s="33">
        <f t="shared" si="20"/>
        <v>23.503882471859793</v>
      </c>
      <c r="V192" s="7">
        <f t="shared" si="18"/>
        <v>2.6224569159975277</v>
      </c>
      <c r="X192" s="9"/>
      <c r="Y192" s="8"/>
      <c r="Z192" s="8"/>
      <c r="AC192" s="9"/>
      <c r="AD192" s="8"/>
      <c r="AE192" s="8"/>
      <c r="AH192" s="9"/>
      <c r="AI192" s="8"/>
      <c r="AJ192" s="8"/>
    </row>
    <row r="193" spans="1:43" x14ac:dyDescent="0.25">
      <c r="A193" s="4">
        <f>K131</f>
        <v>22.811550691220098</v>
      </c>
      <c r="B193" s="3">
        <f>AQ131/1000000000</f>
        <v>3.3379496400000003E-3</v>
      </c>
      <c r="C193" s="2" t="str">
        <f>AO131</f>
        <v>09:0-25</v>
      </c>
      <c r="D193" s="8">
        <f>E131</f>
        <v>5.8587481830033698E-2</v>
      </c>
      <c r="E193" s="8">
        <f>Z131+AA131+AB131+AC131+AD131</f>
        <v>1.4648570892494397E-2</v>
      </c>
      <c r="F193" s="3"/>
      <c r="G193" s="2">
        <f t="shared" si="15"/>
        <v>51.542653687697573</v>
      </c>
      <c r="H193" s="2">
        <f t="shared" si="15"/>
        <v>16.228978806839265</v>
      </c>
      <c r="I193" s="33">
        <f>(1-(1-SUM(Z162,AA162,AB162,AC162,AD162*M193))^12)*100</f>
        <v>20.476417747507682</v>
      </c>
      <c r="K193" s="14">
        <f>VLOOKUP($C193,'Refi Adj'!$B$2:$E$39,2,0)</f>
        <v>1</v>
      </c>
      <c r="L193" s="14">
        <f>VLOOKUP($C193,'Refi Adj'!$B$2:$E$39,3,0)</f>
        <v>1</v>
      </c>
      <c r="M193" s="14">
        <f>VLOOKUP($C193,'Refi Adj'!$B$2:$E$39,4,0)</f>
        <v>0.8</v>
      </c>
      <c r="O193" s="40">
        <f>AD162*M193</f>
        <v>5.5210786648723365E-3</v>
      </c>
      <c r="P193" s="40">
        <f>AD131</f>
        <v>1.2577192532623701E-3</v>
      </c>
      <c r="Q193" s="40">
        <f t="shared" si="16"/>
        <v>2.9630630179063567E-3</v>
      </c>
      <c r="R193" s="14"/>
      <c r="S193" s="34">
        <f t="shared" si="19"/>
        <v>2.1335516661187361E-2</v>
      </c>
      <c r="T193" s="2">
        <f t="shared" si="17"/>
        <v>22.802020846640257</v>
      </c>
      <c r="U193" s="33">
        <f t="shared" si="20"/>
        <v>22.802020846640257</v>
      </c>
      <c r="V193" s="7">
        <f t="shared" si="18"/>
        <v>2.7460071748163233</v>
      </c>
      <c r="X193" s="9"/>
      <c r="Y193" s="8"/>
      <c r="Z193" s="8"/>
      <c r="AC193" s="9"/>
      <c r="AD193" s="8"/>
      <c r="AE193" s="8"/>
      <c r="AH193" s="9"/>
      <c r="AI193" s="8"/>
      <c r="AJ193" s="8"/>
    </row>
    <row r="194" spans="1:43" x14ac:dyDescent="0.25">
      <c r="A194" s="4">
        <f>K132</f>
        <v>27.417028534465299</v>
      </c>
      <c r="B194" s="3">
        <f>AQ132/1000000000</f>
        <v>8.6048162100000013E-3</v>
      </c>
      <c r="C194" s="2" t="str">
        <f>AO132</f>
        <v>10-1:25-30</v>
      </c>
      <c r="D194" s="8">
        <f>E132</f>
        <v>4.8068298433895498E-2</v>
      </c>
      <c r="E194" s="8">
        <f>Z132+AA132+AB132+AC132+AD132</f>
        <v>1.3427943681197353E-2</v>
      </c>
      <c r="F194" s="3"/>
      <c r="G194" s="2">
        <f t="shared" si="15"/>
        <v>44.630642877847059</v>
      </c>
      <c r="H194" s="2">
        <f t="shared" si="15"/>
        <v>14.975179441278641</v>
      </c>
      <c r="I194" s="33">
        <f>(1-(1-SUM(Z163,AA163,AB163,AC163,AD163*M194))^12)*100</f>
        <v>20.81517636128266</v>
      </c>
      <c r="K194" s="14">
        <f>VLOOKUP($C194,'Refi Adj'!$B$2:$E$39,2,0)</f>
        <v>1</v>
      </c>
      <c r="L194" s="14">
        <f>VLOOKUP($C194,'Refi Adj'!$B$2:$E$39,3,0)</f>
        <v>1</v>
      </c>
      <c r="M194" s="14">
        <f>VLOOKUP($C194,'Refi Adj'!$B$2:$E$39,4,0)</f>
        <v>0.85000000000000009</v>
      </c>
      <c r="O194" s="40">
        <f>AD163*M194</f>
        <v>7.5112208621338893E-3</v>
      </c>
      <c r="P194" s="40">
        <f>AD132</f>
        <v>1.67827831611034E-3</v>
      </c>
      <c r="Q194" s="40">
        <f t="shared" si="16"/>
        <v>4.0114553345197597E-3</v>
      </c>
      <c r="R194" s="14"/>
      <c r="S194" s="34">
        <f t="shared" si="19"/>
        <v>2.1289867241266091E-2</v>
      </c>
      <c r="T194" s="2">
        <f t="shared" si="17"/>
        <v>22.758799326969413</v>
      </c>
      <c r="U194" s="33">
        <f t="shared" si="20"/>
        <v>22.758799326969413</v>
      </c>
      <c r="V194" s="7">
        <f t="shared" si="18"/>
        <v>2.2578016992386334</v>
      </c>
      <c r="X194" s="9"/>
      <c r="Y194" s="8"/>
      <c r="Z194" s="8"/>
      <c r="AC194" s="9"/>
      <c r="AD194" s="8"/>
      <c r="AE194" s="8"/>
      <c r="AH194" s="9"/>
      <c r="AI194" s="8"/>
      <c r="AJ194" s="8"/>
    </row>
    <row r="195" spans="1:43" x14ac:dyDescent="0.25">
      <c r="A195" s="4">
        <f>K133</f>
        <v>32.652719216311198</v>
      </c>
      <c r="B195" s="3">
        <f>AQ133/1000000000</f>
        <v>1.368486694E-2</v>
      </c>
      <c r="C195" s="2" t="str">
        <f>AO133</f>
        <v>10-2:30-35</v>
      </c>
      <c r="D195" s="8">
        <f>E133</f>
        <v>2.5919187333127699E-2</v>
      </c>
      <c r="E195" s="8">
        <f>Z133+AA133+AB133+AC133+AD133</f>
        <v>1.337240233404163E-2</v>
      </c>
      <c r="F195" s="3"/>
      <c r="G195" s="2">
        <f t="shared" si="15"/>
        <v>27.030752941449986</v>
      </c>
      <c r="H195" s="2">
        <f t="shared" si="15"/>
        <v>14.91772163425461</v>
      </c>
      <c r="I195" s="33">
        <f>(1-(1-SUM(Z164,AA164,AB164,AC164,AD164*M195))^12)*100</f>
        <v>23.210291205746568</v>
      </c>
      <c r="K195" s="14">
        <f>VLOOKUP($C195,'Refi Adj'!$B$2:$E$39,2,0)</f>
        <v>1</v>
      </c>
      <c r="L195" s="14">
        <f>VLOOKUP($C195,'Refi Adj'!$B$2:$E$39,3,0)</f>
        <v>1</v>
      </c>
      <c r="M195" s="14">
        <f>VLOOKUP($C195,'Refi Adj'!$B$2:$E$39,4,0)</f>
        <v>0.9</v>
      </c>
      <c r="O195" s="40">
        <f>AD164*M195</f>
        <v>1.077606184223511E-2</v>
      </c>
      <c r="P195" s="40">
        <f>AD133</f>
        <v>2.3805835447234902E-3</v>
      </c>
      <c r="Q195" s="40">
        <f t="shared" si="16"/>
        <v>5.7387748637281379E-3</v>
      </c>
      <c r="R195" s="14"/>
      <c r="S195" s="34">
        <f t="shared" si="19"/>
        <v>2.1994714750383344E-2</v>
      </c>
      <c r="T195" s="2">
        <f t="shared" si="17"/>
        <v>23.423692438953058</v>
      </c>
      <c r="U195" s="33">
        <f t="shared" si="20"/>
        <v>23.423692438953058</v>
      </c>
      <c r="V195" s="7">
        <f t="shared" si="18"/>
        <v>1.178427982689612</v>
      </c>
      <c r="X195" s="9"/>
      <c r="Y195" s="8"/>
      <c r="Z195" s="8"/>
      <c r="AC195" s="9"/>
      <c r="AD195" s="8"/>
      <c r="AE195" s="8"/>
      <c r="AH195" s="9"/>
      <c r="AI195" s="8"/>
      <c r="AJ195" s="8"/>
    </row>
    <row r="196" spans="1:43" x14ac:dyDescent="0.25">
      <c r="A196" s="4">
        <f t="shared" ref="A196:A204" si="21">K134</f>
        <v>37.818328534685001</v>
      </c>
      <c r="B196" s="3">
        <f t="shared" ref="B196:B204" si="22">AQ134/1000000000</f>
        <v>2.9284538280000001E-2</v>
      </c>
      <c r="C196" s="2" t="str">
        <f t="shared" ref="C196:C204" si="23">AO134</f>
        <v>10-3:35-40</v>
      </c>
      <c r="D196" s="8">
        <f t="shared" ref="D196:D210" si="24">E134</f>
        <v>5.5666620748105002E-2</v>
      </c>
      <c r="E196" s="8">
        <f t="shared" ref="E196:E204" si="25">Z134+AA134+AB134+AC134+AD134</f>
        <v>1.2934950361851822E-2</v>
      </c>
      <c r="F196" s="3"/>
      <c r="G196" s="2">
        <f t="shared" ref="G196:G204" si="26">(1-(1-D196)^12)*100</f>
        <v>49.707399664591357</v>
      </c>
      <c r="H196" s="2">
        <f t="shared" ref="H196:H204" si="27">(1-(1-E196)^12)*100</f>
        <v>14.463929651189233</v>
      </c>
      <c r="I196" s="33">
        <f t="shared" ref="I196:I204" si="28">(1-(1-SUM(Z165,AA165,AB165,AC165,AD165*M196))^12)*100</f>
        <v>25.411520144343925</v>
      </c>
      <c r="K196" s="14">
        <f>VLOOKUP($C196,'Refi Adj'!$B$2:$E$39,2,0)</f>
        <v>1</v>
      </c>
      <c r="L196" s="14">
        <f>VLOOKUP($C196,'Refi Adj'!$B$2:$E$39,3,0)</f>
        <v>1</v>
      </c>
      <c r="M196" s="14">
        <f>VLOOKUP($C196,'Refi Adj'!$B$2:$E$39,4,0)</f>
        <v>0.95000000000000007</v>
      </c>
      <c r="O196" s="40">
        <f t="shared" ref="O196:O204" si="29">AD165*M196</f>
        <v>1.4286955843701177E-2</v>
      </c>
      <c r="P196" s="40">
        <f t="shared" ref="P196:P204" si="30">AD134</f>
        <v>3.0859421707949801E-3</v>
      </c>
      <c r="Q196" s="40">
        <f t="shared" ref="Q196:Q204" si="31">(O196*$O$79+P196*$P$79)</f>
        <v>7.5663476399574596E-3</v>
      </c>
      <c r="R196" s="14"/>
      <c r="S196" s="34">
        <f t="shared" si="19"/>
        <v>2.2489885314662606E-2</v>
      </c>
      <c r="T196" s="2">
        <f t="shared" ref="T196:T204" si="32">100*(1-(1-S196)^12)</f>
        <v>23.887652149514683</v>
      </c>
      <c r="U196" s="33">
        <f t="shared" ref="U196:U204" si="33">100*(1-(1-S196*$M$181)^12)</f>
        <v>23.887652149514683</v>
      </c>
      <c r="V196" s="7">
        <f t="shared" ref="V196:V204" si="34">D196/S196</f>
        <v>2.4751847316807942</v>
      </c>
      <c r="X196" s="9"/>
      <c r="Y196" s="8"/>
      <c r="Z196" s="8"/>
      <c r="AC196" s="9"/>
      <c r="AD196" s="8"/>
      <c r="AE196" s="8"/>
      <c r="AH196" s="9"/>
      <c r="AI196" s="8"/>
      <c r="AJ196" s="8"/>
    </row>
    <row r="197" spans="1:43" x14ac:dyDescent="0.25">
      <c r="A197" s="4">
        <f t="shared" si="21"/>
        <v>42.7553572295446</v>
      </c>
      <c r="B197" s="3">
        <f t="shared" si="22"/>
        <v>5.3876254469999996E-2</v>
      </c>
      <c r="C197" s="2" t="str">
        <f t="shared" si="23"/>
        <v>10-4:40-45</v>
      </c>
      <c r="D197" s="8">
        <f t="shared" si="24"/>
        <v>2.5632565919905599E-2</v>
      </c>
      <c r="E197" s="8">
        <f t="shared" si="25"/>
        <v>1.2869189622818931E-2</v>
      </c>
      <c r="F197" s="3"/>
      <c r="G197" s="2">
        <f t="shared" si="26"/>
        <v>26.772682822124104</v>
      </c>
      <c r="H197" s="2">
        <f t="shared" si="27"/>
        <v>14.395521068442951</v>
      </c>
      <c r="I197" s="33">
        <f t="shared" si="28"/>
        <v>27.549913094996427</v>
      </c>
      <c r="K197" s="14">
        <f>VLOOKUP($C197,'Refi Adj'!$B$2:$E$39,2,0)</f>
        <v>1</v>
      </c>
      <c r="L197" s="14">
        <f>VLOOKUP($C197,'Refi Adj'!$B$2:$E$39,3,0)</f>
        <v>1</v>
      </c>
      <c r="M197" s="14">
        <f>VLOOKUP($C197,'Refi Adj'!$B$2:$E$39,4,0)</f>
        <v>1</v>
      </c>
      <c r="O197" s="40">
        <f t="shared" si="29"/>
        <v>1.72635588581256E-2</v>
      </c>
      <c r="P197" s="40">
        <f t="shared" si="30"/>
        <v>3.6341383424862302E-3</v>
      </c>
      <c r="Q197" s="40">
        <f t="shared" si="31"/>
        <v>9.0859065487419784E-3</v>
      </c>
      <c r="R197" s="14"/>
      <c r="S197" s="34">
        <f t="shared" si="19"/>
        <v>2.2669169451524036E-2</v>
      </c>
      <c r="T197" s="2">
        <f t="shared" si="32"/>
        <v>24.054999531406928</v>
      </c>
      <c r="U197" s="33">
        <f t="shared" si="33"/>
        <v>24.054999531406928</v>
      </c>
      <c r="V197" s="7">
        <f t="shared" si="34"/>
        <v>1.1307236453774152</v>
      </c>
      <c r="X197" s="9"/>
      <c r="Y197" s="8"/>
      <c r="Z197" s="8"/>
      <c r="AC197" s="9"/>
      <c r="AD197" s="8"/>
      <c r="AE197" s="8"/>
      <c r="AH197" s="9"/>
      <c r="AI197" s="8"/>
      <c r="AJ197" s="8"/>
    </row>
    <row r="198" spans="1:43" x14ac:dyDescent="0.25">
      <c r="A198" s="4">
        <f t="shared" si="21"/>
        <v>47.760519755853203</v>
      </c>
      <c r="B198" s="3">
        <f t="shared" si="22"/>
        <v>9.4375567859999995E-2</v>
      </c>
      <c r="C198" s="2" t="str">
        <f t="shared" si="23"/>
        <v>10:25-50</v>
      </c>
      <c r="D198" s="8">
        <f t="shared" si="24"/>
        <v>2.9055706779662099E-2</v>
      </c>
      <c r="E198" s="8">
        <f t="shared" si="25"/>
        <v>1.306133831404312E-2</v>
      </c>
      <c r="F198" s="3"/>
      <c r="G198" s="2">
        <f t="shared" si="26"/>
        <v>29.800864815222148</v>
      </c>
      <c r="H198" s="2">
        <f t="shared" si="27"/>
        <v>14.595265902733058</v>
      </c>
      <c r="I198" s="33">
        <f t="shared" si="28"/>
        <v>29.734724522414059</v>
      </c>
      <c r="K198" s="14">
        <f>VLOOKUP($C198,'Refi Adj'!$B$2:$E$39,2,0)</f>
        <v>1</v>
      </c>
      <c r="L198" s="14">
        <f>VLOOKUP($C198,'Refi Adj'!$B$2:$E$39,3,0)</f>
        <v>1</v>
      </c>
      <c r="M198" s="14">
        <f>VLOOKUP($C198,'Refi Adj'!$B$2:$E$39,4,0)</f>
        <v>1.05</v>
      </c>
      <c r="O198" s="40">
        <f t="shared" si="29"/>
        <v>2.0029849089752673E-2</v>
      </c>
      <c r="P198" s="40">
        <f t="shared" si="30"/>
        <v>4.1116814974112396E-3</v>
      </c>
      <c r="Q198" s="40">
        <f t="shared" si="31"/>
        <v>1.0478948534347813E-2</v>
      </c>
      <c r="R198" s="14"/>
      <c r="S198" s="34">
        <f t="shared" si="19"/>
        <v>2.3657683328566249E-2</v>
      </c>
      <c r="T198" s="2">
        <f t="shared" si="32"/>
        <v>24.971657002655622</v>
      </c>
      <c r="U198" s="33">
        <f t="shared" si="33"/>
        <v>24.971657002655622</v>
      </c>
      <c r="V198" s="7">
        <f t="shared" si="34"/>
        <v>1.2281721069694862</v>
      </c>
      <c r="X198" s="9"/>
      <c r="Y198" s="8"/>
      <c r="Z198" s="8"/>
      <c r="AC198" s="9"/>
      <c r="AD198" s="8"/>
      <c r="AE198" s="8"/>
      <c r="AH198" s="9"/>
      <c r="AI198" s="8"/>
      <c r="AJ198" s="8"/>
    </row>
    <row r="199" spans="1:43" s="24" customFormat="1" x14ac:dyDescent="0.25">
      <c r="A199" s="4">
        <f t="shared" si="21"/>
        <v>52.638489109442702</v>
      </c>
      <c r="B199" s="3">
        <f t="shared" si="22"/>
        <v>0.14699075715999999</v>
      </c>
      <c r="C199" s="2" t="str">
        <f t="shared" si="23"/>
        <v>11-1:50-55</v>
      </c>
      <c r="D199" s="8">
        <f t="shared" si="24"/>
        <v>4.0789489165397298E-2</v>
      </c>
      <c r="E199" s="8">
        <f t="shared" si="25"/>
        <v>1.3397961780830425E-2</v>
      </c>
      <c r="F199" s="3"/>
      <c r="G199" s="2">
        <f t="shared" si="26"/>
        <v>39.330956448995103</v>
      </c>
      <c r="H199" s="2">
        <f t="shared" si="27"/>
        <v>14.944167431820032</v>
      </c>
      <c r="I199" s="33">
        <f t="shared" si="28"/>
        <v>32.229426544918624</v>
      </c>
      <c r="J199"/>
      <c r="K199" s="14">
        <f>VLOOKUP($C199,'Refi Adj'!$B$2:$E$39,2,0)</f>
        <v>1</v>
      </c>
      <c r="L199" s="14">
        <f>VLOOKUP($C199,'Refi Adj'!$B$2:$E$39,3,0)</f>
        <v>1</v>
      </c>
      <c r="M199" s="14">
        <f>VLOOKUP($C199,'Refi Adj'!$B$2:$E$39,4,0)</f>
        <v>1.1000000000000001</v>
      </c>
      <c r="N199"/>
      <c r="O199" s="40">
        <f t="shared" si="29"/>
        <v>2.3140318587350252E-2</v>
      </c>
      <c r="P199" s="40">
        <f t="shared" si="30"/>
        <v>4.6380052649502498E-3</v>
      </c>
      <c r="Q199" s="40">
        <f t="shared" si="31"/>
        <v>1.2038930593910251E-2</v>
      </c>
      <c r="R199" s="14"/>
      <c r="S199" s="34">
        <f t="shared" si="19"/>
        <v>2.6066852892761977E-2</v>
      </c>
      <c r="T199" s="2">
        <f t="shared" si="32"/>
        <v>27.163383398947882</v>
      </c>
      <c r="U199" s="33">
        <f t="shared" si="33"/>
        <v>27.163383398947882</v>
      </c>
      <c r="V199" s="7">
        <f t="shared" si="34"/>
        <v>1.5648029830529859</v>
      </c>
      <c r="W199"/>
      <c r="X199" s="9"/>
      <c r="Y199" s="8"/>
      <c r="Z199" s="8"/>
      <c r="AA199"/>
      <c r="AB199"/>
      <c r="AC199" s="9"/>
      <c r="AD199" s="8"/>
      <c r="AE199" s="8"/>
      <c r="AF199"/>
      <c r="AG199"/>
      <c r="AH199" s="9"/>
      <c r="AI199" s="8"/>
      <c r="AJ199" s="8"/>
      <c r="AQ199"/>
    </row>
    <row r="200" spans="1:43" s="24" customFormat="1" x14ac:dyDescent="0.25">
      <c r="A200" s="4">
        <f t="shared" si="21"/>
        <v>57.616614685254497</v>
      </c>
      <c r="B200" s="3">
        <f t="shared" si="22"/>
        <v>0.19536925661000001</v>
      </c>
      <c r="C200" s="2" t="str">
        <f t="shared" si="23"/>
        <v>11-2:55-60</v>
      </c>
      <c r="D200" s="8">
        <f t="shared" si="24"/>
        <v>3.2191216777076898E-2</v>
      </c>
      <c r="E200" s="8">
        <f t="shared" si="25"/>
        <v>1.3777631914340113E-2</v>
      </c>
      <c r="F200" s="3"/>
      <c r="G200" s="2">
        <f t="shared" si="26"/>
        <v>32.473426934799413</v>
      </c>
      <c r="H200" s="2">
        <f t="shared" si="27"/>
        <v>15.336117528762683</v>
      </c>
      <c r="I200" s="33">
        <f t="shared" si="28"/>
        <v>33.324654973942394</v>
      </c>
      <c r="J200"/>
      <c r="K200" s="14">
        <f>VLOOKUP($C200,'Refi Adj'!$B$2:$E$39,2,0)</f>
        <v>1</v>
      </c>
      <c r="L200" s="14">
        <f>VLOOKUP($C200,'Refi Adj'!$B$2:$E$39,3,0)</f>
        <v>1</v>
      </c>
      <c r="M200" s="14">
        <f>VLOOKUP($C200,'Refi Adj'!$B$2:$E$39,4,0)</f>
        <v>1.1000000000000001</v>
      </c>
      <c r="N200"/>
      <c r="O200" s="40">
        <f t="shared" si="29"/>
        <v>2.4456103528569022E-2</v>
      </c>
      <c r="P200" s="40">
        <f t="shared" si="30"/>
        <v>5.0199280780830902E-3</v>
      </c>
      <c r="Q200" s="40">
        <f t="shared" si="31"/>
        <v>1.2794398258277464E-2</v>
      </c>
      <c r="R200" s="14"/>
      <c r="S200" s="34">
        <f t="shared" si="19"/>
        <v>2.7323066655120645E-2</v>
      </c>
      <c r="T200" s="2">
        <f t="shared" si="32"/>
        <v>28.282787271037002</v>
      </c>
      <c r="U200" s="33">
        <f t="shared" si="33"/>
        <v>28.282787271037002</v>
      </c>
      <c r="V200" s="7">
        <f t="shared" si="34"/>
        <v>1.1781699756986797</v>
      </c>
      <c r="W200"/>
      <c r="X200" s="9"/>
      <c r="Y200" s="8"/>
      <c r="Z200" s="8"/>
      <c r="AA200"/>
      <c r="AB200"/>
      <c r="AC200" s="9"/>
      <c r="AD200" s="8"/>
      <c r="AE200" s="8"/>
      <c r="AF200"/>
      <c r="AG200"/>
      <c r="AH200" s="9"/>
      <c r="AI200" s="8"/>
      <c r="AJ200" s="8"/>
      <c r="AQ200"/>
    </row>
    <row r="201" spans="1:43" s="24" customFormat="1" x14ac:dyDescent="0.25">
      <c r="A201" s="4">
        <f t="shared" si="21"/>
        <v>63.1120753503209</v>
      </c>
      <c r="B201" s="3">
        <f t="shared" si="22"/>
        <v>0.44046233133999996</v>
      </c>
      <c r="C201" s="2" t="str">
        <f t="shared" si="23"/>
        <v>11-3:60-65</v>
      </c>
      <c r="D201" s="8">
        <f t="shared" si="24"/>
        <v>2.48956062862472E-2</v>
      </c>
      <c r="E201" s="8">
        <f t="shared" si="25"/>
        <v>1.4014365175648654E-2</v>
      </c>
      <c r="F201" s="3"/>
      <c r="G201" s="2">
        <f t="shared" si="26"/>
        <v>26.105288157557961</v>
      </c>
      <c r="H201" s="2">
        <f t="shared" si="27"/>
        <v>15.57966889716903</v>
      </c>
      <c r="I201" s="33">
        <f t="shared" si="28"/>
        <v>34.784459001831848</v>
      </c>
      <c r="J201"/>
      <c r="K201" s="14">
        <f>VLOOKUP($C201,'Refi Adj'!$B$2:$E$39,2,0)</f>
        <v>1</v>
      </c>
      <c r="L201" s="14">
        <f>VLOOKUP($C201,'Refi Adj'!$B$2:$E$39,3,0)</f>
        <v>1</v>
      </c>
      <c r="M201" s="14">
        <f>VLOOKUP($C201,'Refi Adj'!$B$2:$E$39,4,0)</f>
        <v>1.1000000000000001</v>
      </c>
      <c r="N201"/>
      <c r="O201" s="40">
        <f t="shared" si="29"/>
        <v>2.6596431983507324E-2</v>
      </c>
      <c r="P201" s="40">
        <f t="shared" si="30"/>
        <v>5.6151191727956996E-3</v>
      </c>
      <c r="Q201" s="40">
        <f t="shared" si="31"/>
        <v>1.400764429708035E-2</v>
      </c>
      <c r="R201" s="14"/>
      <c r="S201" s="34">
        <f>Z139+AA139+AB139*K201+AC139*L201+Q203*$M$180</f>
        <v>2.6964608821716578E-2</v>
      </c>
      <c r="T201" s="2">
        <f t="shared" si="32"/>
        <v>27.964986777427747</v>
      </c>
      <c r="U201" s="33">
        <f t="shared" si="33"/>
        <v>27.964986777427747</v>
      </c>
      <c r="V201" s="7">
        <f t="shared" si="34"/>
        <v>0.92326969958477356</v>
      </c>
      <c r="W201"/>
      <c r="X201" s="9"/>
      <c r="Y201" s="8"/>
      <c r="Z201" s="8"/>
      <c r="AA201"/>
      <c r="AB201"/>
      <c r="AC201" s="9"/>
      <c r="AD201" s="8"/>
      <c r="AE201" s="8"/>
      <c r="AF201"/>
      <c r="AG201"/>
      <c r="AH201" s="9"/>
      <c r="AI201" s="8"/>
      <c r="AJ201" s="8"/>
      <c r="AQ201"/>
    </row>
    <row r="202" spans="1:43" s="24" customFormat="1" x14ac:dyDescent="0.25">
      <c r="A202" s="4">
        <f t="shared" si="21"/>
        <v>67.982146093432604</v>
      </c>
      <c r="B202" s="3">
        <f t="shared" si="22"/>
        <v>1.6182092908099999</v>
      </c>
      <c r="C202" s="2" t="str">
        <f t="shared" si="23"/>
        <v>11-4:65-70</v>
      </c>
      <c r="D202" s="8">
        <f t="shared" si="24"/>
        <v>2.0269151327043201E-2</v>
      </c>
      <c r="E202" s="8">
        <f t="shared" si="25"/>
        <v>1.5020085554961595E-2</v>
      </c>
      <c r="F202" s="3"/>
      <c r="G202" s="2">
        <f t="shared" si="26"/>
        <v>21.786558811812661</v>
      </c>
      <c r="H202" s="2">
        <f t="shared" si="27"/>
        <v>16.607211845644965</v>
      </c>
      <c r="I202" s="33">
        <f t="shared" si="28"/>
        <v>38.258222507485861</v>
      </c>
      <c r="J202"/>
      <c r="K202" s="14">
        <f>VLOOKUP($C202,'Refi Adj'!$B$2:$E$39,2,0)</f>
        <v>1</v>
      </c>
      <c r="L202" s="14">
        <f>VLOOKUP($C202,'Refi Adj'!$B$2:$E$39,3,0)</f>
        <v>1</v>
      </c>
      <c r="M202" s="14">
        <f>VLOOKUP($C202,'Refi Adj'!$B$2:$E$39,4,0)</f>
        <v>1.1000000000000001</v>
      </c>
      <c r="N202"/>
      <c r="O202" s="40">
        <f t="shared" si="29"/>
        <v>3.1103171181516395E-2</v>
      </c>
      <c r="P202" s="40">
        <f t="shared" si="30"/>
        <v>6.7358166359443097E-3</v>
      </c>
      <c r="Q202" s="40">
        <f t="shared" si="31"/>
        <v>1.6482758454173144E-2</v>
      </c>
      <c r="R202" s="14"/>
      <c r="S202" s="34">
        <f>Z140+AA140+AB140*K202+AC140*L202+Q204*$M$180</f>
        <v>2.667306054276708E-2</v>
      </c>
      <c r="T202" s="2">
        <f t="shared" si="32"/>
        <v>27.705555369170355</v>
      </c>
      <c r="U202" s="33">
        <f t="shared" si="33"/>
        <v>27.705555369170355</v>
      </c>
      <c r="V202" s="7">
        <f t="shared" si="34"/>
        <v>0.75991097064185897</v>
      </c>
      <c r="W202"/>
      <c r="X202" s="9"/>
      <c r="Y202" s="8"/>
      <c r="Z202" s="8"/>
      <c r="AA202"/>
      <c r="AB202"/>
      <c r="AC202" s="9"/>
      <c r="AD202" s="8"/>
      <c r="AE202" s="8"/>
      <c r="AF202"/>
      <c r="AG202"/>
      <c r="AH202" s="9"/>
      <c r="AI202" s="8"/>
      <c r="AJ202" s="8"/>
      <c r="AQ202"/>
    </row>
    <row r="203" spans="1:43" x14ac:dyDescent="0.25">
      <c r="A203" s="4">
        <f t="shared" si="21"/>
        <v>72.550031815322399</v>
      </c>
      <c r="B203" s="3">
        <f t="shared" si="22"/>
        <v>3.3282954525700004</v>
      </c>
      <c r="C203" s="2" t="str">
        <f t="shared" si="23"/>
        <v>11:50-75</v>
      </c>
      <c r="D203" s="8">
        <f t="shared" si="24"/>
        <v>2.0870463101401299E-2</v>
      </c>
      <c r="E203" s="8">
        <f t="shared" si="25"/>
        <v>1.5668406263345362E-2</v>
      </c>
      <c r="F203" s="3"/>
      <c r="G203" s="2">
        <f t="shared" si="26"/>
        <v>22.360662147740484</v>
      </c>
      <c r="H203" s="2">
        <f t="shared" si="27"/>
        <v>17.263509206107141</v>
      </c>
      <c r="I203" s="33">
        <f t="shared" si="28"/>
        <v>39.846033390173062</v>
      </c>
      <c r="K203" s="14">
        <f>VLOOKUP($C203,'Refi Adj'!$B$2:$E$39,2,0)</f>
        <v>1</v>
      </c>
      <c r="L203" s="14">
        <f>VLOOKUP($C203,'Refi Adj'!$B$2:$E$39,3,0)</f>
        <v>1</v>
      </c>
      <c r="M203" s="14">
        <f>VLOOKUP($C203,'Refi Adj'!$B$2:$E$39,4,0)</f>
        <v>1.1000000000000001</v>
      </c>
      <c r="O203" s="40">
        <f t="shared" si="29"/>
        <v>3.3162723051561406E-2</v>
      </c>
      <c r="P203" s="40">
        <f t="shared" si="30"/>
        <v>7.3603478368378297E-3</v>
      </c>
      <c r="Q203" s="40">
        <f t="shared" si="31"/>
        <v>1.7681297922727261E-2</v>
      </c>
      <c r="R203" s="14"/>
      <c r="S203" s="34">
        <f>Z141+AA141+AB141*K203+AC141*L203+Q204*$M$180</f>
        <v>2.6696850050257331E-2</v>
      </c>
      <c r="T203" s="2">
        <f t="shared" si="32"/>
        <v>27.726756278983444</v>
      </c>
      <c r="U203" s="33">
        <f t="shared" si="33"/>
        <v>27.726756278983444</v>
      </c>
      <c r="V203" s="7">
        <f t="shared" si="34"/>
        <v>0.78175751304413266</v>
      </c>
      <c r="X203" s="9"/>
      <c r="Y203" s="8"/>
      <c r="Z203" s="8"/>
      <c r="AC203" s="9"/>
      <c r="AD203" s="8"/>
      <c r="AE203" s="8"/>
      <c r="AH203" s="9"/>
      <c r="AI203" s="8"/>
      <c r="AJ203" s="8"/>
    </row>
    <row r="204" spans="1:43" x14ac:dyDescent="0.25">
      <c r="A204" s="4">
        <f t="shared" si="21"/>
        <v>87.907959788691201</v>
      </c>
      <c r="B204" s="3">
        <f t="shared" si="22"/>
        <v>30.819481258130001</v>
      </c>
      <c r="C204" s="2" t="str">
        <f t="shared" si="23"/>
        <v>12:75-100</v>
      </c>
      <c r="D204" s="8">
        <f t="shared" si="24"/>
        <v>2.3284791997702701E-2</v>
      </c>
      <c r="E204" s="8">
        <f t="shared" si="25"/>
        <v>1.6699206186169074E-2</v>
      </c>
      <c r="F204" s="3"/>
      <c r="G204" s="2">
        <f t="shared" si="26"/>
        <v>24.627069711392167</v>
      </c>
      <c r="H204" s="2">
        <f t="shared" si="27"/>
        <v>18.297249497554002</v>
      </c>
      <c r="I204" s="33">
        <f t="shared" si="28"/>
        <v>38.565971338932535</v>
      </c>
      <c r="K204" s="14">
        <f>VLOOKUP($C204,'Refi Adj'!$B$2:$E$39,2,0)</f>
        <v>1</v>
      </c>
      <c r="L204" s="14">
        <f>VLOOKUP($C204,'Refi Adj'!$B$2:$E$39,3,0)</f>
        <v>1</v>
      </c>
      <c r="M204" s="14">
        <f>VLOOKUP($C204,'Refi Adj'!$B$2:$E$39,4,0)</f>
        <v>1.02</v>
      </c>
      <c r="O204" s="40">
        <f t="shared" si="29"/>
        <v>3.136603019561441E-2</v>
      </c>
      <c r="P204" s="40">
        <f t="shared" si="30"/>
        <v>8.2778713358599102E-3</v>
      </c>
      <c r="Q204" s="40">
        <f t="shared" si="31"/>
        <v>1.7513134879761711E-2</v>
      </c>
      <c r="R204" s="14"/>
      <c r="S204" s="34">
        <f t="shared" ref="S204:S209" si="35">Z142+AA142+AB142*K204+AC142*L204+Q205*$M$180</f>
        <v>2.7459057672121367E-2</v>
      </c>
      <c r="T204" s="2">
        <f t="shared" si="32"/>
        <v>28.403017126503151</v>
      </c>
      <c r="U204" s="33">
        <f t="shared" si="33"/>
        <v>28.403017126503151</v>
      </c>
      <c r="V204" s="7">
        <f t="shared" si="34"/>
        <v>0.84798219500967376</v>
      </c>
      <c r="X204" s="9"/>
      <c r="Y204" s="8"/>
      <c r="Z204" s="8"/>
      <c r="AC204" s="9"/>
      <c r="AD204" s="8"/>
      <c r="AE204" s="8"/>
      <c r="AH204" s="9"/>
      <c r="AI204" s="8"/>
      <c r="AJ204" s="8"/>
    </row>
    <row r="205" spans="1:43" x14ac:dyDescent="0.25">
      <c r="A205" s="4">
        <f t="shared" ref="A205:A208" si="36">K143</f>
        <v>111.17716925209101</v>
      </c>
      <c r="B205" s="3">
        <f t="shared" ref="B205:B208" si="37">AQ143/1000000000</f>
        <v>26.97040082266</v>
      </c>
      <c r="C205" s="2" t="str">
        <f t="shared" ref="C205:C208" si="38">AO143</f>
        <v>13:100-125</v>
      </c>
      <c r="D205" s="8">
        <f t="shared" si="24"/>
        <v>2.66215602147351E-2</v>
      </c>
      <c r="E205" s="8">
        <f t="shared" ref="E205:E208" si="39">Z143+AA143+AB143+AC143+AD143</f>
        <v>1.8956288124053908E-2</v>
      </c>
      <c r="F205" s="3"/>
      <c r="G205" s="2">
        <f t="shared" ref="G205:G208" si="40">(1-(1-D205)^12)*100</f>
        <v>27.659639393930458</v>
      </c>
      <c r="H205" s="2">
        <f t="shared" ref="H205:H208" si="41">(1-(1-E205)^12)*100</f>
        <v>20.519552904887949</v>
      </c>
      <c r="I205" s="33">
        <f t="shared" ref="I205:I208" si="42">(1-(1-SUM(Z174,AA174,AB174,AC174,AD174*M205))^12)*100</f>
        <v>37.96824313659485</v>
      </c>
      <c r="K205" s="14">
        <f>VLOOKUP($C205,'Refi Adj'!$B$2:$E$39,2,0)</f>
        <v>1</v>
      </c>
      <c r="L205" s="14">
        <f>VLOOKUP($C205,'Refi Adj'!$B$2:$E$39,3,0)</f>
        <v>1</v>
      </c>
      <c r="M205" s="14">
        <f>VLOOKUP($C205,'Refi Adj'!$B$2:$E$39,4,0)</f>
        <v>0.95</v>
      </c>
      <c r="O205" s="40">
        <f t="shared" ref="O205:O208" si="43">AD174*M205</f>
        <v>3.0164756989034636E-2</v>
      </c>
      <c r="P205" s="40">
        <f t="shared" ref="P205:P208" si="44">AD143</f>
        <v>1.0108769660980401E-2</v>
      </c>
      <c r="Q205" s="40">
        <f t="shared" ref="Q205:Q208" si="45">(O205*$O$79+P205*$P$79)</f>
        <v>1.8131164592202098E-2</v>
      </c>
      <c r="R205" s="14"/>
      <c r="S205" s="34">
        <f t="shared" si="35"/>
        <v>3.2808055140217035E-2</v>
      </c>
      <c r="T205" s="2">
        <f t="shared" ref="T205:T208" si="46">100*(1-(1-S205)^12)</f>
        <v>32.988081630144762</v>
      </c>
      <c r="U205" s="33">
        <f t="shared" ref="U205:U208" si="47">100*(1-(1-S205*$M$181)^12)</f>
        <v>32.988081630144762</v>
      </c>
      <c r="V205" s="7">
        <f t="shared" ref="V205:V208" si="48">D205/S205</f>
        <v>0.8114336586231119</v>
      </c>
      <c r="X205" s="9"/>
      <c r="Y205" s="8"/>
      <c r="Z205" s="8"/>
      <c r="AC205" s="9"/>
      <c r="AD205" s="8"/>
      <c r="AE205" s="8"/>
      <c r="AH205" s="9"/>
      <c r="AI205" s="8"/>
      <c r="AJ205" s="8"/>
    </row>
    <row r="206" spans="1:43" x14ac:dyDescent="0.25">
      <c r="A206" s="4">
        <f t="shared" si="36"/>
        <v>136.19411777651101</v>
      </c>
      <c r="B206" s="3">
        <f t="shared" si="37"/>
        <v>10.92777706645</v>
      </c>
      <c r="C206" s="2" t="str">
        <f t="shared" si="38"/>
        <v>14:125-150</v>
      </c>
      <c r="D206" s="8">
        <f t="shared" si="24"/>
        <v>3.6280312446535699E-2</v>
      </c>
      <c r="E206" s="8">
        <f t="shared" si="39"/>
        <v>2.3473798855443165E-2</v>
      </c>
      <c r="F206" s="3"/>
      <c r="G206" s="2">
        <f t="shared" si="40"/>
        <v>35.818660942560967</v>
      </c>
      <c r="H206" s="2">
        <f t="shared" si="41"/>
        <v>24.801911033396497</v>
      </c>
      <c r="I206" s="33">
        <f t="shared" si="42"/>
        <v>41.662615744790756</v>
      </c>
      <c r="K206" s="14">
        <f>VLOOKUP($C206,'Refi Adj'!$B$2:$E$39,2,0)</f>
        <v>1</v>
      </c>
      <c r="L206" s="14">
        <f>VLOOKUP($C206,'Refi Adj'!$B$2:$E$39,3,0)</f>
        <v>1</v>
      </c>
      <c r="M206" s="14">
        <f>VLOOKUP($C206,'Refi Adj'!$B$2:$E$39,4,0)</f>
        <v>0.92</v>
      </c>
      <c r="O206" s="40">
        <f t="shared" si="43"/>
        <v>3.5085501578377983E-2</v>
      </c>
      <c r="P206" s="40">
        <f t="shared" si="44"/>
        <v>1.46422635146425E-2</v>
      </c>
      <c r="Q206" s="40">
        <f t="shared" si="45"/>
        <v>2.2819558740136692E-2</v>
      </c>
      <c r="R206" s="14"/>
      <c r="S206" s="34">
        <f t="shared" si="35"/>
        <v>3.8453564487689558E-2</v>
      </c>
      <c r="T206" s="2">
        <f t="shared" si="46"/>
        <v>37.534079068847745</v>
      </c>
      <c r="U206" s="33">
        <f t="shared" si="47"/>
        <v>37.534079068847745</v>
      </c>
      <c r="V206" s="7">
        <f t="shared" si="48"/>
        <v>0.94348372978922157</v>
      </c>
      <c r="X206" s="9"/>
      <c r="Y206" s="8"/>
      <c r="Z206" s="8"/>
      <c r="AC206" s="9"/>
      <c r="AD206" s="8"/>
      <c r="AE206" s="8"/>
      <c r="AH206" s="9"/>
      <c r="AI206" s="8"/>
      <c r="AJ206" s="8"/>
    </row>
    <row r="207" spans="1:43" x14ac:dyDescent="0.25">
      <c r="A207" s="4">
        <f t="shared" si="36"/>
        <v>160.409380368928</v>
      </c>
      <c r="B207" s="3">
        <f t="shared" si="37"/>
        <v>6.9685943992299997</v>
      </c>
      <c r="C207" s="2" t="str">
        <f t="shared" si="38"/>
        <v>15:150-175</v>
      </c>
      <c r="D207" s="8">
        <f t="shared" si="24"/>
        <v>5.5446875295920101E-2</v>
      </c>
      <c r="E207" s="8">
        <f t="shared" si="39"/>
        <v>2.9237976270075079E-2</v>
      </c>
      <c r="F207" s="3"/>
      <c r="G207" s="2">
        <f t="shared" si="40"/>
        <v>49.566783322334487</v>
      </c>
      <c r="H207" s="2">
        <f t="shared" si="41"/>
        <v>29.958838344879524</v>
      </c>
      <c r="I207" s="33">
        <f t="shared" si="42"/>
        <v>44.938836767821236</v>
      </c>
      <c r="K207" s="14">
        <f>VLOOKUP($C207,'Refi Adj'!$B$2:$E$39,2,0)</f>
        <v>1</v>
      </c>
      <c r="L207" s="14">
        <f>VLOOKUP($C207,'Refi Adj'!$B$2:$E$39,3,0)</f>
        <v>1</v>
      </c>
      <c r="M207" s="14">
        <f>VLOOKUP($C207,'Refi Adj'!$B$2:$E$39,4,0)</f>
        <v>0.9</v>
      </c>
      <c r="O207" s="40">
        <f t="shared" si="43"/>
        <v>3.9775257427845781E-2</v>
      </c>
      <c r="P207" s="40">
        <f t="shared" si="44"/>
        <v>2.0502255598720098E-2</v>
      </c>
      <c r="Q207" s="40">
        <f t="shared" si="45"/>
        <v>2.8211456330370373E-2</v>
      </c>
      <c r="R207" s="14"/>
      <c r="S207" s="34">
        <f t="shared" si="35"/>
        <v>4.162242746263628E-2</v>
      </c>
      <c r="T207" s="2">
        <f t="shared" si="46"/>
        <v>39.96013537900366</v>
      </c>
      <c r="U207" s="33">
        <f t="shared" si="47"/>
        <v>39.96013537900366</v>
      </c>
      <c r="V207" s="7">
        <f t="shared" si="48"/>
        <v>1.3321393939768118</v>
      </c>
      <c r="X207" s="9"/>
      <c r="Y207" s="8"/>
      <c r="Z207" s="8"/>
      <c r="AC207" s="9"/>
      <c r="AD207" s="8"/>
      <c r="AE207" s="8"/>
      <c r="AH207" s="9"/>
      <c r="AI207" s="8"/>
      <c r="AJ207" s="8"/>
    </row>
    <row r="208" spans="1:43" x14ac:dyDescent="0.25">
      <c r="A208" s="4">
        <f t="shared" si="36"/>
        <v>183.74662618849601</v>
      </c>
      <c r="B208" s="3">
        <f t="shared" si="37"/>
        <v>1.53104526278</v>
      </c>
      <c r="C208" s="2" t="str">
        <f t="shared" si="38"/>
        <v>16:175-200</v>
      </c>
      <c r="D208" s="8">
        <f t="shared" si="24"/>
        <v>6.9380369449365695E-2</v>
      </c>
      <c r="E208" s="8">
        <f t="shared" si="39"/>
        <v>3.466554998694335E-2</v>
      </c>
      <c r="F208" s="3"/>
      <c r="G208" s="2">
        <f t="shared" si="40"/>
        <v>57.804463615249965</v>
      </c>
      <c r="H208" s="2">
        <f t="shared" si="41"/>
        <v>34.516231837174374</v>
      </c>
      <c r="I208" s="33">
        <f t="shared" si="42"/>
        <v>45.086661943821746</v>
      </c>
      <c r="K208" s="14">
        <f>VLOOKUP($C208,'Refi Adj'!$B$2:$E$39,2,0)</f>
        <v>1</v>
      </c>
      <c r="L208" s="14">
        <f>VLOOKUP($C208,'Refi Adj'!$B$2:$E$39,3,0)</f>
        <v>1</v>
      </c>
      <c r="M208" s="14">
        <f>VLOOKUP($C208,'Refi Adj'!$B$2:$E$39,4,0)</f>
        <v>0.9</v>
      </c>
      <c r="O208" s="40">
        <f t="shared" si="43"/>
        <v>3.9755812702918503E-2</v>
      </c>
      <c r="P208" s="40">
        <f t="shared" si="44"/>
        <v>2.56972467556437E-2</v>
      </c>
      <c r="Q208" s="40">
        <f t="shared" si="45"/>
        <v>3.1320673134553619E-2</v>
      </c>
      <c r="R208" s="14"/>
      <c r="S208" s="34">
        <f>Z146+AA146+AB146*K208+AC146*L208+Q208*$M$180</f>
        <v>4.1855010022580949E-2</v>
      </c>
      <c r="T208" s="2">
        <f t="shared" si="46"/>
        <v>40.134750503458427</v>
      </c>
      <c r="U208" s="33">
        <f t="shared" si="47"/>
        <v>40.134750503458427</v>
      </c>
      <c r="V208" s="7">
        <f t="shared" si="48"/>
        <v>1.6576359535437861</v>
      </c>
      <c r="X208" s="9"/>
      <c r="Y208" s="8"/>
      <c r="Z208" s="8"/>
      <c r="AC208" s="9"/>
      <c r="AD208" s="8"/>
      <c r="AE208" s="8"/>
      <c r="AH208" s="9"/>
      <c r="AI208" s="8"/>
      <c r="AJ208" s="8"/>
    </row>
    <row r="209" spans="1:51" x14ac:dyDescent="0.25">
      <c r="A209" s="4">
        <f t="shared" ref="A209:A210" si="49">K147</f>
        <v>207.608176171428</v>
      </c>
      <c r="B209" s="3">
        <f t="shared" ref="B209:B210" si="50">AQ147/1000000000</f>
        <v>0.19826620961000002</v>
      </c>
      <c r="C209" s="2" t="str">
        <f t="shared" ref="C209:C210" si="51">AO147</f>
        <v>17:200-225</v>
      </c>
      <c r="D209" s="8">
        <f t="shared" si="24"/>
        <v>7.9660661893730694E-2</v>
      </c>
      <c r="E209" s="8">
        <f t="shared" ref="E209:E210" si="52">Z147+AA147+AB147+AC147+AD147</f>
        <v>3.6193856262681505E-2</v>
      </c>
      <c r="F209" s="3"/>
      <c r="G209" s="2">
        <f t="shared" ref="G209:G210" si="53">(1-(1-D209)^12)*100</f>
        <v>63.070296067189005</v>
      </c>
      <c r="H209" s="2">
        <f t="shared" ref="H209:H210" si="54">(1-(1-E209)^12)*100</f>
        <v>35.749533634149309</v>
      </c>
      <c r="I209" s="33">
        <f t="shared" ref="I209:I210" si="55">(1-(1-SUM(Z178,AA178,AB178,AC178,AD178*M209))^12)*100</f>
        <v>0</v>
      </c>
      <c r="K209" s="14">
        <f>VLOOKUP($C209,'Refi Adj'!$B$2:$E$39,2,0)</f>
        <v>1</v>
      </c>
      <c r="L209" s="14">
        <f>VLOOKUP($C209,'Refi Adj'!$B$2:$E$39,3,0)</f>
        <v>1</v>
      </c>
      <c r="M209" s="14">
        <f>VLOOKUP($C209,'Refi Adj'!$B$2:$E$39,4,0)</f>
        <v>0.9</v>
      </c>
      <c r="O209" s="40">
        <f t="shared" ref="O209:O210" si="56">AD178*M209</f>
        <v>0</v>
      </c>
      <c r="P209" s="40">
        <f t="shared" ref="P209:P210" si="57">AD147</f>
        <v>2.7055488667252901E-2</v>
      </c>
      <c r="Q209" s="40">
        <f t="shared" ref="Q209:Q210" si="58">(O209*$O$79+P209*$P$79)</f>
        <v>1.6233293200351741E-2</v>
      </c>
      <c r="R209" s="14"/>
      <c r="S209" s="34">
        <f t="shared" si="35"/>
        <v>2.6839231812230302E-2</v>
      </c>
      <c r="T209" s="2">
        <f t="shared" ref="T209:T210" si="59">100*(1-(1-S209)^12)</f>
        <v>27.853526028574006</v>
      </c>
      <c r="U209" s="33">
        <f t="shared" ref="U209:U210" si="60">100*(1-(1-S209*$M$181)^12)</f>
        <v>27.853526028574006</v>
      </c>
      <c r="V209" s="7">
        <f t="shared" ref="V209:V210" si="61">D209/S209</f>
        <v>2.9680678810423453</v>
      </c>
      <c r="X209" s="9"/>
      <c r="Y209" s="8"/>
      <c r="Z209" s="8"/>
      <c r="AC209" s="9"/>
      <c r="AD209" s="8"/>
      <c r="AE209" s="8"/>
      <c r="AH209" s="9"/>
      <c r="AI209" s="8"/>
      <c r="AJ209" s="8"/>
    </row>
    <row r="210" spans="1:51" x14ac:dyDescent="0.25">
      <c r="A210" s="4">
        <f t="shared" si="49"/>
        <v>230.13119278239</v>
      </c>
      <c r="B210" s="3">
        <f t="shared" si="50"/>
        <v>3.4945664300000002E-3</v>
      </c>
      <c r="C210" s="2" t="str">
        <f t="shared" si="51"/>
        <v>18:225-250</v>
      </c>
      <c r="D210" s="8">
        <f t="shared" si="24"/>
        <v>6.1624422327843098E-2</v>
      </c>
      <c r="E210" s="8">
        <f t="shared" si="52"/>
        <v>3.6977605871817844E-2</v>
      </c>
      <c r="F210" s="3"/>
      <c r="G210" s="2">
        <f t="shared" si="53"/>
        <v>53.385572499618391</v>
      </c>
      <c r="H210" s="2">
        <f t="shared" si="54"/>
        <v>36.373704822227182</v>
      </c>
      <c r="I210" s="33">
        <f t="shared" si="55"/>
        <v>0</v>
      </c>
      <c r="K210" s="14">
        <f>VLOOKUP($C210,'Refi Adj'!$B$2:$E$39,2,0)</f>
        <v>1</v>
      </c>
      <c r="L210" s="14">
        <f>VLOOKUP($C210,'Refi Adj'!$B$2:$E$39,3,0)</f>
        <v>1</v>
      </c>
      <c r="M210" s="14">
        <f>VLOOKUP($C210,'Refi Adj'!$B$2:$E$39,4,0)</f>
        <v>0.9</v>
      </c>
      <c r="O210" s="40">
        <f t="shared" si="56"/>
        <v>0</v>
      </c>
      <c r="P210" s="40">
        <f t="shared" si="57"/>
        <v>2.8096609867939201E-2</v>
      </c>
      <c r="Q210" s="40">
        <f t="shared" si="58"/>
        <v>1.685796592076352E-2</v>
      </c>
      <c r="R210" s="14"/>
      <c r="S210" s="34">
        <f>Z148+AA148+AB148*K210+AC148*L210+Q210*$M$180</f>
        <v>2.6581860220680341E-2</v>
      </c>
      <c r="T210" s="2">
        <f t="shared" si="59"/>
        <v>27.624225958557368</v>
      </c>
      <c r="U210" s="33">
        <f t="shared" si="60"/>
        <v>27.624225958557368</v>
      </c>
      <c r="V210" s="7">
        <f t="shared" si="61"/>
        <v>2.3182885552870411</v>
      </c>
      <c r="X210" s="9"/>
      <c r="Y210" s="8"/>
      <c r="Z210" s="8"/>
      <c r="AC210" s="9"/>
      <c r="AD210" s="8"/>
      <c r="AE210" s="8"/>
      <c r="AH210" s="9"/>
      <c r="AI210" s="8"/>
      <c r="AJ210" s="8"/>
    </row>
    <row r="211" spans="1:51" x14ac:dyDescent="0.25">
      <c r="A211" s="4"/>
      <c r="B211" s="3"/>
      <c r="C211" s="2"/>
      <c r="D211" s="8"/>
      <c r="E211" s="8"/>
      <c r="F211" s="3"/>
      <c r="G211" s="2"/>
      <c r="H211" s="2"/>
      <c r="I211" s="33"/>
      <c r="K211" s="14"/>
      <c r="L211" s="14"/>
      <c r="M211" s="14"/>
      <c r="O211" s="40"/>
      <c r="P211" s="40"/>
      <c r="Q211" s="40"/>
      <c r="R211" s="14"/>
      <c r="S211" s="34"/>
      <c r="T211" s="2"/>
      <c r="U211" s="33"/>
      <c r="V211" s="7"/>
      <c r="X211" s="9"/>
      <c r="Y211" s="8"/>
      <c r="Z211" s="8"/>
      <c r="AC211" s="9"/>
      <c r="AD211" s="8"/>
      <c r="AE211" s="8"/>
      <c r="AH211" s="9"/>
      <c r="AI211" s="8"/>
      <c r="AJ211" s="8"/>
    </row>
    <row r="212" spans="1:51" x14ac:dyDescent="0.25">
      <c r="A212" s="4"/>
      <c r="B212" s="3"/>
      <c r="C212" s="2"/>
      <c r="D212" s="8"/>
      <c r="E212" s="8"/>
      <c r="F212" s="3"/>
      <c r="G212" s="2"/>
      <c r="H212" s="2"/>
      <c r="I212" s="33"/>
      <c r="K212" s="14"/>
      <c r="L212" s="14"/>
      <c r="M212" s="14"/>
      <c r="O212" s="40"/>
      <c r="P212" s="40"/>
      <c r="Q212" s="40"/>
      <c r="R212" s="14"/>
      <c r="S212" s="34"/>
      <c r="T212" s="2"/>
      <c r="U212" s="33"/>
      <c r="V212" s="7"/>
      <c r="X212" s="9"/>
      <c r="Y212" s="8"/>
      <c r="Z212" s="8"/>
      <c r="AC212" s="9"/>
      <c r="AD212" s="8"/>
      <c r="AE212" s="8"/>
      <c r="AH212" s="9"/>
      <c r="AI212" s="8"/>
      <c r="AJ212" s="8"/>
      <c r="AK212" s="4"/>
      <c r="AL212" s="4"/>
      <c r="AM212" s="4"/>
      <c r="AN212" s="4"/>
      <c r="AO212" s="4"/>
      <c r="AP212" s="4"/>
      <c r="AR212" s="4"/>
      <c r="AS212" s="15"/>
      <c r="AT212" s="15"/>
      <c r="AU212" s="15"/>
      <c r="AV212" s="15"/>
      <c r="AW212" s="15"/>
      <c r="AX212" s="15"/>
    </row>
    <row r="213" spans="1:51" s="41" customFormat="1" x14ac:dyDescent="0.25">
      <c r="AQ213"/>
    </row>
    <row r="214" spans="1:51" x14ac:dyDescent="0.25">
      <c r="A214" t="s">
        <v>180</v>
      </c>
      <c r="C214" t="s">
        <v>185</v>
      </c>
      <c r="F214" t="s">
        <v>166</v>
      </c>
      <c r="AS214" s="17" t="s">
        <v>88</v>
      </c>
      <c r="AT214" s="17" t="s">
        <v>89</v>
      </c>
      <c r="AU214" s="17"/>
      <c r="AV214" s="17"/>
      <c r="AW214" s="17" t="s">
        <v>90</v>
      </c>
      <c r="AX214" s="17"/>
    </row>
    <row r="215" spans="1:51" x14ac:dyDescent="0.25">
      <c r="A215" t="s">
        <v>20</v>
      </c>
      <c r="B215" t="s">
        <v>21</v>
      </c>
      <c r="C215" t="s">
        <v>22</v>
      </c>
      <c r="D215" t="s">
        <v>23</v>
      </c>
      <c r="E215" t="s">
        <v>94</v>
      </c>
      <c r="F215" t="s">
        <v>95</v>
      </c>
      <c r="G215" t="s">
        <v>24</v>
      </c>
      <c r="H215" t="s">
        <v>25</v>
      </c>
      <c r="I215" t="s">
        <v>26</v>
      </c>
      <c r="J215" t="s">
        <v>27</v>
      </c>
      <c r="K215" t="s">
        <v>28</v>
      </c>
      <c r="L215" t="s">
        <v>29</v>
      </c>
      <c r="M215" t="s">
        <v>30</v>
      </c>
      <c r="N215" t="s">
        <v>31</v>
      </c>
      <c r="O215" t="s">
        <v>32</v>
      </c>
      <c r="P215" t="s">
        <v>33</v>
      </c>
      <c r="Q215" t="s">
        <v>34</v>
      </c>
      <c r="R215" t="s">
        <v>35</v>
      </c>
      <c r="S215" t="s">
        <v>36</v>
      </c>
      <c r="T215" t="s">
        <v>37</v>
      </c>
      <c r="U215" t="s">
        <v>38</v>
      </c>
      <c r="V215" t="s">
        <v>39</v>
      </c>
      <c r="W215" t="s">
        <v>40</v>
      </c>
      <c r="X215" t="s">
        <v>41</v>
      </c>
      <c r="Y215" t="s">
        <v>42</v>
      </c>
      <c r="Z215" t="s">
        <v>43</v>
      </c>
      <c r="AA215" t="s">
        <v>44</v>
      </c>
      <c r="AB215" s="1" t="s">
        <v>45</v>
      </c>
      <c r="AC215" s="1" t="s">
        <v>46</v>
      </c>
      <c r="AD215" s="1" t="s">
        <v>47</v>
      </c>
      <c r="AE215" t="s">
        <v>48</v>
      </c>
      <c r="AF215" t="s">
        <v>49</v>
      </c>
      <c r="AG215" t="s">
        <v>50</v>
      </c>
      <c r="AH215" t="s">
        <v>51</v>
      </c>
      <c r="AI215" t="s">
        <v>52</v>
      </c>
      <c r="AJ215" t="s">
        <v>53</v>
      </c>
      <c r="AK215" t="s">
        <v>54</v>
      </c>
      <c r="AL215" t="s">
        <v>55</v>
      </c>
      <c r="AM215" t="s">
        <v>56</v>
      </c>
      <c r="AN215" t="s">
        <v>57</v>
      </c>
      <c r="AO215" t="s">
        <v>58</v>
      </c>
      <c r="AP215" t="s">
        <v>59</v>
      </c>
      <c r="AQ215" t="s">
        <v>60</v>
      </c>
      <c r="AR215" t="s">
        <v>61</v>
      </c>
      <c r="AS215" s="19" t="s">
        <v>116</v>
      </c>
      <c r="AT215" s="19" t="s">
        <v>117</v>
      </c>
      <c r="AU215" s="17" t="s">
        <v>118</v>
      </c>
      <c r="AV215" s="17" t="s">
        <v>119</v>
      </c>
      <c r="AW215" s="19" t="s">
        <v>120</v>
      </c>
      <c r="AX215" s="17" t="s">
        <v>121</v>
      </c>
      <c r="AY215" t="s">
        <v>171</v>
      </c>
    </row>
    <row r="216" spans="1:51" x14ac:dyDescent="0.25">
      <c r="A216">
        <v>97</v>
      </c>
      <c r="B216" s="4">
        <v>0.97737448000000005</v>
      </c>
      <c r="C216" s="4">
        <v>0</v>
      </c>
      <c r="D216" s="4">
        <v>24.0142873558971</v>
      </c>
      <c r="E216" s="4">
        <v>0</v>
      </c>
      <c r="F216" s="5">
        <v>2.262552E-2</v>
      </c>
      <c r="G216" s="5">
        <v>0</v>
      </c>
      <c r="H216" s="4">
        <v>4.75</v>
      </c>
      <c r="I216" s="4">
        <v>3.9864999999999999</v>
      </c>
      <c r="J216" s="4">
        <v>-28.4452</v>
      </c>
      <c r="K216" s="4">
        <v>19.62</v>
      </c>
      <c r="L216" s="4">
        <v>100</v>
      </c>
      <c r="M216" s="4">
        <v>76</v>
      </c>
      <c r="N216" s="4">
        <v>87</v>
      </c>
      <c r="O216" s="4">
        <v>3.73</v>
      </c>
      <c r="P216" s="4">
        <v>14250.13</v>
      </c>
      <c r="Q216" s="4">
        <v>14250.13</v>
      </c>
      <c r="R216" s="4">
        <v>791</v>
      </c>
      <c r="S216" s="4">
        <v>0</v>
      </c>
      <c r="T216" s="4">
        <v>0</v>
      </c>
      <c r="U216" s="4">
        <v>0</v>
      </c>
      <c r="V216" s="4">
        <v>0</v>
      </c>
      <c r="W216" s="4">
        <v>0</v>
      </c>
      <c r="X216" s="4">
        <v>0</v>
      </c>
      <c r="Y216" s="4">
        <v>0</v>
      </c>
      <c r="Z216" s="5">
        <v>1.29211E-2</v>
      </c>
      <c r="AA216" s="5">
        <v>2.7E-6</v>
      </c>
      <c r="AB216" s="10">
        <v>7.9327000000000009E-3</v>
      </c>
      <c r="AC216" s="10">
        <v>1.7196500000000001E-3</v>
      </c>
      <c r="AD216" s="10">
        <v>4.935E-5</v>
      </c>
      <c r="AE216" s="4">
        <v>0.318952061852667</v>
      </c>
      <c r="AF216" s="4">
        <v>0</v>
      </c>
      <c r="AG216" s="4">
        <v>0</v>
      </c>
      <c r="AH216" s="4">
        <v>0</v>
      </c>
      <c r="AI216" s="4">
        <v>0</v>
      </c>
      <c r="AJ216" s="4">
        <v>0</v>
      </c>
      <c r="AK216" s="4">
        <v>1</v>
      </c>
      <c r="AL216" s="4">
        <v>1</v>
      </c>
      <c r="AM216" s="4">
        <v>0</v>
      </c>
      <c r="AN216" s="4">
        <v>0</v>
      </c>
      <c r="AO216" s="4" t="s">
        <v>144</v>
      </c>
      <c r="AP216" s="4" t="s">
        <v>128</v>
      </c>
      <c r="AQ216">
        <v>14250.13</v>
      </c>
      <c r="AR216" s="4">
        <v>1</v>
      </c>
      <c r="AS216" s="15">
        <v>0</v>
      </c>
      <c r="AT216" s="15">
        <v>100</v>
      </c>
      <c r="AU216" s="15">
        <v>100</v>
      </c>
      <c r="AV216" s="15">
        <v>0</v>
      </c>
      <c r="AW216" s="15">
        <v>0</v>
      </c>
      <c r="AX216" s="15">
        <v>0</v>
      </c>
      <c r="AY216" s="31">
        <v>4638.91</v>
      </c>
    </row>
    <row r="217" spans="1:51" x14ac:dyDescent="0.25">
      <c r="A217">
        <v>97</v>
      </c>
      <c r="B217" s="4">
        <v>0.97570862000000003</v>
      </c>
      <c r="C217" s="4">
        <v>97.828554996077898</v>
      </c>
      <c r="D217" s="4">
        <v>25.553942755349901</v>
      </c>
      <c r="E217" s="4">
        <v>0.27323210144760002</v>
      </c>
      <c r="F217" s="5">
        <v>2.4291380000000001E-2</v>
      </c>
      <c r="G217" s="5">
        <v>0</v>
      </c>
      <c r="H217" s="4">
        <v>4.75</v>
      </c>
      <c r="I217" s="4">
        <v>3.939838</v>
      </c>
      <c r="J217" s="4">
        <v>-28.445499999999999</v>
      </c>
      <c r="K217" s="4">
        <v>21.68</v>
      </c>
      <c r="L217" s="4">
        <v>100</v>
      </c>
      <c r="M217" s="4">
        <v>77</v>
      </c>
      <c r="N217" s="4">
        <v>87</v>
      </c>
      <c r="O217" s="4">
        <v>3.33</v>
      </c>
      <c r="P217" s="4">
        <v>12980.1</v>
      </c>
      <c r="Q217" s="4">
        <v>12980.1</v>
      </c>
      <c r="R217" s="4">
        <v>791</v>
      </c>
      <c r="S217" s="4">
        <v>0</v>
      </c>
      <c r="T217" s="4">
        <v>0</v>
      </c>
      <c r="U217" s="4">
        <v>0</v>
      </c>
      <c r="V217" s="4">
        <v>0</v>
      </c>
      <c r="W217" s="4">
        <v>0</v>
      </c>
      <c r="X217" s="4">
        <v>0</v>
      </c>
      <c r="Y217" s="4">
        <v>0</v>
      </c>
      <c r="Z217" s="5">
        <v>1.3212E-2</v>
      </c>
      <c r="AA217" s="5">
        <v>6.0972999999999995E-4</v>
      </c>
      <c r="AB217" s="10">
        <v>8.6706300000000004E-3</v>
      </c>
      <c r="AC217" s="10">
        <v>1.7504599999999999E-3</v>
      </c>
      <c r="AD217" s="10">
        <v>4.8539999999999999E-5</v>
      </c>
      <c r="AE217" s="4">
        <v>0.34571321327729199</v>
      </c>
      <c r="AF217" s="4">
        <v>0</v>
      </c>
      <c r="AG217" s="4">
        <v>0</v>
      </c>
      <c r="AH217" s="4">
        <v>0</v>
      </c>
      <c r="AI217" s="4">
        <v>0</v>
      </c>
      <c r="AJ217" s="4">
        <v>0</v>
      </c>
      <c r="AK217" s="4">
        <v>1</v>
      </c>
      <c r="AL217" s="4">
        <v>1</v>
      </c>
      <c r="AM217" s="4">
        <v>0</v>
      </c>
      <c r="AN217" s="4">
        <v>0</v>
      </c>
      <c r="AO217" s="4" t="s">
        <v>68</v>
      </c>
      <c r="AP217" s="4" t="s">
        <v>69</v>
      </c>
      <c r="AQ217">
        <v>12980.1</v>
      </c>
      <c r="AR217" s="4">
        <v>1</v>
      </c>
      <c r="AS217" s="15">
        <v>0</v>
      </c>
      <c r="AT217" s="15">
        <v>100</v>
      </c>
      <c r="AU217" s="15">
        <v>100</v>
      </c>
      <c r="AV217" s="15">
        <v>0</v>
      </c>
      <c r="AW217" s="15">
        <v>0</v>
      </c>
      <c r="AX217" s="15">
        <v>0</v>
      </c>
      <c r="AY217" s="31">
        <v>4658.53</v>
      </c>
    </row>
    <row r="218" spans="1:51" x14ac:dyDescent="0.25">
      <c r="A218">
        <v>97</v>
      </c>
      <c r="B218" s="4">
        <v>0.97382909391477701</v>
      </c>
      <c r="C218" s="4">
        <v>99.125971423881296</v>
      </c>
      <c r="D218" s="4">
        <v>27.256709278679701</v>
      </c>
      <c r="E218" s="4">
        <v>0.32630942847078598</v>
      </c>
      <c r="F218" s="5">
        <v>2.61709060852225E-2</v>
      </c>
      <c r="G218" s="5">
        <v>0</v>
      </c>
      <c r="H218" s="4">
        <v>4.75</v>
      </c>
      <c r="I218" s="4">
        <v>3.88776313995601</v>
      </c>
      <c r="J218" s="4">
        <v>-28.445399999999999</v>
      </c>
      <c r="K218" s="4">
        <v>26.9393632778085</v>
      </c>
      <c r="L218" s="4">
        <v>100</v>
      </c>
      <c r="M218" s="4">
        <v>78.375526349663403</v>
      </c>
      <c r="N218" s="4">
        <v>87</v>
      </c>
      <c r="O218" s="4">
        <v>1.75831312977934</v>
      </c>
      <c r="P218" s="4">
        <v>6888.91875112052</v>
      </c>
      <c r="Q218" s="4">
        <v>6486.8950000000004</v>
      </c>
      <c r="R218" s="4">
        <v>791</v>
      </c>
      <c r="S218" s="4">
        <v>0</v>
      </c>
      <c r="T218" s="4">
        <v>0</v>
      </c>
      <c r="U218" s="4">
        <v>0</v>
      </c>
      <c r="V218" s="4">
        <v>0</v>
      </c>
      <c r="W218" s="4">
        <v>0</v>
      </c>
      <c r="X218" s="4">
        <v>0</v>
      </c>
      <c r="Y218" s="4">
        <v>0</v>
      </c>
      <c r="Z218" s="5">
        <v>1.4604524390883399E-2</v>
      </c>
      <c r="AA218" s="5">
        <v>2.34368576167796E-4</v>
      </c>
      <c r="AB218" s="10">
        <v>9.4476625516676307E-3</v>
      </c>
      <c r="AC218" s="10">
        <v>1.84986245115729E-3</v>
      </c>
      <c r="AD218" s="10">
        <v>3.4464360082905598E-5</v>
      </c>
      <c r="AE218" s="4">
        <v>0.35319098833419899</v>
      </c>
      <c r="AF218" s="4">
        <v>0</v>
      </c>
      <c r="AG218" s="4">
        <v>0</v>
      </c>
      <c r="AH218" s="4">
        <v>0</v>
      </c>
      <c r="AI218" s="4">
        <v>0</v>
      </c>
      <c r="AJ218" s="4">
        <v>0</v>
      </c>
      <c r="AK218" s="4">
        <v>0</v>
      </c>
      <c r="AL218" s="4">
        <v>1</v>
      </c>
      <c r="AM218" s="4">
        <v>0</v>
      </c>
      <c r="AN218" s="4">
        <v>0</v>
      </c>
      <c r="AO218" s="4" t="s">
        <v>145</v>
      </c>
      <c r="AP218" s="4" t="s">
        <v>129</v>
      </c>
      <c r="AQ218">
        <v>12973.79</v>
      </c>
      <c r="AR218" s="4">
        <v>2</v>
      </c>
      <c r="AS218" s="15">
        <v>0</v>
      </c>
      <c r="AT218" s="15">
        <v>100</v>
      </c>
      <c r="AU218" s="15">
        <v>100</v>
      </c>
      <c r="AV218" s="15">
        <v>0</v>
      </c>
      <c r="AW218" s="15">
        <v>0</v>
      </c>
      <c r="AX218" s="15">
        <v>0</v>
      </c>
      <c r="AY218" s="31">
        <v>4689.8272298148804</v>
      </c>
    </row>
    <row r="219" spans="1:51" x14ac:dyDescent="0.25">
      <c r="A219">
        <v>97</v>
      </c>
      <c r="B219" s="4">
        <v>0.98364306096113996</v>
      </c>
      <c r="C219" s="4">
        <v>98.074059208999799</v>
      </c>
      <c r="D219" s="4">
        <v>17.9553264720941</v>
      </c>
      <c r="E219" s="4">
        <v>0.28046226022677201</v>
      </c>
      <c r="F219" s="5">
        <v>1.6356939038859201E-2</v>
      </c>
      <c r="G219" s="5">
        <v>0</v>
      </c>
      <c r="H219" s="4">
        <v>4.875</v>
      </c>
      <c r="I219" s="4">
        <v>3.9635992652278502</v>
      </c>
      <c r="J219" s="4">
        <v>-20.369160763347299</v>
      </c>
      <c r="K219" s="4">
        <v>32.722372350303203</v>
      </c>
      <c r="L219" s="4">
        <v>99.908632613706303</v>
      </c>
      <c r="M219" s="4">
        <v>74.398996773998206</v>
      </c>
      <c r="N219" s="4">
        <v>59.320236015418601</v>
      </c>
      <c r="O219" s="4">
        <v>4.7732682758119296</v>
      </c>
      <c r="P219" s="4">
        <v>28444.370830819</v>
      </c>
      <c r="Q219" s="4">
        <v>25134.139444444401</v>
      </c>
      <c r="R219" s="4">
        <v>783.48242939864997</v>
      </c>
      <c r="S219" s="4">
        <v>0</v>
      </c>
      <c r="T219" s="4">
        <v>0</v>
      </c>
      <c r="U219" s="4">
        <v>0.17737954514323601</v>
      </c>
      <c r="V219" s="4">
        <v>0.151561451908339</v>
      </c>
      <c r="W219" s="4">
        <v>0</v>
      </c>
      <c r="X219" s="4">
        <v>0.91377723495207896</v>
      </c>
      <c r="Y219" s="4">
        <v>0</v>
      </c>
      <c r="Z219" s="5">
        <v>7.5176115235110301E-3</v>
      </c>
      <c r="AA219" s="5">
        <v>3.9049009458206799E-4</v>
      </c>
      <c r="AB219" s="10">
        <v>7.2269278399242701E-3</v>
      </c>
      <c r="AC219" s="10">
        <v>1.0830370403396199E-3</v>
      </c>
      <c r="AD219" s="10">
        <v>1.38851353538373E-4</v>
      </c>
      <c r="AE219" s="4">
        <v>0.283721759383876</v>
      </c>
      <c r="AF219" s="4">
        <v>0</v>
      </c>
      <c r="AG219" s="4">
        <v>0.229053904570832</v>
      </c>
      <c r="AH219" s="4">
        <v>0.38219238370581798</v>
      </c>
      <c r="AI219" s="4">
        <v>0.574886623331333</v>
      </c>
      <c r="AJ219" s="4">
        <v>0.574886623331333</v>
      </c>
      <c r="AK219" s="4">
        <v>0.65811390532102898</v>
      </c>
      <c r="AL219" s="4">
        <v>0.65811390532102898</v>
      </c>
      <c r="AM219" s="4">
        <v>0</v>
      </c>
      <c r="AN219" s="4">
        <v>0</v>
      </c>
      <c r="AO219" s="4" t="s">
        <v>146</v>
      </c>
      <c r="AP219" s="4" t="s">
        <v>130</v>
      </c>
      <c r="AQ219">
        <v>452414.51</v>
      </c>
      <c r="AR219" s="4">
        <v>18</v>
      </c>
      <c r="AS219" s="15">
        <v>0</v>
      </c>
      <c r="AT219" s="15">
        <v>84.843854809166004</v>
      </c>
      <c r="AU219" s="15">
        <v>84.843854809166004</v>
      </c>
      <c r="AV219" s="15">
        <v>15.1561451908339</v>
      </c>
      <c r="AW219" s="15">
        <v>15.1561451908339</v>
      </c>
      <c r="AX219" s="15">
        <v>0</v>
      </c>
      <c r="AY219">
        <v>4393.3898079256996</v>
      </c>
    </row>
    <row r="220" spans="1:51" x14ac:dyDescent="0.25">
      <c r="A220">
        <v>97</v>
      </c>
      <c r="B220" s="4">
        <v>0.98009363142824701</v>
      </c>
      <c r="C220" s="4">
        <v>94.846437985878097</v>
      </c>
      <c r="D220" s="4">
        <v>21.438311990653698</v>
      </c>
      <c r="E220" s="4">
        <v>0.21895577510825601</v>
      </c>
      <c r="F220" s="5">
        <v>1.9906368571752701E-2</v>
      </c>
      <c r="G220" s="5">
        <v>0</v>
      </c>
      <c r="H220" s="4">
        <v>4.8614027187334203</v>
      </c>
      <c r="I220" s="4">
        <v>3.9208818559179699</v>
      </c>
      <c r="J220" s="4">
        <v>-16.9801859880912</v>
      </c>
      <c r="K220" s="4">
        <v>38.414190169790402</v>
      </c>
      <c r="L220" s="4">
        <v>96.804259546927099</v>
      </c>
      <c r="M220" s="4">
        <v>78.368369975279407</v>
      </c>
      <c r="N220" s="4">
        <v>53.847237679137898</v>
      </c>
      <c r="O220" s="4">
        <v>4.3741256477987998</v>
      </c>
      <c r="P220" s="4">
        <v>34602.453932938297</v>
      </c>
      <c r="Q220" s="4">
        <v>27811.275555555501</v>
      </c>
      <c r="R220" s="4">
        <v>784.701891854574</v>
      </c>
      <c r="S220" s="4">
        <v>0</v>
      </c>
      <c r="T220" s="4">
        <v>0</v>
      </c>
      <c r="U220" s="4">
        <v>0</v>
      </c>
      <c r="V220" s="4">
        <v>0.21862267853949499</v>
      </c>
      <c r="W220" s="4">
        <v>0</v>
      </c>
      <c r="X220" s="4">
        <v>0.84710753608009004</v>
      </c>
      <c r="Y220" s="4">
        <v>0</v>
      </c>
      <c r="Z220" s="5">
        <v>9.8684003802084908E-3</v>
      </c>
      <c r="AA220" s="5">
        <v>4.0168339187127399E-4</v>
      </c>
      <c r="AB220" s="10">
        <v>8.1669354641952102E-3</v>
      </c>
      <c r="AC220" s="10">
        <v>1.26756295844015E-3</v>
      </c>
      <c r="AD220" s="10">
        <v>2.01766259247248E-4</v>
      </c>
      <c r="AE220" s="4">
        <v>0.31543755394516498</v>
      </c>
      <c r="AF220" s="4">
        <v>0</v>
      </c>
      <c r="AG220" s="4">
        <v>0.24688553579467401</v>
      </c>
      <c r="AH220" s="4">
        <v>0.37544190709539499</v>
      </c>
      <c r="AI220" s="4">
        <v>0.45845026565564001</v>
      </c>
      <c r="AJ220" s="4">
        <v>0.45845026565564001</v>
      </c>
      <c r="AK220" s="4">
        <v>0.45845026565564001</v>
      </c>
      <c r="AL220" s="4">
        <v>0.53043475811649199</v>
      </c>
      <c r="AM220" s="4">
        <v>0</v>
      </c>
      <c r="AN220" s="4">
        <v>0</v>
      </c>
      <c r="AO220" s="4" t="s">
        <v>147</v>
      </c>
      <c r="AP220" s="4" t="s">
        <v>131</v>
      </c>
      <c r="AQ220">
        <v>500602.96</v>
      </c>
      <c r="AR220" s="4">
        <v>18</v>
      </c>
      <c r="AS220" s="15">
        <v>0</v>
      </c>
      <c r="AT220" s="15">
        <v>78.137732146050396</v>
      </c>
      <c r="AU220" s="15">
        <v>78.137732146050396</v>
      </c>
      <c r="AV220" s="15">
        <v>21.862267853949501</v>
      </c>
      <c r="AW220" s="15">
        <v>21.862267853949501</v>
      </c>
      <c r="AX220" s="15">
        <v>0</v>
      </c>
      <c r="AY220">
        <v>4318.2768979909697</v>
      </c>
    </row>
    <row r="221" spans="1:51" x14ac:dyDescent="0.25">
      <c r="A221">
        <v>97</v>
      </c>
      <c r="B221" s="4">
        <v>0.98109996006509803</v>
      </c>
      <c r="C221" s="4">
        <v>89.563923962968403</v>
      </c>
      <c r="D221" s="4">
        <v>20.464851473519801</v>
      </c>
      <c r="E221" s="4">
        <v>0.17165465459166401</v>
      </c>
      <c r="F221" s="5">
        <v>1.8900039934901001E-2</v>
      </c>
      <c r="G221" s="5">
        <v>0</v>
      </c>
      <c r="H221" s="4">
        <v>4.9070203357672604</v>
      </c>
      <c r="I221" s="4">
        <v>3.9060992959198302</v>
      </c>
      <c r="J221" s="4">
        <v>-12.207726868336801</v>
      </c>
      <c r="K221" s="4">
        <v>42.680427324039798</v>
      </c>
      <c r="L221" s="4">
        <v>98.305919421357899</v>
      </c>
      <c r="M221" s="4">
        <v>75.243918167585406</v>
      </c>
      <c r="N221" s="4">
        <v>67.3874875312206</v>
      </c>
      <c r="O221" s="4">
        <v>6.5240744807348099</v>
      </c>
      <c r="P221" s="4">
        <v>34045.1548244281</v>
      </c>
      <c r="Q221" s="4">
        <v>30709.7792307692</v>
      </c>
      <c r="R221" s="4">
        <v>781.25530670974103</v>
      </c>
      <c r="S221" s="4">
        <v>0</v>
      </c>
      <c r="T221" s="4">
        <v>0</v>
      </c>
      <c r="U221" s="4">
        <v>0</v>
      </c>
      <c r="V221" s="4">
        <v>0.32213533433962699</v>
      </c>
      <c r="W221" s="4">
        <v>0</v>
      </c>
      <c r="X221" s="4">
        <v>0.60674634010970097</v>
      </c>
      <c r="Y221" s="4">
        <v>0</v>
      </c>
      <c r="Z221" s="5">
        <v>9.2110836537224999E-3</v>
      </c>
      <c r="AA221" s="5">
        <v>3.2604155740229799E-4</v>
      </c>
      <c r="AB221" s="10">
        <v>7.7665423375977696E-3</v>
      </c>
      <c r="AC221" s="10">
        <v>1.40659704360435E-3</v>
      </c>
      <c r="AD221" s="10">
        <v>1.8975828389280501E-4</v>
      </c>
      <c r="AE221" s="4">
        <v>0.29999788606497402</v>
      </c>
      <c r="AF221" s="4">
        <v>6.3474268394535203E-3</v>
      </c>
      <c r="AG221" s="4">
        <v>0.24142601481016501</v>
      </c>
      <c r="AH221" s="4">
        <v>0.30892050096895901</v>
      </c>
      <c r="AI221" s="4">
        <v>0.34496082468142802</v>
      </c>
      <c r="AJ221" s="4">
        <v>0.53409728191568495</v>
      </c>
      <c r="AK221" s="4">
        <v>0.64421352075947302</v>
      </c>
      <c r="AL221" s="4">
        <v>0.64421352075947302</v>
      </c>
      <c r="AM221" s="4">
        <v>0</v>
      </c>
      <c r="AN221" s="4">
        <v>0</v>
      </c>
      <c r="AO221" s="4" t="s">
        <v>148</v>
      </c>
      <c r="AP221" s="4" t="s">
        <v>132</v>
      </c>
      <c r="AQ221">
        <v>798454.26</v>
      </c>
      <c r="AR221" s="4">
        <v>26</v>
      </c>
      <c r="AS221" s="15">
        <v>0</v>
      </c>
      <c r="AT221" s="15">
        <v>67.786466566037205</v>
      </c>
      <c r="AU221" s="15">
        <v>67.786466566037205</v>
      </c>
      <c r="AV221" s="15">
        <v>32.213533433962702</v>
      </c>
      <c r="AW221" s="15">
        <v>32.213533433962702</v>
      </c>
      <c r="AX221" s="15">
        <v>0</v>
      </c>
      <c r="AY221">
        <v>4397.2812519581203</v>
      </c>
    </row>
    <row r="222" spans="1:51" x14ac:dyDescent="0.25">
      <c r="A222">
        <v>97</v>
      </c>
      <c r="B222" s="4">
        <v>0.98125239556055399</v>
      </c>
      <c r="C222" s="4">
        <v>73.692668576619596</v>
      </c>
      <c r="D222" s="4">
        <v>20.3164342340872</v>
      </c>
      <c r="E222" s="4">
        <v>0.105309004749531</v>
      </c>
      <c r="F222" s="5">
        <v>1.87476044394457E-2</v>
      </c>
      <c r="G222" s="5">
        <v>0</v>
      </c>
      <c r="H222" s="4">
        <v>4.9325957679745898</v>
      </c>
      <c r="I222" s="4">
        <v>3.88077341530613</v>
      </c>
      <c r="J222" s="4">
        <v>-8.94926115894779</v>
      </c>
      <c r="K222" s="4">
        <v>48.157643719540303</v>
      </c>
      <c r="L222" s="4">
        <v>96.841370986535196</v>
      </c>
      <c r="M222" s="4">
        <v>74.531257386308695</v>
      </c>
      <c r="N222" s="4">
        <v>68.965508952827093</v>
      </c>
      <c r="O222" s="4">
        <v>7.7939358017699396</v>
      </c>
      <c r="P222" s="4">
        <v>32802.483455268499</v>
      </c>
      <c r="Q222" s="4">
        <v>28527.684571428501</v>
      </c>
      <c r="R222" s="4">
        <v>781.69769909522199</v>
      </c>
      <c r="S222" s="4">
        <v>0</v>
      </c>
      <c r="T222" s="4">
        <v>0</v>
      </c>
      <c r="U222" s="4">
        <v>2.3788981882821799E-2</v>
      </c>
      <c r="V222" s="4">
        <v>0.26119671261488098</v>
      </c>
      <c r="W222" s="4">
        <v>0</v>
      </c>
      <c r="X222" s="4">
        <v>0.41137927812998798</v>
      </c>
      <c r="Y222" s="4">
        <v>0</v>
      </c>
      <c r="Z222" s="5">
        <v>8.2790250200764307E-3</v>
      </c>
      <c r="AA222" s="5">
        <v>3.1942535467031398E-4</v>
      </c>
      <c r="AB222" s="10">
        <v>8.4305610437391005E-3</v>
      </c>
      <c r="AC222" s="10">
        <v>1.5133845829855301E-3</v>
      </c>
      <c r="AD222" s="10">
        <v>2.05192068760655E-4</v>
      </c>
      <c r="AE222" s="4">
        <v>0.29678373427185101</v>
      </c>
      <c r="AF222" s="4">
        <v>0</v>
      </c>
      <c r="AG222" s="4">
        <v>0.23506573504298001</v>
      </c>
      <c r="AH222" s="4">
        <v>0.29147681265925302</v>
      </c>
      <c r="AI222" s="4">
        <v>0.372275508694832</v>
      </c>
      <c r="AJ222" s="4">
        <v>0.46955308455457601</v>
      </c>
      <c r="AK222" s="4">
        <v>0.70217344563219997</v>
      </c>
      <c r="AL222" s="4">
        <v>0.70217344563219997</v>
      </c>
      <c r="AM222" s="4">
        <v>0</v>
      </c>
      <c r="AN222" s="4">
        <v>0</v>
      </c>
      <c r="AO222" s="4" t="s">
        <v>70</v>
      </c>
      <c r="AP222" s="4" t="s">
        <v>71</v>
      </c>
      <c r="AQ222">
        <v>998468.96</v>
      </c>
      <c r="AR222" s="4">
        <v>35</v>
      </c>
      <c r="AS222" s="15">
        <v>0</v>
      </c>
      <c r="AT222" s="15">
        <v>73.880328738511807</v>
      </c>
      <c r="AU222" s="15">
        <v>73.880328738511807</v>
      </c>
      <c r="AV222" s="15">
        <v>26.119671261488101</v>
      </c>
      <c r="AW222" s="15">
        <v>26.119671261488101</v>
      </c>
      <c r="AX222" s="15">
        <v>0</v>
      </c>
      <c r="AY222" s="31">
        <v>4434.3555083995798</v>
      </c>
    </row>
    <row r="223" spans="1:51" x14ac:dyDescent="0.25">
      <c r="A223">
        <v>97</v>
      </c>
      <c r="B223" s="4">
        <v>0.98392408555823796</v>
      </c>
      <c r="C223" s="4">
        <v>71.461350727673803</v>
      </c>
      <c r="D223" s="4">
        <v>17.673604334220101</v>
      </c>
      <c r="E223" s="4">
        <v>9.9218514509703107E-2</v>
      </c>
      <c r="F223" s="5">
        <v>1.6075914441761902E-2</v>
      </c>
      <c r="G223" s="5">
        <v>0</v>
      </c>
      <c r="H223" s="4">
        <v>4.7547738202370304</v>
      </c>
      <c r="I223" s="4">
        <v>3.87140749047217</v>
      </c>
      <c r="J223" s="4">
        <v>-16.671911231815798</v>
      </c>
      <c r="K223" s="4">
        <v>52.675916866216099</v>
      </c>
      <c r="L223" s="4">
        <v>76.020459316114696</v>
      </c>
      <c r="M223" s="4">
        <v>75.946636205280697</v>
      </c>
      <c r="N223" s="4">
        <v>74.514669259032701</v>
      </c>
      <c r="O223" s="4">
        <v>22.2608860110448</v>
      </c>
      <c r="P223" s="4">
        <v>76682.650793174107</v>
      </c>
      <c r="Q223" s="4">
        <v>36898.080454545401</v>
      </c>
      <c r="R223" s="4">
        <v>776.75921147942904</v>
      </c>
      <c r="S223" s="4">
        <v>0</v>
      </c>
      <c r="T223" s="4">
        <v>0</v>
      </c>
      <c r="U223" s="4">
        <v>1.9535969455518699E-2</v>
      </c>
      <c r="V223" s="4">
        <v>0.30330064472311702</v>
      </c>
      <c r="W223" s="4">
        <v>0</v>
      </c>
      <c r="X223" s="4">
        <v>0.53141641625432101</v>
      </c>
      <c r="Y223" s="4">
        <v>0</v>
      </c>
      <c r="Z223" s="5">
        <v>6.1634770593907203E-3</v>
      </c>
      <c r="AA223" s="5">
        <v>3.2675510402576698E-4</v>
      </c>
      <c r="AB223" s="10">
        <v>7.4137213468233199E-3</v>
      </c>
      <c r="AC223" s="10">
        <v>1.21165960423621E-3</v>
      </c>
      <c r="AD223" s="10">
        <v>9.6028138413827501E-4</v>
      </c>
      <c r="AE223" s="4">
        <v>0.27661475995444501</v>
      </c>
      <c r="AF223" s="4">
        <v>3.3582441101857201E-2</v>
      </c>
      <c r="AG223" s="4">
        <v>0.23735795285334901</v>
      </c>
      <c r="AH223" s="4">
        <v>0.40684791350996202</v>
      </c>
      <c r="AI223" s="4">
        <v>0.463463940727047</v>
      </c>
      <c r="AJ223" s="4">
        <v>0.55324407612384097</v>
      </c>
      <c r="AK223" s="4">
        <v>0.64765313241165501</v>
      </c>
      <c r="AL223" s="4">
        <v>0.77681891791439195</v>
      </c>
      <c r="AM223" s="4">
        <v>0</v>
      </c>
      <c r="AN223" s="4">
        <v>0</v>
      </c>
      <c r="AO223" s="4" t="s">
        <v>149</v>
      </c>
      <c r="AP223" s="4" t="s">
        <v>133</v>
      </c>
      <c r="AQ223">
        <v>3247031.08</v>
      </c>
      <c r="AR223" s="4">
        <v>88</v>
      </c>
      <c r="AS223" s="15">
        <v>0</v>
      </c>
      <c r="AT223" s="15">
        <v>69.669935527688196</v>
      </c>
      <c r="AU223" s="15">
        <v>69.669935527688196</v>
      </c>
      <c r="AV223" s="15">
        <v>30.330064472311701</v>
      </c>
      <c r="AW223" s="15">
        <v>30.330064472311701</v>
      </c>
      <c r="AX223" s="15">
        <v>0</v>
      </c>
      <c r="AY223" s="31">
        <v>4576.5971756283197</v>
      </c>
    </row>
    <row r="224" spans="1:51" x14ac:dyDescent="0.25">
      <c r="A224">
        <v>97</v>
      </c>
      <c r="B224" s="4">
        <v>0.98584339812441102</v>
      </c>
      <c r="C224" s="4">
        <v>45.657598769417802</v>
      </c>
      <c r="D224" s="4">
        <v>15.7256930945349</v>
      </c>
      <c r="E224" s="4">
        <v>4.9552275216213797E-2</v>
      </c>
      <c r="F224" s="5">
        <v>1.4156601875588801E-2</v>
      </c>
      <c r="G224" s="5">
        <v>0</v>
      </c>
      <c r="H224" s="4">
        <v>4.5359745730215604</v>
      </c>
      <c r="I224" s="4">
        <v>3.8996740192967501</v>
      </c>
      <c r="J224" s="4">
        <v>-26.290061516969502</v>
      </c>
      <c r="K224" s="4">
        <v>57.3391577316929</v>
      </c>
      <c r="L224" s="4">
        <v>45.684400986293703</v>
      </c>
      <c r="M224" s="4">
        <v>73.567086792610894</v>
      </c>
      <c r="N224" s="4">
        <v>83.770781901550805</v>
      </c>
      <c r="O224" s="4">
        <v>40.472155248496399</v>
      </c>
      <c r="P224" s="4">
        <v>151948.00938704901</v>
      </c>
      <c r="Q224" s="4">
        <v>66745.174137930997</v>
      </c>
      <c r="R224" s="4">
        <v>786.71024977887396</v>
      </c>
      <c r="S224" s="4">
        <v>0</v>
      </c>
      <c r="T224" s="4">
        <v>0</v>
      </c>
      <c r="U224" s="4">
        <v>1.7422677672085801E-2</v>
      </c>
      <c r="V224" s="4">
        <v>0.1158302391538</v>
      </c>
      <c r="W224" s="4">
        <v>0</v>
      </c>
      <c r="X224" s="4">
        <v>0.66665901274897799</v>
      </c>
      <c r="Y224" s="4">
        <v>0</v>
      </c>
      <c r="Z224" s="5">
        <v>3.1706892155894898E-3</v>
      </c>
      <c r="AA224" s="5">
        <v>1.76345587330697E-4</v>
      </c>
      <c r="AB224" s="10">
        <v>7.0373030300174303E-3</v>
      </c>
      <c r="AC224" s="10">
        <v>1.24259889653525E-3</v>
      </c>
      <c r="AD224" s="10">
        <v>2.52964532359715E-3</v>
      </c>
      <c r="AE224" s="4">
        <v>0.29791607473190401</v>
      </c>
      <c r="AF224" s="4">
        <v>2.07231177581455E-2</v>
      </c>
      <c r="AG224" s="4">
        <v>0.18496760233291801</v>
      </c>
      <c r="AH224" s="4">
        <v>0.30860283040997799</v>
      </c>
      <c r="AI224" s="4">
        <v>0.41454530833831899</v>
      </c>
      <c r="AJ224" s="4">
        <v>0.41844822256425002</v>
      </c>
      <c r="AK224" s="4">
        <v>0.64176266030443396</v>
      </c>
      <c r="AL224" s="4">
        <v>0.83816016815990302</v>
      </c>
      <c r="AM224" s="4">
        <v>0</v>
      </c>
      <c r="AN224" s="4">
        <v>0</v>
      </c>
      <c r="AO224" s="4" t="s">
        <v>150</v>
      </c>
      <c r="AP224" s="4" t="s">
        <v>134</v>
      </c>
      <c r="AQ224">
        <v>3871220.1</v>
      </c>
      <c r="AR224" s="4">
        <v>58</v>
      </c>
      <c r="AS224" s="15">
        <v>0</v>
      </c>
      <c r="AT224" s="15">
        <v>88.416976084619904</v>
      </c>
      <c r="AU224" s="15">
        <v>88.416976084619904</v>
      </c>
      <c r="AV224" s="15">
        <v>11.58302391538</v>
      </c>
      <c r="AW224" s="15">
        <v>11.58302391538</v>
      </c>
      <c r="AX224" s="15">
        <v>0</v>
      </c>
      <c r="AY224" s="31">
        <v>4481.9857065975602</v>
      </c>
    </row>
    <row r="225" spans="1:51" x14ac:dyDescent="0.25">
      <c r="A225">
        <v>97</v>
      </c>
      <c r="B225" s="4">
        <v>0.98545374201087099</v>
      </c>
      <c r="C225" s="4">
        <v>63.274923280562298</v>
      </c>
      <c r="D225" s="4">
        <v>16.124539892497999</v>
      </c>
      <c r="E225" s="4">
        <v>8.0086711098924096E-2</v>
      </c>
      <c r="F225" s="5">
        <v>1.4546257989128401E-2</v>
      </c>
      <c r="G225" s="5">
        <v>0</v>
      </c>
      <c r="H225" s="4">
        <v>4.60866108863096</v>
      </c>
      <c r="I225" s="4">
        <v>3.8616233654460301</v>
      </c>
      <c r="J225" s="4">
        <v>-25.786876428291599</v>
      </c>
      <c r="K225" s="4">
        <v>62.715408466945199</v>
      </c>
      <c r="L225" s="4">
        <v>51.690601396743197</v>
      </c>
      <c r="M225" s="4">
        <v>74.964396157613393</v>
      </c>
      <c r="N225" s="4">
        <v>81.769162270076905</v>
      </c>
      <c r="O225" s="4">
        <v>34.142690979324698</v>
      </c>
      <c r="P225" s="4">
        <v>127138.824466714</v>
      </c>
      <c r="Q225" s="4">
        <v>60155.813146067398</v>
      </c>
      <c r="R225" s="4">
        <v>789.51283802534601</v>
      </c>
      <c r="S225" s="4">
        <v>0</v>
      </c>
      <c r="T225" s="4">
        <v>0</v>
      </c>
      <c r="U225" s="4">
        <v>0</v>
      </c>
      <c r="V225" s="4">
        <v>0.25088404832860101</v>
      </c>
      <c r="W225" s="4">
        <v>0</v>
      </c>
      <c r="X225" s="4">
        <v>0.56063205017347995</v>
      </c>
      <c r="Y225" s="4">
        <v>0</v>
      </c>
      <c r="Z225" s="5">
        <v>3.6849417301325102E-3</v>
      </c>
      <c r="AA225" s="5">
        <v>3.1075404775417502E-4</v>
      </c>
      <c r="AB225" s="10">
        <v>7.2584363583463899E-3</v>
      </c>
      <c r="AC225" s="10">
        <v>1.1457269373666E-3</v>
      </c>
      <c r="AD225" s="10">
        <v>2.1463839794446898E-3</v>
      </c>
      <c r="AE225" s="4">
        <v>0.28066003722212401</v>
      </c>
      <c r="AF225" s="4">
        <v>5.6873373760844503E-2</v>
      </c>
      <c r="AG225" s="4">
        <v>0.33948464248190702</v>
      </c>
      <c r="AH225" s="4">
        <v>0.39093199464147299</v>
      </c>
      <c r="AI225" s="4">
        <v>0.49694531188956198</v>
      </c>
      <c r="AJ225" s="4">
        <v>0.51125461481127399</v>
      </c>
      <c r="AK225" s="4">
        <v>0.57245768118458196</v>
      </c>
      <c r="AL225" s="4">
        <v>0.74572913262137797</v>
      </c>
      <c r="AM225" s="4">
        <v>0</v>
      </c>
      <c r="AN225" s="4">
        <v>0</v>
      </c>
      <c r="AO225" s="4" t="s">
        <v>151</v>
      </c>
      <c r="AP225" s="4" t="s">
        <v>135</v>
      </c>
      <c r="AQ225">
        <v>5353867.37</v>
      </c>
      <c r="AR225" s="4">
        <v>89</v>
      </c>
      <c r="AS225" s="15">
        <v>0</v>
      </c>
      <c r="AT225" s="15">
        <v>73.923784182199398</v>
      </c>
      <c r="AU225" s="15">
        <v>73.923784182199398</v>
      </c>
      <c r="AV225" s="15">
        <v>26.076215817800499</v>
      </c>
      <c r="AW225" s="15">
        <v>26.076215817800499</v>
      </c>
      <c r="AX225" s="15">
        <v>0</v>
      </c>
      <c r="AY225">
        <v>4593.0908082296901</v>
      </c>
    </row>
    <row r="226" spans="1:51" x14ac:dyDescent="0.25">
      <c r="A226">
        <v>97</v>
      </c>
      <c r="B226" s="4">
        <v>0.98598183143993701</v>
      </c>
      <c r="C226" s="4">
        <v>22.085399229323102</v>
      </c>
      <c r="D226" s="4">
        <v>15.583576574703301</v>
      </c>
      <c r="E226" s="4">
        <v>2.0581647867179299E-2</v>
      </c>
      <c r="F226" s="5">
        <v>1.40181685600623E-2</v>
      </c>
      <c r="G226" s="5">
        <v>0</v>
      </c>
      <c r="H226" s="4">
        <v>4.5748765214349696</v>
      </c>
      <c r="I226" s="4">
        <v>3.9009770493854599</v>
      </c>
      <c r="J226" s="4">
        <v>-13.893050684309401</v>
      </c>
      <c r="K226" s="4">
        <v>67.931646545674099</v>
      </c>
      <c r="L226" s="4">
        <v>38.604718512112299</v>
      </c>
      <c r="M226" s="4">
        <v>69.881188108387803</v>
      </c>
      <c r="N226" s="4">
        <v>83.641903344286703</v>
      </c>
      <c r="O226" s="4">
        <v>44.452925642462397</v>
      </c>
      <c r="P226" s="4">
        <v>164874.68903748601</v>
      </c>
      <c r="Q226" s="4">
        <v>85352.302152777702</v>
      </c>
      <c r="R226" s="4">
        <v>786.41556866129895</v>
      </c>
      <c r="S226" s="4">
        <v>0</v>
      </c>
      <c r="T226" s="4">
        <v>0</v>
      </c>
      <c r="U226" s="4">
        <v>3.1059415762959699E-2</v>
      </c>
      <c r="V226" s="4">
        <v>0.42192882870972398</v>
      </c>
      <c r="W226" s="4">
        <v>0</v>
      </c>
      <c r="X226" s="4">
        <v>0.726704588147007</v>
      </c>
      <c r="Y226" s="4">
        <v>0</v>
      </c>
      <c r="Z226" s="5">
        <v>2.5424172313207099E-3</v>
      </c>
      <c r="AA226" s="5">
        <v>2.5994381171478301E-4</v>
      </c>
      <c r="AB226" s="10">
        <v>6.9532631162006796E-3</v>
      </c>
      <c r="AC226" s="10">
        <v>1.16347262364098E-3</v>
      </c>
      <c r="AD226" s="10">
        <v>3.0990551254863499E-3</v>
      </c>
      <c r="AE226" s="4">
        <v>0.28647574265359899</v>
      </c>
      <c r="AF226" s="4">
        <v>5.7555971296292599E-2</v>
      </c>
      <c r="AG226" s="4">
        <v>0.21508522074940301</v>
      </c>
      <c r="AH226" s="4">
        <v>0.40089511482624501</v>
      </c>
      <c r="AI226" s="4">
        <v>0.49248289534883799</v>
      </c>
      <c r="AJ226" s="4">
        <v>0.52090957196411802</v>
      </c>
      <c r="AK226" s="4">
        <v>0.64543963502461998</v>
      </c>
      <c r="AL226" s="4">
        <v>0.74379010334430395</v>
      </c>
      <c r="AM226" s="4">
        <v>0</v>
      </c>
      <c r="AN226" s="4">
        <v>0</v>
      </c>
      <c r="AO226" s="4" t="s">
        <v>152</v>
      </c>
      <c r="AP226" s="4" t="s">
        <v>136</v>
      </c>
      <c r="AQ226">
        <v>12290731.51</v>
      </c>
      <c r="AR226" s="4">
        <v>144</v>
      </c>
      <c r="AS226" s="15">
        <v>0</v>
      </c>
      <c r="AT226" s="15">
        <v>57.169237032662103</v>
      </c>
      <c r="AU226" s="15">
        <v>57.169237032662103</v>
      </c>
      <c r="AV226" s="15">
        <v>42.830762967337797</v>
      </c>
      <c r="AW226" s="15">
        <v>42.830762967337797</v>
      </c>
      <c r="AX226" s="15">
        <v>0</v>
      </c>
      <c r="AY226">
        <v>4476.3187951667496</v>
      </c>
    </row>
    <row r="227" spans="1:51" x14ac:dyDescent="0.25">
      <c r="A227">
        <v>97</v>
      </c>
      <c r="B227" s="4">
        <v>0.98605923040626897</v>
      </c>
      <c r="C227" s="4">
        <v>27.506521949474401</v>
      </c>
      <c r="D227" s="4">
        <v>15.504022586592599</v>
      </c>
      <c r="E227" s="4">
        <v>2.6450036755699801E-2</v>
      </c>
      <c r="F227" s="5">
        <v>1.3940769593730201E-2</v>
      </c>
      <c r="G227" s="5">
        <v>0</v>
      </c>
      <c r="H227" s="4">
        <v>4.4662821813575002</v>
      </c>
      <c r="I227" s="4">
        <v>3.8621817418829898</v>
      </c>
      <c r="J227" s="4">
        <v>-19.9179073601208</v>
      </c>
      <c r="K227" s="4">
        <v>72.6097169461557</v>
      </c>
      <c r="L227" s="4">
        <v>26.529190286712499</v>
      </c>
      <c r="M227" s="4">
        <v>70.068506992389203</v>
      </c>
      <c r="N227" s="4">
        <v>85.850226092379202</v>
      </c>
      <c r="O227" s="4">
        <v>51.346733465415603</v>
      </c>
      <c r="P227" s="4">
        <v>214360.35014912399</v>
      </c>
      <c r="Q227" s="4">
        <v>140097.151703296</v>
      </c>
      <c r="R227" s="4">
        <v>781.46162269809497</v>
      </c>
      <c r="S227" s="4">
        <v>0</v>
      </c>
      <c r="T227" s="4">
        <v>0</v>
      </c>
      <c r="U227" s="4">
        <v>6.0868062192419803E-2</v>
      </c>
      <c r="V227" s="4">
        <v>0.24988068356384099</v>
      </c>
      <c r="W227" s="4">
        <v>0</v>
      </c>
      <c r="X227" s="4">
        <v>0.63789662875157305</v>
      </c>
      <c r="Y227" s="4">
        <v>0</v>
      </c>
      <c r="Z227" s="5">
        <v>1.4017008282524899E-3</v>
      </c>
      <c r="AA227" s="5">
        <v>2.28635653698897E-4</v>
      </c>
      <c r="AB227" s="10">
        <v>6.6940197906709799E-3</v>
      </c>
      <c r="AC227" s="10">
        <v>1.31389640128386E-3</v>
      </c>
      <c r="AD227" s="10">
        <v>4.3024968497382601E-3</v>
      </c>
      <c r="AE227" s="4">
        <v>0.31029514227848298</v>
      </c>
      <c r="AF227" s="4">
        <v>6.0727658446904503E-3</v>
      </c>
      <c r="AG227" s="4">
        <v>0.16036209654435299</v>
      </c>
      <c r="AH227" s="4">
        <v>0.33794124429809203</v>
      </c>
      <c r="AI227" s="4">
        <v>0.39360818577575701</v>
      </c>
      <c r="AJ227" s="4">
        <v>0.44771575528352497</v>
      </c>
      <c r="AK227" s="4">
        <v>0.545230317118231</v>
      </c>
      <c r="AL227" s="4">
        <v>0.74584178125989198</v>
      </c>
      <c r="AM227" s="4">
        <v>0</v>
      </c>
      <c r="AN227" s="4">
        <v>0</v>
      </c>
      <c r="AO227" s="4" t="s">
        <v>72</v>
      </c>
      <c r="AP227" s="4" t="s">
        <v>73</v>
      </c>
      <c r="AQ227">
        <v>25497681.609999999</v>
      </c>
      <c r="AR227" s="4">
        <v>182</v>
      </c>
      <c r="AS227" s="15">
        <v>0</v>
      </c>
      <c r="AT227" s="15">
        <v>74.4422130228333</v>
      </c>
      <c r="AU227" s="15">
        <v>74.4422130228333</v>
      </c>
      <c r="AV227" s="15">
        <v>25.5577869771666</v>
      </c>
      <c r="AW227" s="15">
        <v>25.5577869771666</v>
      </c>
      <c r="AX227" s="15">
        <v>0</v>
      </c>
      <c r="AY227">
        <v>4454.9145601355904</v>
      </c>
    </row>
    <row r="228" spans="1:51" x14ac:dyDescent="0.25">
      <c r="A228">
        <v>97</v>
      </c>
      <c r="B228" s="4">
        <v>0.98538521573590698</v>
      </c>
      <c r="C228" s="4">
        <v>27.259718360488201</v>
      </c>
      <c r="D228" s="4">
        <v>16.194503299574301</v>
      </c>
      <c r="E228" s="4">
        <v>2.61742630809223E-2</v>
      </c>
      <c r="F228" s="5">
        <v>1.4614784264092099E-2</v>
      </c>
      <c r="G228" s="5">
        <v>0</v>
      </c>
      <c r="H228" s="4">
        <v>4.6516070518244801</v>
      </c>
      <c r="I228" s="4">
        <v>3.8725134243838699</v>
      </c>
      <c r="J228" s="4">
        <v>-15.940592953582801</v>
      </c>
      <c r="K228" s="4">
        <v>92.166660968067703</v>
      </c>
      <c r="L228" s="4">
        <v>24.310955636140001</v>
      </c>
      <c r="M228" s="4">
        <v>71.102147241564396</v>
      </c>
      <c r="N228" s="4">
        <v>79.323409899714406</v>
      </c>
      <c r="O228" s="4">
        <v>49.446333625104998</v>
      </c>
      <c r="P228" s="4">
        <v>200558.55695035201</v>
      </c>
      <c r="Q228" s="4">
        <v>161221.99217391299</v>
      </c>
      <c r="R228" s="4">
        <v>779.81717307875397</v>
      </c>
      <c r="S228" s="4">
        <v>0</v>
      </c>
      <c r="T228" s="4">
        <v>0</v>
      </c>
      <c r="U228" s="4">
        <v>3.4179046632258799E-2</v>
      </c>
      <c r="V228" s="4">
        <v>0.22841761182454601</v>
      </c>
      <c r="W228" s="4">
        <v>0</v>
      </c>
      <c r="X228" s="4">
        <v>0.63568212160207604</v>
      </c>
      <c r="Y228" s="4">
        <v>0</v>
      </c>
      <c r="Z228" s="5">
        <v>1.00769607535466E-3</v>
      </c>
      <c r="AA228" s="5">
        <v>2.9098432527854899E-4</v>
      </c>
      <c r="AB228" s="10">
        <v>6.65700301076511E-3</v>
      </c>
      <c r="AC228" s="10">
        <v>1.2976726771292001E-3</v>
      </c>
      <c r="AD228" s="10">
        <v>5.3614101656099004E-3</v>
      </c>
      <c r="AE228" s="4">
        <v>0.27327106561984799</v>
      </c>
      <c r="AF228" s="4">
        <v>4.6291609321448303E-2</v>
      </c>
      <c r="AG228" s="4">
        <v>0.26829345842068703</v>
      </c>
      <c r="AH228" s="4">
        <v>0.47128110596478501</v>
      </c>
      <c r="AI228" s="4">
        <v>0.56192020910385498</v>
      </c>
      <c r="AJ228" s="4">
        <v>0.60737017020821604</v>
      </c>
      <c r="AK228" s="4">
        <v>0.65981035398165899</v>
      </c>
      <c r="AL228" s="4">
        <v>0.75100467267913495</v>
      </c>
      <c r="AM228" s="4">
        <v>0</v>
      </c>
      <c r="AN228" s="4">
        <v>0</v>
      </c>
      <c r="AO228" s="4" t="s">
        <v>74</v>
      </c>
      <c r="AP228" s="4" t="s">
        <v>75</v>
      </c>
      <c r="AQ228">
        <v>511718603.16000003</v>
      </c>
      <c r="AR228" s="4">
        <v>3174</v>
      </c>
      <c r="AS228" s="15">
        <v>0</v>
      </c>
      <c r="AT228" s="15">
        <v>75.956038883438893</v>
      </c>
      <c r="AU228" s="15">
        <v>75.956038883438893</v>
      </c>
      <c r="AV228" s="15">
        <v>24.043961116561</v>
      </c>
      <c r="AW228" s="15">
        <v>24.043961116561</v>
      </c>
      <c r="AX228" s="15">
        <v>0</v>
      </c>
      <c r="AY228" s="31">
        <v>4516.62890896715</v>
      </c>
    </row>
    <row r="229" spans="1:51" x14ac:dyDescent="0.25">
      <c r="A229">
        <v>97</v>
      </c>
      <c r="B229" s="4">
        <v>0.98262443871585403</v>
      </c>
      <c r="C229" s="4">
        <v>23.858568530408601</v>
      </c>
      <c r="D229" s="4">
        <v>18.9690865770378</v>
      </c>
      <c r="E229" s="4">
        <v>2.24587640458641E-2</v>
      </c>
      <c r="F229" s="5">
        <v>1.7375561284145399E-2</v>
      </c>
      <c r="G229" s="5">
        <v>0</v>
      </c>
      <c r="H229" s="4">
        <v>4.8179216598910299</v>
      </c>
      <c r="I229" s="4">
        <v>3.87484298827028</v>
      </c>
      <c r="J229" s="4">
        <v>-14.212927770984701</v>
      </c>
      <c r="K229" s="4">
        <v>116.059937320887</v>
      </c>
      <c r="L229" s="4">
        <v>18.0268708070945</v>
      </c>
      <c r="M229" s="4">
        <v>72.369410478351796</v>
      </c>
      <c r="N229" s="4">
        <v>68.570743139007007</v>
      </c>
      <c r="O229" s="4">
        <v>47.473612760939197</v>
      </c>
      <c r="P229" s="4">
        <v>238834.71586707499</v>
      </c>
      <c r="Q229" s="4">
        <v>221317.395527958</v>
      </c>
      <c r="R229" s="4">
        <v>779.77040169061104</v>
      </c>
      <c r="S229" s="4">
        <v>0</v>
      </c>
      <c r="T229" s="4">
        <v>0</v>
      </c>
      <c r="U229" s="4">
        <v>6.1725312405778401E-2</v>
      </c>
      <c r="V229" s="4">
        <v>0.204910942435862</v>
      </c>
      <c r="W229" s="4">
        <v>0</v>
      </c>
      <c r="X229" s="4">
        <v>0.66770302698977202</v>
      </c>
      <c r="Y229" s="4">
        <v>0</v>
      </c>
      <c r="Z229" s="5">
        <v>6.3312833270564304E-4</v>
      </c>
      <c r="AA229" s="5">
        <v>3.32288055996556E-4</v>
      </c>
      <c r="AB229" s="10">
        <v>6.4351531698205204E-3</v>
      </c>
      <c r="AC229" s="10">
        <v>1.66608930633058E-3</v>
      </c>
      <c r="AD229" s="10">
        <v>8.3088845503665396E-3</v>
      </c>
      <c r="AE229" s="4">
        <v>0.27927810437170603</v>
      </c>
      <c r="AF229" s="4">
        <v>6.8633889386377198E-2</v>
      </c>
      <c r="AG229" s="4">
        <v>0.29801546884768898</v>
      </c>
      <c r="AH229" s="4">
        <v>0.452929276782159</v>
      </c>
      <c r="AI229" s="4">
        <v>0.52542222691921803</v>
      </c>
      <c r="AJ229" s="4">
        <v>0.575262433883302</v>
      </c>
      <c r="AK229" s="4">
        <v>0.62688919814219601</v>
      </c>
      <c r="AL229" s="4">
        <v>0.70262790102822403</v>
      </c>
      <c r="AM229" s="4">
        <v>0</v>
      </c>
      <c r="AN229" s="4">
        <v>0</v>
      </c>
      <c r="AO229" s="4" t="s">
        <v>76</v>
      </c>
      <c r="AP229" s="4" t="s">
        <v>77</v>
      </c>
      <c r="AQ229">
        <v>20031216151.84</v>
      </c>
      <c r="AR229" s="4">
        <v>90509</v>
      </c>
      <c r="AS229" s="15">
        <v>0</v>
      </c>
      <c r="AT229" s="15">
        <v>79.293434613509405</v>
      </c>
      <c r="AU229" s="15">
        <v>79.293434613509405</v>
      </c>
      <c r="AV229" s="15">
        <v>20.706565386490499</v>
      </c>
      <c r="AW229" s="15">
        <v>20.706565386490499</v>
      </c>
      <c r="AX229" s="15">
        <v>0</v>
      </c>
      <c r="AY229" s="31">
        <v>4540.8827266582102</v>
      </c>
    </row>
    <row r="230" spans="1:51" x14ac:dyDescent="0.25">
      <c r="A230">
        <v>97</v>
      </c>
      <c r="B230" s="4">
        <v>0.98066443182004104</v>
      </c>
      <c r="C230" s="4">
        <v>28.122112067906698</v>
      </c>
      <c r="D230" s="4">
        <v>20.887503866736001</v>
      </c>
      <c r="E230" s="4">
        <v>2.7141654125315801E-2</v>
      </c>
      <c r="F230" s="5">
        <v>1.9335568179958001E-2</v>
      </c>
      <c r="G230" s="5">
        <v>0</v>
      </c>
      <c r="H230" s="4">
        <v>4.8835176423922304</v>
      </c>
      <c r="I230" s="4">
        <v>3.7990193856021399</v>
      </c>
      <c r="J230" s="4">
        <v>-9.2658225033328492</v>
      </c>
      <c r="K230" s="4">
        <v>134.65237807979599</v>
      </c>
      <c r="L230" s="4">
        <v>17.036346271566</v>
      </c>
      <c r="M230" s="4">
        <v>74.320004346584398</v>
      </c>
      <c r="N230" s="4">
        <v>74.687960437404698</v>
      </c>
      <c r="O230" s="4">
        <v>52.033111024978901</v>
      </c>
      <c r="P230" s="4">
        <v>252077.80664842701</v>
      </c>
      <c r="Q230" s="4">
        <v>234254.44398998001</v>
      </c>
      <c r="R230" s="4">
        <v>777.91409983789094</v>
      </c>
      <c r="S230" s="4">
        <v>0</v>
      </c>
      <c r="T230" s="4">
        <v>0</v>
      </c>
      <c r="U230" s="4">
        <v>5.9383775626284503E-2</v>
      </c>
      <c r="V230" s="4">
        <v>0.24130957835589001</v>
      </c>
      <c r="W230" s="4">
        <v>0</v>
      </c>
      <c r="X230" s="4">
        <v>0.58967831062531695</v>
      </c>
      <c r="Y230" s="4">
        <v>0</v>
      </c>
      <c r="Z230" s="5">
        <v>6.1071423326975003E-4</v>
      </c>
      <c r="AA230" s="5">
        <v>3.8088507173001399E-4</v>
      </c>
      <c r="AB230" s="10">
        <v>6.19531895115166E-3</v>
      </c>
      <c r="AC230" s="10">
        <v>1.9697452386886198E-3</v>
      </c>
      <c r="AD230" s="10">
        <v>1.01788861932544E-2</v>
      </c>
      <c r="AE230" s="4">
        <v>0.28398992296470199</v>
      </c>
      <c r="AF230" s="4">
        <v>7.5803145405440503E-2</v>
      </c>
      <c r="AG230" s="4">
        <v>0.28190978497936697</v>
      </c>
      <c r="AH230" s="4">
        <v>0.42736948977745298</v>
      </c>
      <c r="AI230" s="4">
        <v>0.50642445598030705</v>
      </c>
      <c r="AJ230" s="4">
        <v>0.56893409832056996</v>
      </c>
      <c r="AK230" s="4">
        <v>0.62014283566964101</v>
      </c>
      <c r="AL230" s="4">
        <v>0.70044924158329303</v>
      </c>
      <c r="AM230" s="4">
        <v>0</v>
      </c>
      <c r="AN230" s="4">
        <v>0</v>
      </c>
      <c r="AO230" s="4" t="s">
        <v>78</v>
      </c>
      <c r="AP230" s="4" t="s">
        <v>79</v>
      </c>
      <c r="AQ230">
        <v>23052745578.610001</v>
      </c>
      <c r="AR230" s="4">
        <v>98409</v>
      </c>
      <c r="AS230" s="15">
        <v>0</v>
      </c>
      <c r="AT230" s="15">
        <v>75.721080745612895</v>
      </c>
      <c r="AU230" s="15">
        <v>75.721080745612895</v>
      </c>
      <c r="AV230" s="15">
        <v>24.278919254386999</v>
      </c>
      <c r="AW230" s="15">
        <v>24.278919254386999</v>
      </c>
      <c r="AX230" s="15">
        <v>0</v>
      </c>
      <c r="AY230" s="31">
        <v>5046.17529032522</v>
      </c>
    </row>
    <row r="231" spans="1:51" x14ac:dyDescent="0.25">
      <c r="A231">
        <v>97</v>
      </c>
      <c r="B231" s="4">
        <v>0.97729241883100804</v>
      </c>
      <c r="C231" s="4">
        <v>33.6208292119642</v>
      </c>
      <c r="D231" s="4">
        <v>24.090809891234901</v>
      </c>
      <c r="E231" s="4">
        <v>3.3572412916935697E-2</v>
      </c>
      <c r="F231" s="5">
        <v>2.2707581168991901E-2</v>
      </c>
      <c r="G231" s="5">
        <v>0</v>
      </c>
      <c r="H231" s="4">
        <v>4.8639519283121402</v>
      </c>
      <c r="I231" s="4">
        <v>3.8268918332354098</v>
      </c>
      <c r="J231" s="4">
        <v>5.7412612510908602E-2</v>
      </c>
      <c r="K231" s="4">
        <v>160.36871040009399</v>
      </c>
      <c r="L231" s="4">
        <v>17.201413106234401</v>
      </c>
      <c r="M231" s="4">
        <v>69.812842583843405</v>
      </c>
      <c r="N231" s="4">
        <v>89.366241898133197</v>
      </c>
      <c r="O231" s="4">
        <v>64.666282642168596</v>
      </c>
      <c r="P231" s="4">
        <v>247019.53281147499</v>
      </c>
      <c r="Q231" s="4">
        <v>232034.766223379</v>
      </c>
      <c r="R231" s="4">
        <v>775.38413296526198</v>
      </c>
      <c r="S231" s="4">
        <v>0</v>
      </c>
      <c r="T231" s="4">
        <v>0</v>
      </c>
      <c r="U231" s="4">
        <v>8.1247735895257203E-2</v>
      </c>
      <c r="V231" s="4">
        <v>0.24817501669426001</v>
      </c>
      <c r="W231" s="4">
        <v>0</v>
      </c>
      <c r="X231" s="4">
        <v>0.38305853772746401</v>
      </c>
      <c r="Y231" s="4">
        <v>0</v>
      </c>
      <c r="Z231" s="5">
        <v>5.7119118126797695E-4</v>
      </c>
      <c r="AA231" s="5">
        <v>4.3669203070365102E-4</v>
      </c>
      <c r="AB231" s="10">
        <v>6.4231033674385799E-3</v>
      </c>
      <c r="AC231" s="10">
        <v>1.8349463537428901E-3</v>
      </c>
      <c r="AD231" s="10">
        <v>1.34416306316885E-2</v>
      </c>
      <c r="AE231" s="4">
        <v>0.248981774842857</v>
      </c>
      <c r="AF231" s="4">
        <v>7.2868446212935103E-2</v>
      </c>
      <c r="AG231" s="4">
        <v>0.29816569523542302</v>
      </c>
      <c r="AH231" s="4">
        <v>0.48063524582112399</v>
      </c>
      <c r="AI231" s="4">
        <v>0.59492008306300403</v>
      </c>
      <c r="AJ231" s="4">
        <v>0.67399955570350401</v>
      </c>
      <c r="AK231" s="4">
        <v>0.72716707918091195</v>
      </c>
      <c r="AL231" s="4">
        <v>0.803974165144419</v>
      </c>
      <c r="AM231" s="4">
        <v>0</v>
      </c>
      <c r="AN231" s="4">
        <v>0</v>
      </c>
      <c r="AO231" s="4" t="s">
        <v>80</v>
      </c>
      <c r="AP231" s="4" t="s">
        <v>81</v>
      </c>
      <c r="AQ231">
        <v>5436806607.3800001</v>
      </c>
      <c r="AR231" s="4">
        <v>23431</v>
      </c>
      <c r="AS231" s="15">
        <v>0</v>
      </c>
      <c r="AT231" s="15">
        <v>75.139911747912294</v>
      </c>
      <c r="AU231" s="15">
        <v>75.139911747912294</v>
      </c>
      <c r="AV231" s="15">
        <v>24.8600882520876</v>
      </c>
      <c r="AW231" s="15">
        <v>24.8600882520876</v>
      </c>
      <c r="AX231" s="15">
        <v>0</v>
      </c>
      <c r="AY231">
        <v>5176.9319395013699</v>
      </c>
    </row>
    <row r="232" spans="1:51" x14ac:dyDescent="0.25">
      <c r="A232">
        <v>97</v>
      </c>
      <c r="B232" s="4">
        <v>0.97362603867983599</v>
      </c>
      <c r="C232" s="4">
        <v>40.464764499000999</v>
      </c>
      <c r="D232" s="4">
        <v>27.438515038908601</v>
      </c>
      <c r="E232" s="4">
        <v>4.2296282996668801E-2</v>
      </c>
      <c r="F232" s="5">
        <v>2.6373961320163401E-2</v>
      </c>
      <c r="G232" s="5">
        <v>0</v>
      </c>
      <c r="H232" s="4">
        <v>4.90929197914667</v>
      </c>
      <c r="I232" s="4">
        <v>3.8000841641866798</v>
      </c>
      <c r="J232" s="4">
        <v>2.4159948748693001</v>
      </c>
      <c r="K232" s="4">
        <v>183.06607579654499</v>
      </c>
      <c r="L232" s="4">
        <v>16.8521473309371</v>
      </c>
      <c r="M232" s="4">
        <v>69.866138888603203</v>
      </c>
      <c r="N232" s="4">
        <v>93.803484138300306</v>
      </c>
      <c r="O232" s="4">
        <v>70.851697471940199</v>
      </c>
      <c r="P232" s="4">
        <v>251981.327640214</v>
      </c>
      <c r="Q232" s="4">
        <v>236848.04221760301</v>
      </c>
      <c r="R232" s="4">
        <v>771.59112310173896</v>
      </c>
      <c r="S232" s="4">
        <v>0</v>
      </c>
      <c r="T232" s="4">
        <v>0</v>
      </c>
      <c r="U232" s="4">
        <v>8.9733986481885894E-2</v>
      </c>
      <c r="V232" s="4">
        <v>0.263822020126187</v>
      </c>
      <c r="W232" s="4">
        <v>0</v>
      </c>
      <c r="X232" s="4">
        <v>0.35713612453509402</v>
      </c>
      <c r="Y232" s="4">
        <v>0</v>
      </c>
      <c r="Z232" s="5">
        <v>5.6666958013484598E-4</v>
      </c>
      <c r="AA232" s="5">
        <v>5.0840103326507203E-4</v>
      </c>
      <c r="AB232" s="10">
        <v>6.0134226070194998E-3</v>
      </c>
      <c r="AC232" s="10">
        <v>1.29745979847303E-3</v>
      </c>
      <c r="AD232" s="10">
        <v>1.7987990850815001E-2</v>
      </c>
      <c r="AE232" s="4">
        <v>0.19171996585390699</v>
      </c>
      <c r="AF232" s="4">
        <v>5.74858530932583E-2</v>
      </c>
      <c r="AG232" s="4">
        <v>0.410923214827557</v>
      </c>
      <c r="AH232" s="4">
        <v>0.63593703938744495</v>
      </c>
      <c r="AI232" s="4">
        <v>0.77948364522324098</v>
      </c>
      <c r="AJ232" s="4">
        <v>0.86117811799970401</v>
      </c>
      <c r="AK232" s="4">
        <v>0.90141699851251</v>
      </c>
      <c r="AL232" s="4">
        <v>0.93475700636882797</v>
      </c>
      <c r="AM232" s="4">
        <v>0</v>
      </c>
      <c r="AN232" s="4">
        <v>0</v>
      </c>
      <c r="AO232" s="4" t="s">
        <v>82</v>
      </c>
      <c r="AP232" s="4" t="s">
        <v>83</v>
      </c>
      <c r="AQ232">
        <v>1310480217.5899999</v>
      </c>
      <c r="AR232" s="4">
        <v>5533</v>
      </c>
      <c r="AS232" s="15">
        <v>0</v>
      </c>
      <c r="AT232" s="15">
        <v>73.617797987381195</v>
      </c>
      <c r="AU232" s="15">
        <v>73.617797987381195</v>
      </c>
      <c r="AV232" s="15">
        <v>26.382202012618698</v>
      </c>
      <c r="AW232" s="15">
        <v>26.382202012618698</v>
      </c>
      <c r="AX232" s="15">
        <v>0</v>
      </c>
      <c r="AY232">
        <v>5360.6117427278996</v>
      </c>
    </row>
    <row r="233" spans="1:51" x14ac:dyDescent="0.25">
      <c r="A233">
        <v>97</v>
      </c>
      <c r="B233" s="4">
        <v>0.97055393962383796</v>
      </c>
      <c r="C233" s="4">
        <v>50.286826431031699</v>
      </c>
      <c r="D233" s="4">
        <v>30.138787071381199</v>
      </c>
      <c r="E233" s="4">
        <v>5.6578091534916101E-2</v>
      </c>
      <c r="F233" s="5">
        <v>2.94460603761619E-2</v>
      </c>
      <c r="G233" s="5">
        <v>0</v>
      </c>
      <c r="H233" s="4">
        <v>5.0888765981615798</v>
      </c>
      <c r="I233" s="4">
        <v>3.79416529636128</v>
      </c>
      <c r="J233" s="4">
        <v>24.881270632215099</v>
      </c>
      <c r="K233" s="4">
        <v>210.80586579753501</v>
      </c>
      <c r="L233" s="4">
        <v>16.831151670167898</v>
      </c>
      <c r="M233" s="4">
        <v>61.406450571412101</v>
      </c>
      <c r="N233" s="4">
        <v>95.051689288202297</v>
      </c>
      <c r="O233" s="4">
        <v>72.099288412535302</v>
      </c>
      <c r="P233" s="4">
        <v>253220.16568284101</v>
      </c>
      <c r="Q233" s="4">
        <v>237169.17744113001</v>
      </c>
      <c r="R233" s="4">
        <v>771.77350779534595</v>
      </c>
      <c r="S233" s="4">
        <v>0</v>
      </c>
      <c r="T233" s="4">
        <v>0</v>
      </c>
      <c r="U233" s="4">
        <v>3.92162091212854E-2</v>
      </c>
      <c r="V233" s="4">
        <v>0.50850483730069196</v>
      </c>
      <c r="W233" s="4">
        <v>0</v>
      </c>
      <c r="X233" s="4">
        <v>0.46413124223267999</v>
      </c>
      <c r="Y233" s="4">
        <v>0</v>
      </c>
      <c r="Z233" s="5">
        <v>5.3353419877249901E-4</v>
      </c>
      <c r="AA233" s="5">
        <v>6.7338028573429398E-4</v>
      </c>
      <c r="AB233" s="10">
        <v>6.0508848312922203E-3</v>
      </c>
      <c r="AC233" s="10">
        <v>1.6251443463975699E-3</v>
      </c>
      <c r="AD233" s="10">
        <v>2.05630980472024E-2</v>
      </c>
      <c r="AE233" s="4">
        <v>0.20166133665028499</v>
      </c>
      <c r="AF233" s="4">
        <v>9.7229769249118705E-3</v>
      </c>
      <c r="AG233" s="4">
        <v>0.338897427151922</v>
      </c>
      <c r="AH233" s="4">
        <v>0.48213550974168901</v>
      </c>
      <c r="AI233" s="4">
        <v>0.703773445871132</v>
      </c>
      <c r="AJ233" s="4">
        <v>0.83981030481421404</v>
      </c>
      <c r="AK233" s="4">
        <v>0.97382847691341901</v>
      </c>
      <c r="AL233" s="4">
        <v>0.97764720248691706</v>
      </c>
      <c r="AM233" s="4">
        <v>0</v>
      </c>
      <c r="AN233" s="4">
        <v>0</v>
      </c>
      <c r="AO233" s="4" t="s">
        <v>84</v>
      </c>
      <c r="AP233" s="4" t="s">
        <v>85</v>
      </c>
      <c r="AQ233">
        <v>151076766.03</v>
      </c>
      <c r="AR233" s="4">
        <v>637</v>
      </c>
      <c r="AS233" s="15">
        <v>0</v>
      </c>
      <c r="AT233" s="15">
        <v>49.1495162699307</v>
      </c>
      <c r="AU233" s="15">
        <v>49.1495162699307</v>
      </c>
      <c r="AV233" s="15">
        <v>50.8504837300692</v>
      </c>
      <c r="AW233" s="15">
        <v>50.8504837300692</v>
      </c>
      <c r="AX233" s="15">
        <v>0</v>
      </c>
      <c r="AY233">
        <v>5004.43166923233</v>
      </c>
    </row>
    <row r="234" spans="1:51" x14ac:dyDescent="0.25">
      <c r="A234">
        <v>97</v>
      </c>
      <c r="B234" s="4">
        <v>0.97001553753027803</v>
      </c>
      <c r="C234" s="4">
        <v>29.367213074581699</v>
      </c>
      <c r="D234" s="4">
        <v>30.602425904776901</v>
      </c>
      <c r="E234" s="4">
        <v>2.8557286311715599E-2</v>
      </c>
      <c r="F234" s="5">
        <v>2.99844624697213E-2</v>
      </c>
      <c r="G234" s="5">
        <v>0</v>
      </c>
      <c r="H234" s="4">
        <v>5.3148704952517596</v>
      </c>
      <c r="I234" s="4">
        <v>3.81693565883617</v>
      </c>
      <c r="J234" s="4">
        <v>47.787815254147503</v>
      </c>
      <c r="K234" s="4">
        <v>233.47885972946699</v>
      </c>
      <c r="L234" s="4">
        <v>16.4729467096878</v>
      </c>
      <c r="M234" s="4">
        <v>56.926778996833796</v>
      </c>
      <c r="N234" s="4">
        <v>96.398679671620798</v>
      </c>
      <c r="O234" s="4">
        <v>73.962037131470296</v>
      </c>
      <c r="P234" s="4">
        <v>257193.80362127</v>
      </c>
      <c r="Q234" s="4">
        <v>242347.21629139001</v>
      </c>
      <c r="R234" s="4">
        <v>771.25553213690898</v>
      </c>
      <c r="S234" s="4">
        <v>0</v>
      </c>
      <c r="T234" s="4">
        <v>0</v>
      </c>
      <c r="U234" s="4">
        <v>4.7515905457617601E-2</v>
      </c>
      <c r="V234" s="4">
        <v>0.419228388925244</v>
      </c>
      <c r="W234" s="4">
        <v>0</v>
      </c>
      <c r="X234" s="4">
        <v>0.417947126437056</v>
      </c>
      <c r="Y234" s="4">
        <v>0</v>
      </c>
      <c r="Z234" s="5">
        <v>5.1173892837303402E-4</v>
      </c>
      <c r="AA234" s="5">
        <v>7.5433052557884205E-4</v>
      </c>
      <c r="AB234" s="10">
        <v>6.1755562033971902E-3</v>
      </c>
      <c r="AC234" s="10">
        <v>1.5034156194123299E-3</v>
      </c>
      <c r="AD234" s="10">
        <v>2.10394020807327E-2</v>
      </c>
      <c r="AE234" s="4">
        <v>0.19898377849384</v>
      </c>
      <c r="AF234" s="4">
        <v>2.0961451978535901E-2</v>
      </c>
      <c r="AG234" s="4">
        <v>0.27615245664140198</v>
      </c>
      <c r="AH234" s="4">
        <v>0.47095704947789502</v>
      </c>
      <c r="AI234" s="4">
        <v>0.79201448415195697</v>
      </c>
      <c r="AJ234" s="4">
        <v>0.88240154307681495</v>
      </c>
      <c r="AK234" s="4">
        <v>1</v>
      </c>
      <c r="AL234" s="4">
        <v>1</v>
      </c>
      <c r="AM234" s="4">
        <v>0</v>
      </c>
      <c r="AN234" s="4">
        <v>0</v>
      </c>
      <c r="AO234" s="4" t="s">
        <v>86</v>
      </c>
      <c r="AP234" s="4" t="s">
        <v>87</v>
      </c>
      <c r="AQ234">
        <v>36594429.659999996</v>
      </c>
      <c r="AR234" s="4">
        <v>151</v>
      </c>
      <c r="AS234" s="15">
        <v>0</v>
      </c>
      <c r="AT234" s="15">
        <v>58.077161107475497</v>
      </c>
      <c r="AU234" s="15">
        <v>58.077161107475497</v>
      </c>
      <c r="AV234" s="15">
        <v>41.922838892524403</v>
      </c>
      <c r="AW234" s="15">
        <v>41.922838892524403</v>
      </c>
      <c r="AX234" s="15">
        <v>0</v>
      </c>
      <c r="AY234" s="31">
        <v>5037.50344133832</v>
      </c>
    </row>
    <row r="235" spans="1:51" x14ac:dyDescent="0.25">
      <c r="A235">
        <v>97</v>
      </c>
      <c r="B235" s="4">
        <v>0.97280878260659198</v>
      </c>
      <c r="C235" s="4">
        <v>83.689833980210807</v>
      </c>
      <c r="D235" s="4">
        <v>28.166042471416901</v>
      </c>
      <c r="E235" s="4">
        <v>0.14025129208517001</v>
      </c>
      <c r="F235" s="5">
        <v>2.7191217393407598E-2</v>
      </c>
      <c r="G235" s="5">
        <v>0</v>
      </c>
      <c r="H235" s="4">
        <v>5.5278556439525097</v>
      </c>
      <c r="I235" s="4">
        <v>3.7761004212183402</v>
      </c>
      <c r="J235" s="4">
        <v>63.284100138157598</v>
      </c>
      <c r="K235" s="4">
        <v>258.82948610935301</v>
      </c>
      <c r="L235" s="4">
        <v>17.799395526093299</v>
      </c>
      <c r="M235" s="4">
        <v>60.115889800984199</v>
      </c>
      <c r="N235" s="4">
        <v>99.1233373950719</v>
      </c>
      <c r="O235" s="4">
        <v>76.321561412955802</v>
      </c>
      <c r="P235" s="4">
        <v>236048.80601947001</v>
      </c>
      <c r="Q235" s="4">
        <v>224299.63447368401</v>
      </c>
      <c r="R235" s="4">
        <v>774.13647291991504</v>
      </c>
      <c r="S235" s="4">
        <v>0</v>
      </c>
      <c r="T235" s="4">
        <v>0</v>
      </c>
      <c r="U235" s="4">
        <v>0</v>
      </c>
      <c r="V235" s="4">
        <v>0.68542587354405304</v>
      </c>
      <c r="W235" s="4">
        <v>0</v>
      </c>
      <c r="X235" s="4">
        <v>0.83144724157052097</v>
      </c>
      <c r="Y235" s="4">
        <v>0</v>
      </c>
      <c r="Z235" s="5">
        <v>5.1723482006770102E-4</v>
      </c>
      <c r="AA235" s="5">
        <v>7.9289107451431605E-4</v>
      </c>
      <c r="AB235" s="10">
        <v>5.9881091023614901E-3</v>
      </c>
      <c r="AC235" s="10">
        <v>1.1794111021359501E-3</v>
      </c>
      <c r="AD235" s="10">
        <v>1.8713551759362301E-2</v>
      </c>
      <c r="AE235" s="4">
        <v>0.19347996367731099</v>
      </c>
      <c r="AF235" s="4">
        <v>3.8516206559601598E-2</v>
      </c>
      <c r="AG235" s="4">
        <v>0.20286489520536299</v>
      </c>
      <c r="AH235" s="4">
        <v>0.595914280363394</v>
      </c>
      <c r="AI235" s="4">
        <v>0.80666030275612999</v>
      </c>
      <c r="AJ235" s="4">
        <v>1</v>
      </c>
      <c r="AK235" s="4">
        <v>1</v>
      </c>
      <c r="AL235" s="4">
        <v>1</v>
      </c>
      <c r="AM235" s="4">
        <v>0</v>
      </c>
      <c r="AN235" s="4">
        <v>0</v>
      </c>
      <c r="AO235" s="4" t="s">
        <v>154</v>
      </c>
      <c r="AP235" s="4" t="s">
        <v>155</v>
      </c>
      <c r="AQ235">
        <v>8523386.1099999994</v>
      </c>
      <c r="AR235" s="4">
        <v>38</v>
      </c>
      <c r="AS235" s="15">
        <v>0</v>
      </c>
      <c r="AT235" s="15">
        <v>31.457412645594601</v>
      </c>
      <c r="AU235" s="15">
        <v>31.457412645594601</v>
      </c>
      <c r="AV235" s="15">
        <v>68.542587354405299</v>
      </c>
      <c r="AW235" s="15">
        <v>68.542587354405299</v>
      </c>
      <c r="AX235" s="15">
        <v>0</v>
      </c>
      <c r="AY235" s="31">
        <v>5390.4362496056501</v>
      </c>
    </row>
    <row r="242" spans="1:51" x14ac:dyDescent="0.25">
      <c r="F242" t="s">
        <v>167</v>
      </c>
    </row>
    <row r="243" spans="1:51" x14ac:dyDescent="0.25">
      <c r="A243" t="s">
        <v>20</v>
      </c>
      <c r="B243" t="s">
        <v>21</v>
      </c>
      <c r="C243" t="s">
        <v>22</v>
      </c>
      <c r="D243" t="s">
        <v>23</v>
      </c>
      <c r="E243" t="s">
        <v>94</v>
      </c>
      <c r="F243" t="s">
        <v>95</v>
      </c>
      <c r="G243" t="s">
        <v>24</v>
      </c>
      <c r="H243" t="s">
        <v>25</v>
      </c>
      <c r="I243" t="s">
        <v>26</v>
      </c>
      <c r="J243" t="s">
        <v>27</v>
      </c>
      <c r="K243" t="s">
        <v>28</v>
      </c>
      <c r="L243" t="s">
        <v>29</v>
      </c>
      <c r="M243" t="s">
        <v>30</v>
      </c>
      <c r="N243" t="s">
        <v>31</v>
      </c>
      <c r="O243" t="s">
        <v>32</v>
      </c>
      <c r="P243" t="s">
        <v>33</v>
      </c>
      <c r="Q243" t="s">
        <v>34</v>
      </c>
      <c r="R243" t="s">
        <v>35</v>
      </c>
      <c r="S243" t="s">
        <v>36</v>
      </c>
      <c r="T243" t="s">
        <v>37</v>
      </c>
      <c r="U243" t="s">
        <v>38</v>
      </c>
      <c r="V243" t="s">
        <v>39</v>
      </c>
      <c r="W243" t="s">
        <v>40</v>
      </c>
      <c r="X243" t="s">
        <v>41</v>
      </c>
      <c r="Y243" t="s">
        <v>42</v>
      </c>
      <c r="Z243" t="s">
        <v>43</v>
      </c>
      <c r="AA243" t="s">
        <v>44</v>
      </c>
      <c r="AB243" t="s">
        <v>45</v>
      </c>
      <c r="AC243" t="s">
        <v>46</v>
      </c>
      <c r="AD243" t="s">
        <v>47</v>
      </c>
      <c r="AE243" t="s">
        <v>48</v>
      </c>
      <c r="AF243" t="s">
        <v>49</v>
      </c>
      <c r="AG243" t="s">
        <v>50</v>
      </c>
      <c r="AH243" t="s">
        <v>51</v>
      </c>
      <c r="AI243" t="s">
        <v>52</v>
      </c>
      <c r="AJ243" t="s">
        <v>53</v>
      </c>
      <c r="AK243" t="s">
        <v>54</v>
      </c>
      <c r="AL243" t="s">
        <v>55</v>
      </c>
      <c r="AM243" t="s">
        <v>56</v>
      </c>
      <c r="AN243" t="s">
        <v>57</v>
      </c>
      <c r="AO243" t="s">
        <v>58</v>
      </c>
      <c r="AP243" t="s">
        <v>59</v>
      </c>
      <c r="AQ243" t="s">
        <v>60</v>
      </c>
      <c r="AR243" t="s">
        <v>61</v>
      </c>
      <c r="AS243" t="s">
        <v>116</v>
      </c>
      <c r="AT243" t="s">
        <v>117</v>
      </c>
      <c r="AU243" t="s">
        <v>118</v>
      </c>
      <c r="AV243" t="s">
        <v>119</v>
      </c>
      <c r="AW243" t="s">
        <v>120</v>
      </c>
      <c r="AX243" t="s">
        <v>121</v>
      </c>
      <c r="AY243" t="s">
        <v>171</v>
      </c>
    </row>
    <row r="244" spans="1:51" x14ac:dyDescent="0.25">
      <c r="A244">
        <v>96</v>
      </c>
      <c r="B244" s="4">
        <v>0.97714069999999997</v>
      </c>
      <c r="C244" s="4">
        <v>0</v>
      </c>
      <c r="D244" s="4">
        <v>24.232102608234602</v>
      </c>
      <c r="E244" s="4">
        <v>0</v>
      </c>
      <c r="F244" s="5">
        <v>2.2859299999999999E-2</v>
      </c>
      <c r="G244" s="5">
        <v>0</v>
      </c>
      <c r="H244" s="4">
        <v>4.75</v>
      </c>
      <c r="I244" s="4">
        <v>3.9864999999999999</v>
      </c>
      <c r="J244" s="4">
        <v>-28.4452</v>
      </c>
      <c r="K244" s="4">
        <v>19.62</v>
      </c>
      <c r="L244" s="4">
        <v>100</v>
      </c>
      <c r="M244" s="4">
        <v>76</v>
      </c>
      <c r="N244" s="4">
        <v>87</v>
      </c>
      <c r="O244" s="4">
        <v>3.73</v>
      </c>
      <c r="P244" s="4">
        <v>14250.13</v>
      </c>
      <c r="Q244" s="4">
        <v>14250.13</v>
      </c>
      <c r="R244" s="4">
        <v>791</v>
      </c>
      <c r="S244" s="4">
        <v>0</v>
      </c>
      <c r="T244" s="4">
        <v>0</v>
      </c>
      <c r="U244" s="4">
        <v>0</v>
      </c>
      <c r="V244" s="4">
        <v>0</v>
      </c>
      <c r="W244" s="4">
        <v>0</v>
      </c>
      <c r="X244" s="4">
        <v>0</v>
      </c>
      <c r="Y244" s="4">
        <v>0</v>
      </c>
      <c r="Z244" s="5">
        <v>1.29211E-2</v>
      </c>
      <c r="AA244" s="5">
        <v>2.7E-6</v>
      </c>
      <c r="AB244" s="10">
        <v>7.9327000000000009E-3</v>
      </c>
      <c r="AC244" s="10">
        <v>1.7196500000000001E-3</v>
      </c>
      <c r="AD244" s="10">
        <v>2.8311999999999999E-4</v>
      </c>
      <c r="AE244" s="4">
        <v>0.318952061852667</v>
      </c>
      <c r="AF244" s="4">
        <v>0</v>
      </c>
      <c r="AG244" s="4">
        <v>0</v>
      </c>
      <c r="AH244" s="4">
        <v>0</v>
      </c>
      <c r="AI244" s="4">
        <v>0</v>
      </c>
      <c r="AJ244" s="4">
        <v>0</v>
      </c>
      <c r="AK244" s="4">
        <v>1</v>
      </c>
      <c r="AL244" s="4">
        <v>1</v>
      </c>
      <c r="AM244" s="4">
        <v>0</v>
      </c>
      <c r="AN244" s="4">
        <v>0</v>
      </c>
      <c r="AO244" s="4" t="s">
        <v>144</v>
      </c>
      <c r="AP244" s="4" t="s">
        <v>128</v>
      </c>
      <c r="AQ244">
        <v>14250.13</v>
      </c>
      <c r="AR244" s="4">
        <v>1</v>
      </c>
      <c r="AS244" s="15">
        <v>0</v>
      </c>
      <c r="AT244" s="15">
        <v>100</v>
      </c>
      <c r="AU244" s="15">
        <v>100</v>
      </c>
      <c r="AV244" s="15">
        <v>0</v>
      </c>
      <c r="AW244" s="15">
        <v>0</v>
      </c>
      <c r="AX244" s="15">
        <v>0</v>
      </c>
      <c r="AY244" s="31">
        <v>4638.91</v>
      </c>
    </row>
    <row r="245" spans="1:51" x14ac:dyDescent="0.25">
      <c r="A245">
        <v>96</v>
      </c>
      <c r="B245" s="4">
        <v>0.97548575000000004</v>
      </c>
      <c r="C245" s="4">
        <v>97.828554996077898</v>
      </c>
      <c r="D245" s="4">
        <v>25.757744964247198</v>
      </c>
      <c r="E245" s="4">
        <v>0.27323210144760002</v>
      </c>
      <c r="F245" s="5">
        <v>2.4514250000000001E-2</v>
      </c>
      <c r="G245" s="5">
        <v>0</v>
      </c>
      <c r="H245" s="4">
        <v>4.75</v>
      </c>
      <c r="I245" s="4">
        <v>3.939838</v>
      </c>
      <c r="J245" s="4">
        <v>-28.445499999999999</v>
      </c>
      <c r="K245" s="4">
        <v>21.68</v>
      </c>
      <c r="L245" s="4">
        <v>100</v>
      </c>
      <c r="M245" s="4">
        <v>77</v>
      </c>
      <c r="N245" s="4">
        <v>87</v>
      </c>
      <c r="O245" s="4">
        <v>3.33</v>
      </c>
      <c r="P245" s="4">
        <v>12980.1</v>
      </c>
      <c r="Q245" s="4">
        <v>12980.1</v>
      </c>
      <c r="R245" s="4">
        <v>791</v>
      </c>
      <c r="S245" s="4">
        <v>0</v>
      </c>
      <c r="T245" s="4">
        <v>0</v>
      </c>
      <c r="U245" s="4">
        <v>0</v>
      </c>
      <c r="V245" s="4">
        <v>0</v>
      </c>
      <c r="W245" s="4">
        <v>0</v>
      </c>
      <c r="X245" s="4">
        <v>0</v>
      </c>
      <c r="Y245" s="4">
        <v>0</v>
      </c>
      <c r="Z245" s="5">
        <v>1.3212E-2</v>
      </c>
      <c r="AA245" s="5">
        <v>6.0972999999999995E-4</v>
      </c>
      <c r="AB245" s="10">
        <v>8.6706300000000004E-3</v>
      </c>
      <c r="AC245" s="10">
        <v>1.7504599999999999E-3</v>
      </c>
      <c r="AD245" s="10">
        <v>2.7140999999999998E-4</v>
      </c>
      <c r="AE245" s="4">
        <v>0.34571321327729199</v>
      </c>
      <c r="AF245" s="4">
        <v>0</v>
      </c>
      <c r="AG245" s="4">
        <v>0</v>
      </c>
      <c r="AH245" s="4">
        <v>0</v>
      </c>
      <c r="AI245" s="4">
        <v>0</v>
      </c>
      <c r="AJ245" s="4">
        <v>0</v>
      </c>
      <c r="AK245" s="4">
        <v>1</v>
      </c>
      <c r="AL245" s="4">
        <v>1</v>
      </c>
      <c r="AM245" s="4">
        <v>0</v>
      </c>
      <c r="AN245" s="4">
        <v>0</v>
      </c>
      <c r="AO245" s="4" t="s">
        <v>68</v>
      </c>
      <c r="AP245" s="4" t="s">
        <v>69</v>
      </c>
      <c r="AQ245">
        <v>12980.1</v>
      </c>
      <c r="AR245" s="4">
        <v>1</v>
      </c>
      <c r="AS245" s="15">
        <v>0</v>
      </c>
      <c r="AT245" s="15">
        <v>100</v>
      </c>
      <c r="AU245" s="15">
        <v>100</v>
      </c>
      <c r="AV245" s="15">
        <v>0</v>
      </c>
      <c r="AW245" s="15">
        <v>0</v>
      </c>
      <c r="AX245" s="15">
        <v>0</v>
      </c>
      <c r="AY245" s="31">
        <v>4658.53</v>
      </c>
    </row>
    <row r="246" spans="1:51" x14ac:dyDescent="0.25">
      <c r="A246">
        <v>96</v>
      </c>
      <c r="B246" s="4">
        <v>0.973680925072126</v>
      </c>
      <c r="C246" s="4">
        <v>99.125971423881296</v>
      </c>
      <c r="D246" s="4">
        <v>27.389413560156601</v>
      </c>
      <c r="E246" s="4">
        <v>0.32630942847078598</v>
      </c>
      <c r="F246" s="5">
        <v>2.63190749278738E-2</v>
      </c>
      <c r="G246" s="5">
        <v>0</v>
      </c>
      <c r="H246" s="4">
        <v>4.75</v>
      </c>
      <c r="I246" s="4">
        <v>3.88776313995601</v>
      </c>
      <c r="J246" s="4">
        <v>-28.445399999999999</v>
      </c>
      <c r="K246" s="4">
        <v>26.9393632778085</v>
      </c>
      <c r="L246" s="4">
        <v>100</v>
      </c>
      <c r="M246" s="4">
        <v>78.375526349663403</v>
      </c>
      <c r="N246" s="4">
        <v>87</v>
      </c>
      <c r="O246" s="4">
        <v>1.75831312977934</v>
      </c>
      <c r="P246" s="4">
        <v>6888.91875112052</v>
      </c>
      <c r="Q246" s="4">
        <v>6486.8950000000004</v>
      </c>
      <c r="R246" s="4">
        <v>791</v>
      </c>
      <c r="S246" s="4">
        <v>0</v>
      </c>
      <c r="T246" s="4">
        <v>0</v>
      </c>
      <c r="U246" s="4">
        <v>0</v>
      </c>
      <c r="V246" s="4">
        <v>0</v>
      </c>
      <c r="W246" s="4">
        <v>0</v>
      </c>
      <c r="X246" s="4">
        <v>0</v>
      </c>
      <c r="Y246" s="4">
        <v>0</v>
      </c>
      <c r="Z246" s="5">
        <v>1.4604524390883399E-2</v>
      </c>
      <c r="AA246" s="5">
        <v>2.34368576167796E-4</v>
      </c>
      <c r="AB246" s="10">
        <v>9.4476625516676307E-3</v>
      </c>
      <c r="AC246" s="10">
        <v>1.84986245115729E-3</v>
      </c>
      <c r="AD246" s="10">
        <v>1.8263695799762401E-4</v>
      </c>
      <c r="AE246" s="4">
        <v>0.35319098833419899</v>
      </c>
      <c r="AF246" s="4">
        <v>0</v>
      </c>
      <c r="AG246" s="4">
        <v>0</v>
      </c>
      <c r="AH246" s="4">
        <v>0</v>
      </c>
      <c r="AI246" s="4">
        <v>0</v>
      </c>
      <c r="AJ246" s="4">
        <v>0</v>
      </c>
      <c r="AK246" s="4">
        <v>0</v>
      </c>
      <c r="AL246" s="4">
        <v>1</v>
      </c>
      <c r="AM246" s="4">
        <v>0</v>
      </c>
      <c r="AN246" s="4">
        <v>0</v>
      </c>
      <c r="AO246" s="4" t="s">
        <v>145</v>
      </c>
      <c r="AP246" s="4" t="s">
        <v>129</v>
      </c>
      <c r="AQ246">
        <v>12973.79</v>
      </c>
      <c r="AR246" s="4">
        <v>2</v>
      </c>
      <c r="AS246" s="15">
        <v>0</v>
      </c>
      <c r="AT246" s="15">
        <v>100</v>
      </c>
      <c r="AU246" s="15">
        <v>100</v>
      </c>
      <c r="AV246" s="15">
        <v>0</v>
      </c>
      <c r="AW246" s="15">
        <v>0</v>
      </c>
      <c r="AX246" s="15">
        <v>0</v>
      </c>
      <c r="AY246" s="31">
        <v>4689.8272298148804</v>
      </c>
    </row>
    <row r="247" spans="1:51" x14ac:dyDescent="0.25">
      <c r="A247">
        <v>96</v>
      </c>
      <c r="B247" s="4">
        <v>0.98308371458967903</v>
      </c>
      <c r="C247" s="4">
        <v>98.074059208999799</v>
      </c>
      <c r="D247" s="4">
        <v>18.5134329939408</v>
      </c>
      <c r="E247" s="4">
        <v>0.28046226022677201</v>
      </c>
      <c r="F247" s="5">
        <v>1.6916285410320898E-2</v>
      </c>
      <c r="G247" s="5">
        <v>0</v>
      </c>
      <c r="H247" s="4">
        <v>4.875</v>
      </c>
      <c r="I247" s="4">
        <v>3.9635992652278502</v>
      </c>
      <c r="J247" s="4">
        <v>-20.369160763347299</v>
      </c>
      <c r="K247" s="4">
        <v>32.722372350303203</v>
      </c>
      <c r="L247" s="4">
        <v>99.908632613706303</v>
      </c>
      <c r="M247" s="4">
        <v>74.398996773998206</v>
      </c>
      <c r="N247" s="4">
        <v>59.320236015418601</v>
      </c>
      <c r="O247" s="4">
        <v>4.7732682758119296</v>
      </c>
      <c r="P247" s="4">
        <v>28444.370830819</v>
      </c>
      <c r="Q247" s="4">
        <v>25134.139444444401</v>
      </c>
      <c r="R247" s="4">
        <v>783.48242939864997</v>
      </c>
      <c r="S247" s="4">
        <v>0</v>
      </c>
      <c r="T247" s="4">
        <v>0</v>
      </c>
      <c r="U247" s="4">
        <v>0.17737954514323601</v>
      </c>
      <c r="V247" s="4">
        <v>0.151561451908339</v>
      </c>
      <c r="W247" s="4">
        <v>0</v>
      </c>
      <c r="X247" s="4">
        <v>0.91377723495207896</v>
      </c>
      <c r="Y247" s="4">
        <v>0</v>
      </c>
      <c r="Z247" s="5">
        <v>7.5176115235110301E-3</v>
      </c>
      <c r="AA247" s="5">
        <v>3.9049009458206799E-4</v>
      </c>
      <c r="AB247" s="10">
        <v>7.2269278399242701E-3</v>
      </c>
      <c r="AC247" s="10">
        <v>1.0830370403396199E-3</v>
      </c>
      <c r="AD247" s="10">
        <v>6.98196491023243E-4</v>
      </c>
      <c r="AE247" s="4">
        <v>0.283721759383876</v>
      </c>
      <c r="AF247" s="4">
        <v>0</v>
      </c>
      <c r="AG247" s="4">
        <v>0.229053904570832</v>
      </c>
      <c r="AH247" s="4">
        <v>0.38219238370581798</v>
      </c>
      <c r="AI247" s="4">
        <v>0.574886623331333</v>
      </c>
      <c r="AJ247" s="4">
        <v>0.574886623331333</v>
      </c>
      <c r="AK247" s="4">
        <v>0.65811390532102898</v>
      </c>
      <c r="AL247" s="4">
        <v>0.65811390532102898</v>
      </c>
      <c r="AM247" s="4">
        <v>0</v>
      </c>
      <c r="AN247" s="4">
        <v>0</v>
      </c>
      <c r="AO247" s="4" t="s">
        <v>146</v>
      </c>
      <c r="AP247" s="4" t="s">
        <v>130</v>
      </c>
      <c r="AQ247">
        <v>452414.51</v>
      </c>
      <c r="AR247" s="4">
        <v>18</v>
      </c>
      <c r="AS247" s="15">
        <v>0</v>
      </c>
      <c r="AT247" s="15">
        <v>84.843854809166004</v>
      </c>
      <c r="AU247" s="15">
        <v>84.843854809166004</v>
      </c>
      <c r="AV247" s="15">
        <v>15.1561451908339</v>
      </c>
      <c r="AW247" s="15">
        <v>15.1561451908339</v>
      </c>
      <c r="AX247" s="15">
        <v>0</v>
      </c>
      <c r="AY247">
        <v>4393.3898079256996</v>
      </c>
    </row>
    <row r="248" spans="1:51" x14ac:dyDescent="0.25">
      <c r="A248">
        <v>96</v>
      </c>
      <c r="B248" s="4">
        <v>0.97931582955951102</v>
      </c>
      <c r="C248" s="4">
        <v>94.846437985878097</v>
      </c>
      <c r="D248" s="4">
        <v>22.183213301202802</v>
      </c>
      <c r="E248" s="4">
        <v>0.21895577510825601</v>
      </c>
      <c r="F248" s="5">
        <v>2.0684170440488599E-2</v>
      </c>
      <c r="G248" s="5">
        <v>0</v>
      </c>
      <c r="H248" s="4">
        <v>4.8614027187334203</v>
      </c>
      <c r="I248" s="4">
        <v>3.9208818559179699</v>
      </c>
      <c r="J248" s="4">
        <v>-16.9801859880912</v>
      </c>
      <c r="K248" s="4">
        <v>38.414190169790402</v>
      </c>
      <c r="L248" s="4">
        <v>96.804259546927099</v>
      </c>
      <c r="M248" s="4">
        <v>78.368369975279407</v>
      </c>
      <c r="N248" s="4">
        <v>53.847237679137898</v>
      </c>
      <c r="O248" s="4">
        <v>4.3741256477987998</v>
      </c>
      <c r="P248" s="4">
        <v>34602.453932938297</v>
      </c>
      <c r="Q248" s="4">
        <v>27811.275555555501</v>
      </c>
      <c r="R248" s="4">
        <v>784.701891854574</v>
      </c>
      <c r="S248" s="4">
        <v>0</v>
      </c>
      <c r="T248" s="4">
        <v>0</v>
      </c>
      <c r="U248" s="4">
        <v>0</v>
      </c>
      <c r="V248" s="4">
        <v>0.21862267853949499</v>
      </c>
      <c r="W248" s="4">
        <v>0</v>
      </c>
      <c r="X248" s="4">
        <v>0.84710753608009004</v>
      </c>
      <c r="Y248" s="4">
        <v>0</v>
      </c>
      <c r="Z248" s="5">
        <v>9.8684003802084908E-3</v>
      </c>
      <c r="AA248" s="5">
        <v>4.0168339187127399E-4</v>
      </c>
      <c r="AB248" s="10">
        <v>8.1669354641952102E-3</v>
      </c>
      <c r="AC248" s="10">
        <v>1.26756295844015E-3</v>
      </c>
      <c r="AD248" s="10">
        <v>9.7956821301815704E-4</v>
      </c>
      <c r="AE248" s="4">
        <v>0.31543755394516498</v>
      </c>
      <c r="AF248" s="4">
        <v>0</v>
      </c>
      <c r="AG248" s="4">
        <v>0.24688553579467401</v>
      </c>
      <c r="AH248" s="4">
        <v>0.37544190709539499</v>
      </c>
      <c r="AI248" s="4">
        <v>0.45845026565564001</v>
      </c>
      <c r="AJ248" s="4">
        <v>0.45845026565564001</v>
      </c>
      <c r="AK248" s="4">
        <v>0.45845026565564001</v>
      </c>
      <c r="AL248" s="4">
        <v>0.53043475811649199</v>
      </c>
      <c r="AM248" s="4">
        <v>0</v>
      </c>
      <c r="AN248" s="4">
        <v>0</v>
      </c>
      <c r="AO248" s="4" t="s">
        <v>147</v>
      </c>
      <c r="AP248" s="4" t="s">
        <v>131</v>
      </c>
      <c r="AQ248">
        <v>500602.96</v>
      </c>
      <c r="AR248" s="4">
        <v>18</v>
      </c>
      <c r="AS248" s="15">
        <v>0</v>
      </c>
      <c r="AT248" s="15">
        <v>78.137732146050396</v>
      </c>
      <c r="AU248" s="15">
        <v>78.137732146050396</v>
      </c>
      <c r="AV248" s="15">
        <v>21.862267853949501</v>
      </c>
      <c r="AW248" s="15">
        <v>21.862267853949501</v>
      </c>
      <c r="AX248" s="15">
        <v>0</v>
      </c>
      <c r="AY248">
        <v>4318.2768979909697</v>
      </c>
    </row>
    <row r="249" spans="1:51" x14ac:dyDescent="0.25">
      <c r="A249">
        <v>96</v>
      </c>
      <c r="B249" s="4">
        <v>0.980387833307237</v>
      </c>
      <c r="C249" s="4">
        <v>89.563923962968403</v>
      </c>
      <c r="D249" s="4">
        <v>21.1548550716963</v>
      </c>
      <c r="E249" s="4">
        <v>0.17165465459166401</v>
      </c>
      <c r="F249" s="5">
        <v>1.96121666927624E-2</v>
      </c>
      <c r="G249" s="5">
        <v>0</v>
      </c>
      <c r="H249" s="4">
        <v>4.9070203357672604</v>
      </c>
      <c r="I249" s="4">
        <v>3.9060992959198302</v>
      </c>
      <c r="J249" s="4">
        <v>-12.207726868336801</v>
      </c>
      <c r="K249" s="4">
        <v>42.680427324039798</v>
      </c>
      <c r="L249" s="4">
        <v>98.305919421357899</v>
      </c>
      <c r="M249" s="4">
        <v>75.243918167585406</v>
      </c>
      <c r="N249" s="4">
        <v>67.3874875312206</v>
      </c>
      <c r="O249" s="4">
        <v>6.5240744807348099</v>
      </c>
      <c r="P249" s="4">
        <v>34045.1548244281</v>
      </c>
      <c r="Q249" s="4">
        <v>30709.7792307692</v>
      </c>
      <c r="R249" s="4">
        <v>781.25530670974103</v>
      </c>
      <c r="S249" s="4">
        <v>0</v>
      </c>
      <c r="T249" s="4">
        <v>0</v>
      </c>
      <c r="U249" s="4">
        <v>0</v>
      </c>
      <c r="V249" s="4">
        <v>0.32213533433962699</v>
      </c>
      <c r="W249" s="4">
        <v>0</v>
      </c>
      <c r="X249" s="4">
        <v>0.60674634010970097</v>
      </c>
      <c r="Y249" s="4">
        <v>0</v>
      </c>
      <c r="Z249" s="5">
        <v>9.2110836537224999E-3</v>
      </c>
      <c r="AA249" s="5">
        <v>3.2604155740229799E-4</v>
      </c>
      <c r="AB249" s="10">
        <v>7.7665423375977696E-3</v>
      </c>
      <c r="AC249" s="10">
        <v>1.40659704360435E-3</v>
      </c>
      <c r="AD249" s="10">
        <v>9.0188275094054803E-4</v>
      </c>
      <c r="AE249" s="4">
        <v>0.29999788606497402</v>
      </c>
      <c r="AF249" s="4">
        <v>6.3474268394535203E-3</v>
      </c>
      <c r="AG249" s="4">
        <v>0.24142601481016501</v>
      </c>
      <c r="AH249" s="4">
        <v>0.30892050096895901</v>
      </c>
      <c r="AI249" s="4">
        <v>0.34496082468142802</v>
      </c>
      <c r="AJ249" s="4">
        <v>0.53409728191568495</v>
      </c>
      <c r="AK249" s="4">
        <v>0.64421352075947302</v>
      </c>
      <c r="AL249" s="4">
        <v>0.64421352075947302</v>
      </c>
      <c r="AM249" s="4">
        <v>0</v>
      </c>
      <c r="AN249" s="4">
        <v>0</v>
      </c>
      <c r="AO249" s="4" t="s">
        <v>148</v>
      </c>
      <c r="AP249" s="4" t="s">
        <v>132</v>
      </c>
      <c r="AQ249">
        <v>798454.26</v>
      </c>
      <c r="AR249" s="4">
        <v>26</v>
      </c>
      <c r="AS249" s="15">
        <v>0</v>
      </c>
      <c r="AT249" s="15">
        <v>67.786466566037205</v>
      </c>
      <c r="AU249" s="15">
        <v>67.786466566037205</v>
      </c>
      <c r="AV249" s="15">
        <v>32.213533433962702</v>
      </c>
      <c r="AW249" s="15">
        <v>32.213533433962702</v>
      </c>
      <c r="AX249" s="15">
        <v>0</v>
      </c>
      <c r="AY249">
        <v>4397.2812519581203</v>
      </c>
    </row>
    <row r="250" spans="1:51" x14ac:dyDescent="0.25">
      <c r="A250">
        <v>96</v>
      </c>
      <c r="B250" s="4">
        <v>0.98050764088400799</v>
      </c>
      <c r="C250" s="4">
        <v>73.692668576619596</v>
      </c>
      <c r="D250" s="4">
        <v>21.039154769469</v>
      </c>
      <c r="E250" s="4">
        <v>0.105309004749531</v>
      </c>
      <c r="F250" s="5">
        <v>1.9492359115991498E-2</v>
      </c>
      <c r="G250" s="5">
        <v>0</v>
      </c>
      <c r="H250" s="4">
        <v>4.9325957679745898</v>
      </c>
      <c r="I250" s="4">
        <v>3.88077341530613</v>
      </c>
      <c r="J250" s="4">
        <v>-8.94926115894779</v>
      </c>
      <c r="K250" s="4">
        <v>48.157643719540303</v>
      </c>
      <c r="L250" s="4">
        <v>96.841370986535196</v>
      </c>
      <c r="M250" s="4">
        <v>74.531257386308695</v>
      </c>
      <c r="N250" s="4">
        <v>68.965508952827093</v>
      </c>
      <c r="O250" s="4">
        <v>7.7939358017699396</v>
      </c>
      <c r="P250" s="4">
        <v>32802.483455268499</v>
      </c>
      <c r="Q250" s="4">
        <v>28527.684571428501</v>
      </c>
      <c r="R250" s="4">
        <v>781.69769909522199</v>
      </c>
      <c r="S250" s="4">
        <v>0</v>
      </c>
      <c r="T250" s="4">
        <v>0</v>
      </c>
      <c r="U250" s="4">
        <v>2.3788981882821799E-2</v>
      </c>
      <c r="V250" s="4">
        <v>0.26119671261488098</v>
      </c>
      <c r="W250" s="4">
        <v>0</v>
      </c>
      <c r="X250" s="4">
        <v>0.41137927812998798</v>
      </c>
      <c r="Y250" s="4">
        <v>0</v>
      </c>
      <c r="Z250" s="5">
        <v>8.2790250200764307E-3</v>
      </c>
      <c r="AA250" s="5">
        <v>3.1942535467031398E-4</v>
      </c>
      <c r="AB250" s="10">
        <v>8.4305610437391005E-3</v>
      </c>
      <c r="AC250" s="10">
        <v>1.5133845829855301E-3</v>
      </c>
      <c r="AD250" s="10">
        <v>9.4994728115824396E-4</v>
      </c>
      <c r="AE250" s="4">
        <v>0.29678373427185101</v>
      </c>
      <c r="AF250" s="4">
        <v>0</v>
      </c>
      <c r="AG250" s="4">
        <v>0.23506573504298001</v>
      </c>
      <c r="AH250" s="4">
        <v>0.29147681265925302</v>
      </c>
      <c r="AI250" s="4">
        <v>0.372275508694832</v>
      </c>
      <c r="AJ250" s="4">
        <v>0.46955308455457601</v>
      </c>
      <c r="AK250" s="4">
        <v>0.70217344563219997</v>
      </c>
      <c r="AL250" s="4">
        <v>0.70217344563219997</v>
      </c>
      <c r="AM250" s="4">
        <v>0</v>
      </c>
      <c r="AN250" s="4">
        <v>0</v>
      </c>
      <c r="AO250" s="4" t="s">
        <v>70</v>
      </c>
      <c r="AP250" s="4" t="s">
        <v>71</v>
      </c>
      <c r="AQ250">
        <v>998468.96</v>
      </c>
      <c r="AR250" s="4">
        <v>35</v>
      </c>
      <c r="AS250" s="15">
        <v>0</v>
      </c>
      <c r="AT250" s="15">
        <v>73.880328738511807</v>
      </c>
      <c r="AU250" s="15">
        <v>73.880328738511807</v>
      </c>
      <c r="AV250" s="15">
        <v>26.119671261488101</v>
      </c>
      <c r="AW250" s="15">
        <v>26.119671261488101</v>
      </c>
      <c r="AX250" s="15">
        <v>0</v>
      </c>
      <c r="AY250" s="31">
        <v>4434.3555083995798</v>
      </c>
    </row>
    <row r="251" spans="1:51" x14ac:dyDescent="0.25">
      <c r="A251">
        <v>96</v>
      </c>
      <c r="B251" s="4">
        <v>0.98053911303574004</v>
      </c>
      <c r="C251" s="4">
        <v>71.461350727673803</v>
      </c>
      <c r="D251" s="4">
        <v>21.008735753594301</v>
      </c>
      <c r="E251" s="4">
        <v>9.9218514509703107E-2</v>
      </c>
      <c r="F251" s="5">
        <v>1.94608869642591E-2</v>
      </c>
      <c r="G251" s="5">
        <v>0</v>
      </c>
      <c r="H251" s="4">
        <v>4.7547738202370304</v>
      </c>
      <c r="I251" s="4">
        <v>3.87140749047217</v>
      </c>
      <c r="J251" s="4">
        <v>-16.671911231815798</v>
      </c>
      <c r="K251" s="4">
        <v>52.675916866216099</v>
      </c>
      <c r="L251" s="4">
        <v>76.020459316114696</v>
      </c>
      <c r="M251" s="4">
        <v>75.946636205280697</v>
      </c>
      <c r="N251" s="4">
        <v>74.514669259032701</v>
      </c>
      <c r="O251" s="4">
        <v>22.2608860110448</v>
      </c>
      <c r="P251" s="4">
        <v>76682.650793174107</v>
      </c>
      <c r="Q251" s="4">
        <v>36898.080454545401</v>
      </c>
      <c r="R251" s="4">
        <v>776.75921147942904</v>
      </c>
      <c r="S251" s="4">
        <v>0</v>
      </c>
      <c r="T251" s="4">
        <v>0</v>
      </c>
      <c r="U251" s="4">
        <v>1.9535969455518699E-2</v>
      </c>
      <c r="V251" s="4">
        <v>0.30330064472311702</v>
      </c>
      <c r="W251" s="4">
        <v>0</v>
      </c>
      <c r="X251" s="4">
        <v>0.53141641625432101</v>
      </c>
      <c r="Y251" s="4">
        <v>0</v>
      </c>
      <c r="Z251" s="5">
        <v>6.1634770593907203E-3</v>
      </c>
      <c r="AA251" s="5">
        <v>3.2675510402576698E-4</v>
      </c>
      <c r="AB251" s="10">
        <v>7.4137213468233199E-3</v>
      </c>
      <c r="AC251" s="10">
        <v>1.21165960423621E-3</v>
      </c>
      <c r="AD251" s="10">
        <v>4.3452556918455098E-3</v>
      </c>
      <c r="AE251" s="4">
        <v>0.27661475995444501</v>
      </c>
      <c r="AF251" s="4">
        <v>3.3582441101857201E-2</v>
      </c>
      <c r="AG251" s="4">
        <v>0.23735795285334901</v>
      </c>
      <c r="AH251" s="4">
        <v>0.40684791350996202</v>
      </c>
      <c r="AI251" s="4">
        <v>0.463463940727047</v>
      </c>
      <c r="AJ251" s="4">
        <v>0.55324407612384097</v>
      </c>
      <c r="AK251" s="4">
        <v>0.64765313241165501</v>
      </c>
      <c r="AL251" s="4">
        <v>0.77681891791439195</v>
      </c>
      <c r="AM251" s="4">
        <v>0</v>
      </c>
      <c r="AN251" s="4">
        <v>0</v>
      </c>
      <c r="AO251" s="4" t="s">
        <v>149</v>
      </c>
      <c r="AP251" s="4" t="s">
        <v>133</v>
      </c>
      <c r="AQ251">
        <v>3247031.08</v>
      </c>
      <c r="AR251" s="4">
        <v>88</v>
      </c>
      <c r="AS251" s="15">
        <v>0</v>
      </c>
      <c r="AT251" s="15">
        <v>69.669935527688196</v>
      </c>
      <c r="AU251" s="15">
        <v>69.669935527688196</v>
      </c>
      <c r="AV251" s="15">
        <v>30.330064472311701</v>
      </c>
      <c r="AW251" s="15">
        <v>30.330064472311701</v>
      </c>
      <c r="AX251" s="15">
        <v>0</v>
      </c>
      <c r="AY251" s="31">
        <v>4576.5971756283197</v>
      </c>
    </row>
    <row r="252" spans="1:51" x14ac:dyDescent="0.25">
      <c r="A252">
        <v>96</v>
      </c>
      <c r="B252" s="4">
        <v>0.97715738363142601</v>
      </c>
      <c r="C252" s="4">
        <v>45.657598769417802</v>
      </c>
      <c r="D252" s="4">
        <v>24.216577281493599</v>
      </c>
      <c r="E252" s="4">
        <v>4.9552275216213797E-2</v>
      </c>
      <c r="F252" s="5">
        <v>2.2842616368573501E-2</v>
      </c>
      <c r="G252" s="5">
        <v>0</v>
      </c>
      <c r="H252" s="4">
        <v>4.5359745730215604</v>
      </c>
      <c r="I252" s="4">
        <v>3.8996740192967501</v>
      </c>
      <c r="J252" s="4">
        <v>-26.290061516969502</v>
      </c>
      <c r="K252" s="4">
        <v>57.3391577316929</v>
      </c>
      <c r="L252" s="4">
        <v>45.684400986293703</v>
      </c>
      <c r="M252" s="4">
        <v>73.567086792610894</v>
      </c>
      <c r="N252" s="4">
        <v>83.770781901550805</v>
      </c>
      <c r="O252" s="4">
        <v>40.472155248496399</v>
      </c>
      <c r="P252" s="4">
        <v>151948.00938704901</v>
      </c>
      <c r="Q252" s="4">
        <v>66745.174137930997</v>
      </c>
      <c r="R252" s="4">
        <v>786.71024977887396</v>
      </c>
      <c r="S252" s="4">
        <v>0</v>
      </c>
      <c r="T252" s="4">
        <v>0</v>
      </c>
      <c r="U252" s="4">
        <v>1.7422677672085801E-2</v>
      </c>
      <c r="V252" s="4">
        <v>0.1158302391538</v>
      </c>
      <c r="W252" s="4">
        <v>0</v>
      </c>
      <c r="X252" s="4">
        <v>0.66665901274897799</v>
      </c>
      <c r="Y252" s="4">
        <v>0</v>
      </c>
      <c r="Z252" s="5">
        <v>3.1706892155894898E-3</v>
      </c>
      <c r="AA252" s="5">
        <v>1.76345587330697E-4</v>
      </c>
      <c r="AB252" s="10">
        <v>7.0373030300174303E-3</v>
      </c>
      <c r="AC252" s="10">
        <v>1.24259889653525E-3</v>
      </c>
      <c r="AD252" s="10">
        <v>1.12156597830448E-2</v>
      </c>
      <c r="AE252" s="4">
        <v>0.29791607473190401</v>
      </c>
      <c r="AF252" s="4">
        <v>2.07231177581455E-2</v>
      </c>
      <c r="AG252" s="4">
        <v>0.18496760233291801</v>
      </c>
      <c r="AH252" s="4">
        <v>0.30860283040997799</v>
      </c>
      <c r="AI252" s="4">
        <v>0.41454530833831899</v>
      </c>
      <c r="AJ252" s="4">
        <v>0.41844822256425002</v>
      </c>
      <c r="AK252" s="4">
        <v>0.64176266030443396</v>
      </c>
      <c r="AL252" s="4">
        <v>0.83816016815990302</v>
      </c>
      <c r="AM252" s="4">
        <v>0</v>
      </c>
      <c r="AN252" s="4">
        <v>0</v>
      </c>
      <c r="AO252" s="4" t="s">
        <v>150</v>
      </c>
      <c r="AP252" s="4" t="s">
        <v>134</v>
      </c>
      <c r="AQ252">
        <v>3871220.1</v>
      </c>
      <c r="AR252" s="4">
        <v>58</v>
      </c>
      <c r="AS252" s="15">
        <v>0</v>
      </c>
      <c r="AT252" s="15">
        <v>88.416976084619904</v>
      </c>
      <c r="AU252" s="15">
        <v>88.416976084619904</v>
      </c>
      <c r="AV252" s="15">
        <v>11.58302391538</v>
      </c>
      <c r="AW252" s="15">
        <v>11.58302391538</v>
      </c>
      <c r="AX252" s="15">
        <v>0</v>
      </c>
      <c r="AY252" s="31">
        <v>4481.9857065975602</v>
      </c>
    </row>
    <row r="253" spans="1:51" x14ac:dyDescent="0.25">
      <c r="A253">
        <v>96</v>
      </c>
      <c r="B253" s="4">
        <v>0.97832749230706795</v>
      </c>
      <c r="C253" s="4">
        <v>63.274923280562298</v>
      </c>
      <c r="D253" s="4">
        <v>23.1204034774502</v>
      </c>
      <c r="E253" s="4">
        <v>8.0086711098924096E-2</v>
      </c>
      <c r="F253" s="5">
        <v>2.1672507692931001E-2</v>
      </c>
      <c r="G253" s="5">
        <v>0</v>
      </c>
      <c r="H253" s="4">
        <v>4.60866108863096</v>
      </c>
      <c r="I253" s="4">
        <v>3.8616233654460301</v>
      </c>
      <c r="J253" s="4">
        <v>-25.786876428291599</v>
      </c>
      <c r="K253" s="4">
        <v>62.715408466945199</v>
      </c>
      <c r="L253" s="4">
        <v>51.690601396743197</v>
      </c>
      <c r="M253" s="4">
        <v>74.964396157613393</v>
      </c>
      <c r="N253" s="4">
        <v>81.769162270076905</v>
      </c>
      <c r="O253" s="4">
        <v>34.142690979324698</v>
      </c>
      <c r="P253" s="4">
        <v>127138.824466714</v>
      </c>
      <c r="Q253" s="4">
        <v>60155.813146067398</v>
      </c>
      <c r="R253" s="4">
        <v>789.51283802534601</v>
      </c>
      <c r="S253" s="4">
        <v>0</v>
      </c>
      <c r="T253" s="4">
        <v>0</v>
      </c>
      <c r="U253" s="4">
        <v>0</v>
      </c>
      <c r="V253" s="4">
        <v>0.25088404832860101</v>
      </c>
      <c r="W253" s="4">
        <v>0</v>
      </c>
      <c r="X253" s="4">
        <v>0.56063205017347995</v>
      </c>
      <c r="Y253" s="4">
        <v>0</v>
      </c>
      <c r="Z253" s="5">
        <v>3.6849417301325102E-3</v>
      </c>
      <c r="AA253" s="5">
        <v>3.1075404775417502E-4</v>
      </c>
      <c r="AB253" s="10">
        <v>7.2584363583463899E-3</v>
      </c>
      <c r="AC253" s="10">
        <v>1.1457269373666E-3</v>
      </c>
      <c r="AD253" s="10">
        <v>9.2726318974694095E-3</v>
      </c>
      <c r="AE253" s="4">
        <v>0.28066003722212401</v>
      </c>
      <c r="AF253" s="4">
        <v>5.6873373760844503E-2</v>
      </c>
      <c r="AG253" s="4">
        <v>0.33948464248190702</v>
      </c>
      <c r="AH253" s="4">
        <v>0.39093199464147299</v>
      </c>
      <c r="AI253" s="4">
        <v>0.49694531188956198</v>
      </c>
      <c r="AJ253" s="4">
        <v>0.51125461481127399</v>
      </c>
      <c r="AK253" s="4">
        <v>0.57245768118458196</v>
      </c>
      <c r="AL253" s="4">
        <v>0.74572913262137797</v>
      </c>
      <c r="AM253" s="4">
        <v>0</v>
      </c>
      <c r="AN253" s="4">
        <v>0</v>
      </c>
      <c r="AO253" s="4" t="s">
        <v>151</v>
      </c>
      <c r="AP253" s="4" t="s">
        <v>135</v>
      </c>
      <c r="AQ253">
        <v>5353867.37</v>
      </c>
      <c r="AR253" s="4">
        <v>89</v>
      </c>
      <c r="AS253" s="15">
        <v>0</v>
      </c>
      <c r="AT253" s="15">
        <v>73.923784182199398</v>
      </c>
      <c r="AU253" s="15">
        <v>73.923784182199398</v>
      </c>
      <c r="AV253" s="15">
        <v>26.076215817800499</v>
      </c>
      <c r="AW253" s="15">
        <v>26.076215817800499</v>
      </c>
      <c r="AX253" s="15">
        <v>0</v>
      </c>
      <c r="AY253">
        <v>4593.0908082296901</v>
      </c>
    </row>
    <row r="254" spans="1:51" x14ac:dyDescent="0.25">
      <c r="A254">
        <v>96</v>
      </c>
      <c r="B254" s="4">
        <v>0.97607090668784202</v>
      </c>
      <c r="C254" s="4">
        <v>22.085399229323102</v>
      </c>
      <c r="D254" s="4">
        <v>25.2215570916266</v>
      </c>
      <c r="E254" s="4">
        <v>2.0581647867179299E-2</v>
      </c>
      <c r="F254" s="5">
        <v>2.39290933121575E-2</v>
      </c>
      <c r="G254" s="5">
        <v>0</v>
      </c>
      <c r="H254" s="4">
        <v>4.5748765214349696</v>
      </c>
      <c r="I254" s="4">
        <v>3.9009770493854599</v>
      </c>
      <c r="J254" s="4">
        <v>-13.893050684309401</v>
      </c>
      <c r="K254" s="4">
        <v>67.931646545674099</v>
      </c>
      <c r="L254" s="4">
        <v>38.604718512112299</v>
      </c>
      <c r="M254" s="4">
        <v>69.881188108387803</v>
      </c>
      <c r="N254" s="4">
        <v>83.641903344286703</v>
      </c>
      <c r="O254" s="4">
        <v>44.452925642462397</v>
      </c>
      <c r="P254" s="4">
        <v>164874.68903748601</v>
      </c>
      <c r="Q254" s="4">
        <v>85352.302152777702</v>
      </c>
      <c r="R254" s="4">
        <v>786.41556866129895</v>
      </c>
      <c r="S254" s="4">
        <v>0</v>
      </c>
      <c r="T254" s="4">
        <v>0</v>
      </c>
      <c r="U254" s="4">
        <v>3.1059415762959699E-2</v>
      </c>
      <c r="V254" s="4">
        <v>0.42192882870972398</v>
      </c>
      <c r="W254" s="4">
        <v>0</v>
      </c>
      <c r="X254" s="4">
        <v>0.726704588147007</v>
      </c>
      <c r="Y254" s="4">
        <v>0</v>
      </c>
      <c r="Z254" s="5">
        <v>2.5424172313207099E-3</v>
      </c>
      <c r="AA254" s="5">
        <v>2.5994381171478301E-4</v>
      </c>
      <c r="AB254" s="10">
        <v>6.9532631162006796E-3</v>
      </c>
      <c r="AC254" s="10">
        <v>1.16347262364098E-3</v>
      </c>
      <c r="AD254" s="10">
        <v>1.30099794427743E-2</v>
      </c>
      <c r="AE254" s="4">
        <v>0.28647574265359899</v>
      </c>
      <c r="AF254" s="4">
        <v>5.7555971296292599E-2</v>
      </c>
      <c r="AG254" s="4">
        <v>0.21508522074940301</v>
      </c>
      <c r="AH254" s="4">
        <v>0.40089511482624501</v>
      </c>
      <c r="AI254" s="4">
        <v>0.49248289534883799</v>
      </c>
      <c r="AJ254" s="4">
        <v>0.52090957196411802</v>
      </c>
      <c r="AK254" s="4">
        <v>0.64543963502461998</v>
      </c>
      <c r="AL254" s="4">
        <v>0.74379010334430395</v>
      </c>
      <c r="AM254" s="4">
        <v>0</v>
      </c>
      <c r="AN254" s="4">
        <v>0</v>
      </c>
      <c r="AO254" s="4" t="s">
        <v>152</v>
      </c>
      <c r="AP254" s="4" t="s">
        <v>136</v>
      </c>
      <c r="AQ254">
        <v>12290731.51</v>
      </c>
      <c r="AR254" s="4">
        <v>144</v>
      </c>
      <c r="AS254" s="15">
        <v>0</v>
      </c>
      <c r="AT254" s="15">
        <v>57.169237032662103</v>
      </c>
      <c r="AU254" s="15">
        <v>57.169237032662103</v>
      </c>
      <c r="AV254" s="15">
        <v>42.830762967337797</v>
      </c>
      <c r="AW254" s="15">
        <v>42.830762967337797</v>
      </c>
      <c r="AX254" s="15">
        <v>0</v>
      </c>
      <c r="AY254">
        <v>4476.3187951667496</v>
      </c>
    </row>
    <row r="255" spans="1:51" x14ac:dyDescent="0.25">
      <c r="A255">
        <v>96</v>
      </c>
      <c r="B255" s="4">
        <v>0.972743881876595</v>
      </c>
      <c r="C255" s="4">
        <v>27.506521949474401</v>
      </c>
      <c r="D255" s="4">
        <v>28.2235300198526</v>
      </c>
      <c r="E255" s="4">
        <v>2.6450036755699801E-2</v>
      </c>
      <c r="F255" s="5">
        <v>2.72561181234048E-2</v>
      </c>
      <c r="G255" s="5">
        <v>0</v>
      </c>
      <c r="H255" s="4">
        <v>4.4662821813575002</v>
      </c>
      <c r="I255" s="4">
        <v>3.8621817418829898</v>
      </c>
      <c r="J255" s="4">
        <v>-19.9179073601208</v>
      </c>
      <c r="K255" s="4">
        <v>72.6097169461557</v>
      </c>
      <c r="L255" s="4">
        <v>26.529190286712499</v>
      </c>
      <c r="M255" s="4">
        <v>70.068506992389203</v>
      </c>
      <c r="N255" s="4">
        <v>85.850226092379202</v>
      </c>
      <c r="O255" s="4">
        <v>51.346733465415603</v>
      </c>
      <c r="P255" s="4">
        <v>214360.35014912399</v>
      </c>
      <c r="Q255" s="4">
        <v>140097.151703296</v>
      </c>
      <c r="R255" s="4">
        <v>781.46162269809497</v>
      </c>
      <c r="S255" s="4">
        <v>0</v>
      </c>
      <c r="T255" s="4">
        <v>0</v>
      </c>
      <c r="U255" s="4">
        <v>6.0868062192419803E-2</v>
      </c>
      <c r="V255" s="4">
        <v>0.24988068356384099</v>
      </c>
      <c r="W255" s="4">
        <v>0</v>
      </c>
      <c r="X255" s="4">
        <v>0.63789662875157305</v>
      </c>
      <c r="Y255" s="4">
        <v>0</v>
      </c>
      <c r="Z255" s="5">
        <v>1.4017008282524899E-3</v>
      </c>
      <c r="AA255" s="5">
        <v>2.28635653698897E-4</v>
      </c>
      <c r="AB255" s="10">
        <v>6.6940197906709799E-3</v>
      </c>
      <c r="AC255" s="10">
        <v>1.31389640128386E-3</v>
      </c>
      <c r="AD255" s="10">
        <v>1.7617845953679701E-2</v>
      </c>
      <c r="AE255" s="4">
        <v>0.31029514227848298</v>
      </c>
      <c r="AF255" s="4">
        <v>6.0727658446904503E-3</v>
      </c>
      <c r="AG255" s="4">
        <v>0.16036209654435299</v>
      </c>
      <c r="AH255" s="4">
        <v>0.33794124429809203</v>
      </c>
      <c r="AI255" s="4">
        <v>0.39360818577575701</v>
      </c>
      <c r="AJ255" s="4">
        <v>0.44771575528352497</v>
      </c>
      <c r="AK255" s="4">
        <v>0.545230317118231</v>
      </c>
      <c r="AL255" s="4">
        <v>0.74584178125989198</v>
      </c>
      <c r="AM255" s="4">
        <v>0</v>
      </c>
      <c r="AN255" s="4">
        <v>0</v>
      </c>
      <c r="AO255" s="4" t="s">
        <v>72</v>
      </c>
      <c r="AP255" s="4" t="s">
        <v>73</v>
      </c>
      <c r="AQ255">
        <v>25497681.609999999</v>
      </c>
      <c r="AR255" s="4">
        <v>182</v>
      </c>
      <c r="AS255" s="15">
        <v>0</v>
      </c>
      <c r="AT255" s="15">
        <v>74.4422130228333</v>
      </c>
      <c r="AU255" s="15">
        <v>74.4422130228333</v>
      </c>
      <c r="AV255" s="15">
        <v>25.5577869771666</v>
      </c>
      <c r="AW255" s="15">
        <v>25.5577869771666</v>
      </c>
      <c r="AX255" s="15">
        <v>0</v>
      </c>
      <c r="AY255">
        <v>4454.9145601355904</v>
      </c>
    </row>
    <row r="256" spans="1:51" x14ac:dyDescent="0.25">
      <c r="A256">
        <v>96</v>
      </c>
      <c r="B256" s="4">
        <v>0.97143850695525802</v>
      </c>
      <c r="C256" s="4">
        <v>27.259718360488201</v>
      </c>
      <c r="D256" s="4">
        <v>29.370883403627701</v>
      </c>
      <c r="E256" s="4">
        <v>2.61742630809223E-2</v>
      </c>
      <c r="F256" s="5">
        <v>2.8561493044741801E-2</v>
      </c>
      <c r="G256" s="5">
        <v>0</v>
      </c>
      <c r="H256" s="4">
        <v>4.6516070518244801</v>
      </c>
      <c r="I256" s="4">
        <v>3.8725134243838699</v>
      </c>
      <c r="J256" s="4">
        <v>-15.940592953582801</v>
      </c>
      <c r="K256" s="4">
        <v>92.166660968067703</v>
      </c>
      <c r="L256" s="4">
        <v>24.310955636140001</v>
      </c>
      <c r="M256" s="4">
        <v>71.102147241564396</v>
      </c>
      <c r="N256" s="4">
        <v>79.323409899714406</v>
      </c>
      <c r="O256" s="4">
        <v>49.446333625104998</v>
      </c>
      <c r="P256" s="4">
        <v>200558.55695035201</v>
      </c>
      <c r="Q256" s="4">
        <v>161221.99217391299</v>
      </c>
      <c r="R256" s="4">
        <v>779.81717307875397</v>
      </c>
      <c r="S256" s="4">
        <v>0</v>
      </c>
      <c r="T256" s="4">
        <v>0</v>
      </c>
      <c r="U256" s="4">
        <v>3.4179046632258799E-2</v>
      </c>
      <c r="V256" s="4">
        <v>0.22841761182454601</v>
      </c>
      <c r="W256" s="4">
        <v>0</v>
      </c>
      <c r="X256" s="4">
        <v>0.63568212160207604</v>
      </c>
      <c r="Y256" s="4">
        <v>0</v>
      </c>
      <c r="Z256" s="5">
        <v>1.00769607535466E-3</v>
      </c>
      <c r="AA256" s="5">
        <v>2.9098432527854899E-4</v>
      </c>
      <c r="AB256" s="10">
        <v>6.65700301076511E-3</v>
      </c>
      <c r="AC256" s="10">
        <v>1.2976726771292001E-3</v>
      </c>
      <c r="AD256" s="10">
        <v>1.93081189106061E-2</v>
      </c>
      <c r="AE256" s="4">
        <v>0.27327106561984799</v>
      </c>
      <c r="AF256" s="4">
        <v>4.6291609321448303E-2</v>
      </c>
      <c r="AG256" s="4">
        <v>0.26829345842068703</v>
      </c>
      <c r="AH256" s="4">
        <v>0.47128110596478501</v>
      </c>
      <c r="AI256" s="4">
        <v>0.56192020910385498</v>
      </c>
      <c r="AJ256" s="4">
        <v>0.60737017020821604</v>
      </c>
      <c r="AK256" s="4">
        <v>0.65981035398165899</v>
      </c>
      <c r="AL256" s="4">
        <v>0.75100467267913495</v>
      </c>
      <c r="AM256" s="4">
        <v>0</v>
      </c>
      <c r="AN256" s="4">
        <v>0</v>
      </c>
      <c r="AO256" s="4" t="s">
        <v>74</v>
      </c>
      <c r="AP256" s="4" t="s">
        <v>75</v>
      </c>
      <c r="AQ256">
        <v>511718603.16000003</v>
      </c>
      <c r="AR256" s="4">
        <v>3174</v>
      </c>
      <c r="AS256" s="15">
        <v>0</v>
      </c>
      <c r="AT256" s="15">
        <v>75.956038883438893</v>
      </c>
      <c r="AU256" s="15">
        <v>75.956038883438893</v>
      </c>
      <c r="AV256" s="15">
        <v>24.043961116561</v>
      </c>
      <c r="AW256" s="15">
        <v>24.043961116561</v>
      </c>
      <c r="AX256" s="15">
        <v>0</v>
      </c>
      <c r="AY256" s="31">
        <v>4516.62890896715</v>
      </c>
    </row>
    <row r="257" spans="1:51" x14ac:dyDescent="0.25">
      <c r="A257">
        <v>96</v>
      </c>
      <c r="B257" s="4">
        <v>0.96567561643205402</v>
      </c>
      <c r="C257" s="4">
        <v>23.858568530408601</v>
      </c>
      <c r="D257" s="4">
        <v>34.237973788729299</v>
      </c>
      <c r="E257" s="4">
        <v>2.24587640458641E-2</v>
      </c>
      <c r="F257" s="5">
        <v>3.4324383567945302E-2</v>
      </c>
      <c r="G257" s="5">
        <v>0</v>
      </c>
      <c r="H257" s="4">
        <v>4.8179216598910299</v>
      </c>
      <c r="I257" s="4">
        <v>3.87484298827028</v>
      </c>
      <c r="J257" s="4">
        <v>-14.212927770984701</v>
      </c>
      <c r="K257" s="4">
        <v>116.059937320887</v>
      </c>
      <c r="L257" s="4">
        <v>18.0268708070945</v>
      </c>
      <c r="M257" s="4">
        <v>72.369410478351796</v>
      </c>
      <c r="N257" s="4">
        <v>68.570743139007007</v>
      </c>
      <c r="O257" s="4">
        <v>47.473612760939197</v>
      </c>
      <c r="P257" s="4">
        <v>238834.71586707499</v>
      </c>
      <c r="Q257" s="4">
        <v>221317.395527958</v>
      </c>
      <c r="R257" s="4">
        <v>779.77040169061104</v>
      </c>
      <c r="S257" s="4">
        <v>0</v>
      </c>
      <c r="T257" s="4">
        <v>0</v>
      </c>
      <c r="U257" s="4">
        <v>6.1725312405778401E-2</v>
      </c>
      <c r="V257" s="4">
        <v>0.204910942435862</v>
      </c>
      <c r="W257" s="4">
        <v>0</v>
      </c>
      <c r="X257" s="4">
        <v>0.66770302698977202</v>
      </c>
      <c r="Y257" s="4">
        <v>0</v>
      </c>
      <c r="Z257" s="5">
        <v>6.3312833270564304E-4</v>
      </c>
      <c r="AA257" s="5">
        <v>3.32288055996556E-4</v>
      </c>
      <c r="AB257" s="10">
        <v>6.4351531698205204E-3</v>
      </c>
      <c r="AC257" s="10">
        <v>1.66608930633058E-3</v>
      </c>
      <c r="AD257" s="10">
        <v>2.52577068240591E-2</v>
      </c>
      <c r="AE257" s="4">
        <v>0.27927810437170603</v>
      </c>
      <c r="AF257" s="4">
        <v>6.8633889386377198E-2</v>
      </c>
      <c r="AG257" s="4">
        <v>0.29801546884768898</v>
      </c>
      <c r="AH257" s="4">
        <v>0.452929276782159</v>
      </c>
      <c r="AI257" s="4">
        <v>0.52542222691921803</v>
      </c>
      <c r="AJ257" s="4">
        <v>0.575262433883302</v>
      </c>
      <c r="AK257" s="4">
        <v>0.62688919814219601</v>
      </c>
      <c r="AL257" s="4">
        <v>0.70262790102822403</v>
      </c>
      <c r="AM257" s="4">
        <v>0</v>
      </c>
      <c r="AN257" s="4">
        <v>0</v>
      </c>
      <c r="AO257" s="4" t="s">
        <v>76</v>
      </c>
      <c r="AP257" s="4" t="s">
        <v>77</v>
      </c>
      <c r="AQ257">
        <v>20031216151.84</v>
      </c>
      <c r="AR257" s="4">
        <v>90509</v>
      </c>
      <c r="AS257" s="15">
        <v>0</v>
      </c>
      <c r="AT257" s="15">
        <v>79.293434613509405</v>
      </c>
      <c r="AU257" s="15">
        <v>79.293434613509405</v>
      </c>
      <c r="AV257" s="15">
        <v>20.706565386490499</v>
      </c>
      <c r="AW257" s="15">
        <v>20.706565386490499</v>
      </c>
      <c r="AX257" s="15">
        <v>0</v>
      </c>
      <c r="AY257" s="31">
        <v>4540.8827266582102</v>
      </c>
    </row>
    <row r="258" spans="1:51" x14ac:dyDescent="0.25">
      <c r="A258">
        <v>96</v>
      </c>
      <c r="B258" s="4">
        <v>0.96394398077926302</v>
      </c>
      <c r="C258" s="4">
        <v>28.122112067906698</v>
      </c>
      <c r="D258" s="4">
        <v>35.639182851639397</v>
      </c>
      <c r="E258" s="4">
        <v>2.7141654125315801E-2</v>
      </c>
      <c r="F258" s="5">
        <v>3.6056019220736098E-2</v>
      </c>
      <c r="G258" s="5">
        <v>0</v>
      </c>
      <c r="H258" s="4">
        <v>4.8835176423922304</v>
      </c>
      <c r="I258" s="4">
        <v>3.7990193856021399</v>
      </c>
      <c r="J258" s="4">
        <v>-9.2658225033328492</v>
      </c>
      <c r="K258" s="4">
        <v>134.65237807979599</v>
      </c>
      <c r="L258" s="4">
        <v>17.036346271566</v>
      </c>
      <c r="M258" s="4">
        <v>74.320004346584398</v>
      </c>
      <c r="N258" s="4">
        <v>74.687960437404698</v>
      </c>
      <c r="O258" s="4">
        <v>52.033111024978901</v>
      </c>
      <c r="P258" s="4">
        <v>252077.80664842701</v>
      </c>
      <c r="Q258" s="4">
        <v>234254.44398998001</v>
      </c>
      <c r="R258" s="4">
        <v>777.91409983789094</v>
      </c>
      <c r="S258" s="4">
        <v>0</v>
      </c>
      <c r="T258" s="4">
        <v>0</v>
      </c>
      <c r="U258" s="4">
        <v>5.9383775626284503E-2</v>
      </c>
      <c r="V258" s="4">
        <v>0.24130957835589001</v>
      </c>
      <c r="W258" s="4">
        <v>0</v>
      </c>
      <c r="X258" s="4">
        <v>0.58967831062531695</v>
      </c>
      <c r="Y258" s="4">
        <v>0</v>
      </c>
      <c r="Z258" s="5">
        <v>6.1071423326975003E-4</v>
      </c>
      <c r="AA258" s="5">
        <v>3.8088507173001399E-4</v>
      </c>
      <c r="AB258" s="10">
        <v>6.19531895115166E-3</v>
      </c>
      <c r="AC258" s="10">
        <v>1.9697452386886198E-3</v>
      </c>
      <c r="AD258" s="10">
        <v>2.6899337239084501E-2</v>
      </c>
      <c r="AE258" s="4">
        <v>0.28398992296470199</v>
      </c>
      <c r="AF258" s="4">
        <v>7.5803145405440503E-2</v>
      </c>
      <c r="AG258" s="4">
        <v>0.28190978497936697</v>
      </c>
      <c r="AH258" s="4">
        <v>0.42736948977745298</v>
      </c>
      <c r="AI258" s="4">
        <v>0.50642445598030705</v>
      </c>
      <c r="AJ258" s="4">
        <v>0.56893409832056996</v>
      </c>
      <c r="AK258" s="4">
        <v>0.62014283566964101</v>
      </c>
      <c r="AL258" s="4">
        <v>0.70044924158329303</v>
      </c>
      <c r="AM258" s="4">
        <v>0</v>
      </c>
      <c r="AN258" s="4">
        <v>0</v>
      </c>
      <c r="AO258" s="4" t="s">
        <v>78</v>
      </c>
      <c r="AP258" s="4" t="s">
        <v>79</v>
      </c>
      <c r="AQ258">
        <v>23052745578.610001</v>
      </c>
      <c r="AR258" s="4">
        <v>98409</v>
      </c>
      <c r="AS258" s="15">
        <v>0</v>
      </c>
      <c r="AT258" s="15">
        <v>75.721080745612895</v>
      </c>
      <c r="AU258" s="15">
        <v>75.721080745612895</v>
      </c>
      <c r="AV258" s="15">
        <v>24.278919254386999</v>
      </c>
      <c r="AW258" s="15">
        <v>24.278919254386999</v>
      </c>
      <c r="AX258" s="15">
        <v>0</v>
      </c>
      <c r="AY258" s="31">
        <v>5046.17529032522</v>
      </c>
    </row>
    <row r="259" spans="1:51" x14ac:dyDescent="0.25">
      <c r="A259">
        <v>96</v>
      </c>
      <c r="B259" s="4">
        <v>0.96172479270920297</v>
      </c>
      <c r="C259" s="4">
        <v>33.6208292119642</v>
      </c>
      <c r="D259" s="4">
        <v>37.394895527608398</v>
      </c>
      <c r="E259" s="4">
        <v>3.3572412916935697E-2</v>
      </c>
      <c r="F259" s="5">
        <v>3.8275207290796497E-2</v>
      </c>
      <c r="G259" s="5">
        <v>0</v>
      </c>
      <c r="H259" s="4">
        <v>4.8639519283121402</v>
      </c>
      <c r="I259" s="4">
        <v>3.8268918332354098</v>
      </c>
      <c r="J259" s="4">
        <v>5.7412612510908602E-2</v>
      </c>
      <c r="K259" s="4">
        <v>160.36871040009399</v>
      </c>
      <c r="L259" s="4">
        <v>17.201413106234401</v>
      </c>
      <c r="M259" s="4">
        <v>69.812842583843405</v>
      </c>
      <c r="N259" s="4">
        <v>89.366241898133197</v>
      </c>
      <c r="O259" s="4">
        <v>64.666282642168596</v>
      </c>
      <c r="P259" s="4">
        <v>247019.53281147499</v>
      </c>
      <c r="Q259" s="4">
        <v>232034.766223379</v>
      </c>
      <c r="R259" s="4">
        <v>775.38413296526198</v>
      </c>
      <c r="S259" s="4">
        <v>0</v>
      </c>
      <c r="T259" s="4">
        <v>0</v>
      </c>
      <c r="U259" s="4">
        <v>8.1247735895257203E-2</v>
      </c>
      <c r="V259" s="4">
        <v>0.24817501669426001</v>
      </c>
      <c r="W259" s="4">
        <v>0</v>
      </c>
      <c r="X259" s="4">
        <v>0.38305853772746401</v>
      </c>
      <c r="Y259" s="4">
        <v>0</v>
      </c>
      <c r="Z259" s="5">
        <v>5.7119118126797695E-4</v>
      </c>
      <c r="AA259" s="5">
        <v>4.3669203070365102E-4</v>
      </c>
      <c r="AB259" s="10">
        <v>6.4231033674385799E-3</v>
      </c>
      <c r="AC259" s="10">
        <v>1.8349463537428901E-3</v>
      </c>
      <c r="AD259" s="10">
        <v>2.9009256812135901E-2</v>
      </c>
      <c r="AE259" s="4">
        <v>0.248981774842857</v>
      </c>
      <c r="AF259" s="4">
        <v>7.2868446212935103E-2</v>
      </c>
      <c r="AG259" s="4">
        <v>0.29816569523542302</v>
      </c>
      <c r="AH259" s="4">
        <v>0.48063524582112399</v>
      </c>
      <c r="AI259" s="4">
        <v>0.59492008306300403</v>
      </c>
      <c r="AJ259" s="4">
        <v>0.67399955570350401</v>
      </c>
      <c r="AK259" s="4">
        <v>0.72716707918091195</v>
      </c>
      <c r="AL259" s="4">
        <v>0.803974165144419</v>
      </c>
      <c r="AM259" s="4">
        <v>0</v>
      </c>
      <c r="AN259" s="4">
        <v>0</v>
      </c>
      <c r="AO259" s="4" t="s">
        <v>80</v>
      </c>
      <c r="AP259" s="4" t="s">
        <v>81</v>
      </c>
      <c r="AQ259">
        <v>5436806607.3800001</v>
      </c>
      <c r="AR259" s="4">
        <v>23431</v>
      </c>
      <c r="AS259" s="15">
        <v>0</v>
      </c>
      <c r="AT259" s="15">
        <v>75.139911747912294</v>
      </c>
      <c r="AU259" s="15">
        <v>75.139911747912294</v>
      </c>
      <c r="AV259" s="15">
        <v>24.8600882520876</v>
      </c>
      <c r="AW259" s="15">
        <v>24.8600882520876</v>
      </c>
      <c r="AX259" s="15">
        <v>0</v>
      </c>
      <c r="AY259">
        <v>5176.9319395013699</v>
      </c>
    </row>
    <row r="260" spans="1:51" x14ac:dyDescent="0.25">
      <c r="A260">
        <v>96</v>
      </c>
      <c r="B260" s="4">
        <v>0.96053140167990303</v>
      </c>
      <c r="C260" s="4">
        <v>40.464764499000999</v>
      </c>
      <c r="D260" s="4">
        <v>38.320789147065497</v>
      </c>
      <c r="E260" s="4">
        <v>4.2296282996668801E-2</v>
      </c>
      <c r="F260" s="5">
        <v>3.9468598320096498E-2</v>
      </c>
      <c r="G260" s="5">
        <v>0</v>
      </c>
      <c r="H260" s="4">
        <v>4.90929197914667</v>
      </c>
      <c r="I260" s="4">
        <v>3.8000841641866798</v>
      </c>
      <c r="J260" s="4">
        <v>2.4159948748693001</v>
      </c>
      <c r="K260" s="4">
        <v>183.06607579654499</v>
      </c>
      <c r="L260" s="4">
        <v>16.8521473309371</v>
      </c>
      <c r="M260" s="4">
        <v>69.866138888603203</v>
      </c>
      <c r="N260" s="4">
        <v>93.803484138300306</v>
      </c>
      <c r="O260" s="4">
        <v>70.851697471940199</v>
      </c>
      <c r="P260" s="4">
        <v>251981.327640214</v>
      </c>
      <c r="Q260" s="4">
        <v>236848.04221760301</v>
      </c>
      <c r="R260" s="4">
        <v>771.59112310173896</v>
      </c>
      <c r="S260" s="4">
        <v>0</v>
      </c>
      <c r="T260" s="4">
        <v>0</v>
      </c>
      <c r="U260" s="4">
        <v>8.9733986481885894E-2</v>
      </c>
      <c r="V260" s="4">
        <v>0.263822020126187</v>
      </c>
      <c r="W260" s="4">
        <v>0</v>
      </c>
      <c r="X260" s="4">
        <v>0.35713612453509402</v>
      </c>
      <c r="Y260" s="4">
        <v>0</v>
      </c>
      <c r="Z260" s="5">
        <v>5.6666958013484598E-4</v>
      </c>
      <c r="AA260" s="5">
        <v>5.0840103326507203E-4</v>
      </c>
      <c r="AB260" s="10">
        <v>6.0134226070194998E-3</v>
      </c>
      <c r="AC260" s="10">
        <v>1.29745979847303E-3</v>
      </c>
      <c r="AD260" s="10">
        <v>3.10826278520056E-2</v>
      </c>
      <c r="AE260" s="4">
        <v>0.19171996585390699</v>
      </c>
      <c r="AF260" s="4">
        <v>5.74858530932583E-2</v>
      </c>
      <c r="AG260" s="4">
        <v>0.410923214827557</v>
      </c>
      <c r="AH260" s="4">
        <v>0.63593703938744495</v>
      </c>
      <c r="AI260" s="4">
        <v>0.77948364522324098</v>
      </c>
      <c r="AJ260" s="4">
        <v>0.86117811799970401</v>
      </c>
      <c r="AK260" s="4">
        <v>0.90141699851251</v>
      </c>
      <c r="AL260" s="4">
        <v>0.93475700636882797</v>
      </c>
      <c r="AM260" s="4">
        <v>0</v>
      </c>
      <c r="AN260" s="4">
        <v>0</v>
      </c>
      <c r="AO260" s="4" t="s">
        <v>82</v>
      </c>
      <c r="AP260" s="4" t="s">
        <v>83</v>
      </c>
      <c r="AQ260">
        <v>1310480217.5899999</v>
      </c>
      <c r="AR260" s="4">
        <v>5533</v>
      </c>
      <c r="AS260" s="15">
        <v>0</v>
      </c>
      <c r="AT260" s="15">
        <v>73.617797987381195</v>
      </c>
      <c r="AU260" s="15">
        <v>73.617797987381195</v>
      </c>
      <c r="AV260" s="15">
        <v>26.382202012618698</v>
      </c>
      <c r="AW260" s="15">
        <v>26.382202012618698</v>
      </c>
      <c r="AX260" s="15">
        <v>0</v>
      </c>
      <c r="AY260">
        <v>5360.6117427278996</v>
      </c>
    </row>
    <row r="261" spans="1:51" x14ac:dyDescent="0.25">
      <c r="A261">
        <v>96</v>
      </c>
      <c r="B261" s="4">
        <v>0.95893781947933399</v>
      </c>
      <c r="C261" s="4">
        <v>50.286826431031699</v>
      </c>
      <c r="D261" s="4">
        <v>39.537602397133703</v>
      </c>
      <c r="E261" s="4">
        <v>5.6578091534916101E-2</v>
      </c>
      <c r="F261" s="5">
        <v>4.1062180520665799E-2</v>
      </c>
      <c r="G261" s="5">
        <v>0</v>
      </c>
      <c r="H261" s="4">
        <v>5.0888765981615798</v>
      </c>
      <c r="I261" s="4">
        <v>3.79416529636128</v>
      </c>
      <c r="J261" s="4">
        <v>24.881270632215099</v>
      </c>
      <c r="K261" s="4">
        <v>210.80586579753501</v>
      </c>
      <c r="L261" s="4">
        <v>16.831151670167898</v>
      </c>
      <c r="M261" s="4">
        <v>61.406450571412101</v>
      </c>
      <c r="N261" s="4">
        <v>95.051689288202297</v>
      </c>
      <c r="O261" s="4">
        <v>72.099288412535302</v>
      </c>
      <c r="P261" s="4">
        <v>253220.16568284101</v>
      </c>
      <c r="Q261" s="4">
        <v>237169.17744113001</v>
      </c>
      <c r="R261" s="4">
        <v>771.77350779534595</v>
      </c>
      <c r="S261" s="4">
        <v>0</v>
      </c>
      <c r="T261" s="4">
        <v>0</v>
      </c>
      <c r="U261" s="4">
        <v>3.92162091212854E-2</v>
      </c>
      <c r="V261" s="4">
        <v>0.50850483730069196</v>
      </c>
      <c r="W261" s="4">
        <v>0</v>
      </c>
      <c r="X261" s="4">
        <v>0.46413124223267999</v>
      </c>
      <c r="Y261" s="4">
        <v>0</v>
      </c>
      <c r="Z261" s="5">
        <v>5.3353419877249901E-4</v>
      </c>
      <c r="AA261" s="5">
        <v>6.7338028573429398E-4</v>
      </c>
      <c r="AB261" s="10">
        <v>6.0508848312922203E-3</v>
      </c>
      <c r="AC261" s="10">
        <v>1.6251443463975699E-3</v>
      </c>
      <c r="AD261" s="10">
        <v>3.2179218418151002E-2</v>
      </c>
      <c r="AE261" s="4">
        <v>0.20166133665028499</v>
      </c>
      <c r="AF261" s="4">
        <v>9.7229769249118705E-3</v>
      </c>
      <c r="AG261" s="4">
        <v>0.338897427151922</v>
      </c>
      <c r="AH261" s="4">
        <v>0.48213550974168901</v>
      </c>
      <c r="AI261" s="4">
        <v>0.703773445871132</v>
      </c>
      <c r="AJ261" s="4">
        <v>0.83981030481421404</v>
      </c>
      <c r="AK261" s="4">
        <v>0.97382847691341901</v>
      </c>
      <c r="AL261" s="4">
        <v>0.97764720248691706</v>
      </c>
      <c r="AM261" s="4">
        <v>0</v>
      </c>
      <c r="AN261" s="4">
        <v>0</v>
      </c>
      <c r="AO261" s="4" t="s">
        <v>84</v>
      </c>
      <c r="AP261" s="4" t="s">
        <v>85</v>
      </c>
      <c r="AQ261">
        <v>151076766.03</v>
      </c>
      <c r="AR261" s="4">
        <v>637</v>
      </c>
      <c r="AS261" s="15">
        <v>0</v>
      </c>
      <c r="AT261" s="15">
        <v>49.1495162699307</v>
      </c>
      <c r="AU261" s="15">
        <v>49.1495162699307</v>
      </c>
      <c r="AV261" s="15">
        <v>50.8504837300692</v>
      </c>
      <c r="AW261" s="15">
        <v>50.8504837300692</v>
      </c>
      <c r="AX261" s="15">
        <v>0</v>
      </c>
      <c r="AY261">
        <v>5004.43166923233</v>
      </c>
    </row>
    <row r="262" spans="1:51" x14ac:dyDescent="0.25">
      <c r="A262">
        <v>96</v>
      </c>
      <c r="B262" s="4">
        <v>0.95698247305824402</v>
      </c>
      <c r="C262" s="4">
        <v>29.367213074581699</v>
      </c>
      <c r="D262" s="4">
        <v>41.000571344070202</v>
      </c>
      <c r="E262" s="4">
        <v>2.8557286311715599E-2</v>
      </c>
      <c r="F262" s="5">
        <v>4.3017526941755001E-2</v>
      </c>
      <c r="G262" s="5">
        <v>0</v>
      </c>
      <c r="H262" s="4">
        <v>5.3148704952517596</v>
      </c>
      <c r="I262" s="4">
        <v>3.81693565883617</v>
      </c>
      <c r="J262" s="4">
        <v>47.787815254147503</v>
      </c>
      <c r="K262" s="4">
        <v>233.47885972946699</v>
      </c>
      <c r="L262" s="4">
        <v>16.4729467096878</v>
      </c>
      <c r="M262" s="4">
        <v>56.926778996833796</v>
      </c>
      <c r="N262" s="4">
        <v>96.398679671620798</v>
      </c>
      <c r="O262" s="4">
        <v>73.962037131470296</v>
      </c>
      <c r="P262" s="4">
        <v>257193.80362127</v>
      </c>
      <c r="Q262" s="4">
        <v>242347.21629139001</v>
      </c>
      <c r="R262" s="4">
        <v>771.25553213690898</v>
      </c>
      <c r="S262" s="4">
        <v>0</v>
      </c>
      <c r="T262" s="4">
        <v>0</v>
      </c>
      <c r="U262" s="4">
        <v>4.7515905457617601E-2</v>
      </c>
      <c r="V262" s="4">
        <v>0.419228388925244</v>
      </c>
      <c r="W262" s="4">
        <v>0</v>
      </c>
      <c r="X262" s="4">
        <v>0.417947126437056</v>
      </c>
      <c r="Y262" s="4">
        <v>0</v>
      </c>
      <c r="Z262" s="5">
        <v>5.1173892837303402E-4</v>
      </c>
      <c r="AA262" s="5">
        <v>7.5433052557884205E-4</v>
      </c>
      <c r="AB262" s="10">
        <v>6.1755562033971902E-3</v>
      </c>
      <c r="AC262" s="10">
        <v>1.5034156194123299E-3</v>
      </c>
      <c r="AD262" s="10">
        <v>3.4072465953898602E-2</v>
      </c>
      <c r="AE262" s="4">
        <v>0.19898377849384</v>
      </c>
      <c r="AF262" s="4">
        <v>2.0961451978535901E-2</v>
      </c>
      <c r="AG262" s="4">
        <v>0.27615245664140198</v>
      </c>
      <c r="AH262" s="4">
        <v>0.47095704947789502</v>
      </c>
      <c r="AI262" s="4">
        <v>0.79201448415195697</v>
      </c>
      <c r="AJ262" s="4">
        <v>0.88240154307681495</v>
      </c>
      <c r="AK262" s="4">
        <v>1</v>
      </c>
      <c r="AL262" s="4">
        <v>1</v>
      </c>
      <c r="AM262" s="4">
        <v>0</v>
      </c>
      <c r="AN262" s="4">
        <v>0</v>
      </c>
      <c r="AO262" s="4" t="s">
        <v>86</v>
      </c>
      <c r="AP262" s="4" t="s">
        <v>87</v>
      </c>
      <c r="AQ262">
        <v>36594429.659999996</v>
      </c>
      <c r="AR262" s="4">
        <v>151</v>
      </c>
      <c r="AS262" s="15">
        <v>0</v>
      </c>
      <c r="AT262" s="15">
        <v>58.077161107475497</v>
      </c>
      <c r="AU262" s="15">
        <v>58.077161107475497</v>
      </c>
      <c r="AV262" s="15">
        <v>41.922838892524403</v>
      </c>
      <c r="AW262" s="15">
        <v>41.922838892524403</v>
      </c>
      <c r="AX262" s="15">
        <v>0</v>
      </c>
      <c r="AY262" s="31">
        <v>5037.50344133832</v>
      </c>
    </row>
    <row r="263" spans="1:51" x14ac:dyDescent="0.25">
      <c r="A263">
        <v>96</v>
      </c>
      <c r="B263" s="4">
        <v>0.96019698380482599</v>
      </c>
      <c r="C263" s="4">
        <v>83.689833980210807</v>
      </c>
      <c r="D263" s="4">
        <v>38.577986514613997</v>
      </c>
      <c r="E263" s="4">
        <v>0.14025129208517001</v>
      </c>
      <c r="F263" s="5">
        <v>3.98030161951737E-2</v>
      </c>
      <c r="G263" s="5">
        <v>0</v>
      </c>
      <c r="H263" s="4">
        <v>5.5278556439525097</v>
      </c>
      <c r="I263" s="4">
        <v>3.7761004212183402</v>
      </c>
      <c r="J263" s="4">
        <v>63.284100138157598</v>
      </c>
      <c r="K263" s="4">
        <v>258.82948610935301</v>
      </c>
      <c r="L263" s="4">
        <v>17.799395526093299</v>
      </c>
      <c r="M263" s="4">
        <v>60.115889800984199</v>
      </c>
      <c r="N263" s="4">
        <v>99.1233373950719</v>
      </c>
      <c r="O263" s="4">
        <v>76.321561412955802</v>
      </c>
      <c r="P263" s="4">
        <v>236048.80601947001</v>
      </c>
      <c r="Q263" s="4">
        <v>224299.63447368401</v>
      </c>
      <c r="R263" s="4">
        <v>774.13647291991504</v>
      </c>
      <c r="S263" s="4">
        <v>0</v>
      </c>
      <c r="T263" s="4">
        <v>0</v>
      </c>
      <c r="U263" s="4">
        <v>0</v>
      </c>
      <c r="V263" s="4">
        <v>0.68542587354405304</v>
      </c>
      <c r="W263" s="4">
        <v>0</v>
      </c>
      <c r="X263" s="4">
        <v>0.83144724157052097</v>
      </c>
      <c r="Y263" s="4">
        <v>0</v>
      </c>
      <c r="Z263" s="5">
        <v>5.1723482006770102E-4</v>
      </c>
      <c r="AA263" s="5">
        <v>7.9289107451431605E-4</v>
      </c>
      <c r="AB263" s="10">
        <v>5.9881091023614901E-3</v>
      </c>
      <c r="AC263" s="10">
        <v>1.1794111021359501E-3</v>
      </c>
      <c r="AD263" s="10">
        <v>3.13253516713679E-2</v>
      </c>
      <c r="AE263" s="4">
        <v>0.19347996367731099</v>
      </c>
      <c r="AF263" s="4">
        <v>3.8516206559601598E-2</v>
      </c>
      <c r="AG263" s="4">
        <v>0.20286489520536299</v>
      </c>
      <c r="AH263" s="4">
        <v>0.595914280363394</v>
      </c>
      <c r="AI263" s="4">
        <v>0.80666030275612999</v>
      </c>
      <c r="AJ263" s="4">
        <v>1</v>
      </c>
      <c r="AK263" s="4">
        <v>1</v>
      </c>
      <c r="AL263" s="4">
        <v>1</v>
      </c>
      <c r="AM263" s="4">
        <v>0</v>
      </c>
      <c r="AN263" s="4">
        <v>0</v>
      </c>
      <c r="AO263" s="4" t="s">
        <v>154</v>
      </c>
      <c r="AP263" s="4" t="s">
        <v>155</v>
      </c>
      <c r="AQ263">
        <v>8523386.1099999994</v>
      </c>
      <c r="AR263" s="4">
        <v>38</v>
      </c>
      <c r="AS263" s="15">
        <v>0</v>
      </c>
      <c r="AT263" s="15">
        <v>31.457412645594601</v>
      </c>
      <c r="AU263" s="15">
        <v>31.457412645594601</v>
      </c>
      <c r="AV263" s="15">
        <v>68.542587354405299</v>
      </c>
      <c r="AW263" s="15">
        <v>68.542587354405299</v>
      </c>
      <c r="AX263" s="15">
        <v>0</v>
      </c>
      <c r="AY263" s="31">
        <v>5390.4362496056501</v>
      </c>
    </row>
    <row r="268" spans="1:51" x14ac:dyDescent="0.25">
      <c r="B268" s="4"/>
      <c r="C268" s="4"/>
      <c r="D268" s="4"/>
      <c r="E268" s="4"/>
      <c r="F268" s="5"/>
      <c r="G268" s="5"/>
      <c r="H268" s="4"/>
      <c r="I268" s="4"/>
      <c r="J268" s="4"/>
      <c r="K268" s="4"/>
      <c r="L268" s="4"/>
      <c r="M268" s="4"/>
      <c r="N268" s="4"/>
      <c r="O268" s="4"/>
      <c r="P268" s="4"/>
      <c r="Q268" s="4"/>
      <c r="R268" s="4"/>
      <c r="S268" s="4"/>
      <c r="T268" s="4"/>
      <c r="U268" s="4"/>
      <c r="V268" s="4"/>
      <c r="W268" s="4"/>
      <c r="X268" s="4"/>
      <c r="Y268" s="4"/>
      <c r="Z268" s="5"/>
      <c r="AA268" s="5"/>
      <c r="AB268" s="10"/>
      <c r="AC268" s="10"/>
      <c r="AD268" s="10"/>
      <c r="AE268" s="4"/>
      <c r="AF268" s="4"/>
      <c r="AG268" s="4"/>
      <c r="AH268" s="4"/>
      <c r="AI268" s="4"/>
      <c r="AJ268" s="4"/>
      <c r="AK268" s="4"/>
      <c r="AL268" s="4"/>
      <c r="AM268" s="4"/>
      <c r="AN268" s="4"/>
      <c r="AO268" s="4"/>
      <c r="AP268" s="4"/>
      <c r="AR268" s="4"/>
      <c r="AS268" s="15"/>
      <c r="AT268" s="15"/>
      <c r="AU268" s="15"/>
      <c r="AV268" s="15"/>
      <c r="AW268" s="15"/>
      <c r="AX268" s="15"/>
    </row>
    <row r="269" spans="1:51" s="17" customFormat="1" x14ac:dyDescent="0.25">
      <c r="A269" s="15"/>
      <c r="B269" s="20"/>
      <c r="C269" s="21"/>
      <c r="D269" s="16"/>
      <c r="E269" s="16"/>
      <c r="F269" s="20"/>
      <c r="G269" s="21"/>
      <c r="H269" s="21"/>
      <c r="K269" s="15"/>
      <c r="L269" s="15"/>
      <c r="M269" s="23"/>
      <c r="N269" s="16"/>
      <c r="O269" s="21"/>
      <c r="P269" s="22"/>
      <c r="X269" s="18"/>
      <c r="Y269" s="16"/>
      <c r="Z269" s="16"/>
      <c r="AC269" s="18"/>
      <c r="AD269" s="16"/>
      <c r="AE269" s="16"/>
      <c r="AQ269"/>
    </row>
    <row r="270" spans="1:51" x14ac:dyDescent="0.25">
      <c r="L270" s="4" t="s">
        <v>160</v>
      </c>
      <c r="M270" s="35" t="s">
        <v>159</v>
      </c>
      <c r="O270" s="4"/>
      <c r="P270" s="30"/>
    </row>
    <row r="271" spans="1:51" s="35" customFormat="1" x14ac:dyDescent="0.25">
      <c r="L271" t="s">
        <v>153</v>
      </c>
      <c r="M271" s="4">
        <v>1.05</v>
      </c>
      <c r="O271" s="35" t="s">
        <v>169</v>
      </c>
      <c r="P271" s="35" t="s">
        <v>170</v>
      </c>
      <c r="AQ271"/>
    </row>
    <row r="272" spans="1:51" s="35" customFormat="1" x14ac:dyDescent="0.25">
      <c r="L272" s="35" t="s">
        <v>183</v>
      </c>
      <c r="M272" s="39">
        <v>1</v>
      </c>
      <c r="O272" s="39">
        <v>1</v>
      </c>
      <c r="P272" s="35">
        <f>1-O272</f>
        <v>0</v>
      </c>
      <c r="AQ272"/>
    </row>
    <row r="273" spans="1:43" s="35" customFormat="1" x14ac:dyDescent="0.25">
      <c r="M273" s="39"/>
      <c r="AQ273"/>
    </row>
    <row r="274" spans="1:43" x14ac:dyDescent="0.25">
      <c r="K274" t="s">
        <v>98</v>
      </c>
      <c r="L274" t="s">
        <v>89</v>
      </c>
      <c r="M274" t="s">
        <v>90</v>
      </c>
    </row>
    <row r="275" spans="1:43" x14ac:dyDescent="0.25">
      <c r="A275" s="4" t="s">
        <v>93</v>
      </c>
      <c r="B275" t="str">
        <f>AQ215</f>
        <v>Balance</v>
      </c>
      <c r="C275" s="2" t="str">
        <f>AO215</f>
        <v>groupByColumn</v>
      </c>
      <c r="D275" t="str">
        <f>E215</f>
        <v>PREPAY_SMM1</v>
      </c>
      <c r="E275" t="str">
        <f>F215</f>
        <v>PREPAY_TRACKING_SMM1</v>
      </c>
      <c r="G275" t="str">
        <f>C215</f>
        <v>PREPAY_CPR1</v>
      </c>
      <c r="H275" t="str">
        <f>D215</f>
        <v>PREPAY_TRACKING_CPR1</v>
      </c>
      <c r="I275" t="s">
        <v>168</v>
      </c>
      <c r="K275" t="s">
        <v>92</v>
      </c>
      <c r="L275" t="s">
        <v>92</v>
      </c>
      <c r="M275" t="s">
        <v>92</v>
      </c>
      <c r="O275" t="s">
        <v>163</v>
      </c>
      <c r="P275" t="s">
        <v>164</v>
      </c>
      <c r="Q275" t="s">
        <v>165</v>
      </c>
      <c r="S275" t="s">
        <v>96</v>
      </c>
      <c r="T275" t="s">
        <v>97</v>
      </c>
      <c r="U275" t="s">
        <v>184</v>
      </c>
      <c r="V275" t="s">
        <v>91</v>
      </c>
    </row>
    <row r="276" spans="1:43" s="35" customFormat="1" x14ac:dyDescent="0.25">
      <c r="A276" s="14">
        <f>K216</f>
        <v>19.62</v>
      </c>
      <c r="B276" s="32">
        <f>AQ216/1000000000</f>
        <v>1.425013E-5</v>
      </c>
      <c r="C276" s="33" t="str">
        <f>AO216</f>
        <v>09-4:15-20</v>
      </c>
      <c r="D276" s="34">
        <f>E216</f>
        <v>0</v>
      </c>
      <c r="E276" s="34">
        <f>Z216+AA216+AB216+AC216+AD216</f>
        <v>2.26255E-2</v>
      </c>
      <c r="F276" s="32"/>
      <c r="G276" s="33">
        <f t="shared" ref="G276:H281" si="62">(1-(1-D276)^12)*100</f>
        <v>0</v>
      </c>
      <c r="H276" s="33">
        <f t="shared" si="62"/>
        <v>24.014268697160457</v>
      </c>
      <c r="I276" s="33">
        <f>(1-(1-SUM(Z244,AA244,AB244,AC244,AD244*M276))^12)*100</f>
        <v>24.166188698146641</v>
      </c>
      <c r="K276" s="14">
        <f>VLOOKUP($C276,'Refi Adj'!$B$2:$E$39,2,0)</f>
        <v>1</v>
      </c>
      <c r="L276" s="14">
        <f>VLOOKUP($C276,'Refi Adj'!$B$2:$E$39,3,0)</f>
        <v>1</v>
      </c>
      <c r="M276" s="14">
        <f>VLOOKUP($C276,'Refi Adj'!$B$2:$E$39,4,0)</f>
        <v>0.75</v>
      </c>
      <c r="O276" s="40">
        <f>AD244*M276</f>
        <v>2.1233999999999999E-4</v>
      </c>
      <c r="P276" s="40">
        <f>AD216</f>
        <v>4.935E-5</v>
      </c>
      <c r="Q276" s="40">
        <f t="shared" ref="Q276:Q281" si="63">(O276*$O$79+P276*$P$79)</f>
        <v>1.14546E-4</v>
      </c>
      <c r="R276" s="14"/>
      <c r="S276" s="34">
        <f>Z216+AA216+AB216*K276+AC216*L276+Q277*$M$180</f>
        <v>2.2697923959999998E-2</v>
      </c>
      <c r="T276" s="33">
        <f t="shared" ref="T276:T281" si="64">100*(1-(1-S276)^12)</f>
        <v>24.081808154494066</v>
      </c>
      <c r="U276" s="33">
        <f>100*(1-(1-S276*$M$181)^12)</f>
        <v>24.081808154494066</v>
      </c>
      <c r="V276" s="36">
        <f t="shared" ref="V276:V281" si="65">D276/S276</f>
        <v>0</v>
      </c>
      <c r="X276" s="37"/>
      <c r="Y276" s="34"/>
      <c r="Z276" s="34"/>
      <c r="AD276" s="34"/>
      <c r="AE276" s="34"/>
      <c r="AJ276" s="34"/>
      <c r="AQ276"/>
    </row>
    <row r="277" spans="1:43" s="35" customFormat="1" x14ac:dyDescent="0.25">
      <c r="A277" s="14">
        <f>K217</f>
        <v>21.68</v>
      </c>
      <c r="B277" s="32">
        <f>AQ217/1000000000</f>
        <v>1.29801E-5</v>
      </c>
      <c r="C277" s="33" t="str">
        <f>AO217</f>
        <v>09:0-25</v>
      </c>
      <c r="D277" s="34">
        <f>E217</f>
        <v>0.27323210144760002</v>
      </c>
      <c r="E277" s="34">
        <f>Z217+AA217+AB217+AC217+AD217</f>
        <v>2.4291359999999998E-2</v>
      </c>
      <c r="F277" s="32"/>
      <c r="G277" s="33">
        <f t="shared" si="62"/>
        <v>97.828554996077969</v>
      </c>
      <c r="H277" s="33">
        <f t="shared" si="62"/>
        <v>25.553924443473473</v>
      </c>
      <c r="I277" s="33">
        <f>(1-(1-SUM(Z245,AA245,AB245,AC245,AD245*M277))^12)*100</f>
        <v>25.708135987719416</v>
      </c>
      <c r="K277" s="14">
        <f>VLOOKUP($C277,'Refi Adj'!$B$2:$E$39,2,0)</f>
        <v>1</v>
      </c>
      <c r="L277" s="14">
        <f>VLOOKUP($C277,'Refi Adj'!$B$2:$E$39,3,0)</f>
        <v>1</v>
      </c>
      <c r="M277" s="14">
        <f>VLOOKUP($C277,'Refi Adj'!$B$2:$E$39,4,0)</f>
        <v>0.8</v>
      </c>
      <c r="O277" s="40">
        <f>AD245*M277</f>
        <v>2.17128E-4</v>
      </c>
      <c r="P277" s="40">
        <f>AD217</f>
        <v>4.8539999999999999E-5</v>
      </c>
      <c r="Q277" s="40">
        <f t="shared" si="63"/>
        <v>1.159752E-4</v>
      </c>
      <c r="R277" s="14"/>
      <c r="S277" s="34">
        <f>Z217+AA217+AB217*K277+AC217*L277+Q278*$M$180</f>
        <v>2.4329733940857381E-2</v>
      </c>
      <c r="T277" s="33">
        <f t="shared" si="64"/>
        <v>25.589051791646344</v>
      </c>
      <c r="U277" s="33">
        <f t="shared" ref="U277:U281" si="66">100*(1-(1-S277*$M$181)^12)</f>
        <v>25.589051791646344</v>
      </c>
      <c r="V277" s="36">
        <f t="shared" si="65"/>
        <v>11.230377697996779</v>
      </c>
      <c r="X277" s="37"/>
      <c r="Y277" s="34"/>
      <c r="Z277" s="34"/>
      <c r="AC277" s="37"/>
      <c r="AD277" s="34"/>
      <c r="AE277" s="34"/>
      <c r="AJ277" s="34"/>
      <c r="AQ277"/>
    </row>
    <row r="278" spans="1:43" s="35" customFormat="1" x14ac:dyDescent="0.25">
      <c r="A278" s="14">
        <f>K218</f>
        <v>26.9393632778085</v>
      </c>
      <c r="B278" s="32">
        <f>AQ218/1000000000</f>
        <v>1.297379E-5</v>
      </c>
      <c r="C278" s="33" t="str">
        <f>AO218</f>
        <v>10-1:25-30</v>
      </c>
      <c r="D278" s="34">
        <f>E218</f>
        <v>0.32630942847078598</v>
      </c>
      <c r="E278" s="34">
        <f>Z218+AA218+AB218+AC218+AD218</f>
        <v>2.6170882329959021E-2</v>
      </c>
      <c r="F278" s="32"/>
      <c r="G278" s="33">
        <f t="shared" si="62"/>
        <v>99.125971423881325</v>
      </c>
      <c r="H278" s="33">
        <f t="shared" si="62"/>
        <v>27.256687984968732</v>
      </c>
      <c r="I278" s="33">
        <f>(1-(1-SUM(Z246,AA246,AB246,AC246,AD246*M278))^12)*100</f>
        <v>27.364876154204644</v>
      </c>
      <c r="K278" s="14">
        <f>VLOOKUP($C278,'Refi Adj'!$B$2:$E$39,2,0)</f>
        <v>1</v>
      </c>
      <c r="L278" s="14">
        <f>VLOOKUP($C278,'Refi Adj'!$B$2:$E$39,3,0)</f>
        <v>1</v>
      </c>
      <c r="M278" s="14">
        <f>VLOOKUP($C278,'Refi Adj'!$B$2:$E$39,4,0)</f>
        <v>0.85000000000000009</v>
      </c>
      <c r="O278" s="40">
        <f>AD246*M278</f>
        <v>1.5524141429798042E-4</v>
      </c>
      <c r="P278" s="40">
        <f>AD218</f>
        <v>3.4464360082905598E-5</v>
      </c>
      <c r="Q278" s="40">
        <f t="shared" si="63"/>
        <v>8.2775181768935521E-5</v>
      </c>
      <c r="R278" s="14"/>
      <c r="S278" s="34">
        <f>Z218+AA218+AB218*K278+AC218*L278+Q279*$M$180</f>
        <v>2.6487812596212076E-2</v>
      </c>
      <c r="T278" s="33">
        <f t="shared" si="64"/>
        <v>27.540269588302746</v>
      </c>
      <c r="U278" s="33">
        <f t="shared" si="66"/>
        <v>27.540269588302746</v>
      </c>
      <c r="V278" s="36">
        <f t="shared" si="65"/>
        <v>12.319228976931463</v>
      </c>
      <c r="X278" s="37"/>
      <c r="Y278" s="34"/>
      <c r="Z278" s="34"/>
      <c r="AC278" s="37"/>
      <c r="AD278" s="34"/>
      <c r="AE278" s="34"/>
      <c r="AJ278" s="34"/>
      <c r="AQ278"/>
    </row>
    <row r="279" spans="1:43" s="35" customFormat="1" x14ac:dyDescent="0.25">
      <c r="A279" s="14">
        <f>K219</f>
        <v>32.722372350303203</v>
      </c>
      <c r="B279" s="32">
        <f>AQ219/1000000000</f>
        <v>4.5241451000000002E-4</v>
      </c>
      <c r="C279" s="33" t="str">
        <f>AO219</f>
        <v>10-2:30-35</v>
      </c>
      <c r="D279" s="34">
        <f>E219</f>
        <v>0.28046226022677201</v>
      </c>
      <c r="E279" s="34">
        <f>Z219+AA219+AB219+AC219+AD219</f>
        <v>1.6356917851895362E-2</v>
      </c>
      <c r="F279" s="32"/>
      <c r="G279" s="33">
        <f t="shared" si="62"/>
        <v>98.07405920899977</v>
      </c>
      <c r="H279" s="33">
        <f t="shared" si="62"/>
        <v>17.955305265892797</v>
      </c>
      <c r="I279" s="33">
        <f>(1-(1-SUM(Z247,AA247,AB247,AC247,AD247*M279))^12)*100</f>
        <v>18.443936391619097</v>
      </c>
      <c r="K279" s="14">
        <f>VLOOKUP($C279,'Refi Adj'!$B$2:$E$39,2,0)</f>
        <v>1</v>
      </c>
      <c r="L279" s="14">
        <f>VLOOKUP($C279,'Refi Adj'!$B$2:$E$39,3,0)</f>
        <v>1</v>
      </c>
      <c r="M279" s="14">
        <f>VLOOKUP($C279,'Refi Adj'!$B$2:$E$39,4,0)</f>
        <v>0.9</v>
      </c>
      <c r="O279" s="40">
        <f>AD247*M279</f>
        <v>6.2837684192091877E-4</v>
      </c>
      <c r="P279" s="40">
        <f>AD219</f>
        <v>1.38851353538373E-4</v>
      </c>
      <c r="Q279" s="40">
        <f t="shared" si="63"/>
        <v>3.3466154889139131E-4</v>
      </c>
      <c r="R279" s="14"/>
      <c r="S279" s="34">
        <f>Z219+AA219+AB219*K279+AC219*L279+Q280*$M$180</f>
        <v>1.6736026958677E-2</v>
      </c>
      <c r="T279" s="33">
        <f t="shared" si="64"/>
        <v>18.333955322308515</v>
      </c>
      <c r="U279" s="33">
        <f t="shared" si="66"/>
        <v>18.333955322308515</v>
      </c>
      <c r="V279" s="36">
        <f t="shared" si="65"/>
        <v>16.757995246976037</v>
      </c>
      <c r="X279" s="37"/>
      <c r="Y279" s="34"/>
      <c r="Z279" s="34"/>
      <c r="AC279" s="37"/>
      <c r="AD279" s="34"/>
      <c r="AE279" s="34"/>
      <c r="AH279" s="37"/>
      <c r="AI279" s="34"/>
      <c r="AJ279" s="34"/>
      <c r="AQ279"/>
    </row>
    <row r="280" spans="1:43" x14ac:dyDescent="0.25">
      <c r="A280" s="4">
        <f>K220</f>
        <v>38.414190169790402</v>
      </c>
      <c r="B280" s="3">
        <f>AQ220/1000000000</f>
        <v>5.0060296000000002E-4</v>
      </c>
      <c r="C280" s="2" t="str">
        <f>AO220</f>
        <v>10-3:35-40</v>
      </c>
      <c r="D280" s="8">
        <f>E220</f>
        <v>0.21895577510825601</v>
      </c>
      <c r="E280" s="8">
        <f>Z220+AA220+AB220+AC220+AD220</f>
        <v>1.9906348453962372E-2</v>
      </c>
      <c r="F280" s="3"/>
      <c r="G280" s="2">
        <f t="shared" si="62"/>
        <v>94.84643798587804</v>
      </c>
      <c r="H280" s="2">
        <f t="shared" si="62"/>
        <v>21.438292639591417</v>
      </c>
      <c r="I280" s="33">
        <f>(1-(1-SUM(Z248,AA248,AB248,AC248,AD248*M280))^12)*100</f>
        <v>22.136479235732576</v>
      </c>
      <c r="K280" s="14">
        <f>VLOOKUP($C280,'Refi Adj'!$B$2:$E$39,2,0)</f>
        <v>1</v>
      </c>
      <c r="L280" s="14">
        <f>VLOOKUP($C280,'Refi Adj'!$B$2:$E$39,3,0)</f>
        <v>1</v>
      </c>
      <c r="M280" s="14">
        <f>VLOOKUP($C280,'Refi Adj'!$B$2:$E$39,4,0)</f>
        <v>0.95000000000000007</v>
      </c>
      <c r="O280" s="40">
        <f>AD248*M280</f>
        <v>9.3058980236724925E-4</v>
      </c>
      <c r="P280" s="40">
        <f>AD220</f>
        <v>2.01766259247248E-4</v>
      </c>
      <c r="Q280" s="40">
        <f t="shared" si="63"/>
        <v>4.9329567649524853E-4</v>
      </c>
      <c r="R280" s="14"/>
      <c r="S280" s="34">
        <f>Z220+AA220+AB220*K280+AC220*L280+Q281*$M$180</f>
        <v>2.0202920668962621E-2</v>
      </c>
      <c r="T280" s="2">
        <f t="shared" si="64"/>
        <v>21.723087656019359</v>
      </c>
      <c r="U280" s="33">
        <f t="shared" si="66"/>
        <v>21.723087656019359</v>
      </c>
      <c r="V280" s="7">
        <f t="shared" si="65"/>
        <v>10.837827792128778</v>
      </c>
      <c r="X280" s="9"/>
      <c r="Y280" s="8"/>
      <c r="Z280" s="8"/>
      <c r="AC280" s="9"/>
      <c r="AD280" s="8"/>
      <c r="AE280" s="8"/>
      <c r="AH280" s="9"/>
      <c r="AI280" s="8"/>
      <c r="AJ280" s="8"/>
    </row>
    <row r="281" spans="1:43" x14ac:dyDescent="0.25">
      <c r="A281" s="4">
        <f>K221</f>
        <v>42.680427324039798</v>
      </c>
      <c r="B281" s="3">
        <f>AQ221/1000000000</f>
        <v>7.9845426000000003E-4</v>
      </c>
      <c r="C281" s="2" t="str">
        <f>AO221</f>
        <v>10-4:40-45</v>
      </c>
      <c r="D281" s="8">
        <f>E221</f>
        <v>0.17165465459166401</v>
      </c>
      <c r="E281" s="8">
        <f>Z221+AA221+AB221+AC221+AD221</f>
        <v>1.8900022876219724E-2</v>
      </c>
      <c r="F281" s="3"/>
      <c r="G281" s="2">
        <f t="shared" si="62"/>
        <v>89.563923962968389</v>
      </c>
      <c r="H281" s="2">
        <f t="shared" si="62"/>
        <v>20.464834878698479</v>
      </c>
      <c r="I281" s="33">
        <f>(1-(1-SUM(Z249,AA249,AB249,AC249,AD249*M281))^12)*100</f>
        <v>21.154836398099739</v>
      </c>
      <c r="K281" s="14">
        <f>VLOOKUP($C281,'Refi Adj'!$B$2:$E$39,2,0)</f>
        <v>1</v>
      </c>
      <c r="L281" s="14">
        <f>VLOOKUP($C281,'Refi Adj'!$B$2:$E$39,3,0)</f>
        <v>1</v>
      </c>
      <c r="M281" s="14">
        <f>VLOOKUP($C281,'Refi Adj'!$B$2:$E$39,4,0)</f>
        <v>1</v>
      </c>
      <c r="O281" s="40">
        <f>AD249*M281</f>
        <v>9.0188275094054803E-4</v>
      </c>
      <c r="P281" s="40">
        <f>AD221</f>
        <v>1.8975828389280501E-4</v>
      </c>
      <c r="Q281" s="40">
        <f t="shared" si="63"/>
        <v>4.7460807071190222E-4</v>
      </c>
      <c r="R281" s="14"/>
      <c r="S281" s="34">
        <f>Z221+AA221+AB221*K281+AC221*L281+Q281*$M$180</f>
        <v>1.9208603066574417E-2</v>
      </c>
      <c r="T281" s="2">
        <f t="shared" si="64"/>
        <v>20.764505430879197</v>
      </c>
      <c r="U281" s="33">
        <f t="shared" si="66"/>
        <v>20.764505430879197</v>
      </c>
      <c r="V281" s="7">
        <f t="shared" si="65"/>
        <v>8.9363424293131697</v>
      </c>
      <c r="X281" s="9"/>
      <c r="Y281" s="8"/>
      <c r="Z281" s="8"/>
      <c r="AC281" s="9"/>
      <c r="AD281" s="8"/>
      <c r="AE281" s="8"/>
      <c r="AH281" s="9"/>
      <c r="AI281" s="8"/>
      <c r="AJ281" s="8"/>
    </row>
    <row r="282" spans="1:43" x14ac:dyDescent="0.25">
      <c r="A282" s="4">
        <f t="shared" ref="A282:A292" si="67">K222</f>
        <v>48.157643719540303</v>
      </c>
      <c r="B282" s="3">
        <f t="shared" ref="B282:B292" si="68">AQ222/1000000000</f>
        <v>9.9846896000000004E-4</v>
      </c>
      <c r="C282" s="2" t="str">
        <f t="shared" ref="C282:C292" si="69">AO222</f>
        <v>10:25-50</v>
      </c>
      <c r="D282" s="8">
        <f t="shared" ref="D282:D295" si="70">E222</f>
        <v>0.105309004749531</v>
      </c>
      <c r="E282" s="8">
        <f t="shared" ref="E282:E292" si="71">Z222+AA222+AB222+AC222+AD222</f>
        <v>1.8747588070232031E-2</v>
      </c>
      <c r="F282" s="3"/>
      <c r="G282" s="2">
        <f t="shared" ref="G282:G293" si="72">(1-(1-D282)^12)*100</f>
        <v>73.692668576619496</v>
      </c>
      <c r="H282" s="2">
        <f t="shared" ref="H282:H293" si="73">(1-(1-E282)^12)*100</f>
        <v>20.316418282748682</v>
      </c>
      <c r="I282" s="33">
        <f t="shared" ref="I282:I292" si="74">(1-(1-SUM(Z250,AA250,AB250,AC250,AD250*M282))^12)*100</f>
        <v>21.085027130817512</v>
      </c>
      <c r="K282" s="14">
        <f>VLOOKUP($C282,'Refi Adj'!$B$2:$E$39,2,0)</f>
        <v>1</v>
      </c>
      <c r="L282" s="14">
        <f>VLOOKUP($C282,'Refi Adj'!$B$2:$E$39,3,0)</f>
        <v>1</v>
      </c>
      <c r="M282" s="14">
        <f>VLOOKUP($C282,'Refi Adj'!$B$2:$E$39,4,0)</f>
        <v>1.05</v>
      </c>
      <c r="O282" s="40">
        <f t="shared" ref="O282:O292" si="75">AD250*M282</f>
        <v>9.9744464521615622E-4</v>
      </c>
      <c r="P282" s="40">
        <f t="shared" ref="P282:P292" si="76">AD222</f>
        <v>2.05192068760655E-4</v>
      </c>
      <c r="Q282" s="40">
        <f t="shared" ref="Q282:Q293" si="77">(O282*$O$79+P282*$P$79)</f>
        <v>5.2209309934285551E-4</v>
      </c>
      <c r="R282" s="14"/>
      <c r="S282" s="34">
        <f>Z222+AA222+AB222*K282+AC222*L282+Q282*$M$180</f>
        <v>1.9090593755781374E-2</v>
      </c>
      <c r="T282" s="2">
        <f t="shared" ref="T282:T293" si="78">100*(1-(1-S282)^12)</f>
        <v>20.650025840875053</v>
      </c>
      <c r="U282" s="33">
        <f t="shared" ref="U282:U293" si="79">100*(1-(1-S282*$M$181)^12)</f>
        <v>20.650025840875053</v>
      </c>
      <c r="V282" s="7">
        <f t="shared" ref="V282:V293" si="80">D282/S282</f>
        <v>5.5162770784768984</v>
      </c>
      <c r="X282" s="9"/>
      <c r="Y282" s="8"/>
      <c r="Z282" s="8"/>
      <c r="AC282" s="9"/>
      <c r="AD282" s="8"/>
      <c r="AE282" s="8"/>
      <c r="AH282" s="9"/>
      <c r="AI282" s="8"/>
      <c r="AJ282" s="8"/>
    </row>
    <row r="283" spans="1:43" x14ac:dyDescent="0.25">
      <c r="A283" s="4">
        <f t="shared" si="67"/>
        <v>52.675916866216099</v>
      </c>
      <c r="B283" s="3">
        <f t="shared" si="68"/>
        <v>3.2470310800000002E-3</v>
      </c>
      <c r="C283" s="2" t="str">
        <f t="shared" si="69"/>
        <v>11-1:50-55</v>
      </c>
      <c r="D283" s="8">
        <f t="shared" si="70"/>
        <v>9.9218514509703107E-2</v>
      </c>
      <c r="E283" s="8">
        <f t="shared" si="71"/>
        <v>1.6075894498614293E-2</v>
      </c>
      <c r="F283" s="3"/>
      <c r="G283" s="2">
        <f t="shared" si="72"/>
        <v>71.461350727673818</v>
      </c>
      <c r="H283" s="2">
        <f t="shared" si="73"/>
        <v>17.673584310143099</v>
      </c>
      <c r="I283" s="33">
        <f t="shared" si="74"/>
        <v>21.42775539339722</v>
      </c>
      <c r="K283" s="14">
        <f>VLOOKUP($C283,'Refi Adj'!$B$2:$E$39,2,0)</f>
        <v>1</v>
      </c>
      <c r="L283" s="14">
        <f>VLOOKUP($C283,'Refi Adj'!$B$2:$E$39,3,0)</f>
        <v>1</v>
      </c>
      <c r="M283" s="14">
        <f>VLOOKUP($C283,'Refi Adj'!$B$2:$E$39,4,0)</f>
        <v>1.1000000000000001</v>
      </c>
      <c r="O283" s="40">
        <f t="shared" si="75"/>
        <v>4.7797812610300616E-3</v>
      </c>
      <c r="P283" s="40">
        <f t="shared" si="76"/>
        <v>9.6028138413827501E-4</v>
      </c>
      <c r="Q283" s="40">
        <f t="shared" si="77"/>
        <v>2.4880813348949898E-3</v>
      </c>
      <c r="R283" s="14"/>
      <c r="S283" s="34">
        <f t="shared" ref="S283:S287" si="81">Z223+AA223+AB223*K283+AC223*L283+Q283*$M$180</f>
        <v>1.7728098516115755E-2</v>
      </c>
      <c r="T283" s="2">
        <f t="shared" si="78"/>
        <v>19.317257598291484</v>
      </c>
      <c r="U283" s="33">
        <f t="shared" si="79"/>
        <v>19.317257598291484</v>
      </c>
      <c r="V283" s="7">
        <f t="shared" si="80"/>
        <v>5.5966811341615887</v>
      </c>
      <c r="X283" s="9"/>
      <c r="Y283" s="8"/>
      <c r="Z283" s="8"/>
      <c r="AC283" s="9"/>
      <c r="AD283" s="8"/>
      <c r="AE283" s="8"/>
      <c r="AH283" s="9"/>
      <c r="AI283" s="8"/>
      <c r="AJ283" s="8"/>
    </row>
    <row r="284" spans="1:43" x14ac:dyDescent="0.25">
      <c r="A284" s="4">
        <f t="shared" si="67"/>
        <v>57.3391577316929</v>
      </c>
      <c r="B284" s="3">
        <f t="shared" si="68"/>
        <v>3.8712200999999999E-3</v>
      </c>
      <c r="C284" s="2" t="str">
        <f t="shared" si="69"/>
        <v>11-2:55-60</v>
      </c>
      <c r="D284" s="8">
        <f t="shared" si="70"/>
        <v>4.9552275216213797E-2</v>
      </c>
      <c r="E284" s="8">
        <f t="shared" si="71"/>
        <v>1.4156582053070016E-2</v>
      </c>
      <c r="F284" s="3"/>
      <c r="G284" s="2">
        <f t="shared" si="72"/>
        <v>45.657598769417874</v>
      </c>
      <c r="H284" s="2">
        <f t="shared" si="73"/>
        <v>15.725672760320919</v>
      </c>
      <c r="I284" s="33">
        <f t="shared" si="74"/>
        <v>25.253791230416599</v>
      </c>
      <c r="K284" s="14">
        <f>VLOOKUP($C284,'Refi Adj'!$B$2:$E$39,2,0)</f>
        <v>1</v>
      </c>
      <c r="L284" s="14">
        <f>VLOOKUP($C284,'Refi Adj'!$B$2:$E$39,3,0)</f>
        <v>1</v>
      </c>
      <c r="M284" s="14">
        <f>VLOOKUP($C284,'Refi Adj'!$B$2:$E$39,4,0)</f>
        <v>1.1000000000000001</v>
      </c>
      <c r="O284" s="40">
        <f t="shared" si="75"/>
        <v>1.2337225761349281E-2</v>
      </c>
      <c r="P284" s="40">
        <f t="shared" si="76"/>
        <v>2.52964532359715E-3</v>
      </c>
      <c r="Q284" s="40">
        <f t="shared" si="77"/>
        <v>6.4526774986980026E-3</v>
      </c>
      <c r="R284" s="14"/>
      <c r="S284" s="34">
        <f t="shared" si="81"/>
        <v>1.840224810310577E-2</v>
      </c>
      <c r="T284" s="2">
        <f t="shared" si="78"/>
        <v>19.979242000618015</v>
      </c>
      <c r="U284" s="33">
        <f t="shared" si="79"/>
        <v>19.979242000618015</v>
      </c>
      <c r="V284" s="7">
        <f t="shared" si="80"/>
        <v>2.6927294392825187</v>
      </c>
      <c r="X284" s="9"/>
      <c r="Y284" s="8"/>
      <c r="Z284" s="8"/>
      <c r="AC284" s="9"/>
      <c r="AD284" s="8"/>
      <c r="AE284" s="8"/>
      <c r="AH284" s="9"/>
      <c r="AI284" s="8"/>
      <c r="AJ284" s="8"/>
    </row>
    <row r="285" spans="1:43" x14ac:dyDescent="0.25">
      <c r="A285" s="4">
        <f t="shared" si="67"/>
        <v>62.715408466945199</v>
      </c>
      <c r="B285" s="3">
        <f t="shared" si="68"/>
        <v>5.3538673700000003E-3</v>
      </c>
      <c r="C285" s="2" t="str">
        <f t="shared" si="69"/>
        <v>11-3:60-65</v>
      </c>
      <c r="D285" s="8">
        <f t="shared" si="70"/>
        <v>8.0086711098924096E-2</v>
      </c>
      <c r="E285" s="8">
        <f t="shared" si="71"/>
        <v>1.4546243053044366E-2</v>
      </c>
      <c r="F285" s="3"/>
      <c r="G285" s="2">
        <f t="shared" si="72"/>
        <v>63.274923280562319</v>
      </c>
      <c r="H285" s="2">
        <f t="shared" si="73"/>
        <v>16.124524637340375</v>
      </c>
      <c r="I285" s="33">
        <f t="shared" si="74"/>
        <v>23.990245972508628</v>
      </c>
      <c r="K285" s="14">
        <f>VLOOKUP($C285,'Refi Adj'!$B$2:$E$39,2,0)</f>
        <v>1</v>
      </c>
      <c r="L285" s="14">
        <f>VLOOKUP($C285,'Refi Adj'!$B$2:$E$39,3,0)</f>
        <v>1</v>
      </c>
      <c r="M285" s="14">
        <f>VLOOKUP($C285,'Refi Adj'!$B$2:$E$39,4,0)</f>
        <v>1.1000000000000001</v>
      </c>
      <c r="O285" s="40">
        <f t="shared" si="75"/>
        <v>1.0199895087216351E-2</v>
      </c>
      <c r="P285" s="40">
        <f t="shared" si="76"/>
        <v>2.1463839794446898E-3</v>
      </c>
      <c r="Q285" s="40">
        <f t="shared" si="77"/>
        <v>5.3677884225533544E-3</v>
      </c>
      <c r="R285" s="14"/>
      <c r="S285" s="34">
        <f t="shared" si="81"/>
        <v>1.8036036917280698E-2</v>
      </c>
      <c r="T285" s="2">
        <f t="shared" si="78"/>
        <v>19.620259490874801</v>
      </c>
      <c r="U285" s="33">
        <f t="shared" si="79"/>
        <v>19.620259490874801</v>
      </c>
      <c r="V285" s="7">
        <f t="shared" si="80"/>
        <v>4.4403718769388512</v>
      </c>
      <c r="X285" s="9"/>
      <c r="Y285" s="8"/>
      <c r="Z285" s="8"/>
      <c r="AC285" s="9"/>
      <c r="AD285" s="8"/>
      <c r="AE285" s="8"/>
      <c r="AH285" s="9"/>
      <c r="AI285" s="8"/>
      <c r="AJ285" s="8"/>
    </row>
    <row r="286" spans="1:43" x14ac:dyDescent="0.25">
      <c r="A286" s="4">
        <f t="shared" si="67"/>
        <v>67.931646545674099</v>
      </c>
      <c r="B286" s="3">
        <f t="shared" si="68"/>
        <v>1.229073151E-2</v>
      </c>
      <c r="C286" s="2" t="str">
        <f t="shared" si="69"/>
        <v>11-4:65-70</v>
      </c>
      <c r="D286" s="8">
        <f t="shared" si="70"/>
        <v>2.0581647867179299E-2</v>
      </c>
      <c r="E286" s="8">
        <f t="shared" si="71"/>
        <v>1.4018151908363502E-2</v>
      </c>
      <c r="F286" s="3"/>
      <c r="G286" s="2">
        <f t="shared" si="72"/>
        <v>22.085399229323087</v>
      </c>
      <c r="H286" s="2">
        <f t="shared" si="73"/>
        <v>15.58355946675729</v>
      </c>
      <c r="I286" s="33">
        <f t="shared" si="74"/>
        <v>26.408872077931989</v>
      </c>
      <c r="K286" s="14">
        <f>VLOOKUP($C286,'Refi Adj'!$B$2:$E$39,2,0)</f>
        <v>1</v>
      </c>
      <c r="L286" s="14">
        <f>VLOOKUP($C286,'Refi Adj'!$B$2:$E$39,3,0)</f>
        <v>1</v>
      </c>
      <c r="M286" s="14">
        <f>VLOOKUP($C286,'Refi Adj'!$B$2:$E$39,4,0)</f>
        <v>1.1000000000000001</v>
      </c>
      <c r="O286" s="40">
        <f t="shared" si="75"/>
        <v>1.431097738705173E-2</v>
      </c>
      <c r="P286" s="40">
        <f t="shared" si="76"/>
        <v>3.0990551254863499E-3</v>
      </c>
      <c r="Q286" s="40">
        <f t="shared" si="77"/>
        <v>7.5838240301125022E-3</v>
      </c>
      <c r="R286" s="14"/>
      <c r="S286" s="34">
        <f t="shared" si="81"/>
        <v>1.8882112014495279E-2</v>
      </c>
      <c r="T286" s="2">
        <f t="shared" si="78"/>
        <v>20.447409298169728</v>
      </c>
      <c r="U286" s="33">
        <f t="shared" si="79"/>
        <v>20.447409298169728</v>
      </c>
      <c r="V286" s="7">
        <f t="shared" si="80"/>
        <v>1.0900077200781</v>
      </c>
      <c r="X286" s="9"/>
      <c r="Y286" s="8"/>
      <c r="Z286" s="8"/>
      <c r="AC286" s="9"/>
      <c r="AD286" s="8"/>
      <c r="AE286" s="8"/>
      <c r="AH286" s="9"/>
      <c r="AI286" s="8"/>
      <c r="AJ286" s="8"/>
    </row>
    <row r="287" spans="1:43" x14ac:dyDescent="0.25">
      <c r="A287" s="4">
        <f t="shared" si="67"/>
        <v>72.6097169461557</v>
      </c>
      <c r="B287" s="3">
        <f t="shared" si="68"/>
        <v>2.549768161E-2</v>
      </c>
      <c r="C287" s="2" t="str">
        <f t="shared" si="69"/>
        <v>11:50-75</v>
      </c>
      <c r="D287" s="8">
        <f t="shared" si="70"/>
        <v>2.6450036755699801E-2</v>
      </c>
      <c r="E287" s="8">
        <f t="shared" si="71"/>
        <v>1.3940749523644488E-2</v>
      </c>
      <c r="F287" s="3"/>
      <c r="G287" s="2">
        <f t="shared" si="72"/>
        <v>27.50652194947445</v>
      </c>
      <c r="H287" s="2">
        <f t="shared" si="73"/>
        <v>15.504001948785294</v>
      </c>
      <c r="I287" s="33">
        <f t="shared" si="74"/>
        <v>29.768042129738191</v>
      </c>
      <c r="K287" s="14">
        <f>VLOOKUP($C287,'Refi Adj'!$B$2:$E$39,2,0)</f>
        <v>1</v>
      </c>
      <c r="L287" s="14">
        <f>VLOOKUP($C287,'Refi Adj'!$B$2:$E$39,3,0)</f>
        <v>1</v>
      </c>
      <c r="M287" s="14">
        <f>VLOOKUP($C287,'Refi Adj'!$B$2:$E$39,4,0)</f>
        <v>1.1000000000000001</v>
      </c>
      <c r="O287" s="40">
        <f t="shared" si="75"/>
        <v>1.9379630549047674E-2</v>
      </c>
      <c r="P287" s="40">
        <f t="shared" si="76"/>
        <v>4.3024968497382601E-3</v>
      </c>
      <c r="Q287" s="40">
        <f t="shared" si="77"/>
        <v>1.0333350329462025E-2</v>
      </c>
      <c r="R287" s="14"/>
      <c r="S287" s="34">
        <f t="shared" si="81"/>
        <v>2.0488270519841353E-2</v>
      </c>
      <c r="T287" s="2">
        <f t="shared" si="78"/>
        <v>21.996212316069553</v>
      </c>
      <c r="U287" s="33">
        <f t="shared" si="79"/>
        <v>21.996212316069553</v>
      </c>
      <c r="V287" s="7">
        <f t="shared" si="80"/>
        <v>1.2909843576150033</v>
      </c>
      <c r="X287" s="9"/>
      <c r="Y287" s="8"/>
      <c r="Z287" s="8"/>
      <c r="AC287" s="9"/>
      <c r="AD287" s="8"/>
      <c r="AE287" s="8"/>
      <c r="AH287" s="9"/>
      <c r="AI287" s="8"/>
      <c r="AJ287" s="8"/>
    </row>
    <row r="288" spans="1:43" x14ac:dyDescent="0.25">
      <c r="A288" s="4">
        <f t="shared" si="67"/>
        <v>92.166660968067703</v>
      </c>
      <c r="B288" s="3">
        <f t="shared" si="68"/>
        <v>0.51171860316000006</v>
      </c>
      <c r="C288" s="2" t="str">
        <f t="shared" si="69"/>
        <v>12:75-100</v>
      </c>
      <c r="D288" s="8">
        <f t="shared" si="70"/>
        <v>2.61742630809223E-2</v>
      </c>
      <c r="E288" s="8">
        <f t="shared" si="71"/>
        <v>1.4614766254137421E-2</v>
      </c>
      <c r="F288" s="3"/>
      <c r="G288" s="2">
        <f t="shared" si="72"/>
        <v>27.259718360488293</v>
      </c>
      <c r="H288" s="2">
        <f t="shared" si="73"/>
        <v>16.194484918945285</v>
      </c>
      <c r="I288" s="33">
        <f t="shared" si="74"/>
        <v>29.707046566295926</v>
      </c>
      <c r="K288" s="14">
        <f>VLOOKUP($C288,'Refi Adj'!$B$2:$E$39,2,0)</f>
        <v>1</v>
      </c>
      <c r="L288" s="14">
        <f>VLOOKUP($C288,'Refi Adj'!$B$2:$E$39,3,0)</f>
        <v>1</v>
      </c>
      <c r="M288" s="14">
        <f>VLOOKUP($C288,'Refi Adj'!$B$2:$E$39,4,0)</f>
        <v>1.02</v>
      </c>
      <c r="O288" s="40">
        <f t="shared" si="75"/>
        <v>1.9694281288818224E-2</v>
      </c>
      <c r="P288" s="40">
        <f t="shared" si="76"/>
        <v>5.3614101656099004E-3</v>
      </c>
      <c r="Q288" s="40">
        <f t="shared" si="77"/>
        <v>1.1094558614893229E-2</v>
      </c>
      <c r="R288" s="14"/>
      <c r="S288" s="34">
        <f>Z228+AA228+AB228*K288+AC228*L288+Q289*$M$180</f>
        <v>2.4565778378058019E-2</v>
      </c>
      <c r="T288" s="2">
        <f t="shared" si="78"/>
        <v>25.804791946632776</v>
      </c>
      <c r="U288" s="33">
        <f t="shared" si="79"/>
        <v>25.804791946632776</v>
      </c>
      <c r="V288" s="7">
        <f t="shared" si="80"/>
        <v>1.0654766430808873</v>
      </c>
      <c r="X288" s="9"/>
      <c r="Y288" s="8"/>
      <c r="Z288" s="8"/>
      <c r="AC288" s="9"/>
      <c r="AD288" s="8"/>
      <c r="AE288" s="8"/>
      <c r="AH288" s="9"/>
      <c r="AI288" s="8"/>
      <c r="AJ288" s="8"/>
    </row>
    <row r="289" spans="1:51" x14ac:dyDescent="0.25">
      <c r="A289" s="4">
        <f t="shared" si="67"/>
        <v>116.059937320887</v>
      </c>
      <c r="B289" s="3">
        <f t="shared" si="68"/>
        <v>20.031216151839999</v>
      </c>
      <c r="C289" s="2" t="str">
        <f t="shared" si="69"/>
        <v>13:100-125</v>
      </c>
      <c r="D289" s="8">
        <f t="shared" si="70"/>
        <v>2.24587640458641E-2</v>
      </c>
      <c r="E289" s="8">
        <f t="shared" si="71"/>
        <v>1.7375543415219838E-2</v>
      </c>
      <c r="F289" s="3"/>
      <c r="G289" s="2">
        <f t="shared" si="72"/>
        <v>23.858568530408608</v>
      </c>
      <c r="H289" s="2">
        <f t="shared" si="73"/>
        <v>18.969068894568952</v>
      </c>
      <c r="I289" s="33">
        <f t="shared" si="74"/>
        <v>33.198481110261405</v>
      </c>
      <c r="K289" s="14">
        <f>VLOOKUP($C289,'Refi Adj'!$B$2:$E$39,2,0)</f>
        <v>1</v>
      </c>
      <c r="L289" s="14">
        <f>VLOOKUP($C289,'Refi Adj'!$B$2:$E$39,3,0)</f>
        <v>1</v>
      </c>
      <c r="M289" s="14">
        <f>VLOOKUP($C289,'Refi Adj'!$B$2:$E$39,4,0)</f>
        <v>0.95</v>
      </c>
      <c r="O289" s="40">
        <f t="shared" si="75"/>
        <v>2.3994821482856143E-2</v>
      </c>
      <c r="P289" s="40">
        <f t="shared" si="76"/>
        <v>8.3088845503665396E-3</v>
      </c>
      <c r="Q289" s="40">
        <f t="shared" si="77"/>
        <v>1.458325932336238E-2</v>
      </c>
      <c r="R289" s="14"/>
      <c r="S289" s="34">
        <f t="shared" ref="S289:S295" si="82">Z229+AA229+AB229*K289+AC229*L289+Q290*$M$180</f>
        <v>2.5873261075785824E-2</v>
      </c>
      <c r="T289" s="2">
        <f t="shared" si="78"/>
        <v>26.989457719970233</v>
      </c>
      <c r="U289" s="33">
        <f t="shared" si="79"/>
        <v>26.989457719970233</v>
      </c>
      <c r="V289" s="7">
        <f t="shared" si="80"/>
        <v>0.86802989310391676</v>
      </c>
      <c r="X289" s="9"/>
      <c r="Y289" s="8"/>
      <c r="Z289" s="8"/>
      <c r="AC289" s="9"/>
      <c r="AD289" s="8"/>
      <c r="AE289" s="8"/>
      <c r="AH289" s="9"/>
      <c r="AI289" s="8"/>
      <c r="AJ289" s="8"/>
    </row>
    <row r="290" spans="1:51" s="24" customFormat="1" x14ac:dyDescent="0.25">
      <c r="A290" s="4">
        <f t="shared" si="67"/>
        <v>134.65237807979599</v>
      </c>
      <c r="B290" s="3">
        <f t="shared" si="68"/>
        <v>23.052745578610001</v>
      </c>
      <c r="C290" s="2" t="str">
        <f t="shared" si="69"/>
        <v>14:125-150</v>
      </c>
      <c r="D290" s="8">
        <f t="shared" si="70"/>
        <v>2.7141654125315801E-2</v>
      </c>
      <c r="E290" s="8">
        <f t="shared" si="71"/>
        <v>1.9335549688094443E-2</v>
      </c>
      <c r="F290" s="3"/>
      <c r="G290" s="2">
        <f t="shared" si="72"/>
        <v>28.122112067906791</v>
      </c>
      <c r="H290" s="2">
        <f t="shared" si="73"/>
        <v>20.887485965350937</v>
      </c>
      <c r="I290" s="33">
        <f t="shared" si="74"/>
        <v>33.893659282720037</v>
      </c>
      <c r="J290"/>
      <c r="K290" s="14">
        <f>VLOOKUP($C290,'Refi Adj'!$B$2:$E$39,2,0)</f>
        <v>1</v>
      </c>
      <c r="L290" s="14">
        <f>VLOOKUP($C290,'Refi Adj'!$B$2:$E$39,3,0)</f>
        <v>1</v>
      </c>
      <c r="M290" s="14">
        <f>VLOOKUP($C290,'Refi Adj'!$B$2:$E$39,4,0)</f>
        <v>0.92</v>
      </c>
      <c r="N290"/>
      <c r="O290" s="40">
        <f t="shared" si="75"/>
        <v>2.474739025995774E-2</v>
      </c>
      <c r="P290" s="40">
        <f t="shared" si="76"/>
        <v>1.01788861932544E-2</v>
      </c>
      <c r="Q290" s="40">
        <f t="shared" si="77"/>
        <v>1.6006287819935738E-2</v>
      </c>
      <c r="R290" s="14"/>
      <c r="S290" s="34">
        <f t="shared" si="82"/>
        <v>2.8590389867791173E-2</v>
      </c>
      <c r="T290" s="2">
        <f t="shared" si="78"/>
        <v>29.396090844240106</v>
      </c>
      <c r="U290" s="33">
        <f t="shared" si="79"/>
        <v>29.396090844240106</v>
      </c>
      <c r="V290" s="7">
        <f t="shared" si="80"/>
        <v>0.94932787733309432</v>
      </c>
      <c r="W290"/>
      <c r="X290" s="9"/>
      <c r="Y290" s="8"/>
      <c r="Z290" s="8"/>
      <c r="AA290"/>
      <c r="AB290"/>
      <c r="AC290" s="9"/>
      <c r="AD290" s="8"/>
      <c r="AE290" s="8"/>
      <c r="AF290"/>
      <c r="AG290"/>
      <c r="AH290" s="9"/>
      <c r="AI290" s="8"/>
      <c r="AJ290" s="8"/>
      <c r="AQ290"/>
    </row>
    <row r="291" spans="1:51" s="24" customFormat="1" x14ac:dyDescent="0.25">
      <c r="A291" s="4">
        <f t="shared" si="67"/>
        <v>160.36871040009399</v>
      </c>
      <c r="B291" s="3">
        <f t="shared" si="68"/>
        <v>5.4368066073800003</v>
      </c>
      <c r="C291" s="2" t="str">
        <f t="shared" si="69"/>
        <v>15:150-175</v>
      </c>
      <c r="D291" s="8">
        <f t="shared" si="70"/>
        <v>3.3572412916935697E-2</v>
      </c>
      <c r="E291" s="8">
        <f t="shared" si="71"/>
        <v>2.2707563564841597E-2</v>
      </c>
      <c r="F291" s="3"/>
      <c r="G291" s="2">
        <f t="shared" si="72"/>
        <v>33.620829211964178</v>
      </c>
      <c r="H291" s="2">
        <f t="shared" si="73"/>
        <v>24.090793482836926</v>
      </c>
      <c r="I291" s="33">
        <f t="shared" si="74"/>
        <v>35.090818147793144</v>
      </c>
      <c r="J291"/>
      <c r="K291" s="14">
        <f>VLOOKUP($C291,'Refi Adj'!$B$2:$E$39,2,0)</f>
        <v>1</v>
      </c>
      <c r="L291" s="14">
        <f>VLOOKUP($C291,'Refi Adj'!$B$2:$E$39,3,0)</f>
        <v>1</v>
      </c>
      <c r="M291" s="14">
        <f>VLOOKUP($C291,'Refi Adj'!$B$2:$E$39,4,0)</f>
        <v>0.9</v>
      </c>
      <c r="N291"/>
      <c r="O291" s="40">
        <f t="shared" si="75"/>
        <v>2.610833113092231E-2</v>
      </c>
      <c r="P291" s="40">
        <f t="shared" si="76"/>
        <v>1.34416306316885E-2</v>
      </c>
      <c r="Q291" s="40">
        <f t="shared" si="77"/>
        <v>1.8508310831382026E-2</v>
      </c>
      <c r="R291" s="14"/>
      <c r="S291" s="34">
        <f t="shared" si="82"/>
        <v>3.2347600497224668E-2</v>
      </c>
      <c r="T291" s="2">
        <f t="shared" si="78"/>
        <v>32.604246291018192</v>
      </c>
      <c r="U291" s="33">
        <f t="shared" si="79"/>
        <v>32.604246291018192</v>
      </c>
      <c r="V291" s="7">
        <f t="shared" si="80"/>
        <v>1.0378640888623598</v>
      </c>
      <c r="W291"/>
      <c r="X291" s="9"/>
      <c r="Y291" s="8"/>
      <c r="Z291" s="8"/>
      <c r="AA291"/>
      <c r="AB291"/>
      <c r="AC291" s="9"/>
      <c r="AD291" s="8"/>
      <c r="AE291" s="8"/>
      <c r="AF291"/>
      <c r="AG291"/>
      <c r="AH291" s="9"/>
      <c r="AI291" s="8"/>
      <c r="AJ291" s="8"/>
      <c r="AQ291"/>
    </row>
    <row r="292" spans="1:51" s="24" customFormat="1" x14ac:dyDescent="0.25">
      <c r="A292" s="4">
        <f t="shared" si="67"/>
        <v>183.06607579654499</v>
      </c>
      <c r="B292" s="3">
        <f t="shared" si="68"/>
        <v>1.3104802175899999</v>
      </c>
      <c r="C292" s="2" t="str">
        <f t="shared" si="69"/>
        <v>16:175-200</v>
      </c>
      <c r="D292" s="8">
        <f t="shared" si="70"/>
        <v>4.2296282996668801E-2</v>
      </c>
      <c r="E292" s="8">
        <f t="shared" si="71"/>
        <v>2.6373943869707449E-2</v>
      </c>
      <c r="F292" s="3"/>
      <c r="G292" s="2">
        <f t="shared" si="72"/>
        <v>40.464764499000971</v>
      </c>
      <c r="H292" s="2">
        <f t="shared" si="73"/>
        <v>27.438499432533213</v>
      </c>
      <c r="I292" s="33">
        <f t="shared" si="74"/>
        <v>35.882569880465489</v>
      </c>
      <c r="J292"/>
      <c r="K292" s="14">
        <f>VLOOKUP($C292,'Refi Adj'!$B$2:$E$39,2,0)</f>
        <v>1</v>
      </c>
      <c r="L292" s="14">
        <f>VLOOKUP($C292,'Refi Adj'!$B$2:$E$39,3,0)</f>
        <v>1</v>
      </c>
      <c r="M292" s="14">
        <f>VLOOKUP($C292,'Refi Adj'!$B$2:$E$39,4,0)</f>
        <v>0.9</v>
      </c>
      <c r="N292"/>
      <c r="O292" s="40">
        <f t="shared" si="75"/>
        <v>2.7974365066805042E-2</v>
      </c>
      <c r="P292" s="40">
        <f t="shared" si="76"/>
        <v>1.7987990850815001E-2</v>
      </c>
      <c r="Q292" s="40">
        <f t="shared" si="77"/>
        <v>2.1982540537211017E-2</v>
      </c>
      <c r="R292" s="14"/>
      <c r="S292" s="34">
        <f t="shared" si="82"/>
        <v>3.3504449350691037E-2</v>
      </c>
      <c r="T292" s="2">
        <f t="shared" si="78"/>
        <v>33.564790532168111</v>
      </c>
      <c r="U292" s="33">
        <f t="shared" si="79"/>
        <v>33.564790532168111</v>
      </c>
      <c r="V292" s="7">
        <f t="shared" si="80"/>
        <v>1.2624079433138462</v>
      </c>
      <c r="W292"/>
      <c r="X292" s="9"/>
      <c r="Y292" s="8"/>
      <c r="Z292" s="8"/>
      <c r="AA292"/>
      <c r="AB292"/>
      <c r="AC292" s="9"/>
      <c r="AD292" s="8"/>
      <c r="AE292" s="8"/>
      <c r="AF292"/>
      <c r="AG292"/>
      <c r="AH292" s="9"/>
      <c r="AI292" s="8"/>
      <c r="AJ292" s="8"/>
      <c r="AQ292"/>
    </row>
    <row r="293" spans="1:51" s="24" customFormat="1" x14ac:dyDescent="0.25">
      <c r="A293" s="4">
        <f>K233</f>
        <v>210.80586579753501</v>
      </c>
      <c r="B293" s="3">
        <f>AQ233/1000000000</f>
        <v>0.15107676603</v>
      </c>
      <c r="C293" s="2" t="str">
        <f>AO233</f>
        <v>17:200-225</v>
      </c>
      <c r="D293" s="8">
        <f>E233</f>
        <v>5.6578091534916101E-2</v>
      </c>
      <c r="E293" s="8">
        <f>Z233+AA233+AB233+AC233+AD233</f>
        <v>2.9446041709398983E-2</v>
      </c>
      <c r="F293" s="3"/>
      <c r="G293" s="2">
        <f t="shared" si="72"/>
        <v>50.286826431031706</v>
      </c>
      <c r="H293" s="2">
        <f t="shared" si="73"/>
        <v>30.138770947605529</v>
      </c>
      <c r="I293" s="33">
        <f>(1-(1-SUM(Z261,AA261,AB261,AC261,AD261*M293))^12)*100</f>
        <v>37.057410186933652</v>
      </c>
      <c r="J293"/>
      <c r="K293" s="14">
        <f>VLOOKUP($C293,'Refi Adj'!$B$2:$E$39,2,0)</f>
        <v>1</v>
      </c>
      <c r="L293" s="14">
        <f>VLOOKUP($C293,'Refi Adj'!$B$2:$E$39,3,0)</f>
        <v>1</v>
      </c>
      <c r="M293" s="14">
        <f>VLOOKUP($C293,'Refi Adj'!$B$2:$E$39,4,0)</f>
        <v>0.9</v>
      </c>
      <c r="N293"/>
      <c r="O293" s="40">
        <f>AD261*M293</f>
        <v>2.8961296576335904E-2</v>
      </c>
      <c r="P293" s="40">
        <f>AD233</f>
        <v>2.05630980472024E-2</v>
      </c>
      <c r="Q293" s="40">
        <f t="shared" si="77"/>
        <v>2.3922377458855802E-2</v>
      </c>
      <c r="R293" s="14"/>
      <c r="S293" s="34">
        <f t="shared" si="82"/>
        <v>3.5017159103631859E-2</v>
      </c>
      <c r="T293" s="2">
        <f t="shared" si="78"/>
        <v>34.801877342679518</v>
      </c>
      <c r="U293" s="33">
        <f t="shared" si="79"/>
        <v>34.801877342679518</v>
      </c>
      <c r="V293" s="7">
        <f t="shared" si="80"/>
        <v>1.615724775601457</v>
      </c>
      <c r="W293"/>
      <c r="X293" s="9"/>
      <c r="Y293" s="8"/>
      <c r="Z293" s="8"/>
      <c r="AA293"/>
      <c r="AB293"/>
      <c r="AC293" s="9"/>
      <c r="AD293" s="8"/>
      <c r="AE293" s="8"/>
      <c r="AF293"/>
      <c r="AG293"/>
      <c r="AH293" s="9"/>
      <c r="AI293" s="8"/>
      <c r="AJ293" s="8"/>
      <c r="AQ293"/>
    </row>
    <row r="294" spans="1:51" x14ac:dyDescent="0.25">
      <c r="A294" s="4">
        <f t="shared" ref="A294:A295" si="83">K234</f>
        <v>233.47885972946699</v>
      </c>
      <c r="B294" s="3">
        <f t="shared" ref="B294:B295" si="84">AQ234/1000000000</f>
        <v>3.6594429659999997E-2</v>
      </c>
      <c r="C294" s="2" t="str">
        <f t="shared" ref="C294:C295" si="85">AO234</f>
        <v>18:225-250</v>
      </c>
      <c r="D294" s="8">
        <f t="shared" si="70"/>
        <v>2.8557286311715599E-2</v>
      </c>
      <c r="E294" s="8">
        <f t="shared" ref="E294:E295" si="86">Z234+AA234+AB234+AC234+AD234</f>
        <v>2.9984443357494096E-2</v>
      </c>
      <c r="F294" s="3"/>
      <c r="G294" s="2">
        <f t="shared" ref="G294:G295" si="87">(1-(1-D294)^12)*100</f>
        <v>29.367213074581798</v>
      </c>
      <c r="H294" s="2">
        <f t="shared" ref="H294:H295" si="88">(1-(1-E294)^12)*100</f>
        <v>30.602409496680782</v>
      </c>
      <c r="I294" s="33">
        <f t="shared" ref="I294:I295" si="89">(1-(1-SUM(Z262,AA262,AB262,AC262,AD262*M294))^12)*100</f>
        <v>38.429860467609814</v>
      </c>
      <c r="K294" s="14">
        <f>VLOOKUP($C294,'Refi Adj'!$B$2:$E$39,2,0)</f>
        <v>1</v>
      </c>
      <c r="L294" s="14">
        <f>VLOOKUP($C294,'Refi Adj'!$B$2:$E$39,3,0)</f>
        <v>1</v>
      </c>
      <c r="M294" s="14">
        <f>VLOOKUP($C294,'Refi Adj'!$B$2:$E$39,4,0)</f>
        <v>0.9</v>
      </c>
      <c r="O294" s="40">
        <f t="shared" ref="O294:O295" si="90">AD262*M294</f>
        <v>3.0665219358508744E-2</v>
      </c>
      <c r="P294" s="40">
        <f t="shared" ref="P294:P295" si="91">AD234</f>
        <v>2.10394020807327E-2</v>
      </c>
      <c r="Q294" s="40">
        <f t="shared" ref="Q294:Q295" si="92">(O294*$O$79+P294*$P$79)</f>
        <v>2.4889728991843118E-2</v>
      </c>
      <c r="R294" s="14"/>
      <c r="S294" s="34">
        <f t="shared" si="82"/>
        <v>3.2575561816936716E-2</v>
      </c>
      <c r="T294" s="2">
        <f t="shared" ref="T294:T295" si="93">100*(1-(1-S294)^12)</f>
        <v>32.79452619657949</v>
      </c>
      <c r="U294" s="33">
        <f t="shared" ref="U294:U295" si="94">100*(1-(1-S294*$M$181)^12)</f>
        <v>32.79452619657949</v>
      </c>
      <c r="V294" s="7">
        <f t="shared" ref="V294:V295" si="95">D294/S294</f>
        <v>0.87664754554956192</v>
      </c>
      <c r="X294" s="9"/>
      <c r="Y294" s="8"/>
      <c r="Z294" s="8"/>
      <c r="AC294" s="9"/>
      <c r="AD294" s="8"/>
      <c r="AE294" s="8"/>
      <c r="AH294" s="9"/>
      <c r="AI294" s="8"/>
      <c r="AJ294" s="8"/>
    </row>
    <row r="295" spans="1:51" x14ac:dyDescent="0.25">
      <c r="A295" s="4">
        <f t="shared" si="83"/>
        <v>258.82948610935301</v>
      </c>
      <c r="B295" s="3">
        <f t="shared" si="84"/>
        <v>8.5233861099999995E-3</v>
      </c>
      <c r="C295" s="2" t="str">
        <f t="shared" si="85"/>
        <v>999:&gt;= 250</v>
      </c>
      <c r="D295" s="8">
        <f t="shared" si="70"/>
        <v>0.14025129208517001</v>
      </c>
      <c r="E295" s="8">
        <f t="shared" si="86"/>
        <v>2.7191197858441759E-2</v>
      </c>
      <c r="F295" s="3"/>
      <c r="G295" s="2">
        <f t="shared" si="87"/>
        <v>83.689833980210693</v>
      </c>
      <c r="H295" s="2">
        <f t="shared" si="88"/>
        <v>28.16602516144906</v>
      </c>
      <c r="I295" s="33">
        <f t="shared" si="89"/>
        <v>36.129764014459276</v>
      </c>
      <c r="K295" s="14">
        <f>VLOOKUP($C295,'Refi Adj'!$B$2:$E$39,2,0)</f>
        <v>1</v>
      </c>
      <c r="L295" s="14">
        <f>VLOOKUP($C295,'Refi Adj'!$B$2:$E$39,3,0)</f>
        <v>1</v>
      </c>
      <c r="M295" s="14">
        <f>VLOOKUP($C295,'Refi Adj'!$B$2:$E$39,4,0)</f>
        <v>0.9</v>
      </c>
      <c r="O295" s="40">
        <f t="shared" si="90"/>
        <v>2.8192816504231111E-2</v>
      </c>
      <c r="P295" s="40">
        <f t="shared" si="91"/>
        <v>1.8713551759362301E-2</v>
      </c>
      <c r="Q295" s="40">
        <f t="shared" si="92"/>
        <v>2.2505257657309825E-2</v>
      </c>
      <c r="R295" s="14"/>
      <c r="S295" s="34">
        <f t="shared" si="82"/>
        <v>8.4776460990794583E-3</v>
      </c>
      <c r="T295" s="2">
        <f t="shared" si="93"/>
        <v>9.7119823125762732</v>
      </c>
      <c r="U295" s="33">
        <f t="shared" si="94"/>
        <v>9.7119823125762732</v>
      </c>
      <c r="V295" s="7">
        <f t="shared" si="95"/>
        <v>16.5436596958676</v>
      </c>
      <c r="X295" s="9"/>
      <c r="Y295" s="8"/>
      <c r="Z295" s="8"/>
      <c r="AC295" s="9"/>
      <c r="AD295" s="8"/>
      <c r="AE295" s="8"/>
      <c r="AH295" s="9"/>
      <c r="AI295" s="8"/>
      <c r="AJ295" s="8"/>
    </row>
    <row r="296" spans="1:51" x14ac:dyDescent="0.25">
      <c r="A296" s="4"/>
      <c r="B296" s="3"/>
      <c r="C296" s="2"/>
      <c r="D296" s="8"/>
      <c r="E296" s="8"/>
      <c r="F296" s="3"/>
      <c r="G296" s="2"/>
      <c r="H296" s="2"/>
      <c r="I296" s="33"/>
      <c r="K296" s="14"/>
      <c r="L296" s="14"/>
      <c r="M296" s="14"/>
      <c r="O296" s="40"/>
      <c r="P296" s="40"/>
      <c r="Q296" s="40"/>
      <c r="R296" s="14"/>
      <c r="S296" s="34"/>
      <c r="T296" s="2"/>
      <c r="U296" s="33"/>
      <c r="V296" s="7"/>
      <c r="X296" s="9"/>
      <c r="Y296" s="8"/>
      <c r="Z296" s="8"/>
      <c r="AC296" s="9"/>
      <c r="AD296" s="8"/>
      <c r="AE296" s="8"/>
      <c r="AH296" s="9"/>
      <c r="AI296" s="8"/>
      <c r="AJ296" s="8"/>
    </row>
    <row r="297" spans="1:51" x14ac:dyDescent="0.25">
      <c r="A297" s="4"/>
      <c r="B297" s="3"/>
      <c r="C297" s="2"/>
      <c r="D297" s="8"/>
      <c r="E297" s="8"/>
      <c r="F297" s="3"/>
      <c r="G297" s="2"/>
      <c r="H297" s="2"/>
      <c r="I297" s="33"/>
      <c r="K297" s="14"/>
      <c r="L297" s="14"/>
      <c r="M297" s="14"/>
      <c r="O297" s="40"/>
      <c r="P297" s="40"/>
      <c r="Q297" s="40"/>
      <c r="R297" s="14"/>
      <c r="S297" s="34"/>
      <c r="T297" s="2"/>
      <c r="U297" s="33"/>
      <c r="V297" s="7"/>
      <c r="X297" s="9"/>
      <c r="Y297" s="8"/>
      <c r="Z297" s="8"/>
      <c r="AC297" s="9"/>
      <c r="AD297" s="8"/>
      <c r="AE297" s="8"/>
      <c r="AH297" s="9"/>
      <c r="AI297" s="8"/>
      <c r="AJ297" s="8"/>
      <c r="AK297" s="4"/>
      <c r="AL297" s="4"/>
      <c r="AM297" s="4"/>
      <c r="AN297" s="4"/>
      <c r="AO297" s="4"/>
      <c r="AP297" s="4"/>
      <c r="AR297" s="4"/>
      <c r="AS297" s="15"/>
      <c r="AT297" s="15"/>
      <c r="AU297" s="15"/>
      <c r="AV297" s="15"/>
      <c r="AW297" s="15"/>
      <c r="AX297" s="15"/>
    </row>
    <row r="298" spans="1:51" x14ac:dyDescent="0.25">
      <c r="A298" s="4"/>
      <c r="B298" s="3"/>
      <c r="C298" s="2"/>
      <c r="D298" s="8"/>
      <c r="E298" s="8"/>
      <c r="F298" s="3"/>
      <c r="G298" s="2"/>
      <c r="H298" s="2"/>
      <c r="I298" s="33"/>
      <c r="K298" s="14"/>
      <c r="L298" s="14"/>
      <c r="M298" s="14"/>
      <c r="O298" s="40"/>
      <c r="P298" s="40"/>
      <c r="Q298" s="40"/>
      <c r="R298" s="14"/>
      <c r="S298" s="34"/>
      <c r="T298" s="2"/>
      <c r="U298" s="33"/>
      <c r="V298" s="7"/>
    </row>
    <row r="299" spans="1:51" s="41" customFormat="1" x14ac:dyDescent="0.25">
      <c r="AQ299"/>
    </row>
    <row r="300" spans="1:51" x14ac:dyDescent="0.25">
      <c r="A300" t="s">
        <v>188</v>
      </c>
      <c r="C300" t="s">
        <v>185</v>
      </c>
      <c r="F300" t="s">
        <v>166</v>
      </c>
      <c r="AS300" s="17" t="s">
        <v>88</v>
      </c>
      <c r="AT300" s="17" t="s">
        <v>89</v>
      </c>
      <c r="AU300" s="17"/>
      <c r="AV300" s="17"/>
      <c r="AW300" s="17" t="s">
        <v>90</v>
      </c>
      <c r="AX300" s="17"/>
    </row>
    <row r="301" spans="1:51" x14ac:dyDescent="0.25">
      <c r="A301" t="s">
        <v>20</v>
      </c>
      <c r="B301" t="s">
        <v>21</v>
      </c>
      <c r="C301" t="s">
        <v>22</v>
      </c>
      <c r="D301" t="s">
        <v>23</v>
      </c>
      <c r="E301" t="s">
        <v>94</v>
      </c>
      <c r="F301" t="s">
        <v>95</v>
      </c>
      <c r="G301" t="s">
        <v>24</v>
      </c>
      <c r="H301" t="s">
        <v>25</v>
      </c>
      <c r="I301" t="s">
        <v>26</v>
      </c>
      <c r="J301" t="s">
        <v>27</v>
      </c>
      <c r="K301" t="s">
        <v>28</v>
      </c>
      <c r="L301" t="s">
        <v>29</v>
      </c>
      <c r="M301" t="s">
        <v>30</v>
      </c>
      <c r="N301" t="s">
        <v>31</v>
      </c>
      <c r="O301" t="s">
        <v>32</v>
      </c>
      <c r="P301" t="s">
        <v>33</v>
      </c>
      <c r="Q301" t="s">
        <v>34</v>
      </c>
      <c r="R301" t="s">
        <v>35</v>
      </c>
      <c r="S301" t="s">
        <v>36</v>
      </c>
      <c r="T301" t="s">
        <v>37</v>
      </c>
      <c r="U301" t="s">
        <v>38</v>
      </c>
      <c r="V301" t="s">
        <v>39</v>
      </c>
      <c r="W301" t="s">
        <v>40</v>
      </c>
      <c r="X301" t="s">
        <v>41</v>
      </c>
      <c r="Y301" t="s">
        <v>42</v>
      </c>
      <c r="Z301" t="s">
        <v>43</v>
      </c>
      <c r="AA301" t="s">
        <v>44</v>
      </c>
      <c r="AB301" s="1" t="s">
        <v>45</v>
      </c>
      <c r="AC301" s="1" t="s">
        <v>46</v>
      </c>
      <c r="AD301" s="1" t="s">
        <v>47</v>
      </c>
      <c r="AE301" t="s">
        <v>48</v>
      </c>
      <c r="AF301" t="s">
        <v>49</v>
      </c>
      <c r="AG301" t="s">
        <v>50</v>
      </c>
      <c r="AH301" t="s">
        <v>51</v>
      </c>
      <c r="AI301" t="s">
        <v>52</v>
      </c>
      <c r="AJ301" t="s">
        <v>53</v>
      </c>
      <c r="AK301" t="s">
        <v>54</v>
      </c>
      <c r="AL301" t="s">
        <v>55</v>
      </c>
      <c r="AM301" t="s">
        <v>56</v>
      </c>
      <c r="AN301" t="s">
        <v>57</v>
      </c>
      <c r="AO301" t="s">
        <v>58</v>
      </c>
      <c r="AP301" t="s">
        <v>59</v>
      </c>
      <c r="AQ301" t="s">
        <v>60</v>
      </c>
      <c r="AR301" t="s">
        <v>61</v>
      </c>
      <c r="AS301" s="19" t="s">
        <v>116</v>
      </c>
      <c r="AT301" s="19" t="s">
        <v>117</v>
      </c>
      <c r="AU301" s="17" t="s">
        <v>118</v>
      </c>
      <c r="AV301" s="17" t="s">
        <v>119</v>
      </c>
      <c r="AW301" s="19" t="s">
        <v>120</v>
      </c>
      <c r="AX301" s="17" t="s">
        <v>121</v>
      </c>
      <c r="AY301" t="s">
        <v>171</v>
      </c>
    </row>
    <row r="302" spans="1:51" x14ac:dyDescent="0.25">
      <c r="A302">
        <v>97</v>
      </c>
      <c r="B302" s="4">
        <v>0.97734398</v>
      </c>
      <c r="C302" s="4">
        <v>0</v>
      </c>
      <c r="D302" s="4">
        <v>24.042737042930199</v>
      </c>
      <c r="E302" s="4">
        <v>0</v>
      </c>
      <c r="F302" s="5">
        <v>2.2656019999999999E-2</v>
      </c>
      <c r="G302" s="5">
        <v>0</v>
      </c>
      <c r="H302" s="4">
        <v>5.125</v>
      </c>
      <c r="I302" s="4">
        <v>3.939838</v>
      </c>
      <c r="J302" s="4">
        <v>21.617100000000001</v>
      </c>
      <c r="K302" s="4">
        <v>58.68</v>
      </c>
      <c r="L302" s="4">
        <v>100</v>
      </c>
      <c r="M302" s="4">
        <v>63</v>
      </c>
      <c r="N302" s="4">
        <v>71</v>
      </c>
      <c r="O302" s="4">
        <v>1.43</v>
      </c>
      <c r="P302" s="4">
        <v>6298.6</v>
      </c>
      <c r="Q302" s="4">
        <v>6298.6</v>
      </c>
      <c r="R302" s="4">
        <v>791</v>
      </c>
      <c r="S302" s="4">
        <v>0</v>
      </c>
      <c r="T302" s="4">
        <v>0</v>
      </c>
      <c r="U302" s="4">
        <v>0</v>
      </c>
      <c r="V302" s="4">
        <v>0</v>
      </c>
      <c r="W302" s="4">
        <v>0</v>
      </c>
      <c r="X302" s="4">
        <v>0</v>
      </c>
      <c r="Y302" s="4">
        <v>0</v>
      </c>
      <c r="Z302" s="5">
        <v>1.497011E-2</v>
      </c>
      <c r="AA302" s="5">
        <v>2.17E-6</v>
      </c>
      <c r="AB302" s="10">
        <v>7.6298700000000004E-3</v>
      </c>
      <c r="AC302" s="10">
        <v>0</v>
      </c>
      <c r="AD302" s="10">
        <v>5.3850000000000001E-5</v>
      </c>
      <c r="AE302" s="4">
        <v>7.1202893085455299E-2</v>
      </c>
      <c r="AF302" s="4">
        <v>0</v>
      </c>
      <c r="AG302" s="4">
        <v>1</v>
      </c>
      <c r="AH302" s="4">
        <v>1</v>
      </c>
      <c r="AI302" s="4">
        <v>1</v>
      </c>
      <c r="AJ302" s="4">
        <v>1</v>
      </c>
      <c r="AK302" s="4">
        <v>1</v>
      </c>
      <c r="AL302" s="4">
        <v>1</v>
      </c>
      <c r="AM302" s="4">
        <v>0</v>
      </c>
      <c r="AN302" s="4">
        <v>0</v>
      </c>
      <c r="AO302" s="4" t="s">
        <v>150</v>
      </c>
      <c r="AP302" s="4" t="s">
        <v>134</v>
      </c>
      <c r="AQ302">
        <v>6298.6</v>
      </c>
      <c r="AR302" s="4">
        <v>1</v>
      </c>
      <c r="AS302" s="15">
        <v>0</v>
      </c>
      <c r="AT302" s="15">
        <v>100</v>
      </c>
      <c r="AU302" s="15">
        <v>100</v>
      </c>
      <c r="AV302" s="15">
        <v>0</v>
      </c>
      <c r="AW302" s="15">
        <v>0</v>
      </c>
      <c r="AX302" s="15">
        <v>0</v>
      </c>
      <c r="AY302" s="31">
        <v>6038.87</v>
      </c>
    </row>
    <row r="303" spans="1:51" x14ac:dyDescent="0.25">
      <c r="A303">
        <v>97</v>
      </c>
      <c r="B303" s="4">
        <v>0.9879179412536</v>
      </c>
      <c r="C303" s="4">
        <v>1.23937654084027E-4</v>
      </c>
      <c r="D303" s="4">
        <v>13.572794488684799</v>
      </c>
      <c r="E303" s="4">
        <v>1.0328143716532901E-7</v>
      </c>
      <c r="F303" s="5">
        <v>1.2082058746399799E-2</v>
      </c>
      <c r="G303" s="5">
        <v>0</v>
      </c>
      <c r="H303" s="4">
        <v>4.3841694117253303</v>
      </c>
      <c r="I303" s="4">
        <v>3.87936717458338</v>
      </c>
      <c r="J303" s="4">
        <v>-36.0501309847116</v>
      </c>
      <c r="K303" s="4">
        <v>62.262641073672299</v>
      </c>
      <c r="L303" s="4">
        <v>21.837415346604399</v>
      </c>
      <c r="M303" s="4">
        <v>65.481193180797106</v>
      </c>
      <c r="N303" s="4">
        <v>85.816611765493207</v>
      </c>
      <c r="O303" s="4">
        <v>64.371433553485403</v>
      </c>
      <c r="P303" s="4">
        <v>188996.963243946</v>
      </c>
      <c r="Q303" s="4">
        <v>129096.61333333301</v>
      </c>
      <c r="R303" s="4">
        <v>789.02445176460003</v>
      </c>
      <c r="S303" s="4">
        <v>0</v>
      </c>
      <c r="T303" s="4">
        <v>0</v>
      </c>
      <c r="U303" s="4">
        <v>0</v>
      </c>
      <c r="V303" s="4">
        <v>0.98777411769955004</v>
      </c>
      <c r="W303" s="4">
        <v>0</v>
      </c>
      <c r="X303" s="4">
        <v>0.98777411769955004</v>
      </c>
      <c r="Y303" s="4">
        <v>0</v>
      </c>
      <c r="Z303" s="5">
        <v>7.0603289623063603E-4</v>
      </c>
      <c r="AA303" s="5">
        <v>1.25736465302059E-4</v>
      </c>
      <c r="AB303" s="10">
        <v>7.5727671028429202E-3</v>
      </c>
      <c r="AC303" s="10">
        <v>7.3623489451336995E-4</v>
      </c>
      <c r="AD303" s="10">
        <v>2.9412723310614001E-3</v>
      </c>
      <c r="AE303" s="4">
        <v>0.18739474325994901</v>
      </c>
      <c r="AF303" s="4">
        <v>0</v>
      </c>
      <c r="AG303" s="4">
        <v>1.22258823004497E-2</v>
      </c>
      <c r="AH303" s="4">
        <v>1</v>
      </c>
      <c r="AI303" s="4">
        <v>1</v>
      </c>
      <c r="AJ303" s="4">
        <v>1</v>
      </c>
      <c r="AK303" s="4">
        <v>1</v>
      </c>
      <c r="AL303" s="4">
        <v>1</v>
      </c>
      <c r="AM303" s="4">
        <v>0</v>
      </c>
      <c r="AN303" s="4">
        <v>0</v>
      </c>
      <c r="AO303" s="4" t="s">
        <v>151</v>
      </c>
      <c r="AP303" s="4" t="s">
        <v>135</v>
      </c>
      <c r="AQ303">
        <v>387289.84</v>
      </c>
      <c r="AR303" s="4">
        <v>3</v>
      </c>
      <c r="AS303" s="15">
        <v>0</v>
      </c>
      <c r="AT303" s="15">
        <v>1.22258823004497</v>
      </c>
      <c r="AU303" s="15">
        <v>1.22258823004497</v>
      </c>
      <c r="AV303" s="15">
        <v>98.777411769954995</v>
      </c>
      <c r="AW303" s="15">
        <v>98.777411769954995</v>
      </c>
      <c r="AX303" s="15">
        <v>0</v>
      </c>
      <c r="AY303" s="31">
        <v>6399.3311243695398</v>
      </c>
    </row>
    <row r="304" spans="1:51" x14ac:dyDescent="0.25">
      <c r="A304">
        <v>97</v>
      </c>
      <c r="B304" s="4">
        <v>0.97828760675141502</v>
      </c>
      <c r="C304" s="4">
        <v>99.764868210203204</v>
      </c>
      <c r="D304" s="4">
        <v>23.158006811308098</v>
      </c>
      <c r="E304" s="4">
        <v>0.396131170920966</v>
      </c>
      <c r="F304" s="5">
        <v>2.1712393248584299E-2</v>
      </c>
      <c r="G304" s="5">
        <v>0</v>
      </c>
      <c r="H304" s="4">
        <v>5.24541662330956</v>
      </c>
      <c r="I304" s="4">
        <v>3.9812489169932999</v>
      </c>
      <c r="J304" s="4">
        <v>18.179486685136499</v>
      </c>
      <c r="K304" s="4">
        <v>69.492765463073496</v>
      </c>
      <c r="L304" s="4">
        <v>100</v>
      </c>
      <c r="M304" s="4">
        <v>70.662820186880793</v>
      </c>
      <c r="N304" s="4">
        <v>77.159489318625603</v>
      </c>
      <c r="O304" s="4">
        <v>4.5159994505139203</v>
      </c>
      <c r="P304" s="4">
        <v>23196.233796422701</v>
      </c>
      <c r="Q304" s="4">
        <v>17259.763999999999</v>
      </c>
      <c r="R304" s="4">
        <v>790.59380116669001</v>
      </c>
      <c r="S304" s="4">
        <v>0</v>
      </c>
      <c r="T304" s="4">
        <v>0</v>
      </c>
      <c r="U304" s="4">
        <v>0</v>
      </c>
      <c r="V304" s="4">
        <v>0</v>
      </c>
      <c r="W304" s="4">
        <v>0</v>
      </c>
      <c r="X304" s="4">
        <v>0.46315639078263099</v>
      </c>
      <c r="Y304" s="4">
        <v>0</v>
      </c>
      <c r="Z304" s="5">
        <v>1.2029029873780401E-2</v>
      </c>
      <c r="AA304" s="5">
        <v>7.6213124654195697E-4</v>
      </c>
      <c r="AB304" s="10">
        <v>7.24865434544296E-3</v>
      </c>
      <c r="AC304" s="10">
        <v>1.4791840132773501E-3</v>
      </c>
      <c r="AD304" s="10">
        <v>1.9337367629592101E-4</v>
      </c>
      <c r="AE304" s="4">
        <v>0.23627732374117999</v>
      </c>
      <c r="AF304" s="4">
        <v>0</v>
      </c>
      <c r="AG304" s="4">
        <v>0.177664422294534</v>
      </c>
      <c r="AH304" s="4">
        <v>0.334081624754544</v>
      </c>
      <c r="AI304" s="4">
        <v>0.334081624754544</v>
      </c>
      <c r="AJ304" s="4">
        <v>0.64082081307716598</v>
      </c>
      <c r="AK304" s="4">
        <v>1</v>
      </c>
      <c r="AL304" s="4">
        <v>1</v>
      </c>
      <c r="AM304" s="4">
        <v>0</v>
      </c>
      <c r="AN304" s="4">
        <v>0</v>
      </c>
      <c r="AO304" s="4" t="s">
        <v>152</v>
      </c>
      <c r="AP304" s="4" t="s">
        <v>136</v>
      </c>
      <c r="AQ304">
        <v>86298.82</v>
      </c>
      <c r="AR304" s="4">
        <v>5</v>
      </c>
      <c r="AS304" s="15">
        <v>0</v>
      </c>
      <c r="AT304" s="15">
        <v>100</v>
      </c>
      <c r="AU304" s="15">
        <v>100</v>
      </c>
      <c r="AV304" s="15">
        <v>0</v>
      </c>
      <c r="AW304" s="15">
        <v>0</v>
      </c>
      <c r="AX304" s="15">
        <v>0</v>
      </c>
      <c r="AY304" s="31">
        <v>6626.8325559619398</v>
      </c>
    </row>
    <row r="305" spans="1:51" x14ac:dyDescent="0.25">
      <c r="A305">
        <v>97</v>
      </c>
      <c r="B305" s="4">
        <v>0.98566375737823497</v>
      </c>
      <c r="C305" s="4">
        <v>38.073474921010103</v>
      </c>
      <c r="D305" s="4">
        <v>15.9097864630687</v>
      </c>
      <c r="E305" s="4">
        <v>3.9148234262873199E-2</v>
      </c>
      <c r="F305" s="5">
        <v>1.43362426217645E-2</v>
      </c>
      <c r="G305" s="5">
        <v>0</v>
      </c>
      <c r="H305" s="4">
        <v>4.5547181089232103</v>
      </c>
      <c r="I305" s="4">
        <v>3.7844752517836699</v>
      </c>
      <c r="J305" s="4">
        <v>-27.4613857282969</v>
      </c>
      <c r="K305" s="4">
        <v>73.451708711618906</v>
      </c>
      <c r="L305" s="4">
        <v>38.276036851133398</v>
      </c>
      <c r="M305" s="4">
        <v>69.839357230877198</v>
      </c>
      <c r="N305" s="4">
        <v>84.251747710497796</v>
      </c>
      <c r="O305" s="4">
        <v>51.4543828760143</v>
      </c>
      <c r="P305" s="4">
        <v>154255.06340632599</v>
      </c>
      <c r="Q305" s="4">
        <v>70026.921428571397</v>
      </c>
      <c r="R305" s="4">
        <v>792.36028976202897</v>
      </c>
      <c r="S305" s="4">
        <v>0</v>
      </c>
      <c r="T305" s="4">
        <v>0</v>
      </c>
      <c r="U305" s="4">
        <v>0</v>
      </c>
      <c r="V305" s="4">
        <v>0.77595747105016399</v>
      </c>
      <c r="W305" s="4">
        <v>0</v>
      </c>
      <c r="X305" s="4">
        <v>0.81003671139130196</v>
      </c>
      <c r="Y305" s="4">
        <v>0</v>
      </c>
      <c r="Z305" s="5">
        <v>2.5146206889974602E-3</v>
      </c>
      <c r="AA305" s="5">
        <v>4.9481776507545204E-4</v>
      </c>
      <c r="AB305" s="10">
        <v>7.1872026245950902E-3</v>
      </c>
      <c r="AC305" s="10">
        <v>1.2861365673534301E-3</v>
      </c>
      <c r="AD305" s="10">
        <v>2.8534483682867199E-3</v>
      </c>
      <c r="AE305" s="4">
        <v>0.23503132221418699</v>
      </c>
      <c r="AF305" s="4">
        <v>0</v>
      </c>
      <c r="AG305" s="4">
        <v>3.2361635611773301E-3</v>
      </c>
      <c r="AH305" s="4">
        <v>0.39233629433741202</v>
      </c>
      <c r="AI305" s="4">
        <v>0.77919363461134095</v>
      </c>
      <c r="AJ305" s="4">
        <v>0.81327287495248002</v>
      </c>
      <c r="AK305" s="4">
        <v>0.87268333229801698</v>
      </c>
      <c r="AL305" s="4">
        <v>0.95660834113900395</v>
      </c>
      <c r="AM305" s="4">
        <v>0</v>
      </c>
      <c r="AN305" s="4">
        <v>0</v>
      </c>
      <c r="AO305" s="4" t="s">
        <v>72</v>
      </c>
      <c r="AP305" s="4" t="s">
        <v>73</v>
      </c>
      <c r="AQ305">
        <v>490188.45</v>
      </c>
      <c r="AR305" s="4">
        <v>7</v>
      </c>
      <c r="AS305" s="15">
        <v>0</v>
      </c>
      <c r="AT305" s="15">
        <v>22.4042528949835</v>
      </c>
      <c r="AU305" s="15">
        <v>22.4042528949835</v>
      </c>
      <c r="AV305" s="15">
        <v>77.5957471050164</v>
      </c>
      <c r="AW305" s="15">
        <v>77.5957471050164</v>
      </c>
      <c r="AX305" s="15">
        <v>0</v>
      </c>
      <c r="AY305">
        <v>6533.9816081378403</v>
      </c>
    </row>
    <row r="306" spans="1:51" x14ac:dyDescent="0.25">
      <c r="A306">
        <v>97</v>
      </c>
      <c r="B306" s="4">
        <v>0.98458182147306705</v>
      </c>
      <c r="C306" s="4">
        <v>22.074406060211501</v>
      </c>
      <c r="D306" s="4">
        <v>17.010765896468001</v>
      </c>
      <c r="E306" s="4">
        <v>2.0570132893024E-2</v>
      </c>
      <c r="F306" s="5">
        <v>1.5418178526932899E-2</v>
      </c>
      <c r="G306" s="5">
        <v>0</v>
      </c>
      <c r="H306" s="4">
        <v>4.7972089937245004</v>
      </c>
      <c r="I306" s="4">
        <v>3.8548303558674402</v>
      </c>
      <c r="J306" s="4">
        <v>-10.815221780054101</v>
      </c>
      <c r="K306" s="4">
        <v>91.757595242909503</v>
      </c>
      <c r="L306" s="4">
        <v>41.232429239727701</v>
      </c>
      <c r="M306" s="4">
        <v>76.185736088414203</v>
      </c>
      <c r="N306" s="4">
        <v>83.145857782943594</v>
      </c>
      <c r="O306" s="4">
        <v>41.981639381777697</v>
      </c>
      <c r="P306" s="4">
        <v>173997.75443496401</v>
      </c>
      <c r="Q306" s="4">
        <v>77006.339828571407</v>
      </c>
      <c r="R306" s="4">
        <v>781.23870455394797</v>
      </c>
      <c r="S306" s="4">
        <v>0</v>
      </c>
      <c r="T306" s="4">
        <v>0</v>
      </c>
      <c r="U306" s="4">
        <v>4.1088705997280603E-3</v>
      </c>
      <c r="V306" s="4">
        <v>0.40493140191150401</v>
      </c>
      <c r="W306" s="4">
        <v>0</v>
      </c>
      <c r="X306" s="4">
        <v>0.54920689732271799</v>
      </c>
      <c r="Y306" s="4">
        <v>0</v>
      </c>
      <c r="Z306" s="5">
        <v>2.9135551355942398E-3</v>
      </c>
      <c r="AA306" s="5">
        <v>3.41331098926454E-4</v>
      </c>
      <c r="AB306" s="10">
        <v>6.9294793403699402E-3</v>
      </c>
      <c r="AC306" s="10">
        <v>1.36435417414712E-3</v>
      </c>
      <c r="AD306" s="10">
        <v>3.86944104556008E-3</v>
      </c>
      <c r="AE306" s="4">
        <v>0.28884853327864801</v>
      </c>
      <c r="AF306" s="4">
        <v>6.1421707937491202E-2</v>
      </c>
      <c r="AG306" s="4">
        <v>0.18429973840216901</v>
      </c>
      <c r="AH306" s="4">
        <v>0.40617241513102598</v>
      </c>
      <c r="AI306" s="4">
        <v>0.50976472514511195</v>
      </c>
      <c r="AJ306" s="4">
        <v>0.55927645191501896</v>
      </c>
      <c r="AK306" s="4">
        <v>0.65677790906220601</v>
      </c>
      <c r="AL306" s="4">
        <v>0.73150461800159305</v>
      </c>
      <c r="AM306" s="4">
        <v>0</v>
      </c>
      <c r="AN306" s="4">
        <v>0</v>
      </c>
      <c r="AO306" s="4" t="s">
        <v>74</v>
      </c>
      <c r="AP306" s="4" t="s">
        <v>75</v>
      </c>
      <c r="AQ306">
        <v>13476109.470000001</v>
      </c>
      <c r="AR306" s="4">
        <v>175</v>
      </c>
      <c r="AS306" s="15">
        <v>0</v>
      </c>
      <c r="AT306" s="15">
        <v>59.161527796642297</v>
      </c>
      <c r="AU306" s="15">
        <v>59.161527796642297</v>
      </c>
      <c r="AV306" s="15">
        <v>40.838472203357597</v>
      </c>
      <c r="AW306" s="15">
        <v>40.838472203357597</v>
      </c>
      <c r="AX306" s="15">
        <v>0</v>
      </c>
      <c r="AY306">
        <v>6498.3554337886999</v>
      </c>
    </row>
    <row r="307" spans="1:51" x14ac:dyDescent="0.25">
      <c r="A307">
        <v>97</v>
      </c>
      <c r="B307" s="4">
        <v>0.98355952527809798</v>
      </c>
      <c r="C307" s="4">
        <v>40.440423109011498</v>
      </c>
      <c r="D307" s="4">
        <v>18.038898952043098</v>
      </c>
      <c r="E307" s="4">
        <v>4.2263658797815302E-2</v>
      </c>
      <c r="F307" s="5">
        <v>1.6440474721901601E-2</v>
      </c>
      <c r="G307" s="5">
        <v>0</v>
      </c>
      <c r="H307" s="4">
        <v>4.8623559875625002</v>
      </c>
      <c r="I307" s="4">
        <v>3.8580749582591101</v>
      </c>
      <c r="J307" s="4">
        <v>-12.1718745706111</v>
      </c>
      <c r="K307" s="4">
        <v>117.032474715747</v>
      </c>
      <c r="L307" s="4">
        <v>20.574325585653199</v>
      </c>
      <c r="M307" s="4">
        <v>75.335519438099794</v>
      </c>
      <c r="N307" s="4">
        <v>87.329666661828497</v>
      </c>
      <c r="O307" s="4">
        <v>58.323682777041199</v>
      </c>
      <c r="P307" s="4">
        <v>219618.07166720601</v>
      </c>
      <c r="Q307" s="4">
        <v>191514.84397525099</v>
      </c>
      <c r="R307" s="4">
        <v>779.73934899958294</v>
      </c>
      <c r="S307" s="4">
        <v>0</v>
      </c>
      <c r="T307" s="4">
        <v>0</v>
      </c>
      <c r="U307" s="4">
        <v>3.3272694821957001E-2</v>
      </c>
      <c r="V307" s="4">
        <v>0.22760152758559199</v>
      </c>
      <c r="W307" s="4">
        <v>0</v>
      </c>
      <c r="X307" s="4">
        <v>0.54727290967734898</v>
      </c>
      <c r="Y307" s="4">
        <v>0</v>
      </c>
      <c r="Z307" s="5">
        <v>8.1499456168208895E-4</v>
      </c>
      <c r="AA307" s="5">
        <v>3.71824793978648E-4</v>
      </c>
      <c r="AB307" s="10">
        <v>6.4783478029482502E-3</v>
      </c>
      <c r="AC307" s="10">
        <v>1.4864459943513899E-3</v>
      </c>
      <c r="AD307" s="10">
        <v>7.2888429809279997E-3</v>
      </c>
      <c r="AE307" s="4">
        <v>0.26036659444119897</v>
      </c>
      <c r="AF307" s="4">
        <v>2.3117556712175601E-2</v>
      </c>
      <c r="AG307" s="4">
        <v>0.27600359146683801</v>
      </c>
      <c r="AH307" s="4">
        <v>0.52360633577249605</v>
      </c>
      <c r="AI307" s="4">
        <v>0.60324648029845096</v>
      </c>
      <c r="AJ307" s="4">
        <v>0.63702197876711397</v>
      </c>
      <c r="AK307" s="4">
        <v>0.70027681334944503</v>
      </c>
      <c r="AL307" s="4">
        <v>0.77285349694535599</v>
      </c>
      <c r="AM307" s="4">
        <v>0</v>
      </c>
      <c r="AN307" s="4">
        <v>0</v>
      </c>
      <c r="AO307" s="4" t="s">
        <v>76</v>
      </c>
      <c r="AP307" s="4" t="s">
        <v>77</v>
      </c>
      <c r="AQ307">
        <v>247628693.25999999</v>
      </c>
      <c r="AR307" s="4">
        <v>1293</v>
      </c>
      <c r="AS307" s="15">
        <v>0</v>
      </c>
      <c r="AT307" s="15">
        <v>77.009136206916097</v>
      </c>
      <c r="AU307" s="15">
        <v>77.009136206916097</v>
      </c>
      <c r="AV307" s="15">
        <v>22.9908637930838</v>
      </c>
      <c r="AW307" s="15">
        <v>22.9908637930838</v>
      </c>
      <c r="AX307" s="15">
        <v>0</v>
      </c>
      <c r="AY307">
        <v>6501.5446785985796</v>
      </c>
    </row>
    <row r="308" spans="1:51" x14ac:dyDescent="0.25">
      <c r="A308">
        <v>97</v>
      </c>
      <c r="B308" s="4">
        <v>0.98096038042758604</v>
      </c>
      <c r="C308" s="4">
        <v>26.2683108727765</v>
      </c>
      <c r="D308" s="4">
        <v>20.600529448613901</v>
      </c>
      <c r="E308" s="4">
        <v>2.50750565762657E-2</v>
      </c>
      <c r="F308" s="5">
        <v>1.9039619572413201E-2</v>
      </c>
      <c r="G308" s="5">
        <v>0</v>
      </c>
      <c r="H308" s="4">
        <v>5.05920697538523</v>
      </c>
      <c r="I308" s="4">
        <v>3.85400902262873</v>
      </c>
      <c r="J308" s="4">
        <v>-1.7980776729279799</v>
      </c>
      <c r="K308" s="4">
        <v>142.02820621160899</v>
      </c>
      <c r="L308" s="4">
        <v>17.983651275976701</v>
      </c>
      <c r="M308" s="4">
        <v>77.491934652490002</v>
      </c>
      <c r="N308" s="4">
        <v>66.541743251227103</v>
      </c>
      <c r="O308" s="4">
        <v>46.654264657239302</v>
      </c>
      <c r="P308" s="4">
        <v>242262.201862419</v>
      </c>
      <c r="Q308" s="4">
        <v>221850.258230354</v>
      </c>
      <c r="R308" s="4">
        <v>778.87179743013303</v>
      </c>
      <c r="S308" s="4">
        <v>0</v>
      </c>
      <c r="T308" s="4">
        <v>0</v>
      </c>
      <c r="U308" s="4">
        <v>4.4137931761979499E-2</v>
      </c>
      <c r="V308" s="4">
        <v>0.33598303642440502</v>
      </c>
      <c r="W308" s="4">
        <v>0</v>
      </c>
      <c r="X308" s="4">
        <v>0.70912851379583397</v>
      </c>
      <c r="Y308" s="4">
        <v>0</v>
      </c>
      <c r="Z308" s="5">
        <v>6.6896119312336597E-4</v>
      </c>
      <c r="AA308" s="5">
        <v>4.4207676698071398E-4</v>
      </c>
      <c r="AB308" s="10">
        <v>6.0550811005314802E-3</v>
      </c>
      <c r="AC308" s="10">
        <v>1.69660632101201E-3</v>
      </c>
      <c r="AD308" s="10">
        <v>1.01768769380991E-2</v>
      </c>
      <c r="AE308" s="4">
        <v>0.24935199916249501</v>
      </c>
      <c r="AF308" s="4">
        <v>0.103078909908375</v>
      </c>
      <c r="AG308" s="4">
        <v>0.36533041109766401</v>
      </c>
      <c r="AH308" s="4">
        <v>0.51667970696205001</v>
      </c>
      <c r="AI308" s="4">
        <v>0.57012862032787703</v>
      </c>
      <c r="AJ308" s="4">
        <v>0.61251345577153604</v>
      </c>
      <c r="AK308" s="4">
        <v>0.67253733264514504</v>
      </c>
      <c r="AL308" s="4">
        <v>0.74782170294773997</v>
      </c>
      <c r="AM308" s="4">
        <v>0</v>
      </c>
      <c r="AN308" s="4">
        <v>0</v>
      </c>
      <c r="AO308" s="4" t="s">
        <v>78</v>
      </c>
      <c r="AP308" s="4" t="s">
        <v>79</v>
      </c>
      <c r="AQ308">
        <v>3910110801.3099999</v>
      </c>
      <c r="AR308" s="4">
        <v>17625</v>
      </c>
      <c r="AS308" s="15">
        <v>0</v>
      </c>
      <c r="AT308" s="15">
        <v>65.993455386621903</v>
      </c>
      <c r="AU308" s="15">
        <v>65.993455386621903</v>
      </c>
      <c r="AV308" s="15">
        <v>34.006544613377997</v>
      </c>
      <c r="AW308" s="15">
        <v>34.006544613377997</v>
      </c>
      <c r="AX308" s="15">
        <v>0</v>
      </c>
      <c r="AY308" s="31">
        <v>6453.5232466421703</v>
      </c>
    </row>
    <row r="309" spans="1:51" x14ac:dyDescent="0.25">
      <c r="A309">
        <v>97</v>
      </c>
      <c r="B309" s="4">
        <v>0.97802771603286198</v>
      </c>
      <c r="C309" s="4">
        <v>26.544456365171101</v>
      </c>
      <c r="D309" s="4">
        <v>23.402614230822699</v>
      </c>
      <c r="E309" s="4">
        <v>2.53798603648836E-2</v>
      </c>
      <c r="F309" s="5">
        <v>2.19722839671373E-2</v>
      </c>
      <c r="G309" s="5">
        <v>0</v>
      </c>
      <c r="H309" s="4">
        <v>5.1763526808732498</v>
      </c>
      <c r="I309" s="4">
        <v>3.8198652806934401</v>
      </c>
      <c r="J309" s="4">
        <v>10.2484037864738</v>
      </c>
      <c r="K309" s="4">
        <v>161.41802274620699</v>
      </c>
      <c r="L309" s="4">
        <v>17.697358934640899</v>
      </c>
      <c r="M309" s="4">
        <v>77.5353259604084</v>
      </c>
      <c r="N309" s="4">
        <v>75.467611964683897</v>
      </c>
      <c r="O309" s="4">
        <v>53.258734653125302</v>
      </c>
      <c r="P309" s="4">
        <v>242415.49723449399</v>
      </c>
      <c r="Q309" s="4">
        <v>225511.02032607401</v>
      </c>
      <c r="R309" s="4">
        <v>777.20481702726795</v>
      </c>
      <c r="S309" s="4">
        <v>0</v>
      </c>
      <c r="T309" s="4">
        <v>0</v>
      </c>
      <c r="U309" s="4">
        <v>3.9772626869502503E-2</v>
      </c>
      <c r="V309" s="4">
        <v>0.29440469081281601</v>
      </c>
      <c r="W309" s="4">
        <v>0</v>
      </c>
      <c r="X309" s="4">
        <v>0.59793557693938704</v>
      </c>
      <c r="Y309" s="4">
        <v>0</v>
      </c>
      <c r="Z309" s="5">
        <v>6.3063003328911699E-4</v>
      </c>
      <c r="AA309" s="5">
        <v>6.0685799032746904E-4</v>
      </c>
      <c r="AB309" s="10">
        <v>6.2425732862890198E-3</v>
      </c>
      <c r="AC309" s="10">
        <v>1.8697104445600399E-3</v>
      </c>
      <c r="AD309" s="10">
        <v>1.2622494665261099E-2</v>
      </c>
      <c r="AE309" s="4">
        <v>0.26193932177234802</v>
      </c>
      <c r="AF309" s="4">
        <v>9.8506931625687896E-2</v>
      </c>
      <c r="AG309" s="4">
        <v>0.34347010698429298</v>
      </c>
      <c r="AH309" s="4">
        <v>0.48009132578437502</v>
      </c>
      <c r="AI309" s="4">
        <v>0.54226345932840203</v>
      </c>
      <c r="AJ309" s="4">
        <v>0.58964823860618099</v>
      </c>
      <c r="AK309" s="4">
        <v>0.64372337414546299</v>
      </c>
      <c r="AL309" s="4">
        <v>0.73135369594282795</v>
      </c>
      <c r="AM309" s="4">
        <v>0</v>
      </c>
      <c r="AN309" s="4">
        <v>0</v>
      </c>
      <c r="AO309" s="4" t="s">
        <v>80</v>
      </c>
      <c r="AP309" s="4" t="s">
        <v>81</v>
      </c>
      <c r="AQ309">
        <v>7600623429.0699997</v>
      </c>
      <c r="AR309" s="4">
        <v>33704</v>
      </c>
      <c r="AS309" s="15">
        <v>0</v>
      </c>
      <c r="AT309" s="15">
        <v>70.243458535522507</v>
      </c>
      <c r="AU309" s="15">
        <v>70.243458535522507</v>
      </c>
      <c r="AV309" s="15">
        <v>29.756541464477401</v>
      </c>
      <c r="AW309" s="15">
        <v>29.756541464477401</v>
      </c>
      <c r="AX309" s="15">
        <v>0</v>
      </c>
      <c r="AY309" s="31">
        <v>6888.5376467102496</v>
      </c>
    </row>
    <row r="310" spans="1:51" x14ac:dyDescent="0.25">
      <c r="A310">
        <v>97</v>
      </c>
      <c r="B310" s="4">
        <v>0.97231327177280502</v>
      </c>
      <c r="C310" s="4">
        <v>35.537509884695098</v>
      </c>
      <c r="D310" s="4">
        <v>28.6038874800645</v>
      </c>
      <c r="E310" s="4">
        <v>3.5929213089708999E-2</v>
      </c>
      <c r="F310" s="5">
        <v>2.7686728227194399E-2</v>
      </c>
      <c r="G310" s="5">
        <v>0</v>
      </c>
      <c r="H310" s="4">
        <v>5.0437126595591204</v>
      </c>
      <c r="I310" s="4">
        <v>3.8092485730703101</v>
      </c>
      <c r="J310" s="4">
        <v>6.0486478198204203</v>
      </c>
      <c r="K310" s="4">
        <v>185.641587721935</v>
      </c>
      <c r="L310" s="4">
        <v>16.888822752534399</v>
      </c>
      <c r="M310" s="4">
        <v>73.485996883336796</v>
      </c>
      <c r="N310" s="4">
        <v>88.524836592023405</v>
      </c>
      <c r="O310" s="4">
        <v>61.707707255191799</v>
      </c>
      <c r="P310" s="4">
        <v>251994.89322283701</v>
      </c>
      <c r="Q310" s="4">
        <v>236326.69252684401</v>
      </c>
      <c r="R310" s="4">
        <v>775.77243369692303</v>
      </c>
      <c r="S310" s="4">
        <v>0</v>
      </c>
      <c r="T310" s="4">
        <v>0</v>
      </c>
      <c r="U310" s="4">
        <v>6.9486438798614505E-2</v>
      </c>
      <c r="V310" s="4">
        <v>0.21832399961093801</v>
      </c>
      <c r="W310" s="4">
        <v>0</v>
      </c>
      <c r="X310" s="4">
        <v>0.36894777268461099</v>
      </c>
      <c r="Y310" s="4">
        <v>0</v>
      </c>
      <c r="Z310" s="5">
        <v>5.9204457567527504E-4</v>
      </c>
      <c r="AA310" s="5">
        <v>5.4154699917412599E-4</v>
      </c>
      <c r="AB310" s="10">
        <v>6.4229584511453098E-3</v>
      </c>
      <c r="AC310" s="10">
        <v>2.2061389335266799E-3</v>
      </c>
      <c r="AD310" s="10">
        <v>1.7924020698558401E-2</v>
      </c>
      <c r="AE310" s="4">
        <v>0.29266589905089102</v>
      </c>
      <c r="AF310" s="4">
        <v>6.5254696129471199E-2</v>
      </c>
      <c r="AG310" s="4">
        <v>0.24023954833597599</v>
      </c>
      <c r="AH310" s="4">
        <v>0.38108146622928202</v>
      </c>
      <c r="AI310" s="4">
        <v>0.46852778528639699</v>
      </c>
      <c r="AJ310" s="4">
        <v>0.53699058387007803</v>
      </c>
      <c r="AK310" s="4">
        <v>0.60826440180353603</v>
      </c>
      <c r="AL310" s="4">
        <v>0.701737039306359</v>
      </c>
      <c r="AM310" s="4">
        <v>0</v>
      </c>
      <c r="AN310" s="4">
        <v>0</v>
      </c>
      <c r="AO310" s="4" t="s">
        <v>82</v>
      </c>
      <c r="AP310" s="4" t="s">
        <v>83</v>
      </c>
      <c r="AQ310">
        <v>3433354189.0300002</v>
      </c>
      <c r="AR310" s="4">
        <v>14528</v>
      </c>
      <c r="AS310" s="15">
        <v>0</v>
      </c>
      <c r="AT310" s="15">
        <v>78.036312155051803</v>
      </c>
      <c r="AU310" s="15">
        <v>78.036312155051803</v>
      </c>
      <c r="AV310" s="15">
        <v>21.963687844948101</v>
      </c>
      <c r="AW310" s="15">
        <v>21.963687844948101</v>
      </c>
      <c r="AX310" s="15">
        <v>0</v>
      </c>
      <c r="AY310" s="31">
        <v>6970.4168440905496</v>
      </c>
    </row>
    <row r="311" spans="1:51" x14ac:dyDescent="0.25">
      <c r="A311">
        <v>97</v>
      </c>
      <c r="B311" s="4">
        <v>0.97149415594837396</v>
      </c>
      <c r="C311" s="4">
        <v>42.333843820109301</v>
      </c>
      <c r="D311" s="4">
        <v>29.322316115569699</v>
      </c>
      <c r="E311" s="4">
        <v>4.4838628815824101E-2</v>
      </c>
      <c r="F311" s="5">
        <v>2.8505844051625699E-2</v>
      </c>
      <c r="G311" s="5">
        <v>0</v>
      </c>
      <c r="H311" s="4">
        <v>5.0650122614541599</v>
      </c>
      <c r="I311" s="4">
        <v>3.80554547552916</v>
      </c>
      <c r="J311" s="4">
        <v>6.28424924687139</v>
      </c>
      <c r="K311" s="4">
        <v>208.65804462778499</v>
      </c>
      <c r="L311" s="4">
        <v>17.254921283885199</v>
      </c>
      <c r="M311" s="4">
        <v>74.160146841748499</v>
      </c>
      <c r="N311" s="4">
        <v>93.109048141943504</v>
      </c>
      <c r="O311" s="4">
        <v>69.357182630991204</v>
      </c>
      <c r="P311" s="4">
        <v>245528.45664359201</v>
      </c>
      <c r="Q311" s="4">
        <v>231316.58177262501</v>
      </c>
      <c r="R311" s="4">
        <v>771.549799015502</v>
      </c>
      <c r="S311" s="4">
        <v>0</v>
      </c>
      <c r="T311" s="4">
        <v>0</v>
      </c>
      <c r="U311" s="4">
        <v>5.8500791847677799E-2</v>
      </c>
      <c r="V311" s="4">
        <v>0.30453211815381898</v>
      </c>
      <c r="W311" s="4">
        <v>0</v>
      </c>
      <c r="X311" s="4">
        <v>0.31662703412722598</v>
      </c>
      <c r="Y311" s="4">
        <v>0</v>
      </c>
      <c r="Z311" s="5">
        <v>5.9338808847031097E-4</v>
      </c>
      <c r="AA311" s="5">
        <v>5.7241314948021003E-4</v>
      </c>
      <c r="AB311" s="10">
        <v>6.0987459379514197E-3</v>
      </c>
      <c r="AC311" s="10">
        <v>1.3733928977177901E-3</v>
      </c>
      <c r="AD311" s="10">
        <v>1.98678864246166E-2</v>
      </c>
      <c r="AE311" s="4">
        <v>0.20407062761161601</v>
      </c>
      <c r="AF311" s="4">
        <v>7.6345909883218904E-2</v>
      </c>
      <c r="AG311" s="4">
        <v>0.42337783649656102</v>
      </c>
      <c r="AH311" s="4">
        <v>0.61443496721423296</v>
      </c>
      <c r="AI311" s="4">
        <v>0.736070235650084</v>
      </c>
      <c r="AJ311" s="4">
        <v>0.79269759943223295</v>
      </c>
      <c r="AK311" s="4">
        <v>0.83221311859303304</v>
      </c>
      <c r="AL311" s="4">
        <v>0.887019844382261</v>
      </c>
      <c r="AM311" s="4">
        <v>0</v>
      </c>
      <c r="AN311" s="4">
        <v>0</v>
      </c>
      <c r="AO311" s="4" t="s">
        <v>84</v>
      </c>
      <c r="AP311" s="4" t="s">
        <v>85</v>
      </c>
      <c r="AQ311">
        <v>927810809.49000001</v>
      </c>
      <c r="AR311" s="4">
        <v>4011</v>
      </c>
      <c r="AS311" s="15">
        <v>0</v>
      </c>
      <c r="AT311" s="15">
        <v>69.268146352300803</v>
      </c>
      <c r="AU311" s="15">
        <v>69.268146352300803</v>
      </c>
      <c r="AV311" s="15">
        <v>30.731853647699101</v>
      </c>
      <c r="AW311" s="15">
        <v>30.731853647699101</v>
      </c>
      <c r="AX311" s="15">
        <v>0</v>
      </c>
      <c r="AY311">
        <v>7248.9135399202196</v>
      </c>
    </row>
    <row r="312" spans="1:51" x14ac:dyDescent="0.25">
      <c r="A312">
        <v>97</v>
      </c>
      <c r="B312" s="4">
        <v>0.97221237789014303</v>
      </c>
      <c r="C312" s="4">
        <v>48.2810636319997</v>
      </c>
      <c r="D312" s="4">
        <v>28.6927393532767</v>
      </c>
      <c r="E312" s="4">
        <v>5.3463282778151898E-2</v>
      </c>
      <c r="F312" s="5">
        <v>2.7787622109856702E-2</v>
      </c>
      <c r="G312" s="5">
        <v>0</v>
      </c>
      <c r="H312" s="4">
        <v>5.2252041055312999</v>
      </c>
      <c r="I312" s="4">
        <v>3.7929725231928</v>
      </c>
      <c r="J312" s="4">
        <v>18.094806488576399</v>
      </c>
      <c r="K312" s="4">
        <v>233.75169971275099</v>
      </c>
      <c r="L312" s="4">
        <v>17.434237555595701</v>
      </c>
      <c r="M312" s="4">
        <v>79.430432121162795</v>
      </c>
      <c r="N312" s="4">
        <v>94.3269650650643</v>
      </c>
      <c r="O312" s="4">
        <v>71.622034435886803</v>
      </c>
      <c r="P312" s="4">
        <v>242117.33847137701</v>
      </c>
      <c r="Q312" s="4">
        <v>228934.77070539401</v>
      </c>
      <c r="R312" s="4">
        <v>769.07979822272205</v>
      </c>
      <c r="S312" s="4">
        <v>0</v>
      </c>
      <c r="T312" s="4">
        <v>0</v>
      </c>
      <c r="U312" s="4">
        <v>1.8481471824861199E-2</v>
      </c>
      <c r="V312" s="4">
        <v>0.38051857482344398</v>
      </c>
      <c r="W312" s="4">
        <v>0</v>
      </c>
      <c r="X312" s="4">
        <v>0.35139169914063101</v>
      </c>
      <c r="Y312" s="4">
        <v>0</v>
      </c>
      <c r="Z312" s="5">
        <v>6.1648414167688901E-4</v>
      </c>
      <c r="AA312" s="5">
        <v>7.3174042391652096E-4</v>
      </c>
      <c r="AB312" s="10">
        <v>5.8778551437264201E-3</v>
      </c>
      <c r="AC312" s="10">
        <v>1.16781691076492E-3</v>
      </c>
      <c r="AD312" s="10">
        <v>1.9393708154536601E-2</v>
      </c>
      <c r="AE312" s="4">
        <v>0.169035846385553</v>
      </c>
      <c r="AF312" s="4">
        <v>8.1195473626197695E-2</v>
      </c>
      <c r="AG312" s="4">
        <v>0.50817017398864495</v>
      </c>
      <c r="AH312" s="4">
        <v>0.65413126363112895</v>
      </c>
      <c r="AI312" s="4">
        <v>0.77537202096008595</v>
      </c>
      <c r="AJ312" s="4">
        <v>0.90531204888273997</v>
      </c>
      <c r="AK312" s="4">
        <v>0.94427766349059095</v>
      </c>
      <c r="AL312" s="4">
        <v>0.97837997848557801</v>
      </c>
      <c r="AM312" s="4">
        <v>0</v>
      </c>
      <c r="AN312" s="4">
        <v>0</v>
      </c>
      <c r="AO312" s="4" t="s">
        <v>86</v>
      </c>
      <c r="AP312" s="4" t="s">
        <v>87</v>
      </c>
      <c r="AQ312">
        <v>110346559.48</v>
      </c>
      <c r="AR312" s="4">
        <v>482</v>
      </c>
      <c r="AS312" s="15">
        <v>0</v>
      </c>
      <c r="AT312" s="15">
        <v>60.808514634442801</v>
      </c>
      <c r="AU312" s="15">
        <v>60.808514634442801</v>
      </c>
      <c r="AV312" s="15">
        <v>39.191485365557099</v>
      </c>
      <c r="AW312" s="15">
        <v>39.191485365557099</v>
      </c>
      <c r="AX312" s="15">
        <v>0</v>
      </c>
      <c r="AY312">
        <v>7221.5602910656298</v>
      </c>
    </row>
    <row r="313" spans="1:51" x14ac:dyDescent="0.25">
      <c r="A313">
        <v>97</v>
      </c>
      <c r="B313" s="4">
        <v>0.97065291432171596</v>
      </c>
      <c r="C313" s="4">
        <v>39.151758556617203</v>
      </c>
      <c r="D313" s="4">
        <v>30.053247813993501</v>
      </c>
      <c r="E313" s="4">
        <v>4.0553706862916102E-2</v>
      </c>
      <c r="F313" s="5">
        <v>2.9347085678283698E-2</v>
      </c>
      <c r="G313" s="5">
        <v>0</v>
      </c>
      <c r="H313" s="4">
        <v>5.47915031594097</v>
      </c>
      <c r="I313" s="4">
        <v>3.7911309216209199</v>
      </c>
      <c r="J313" s="4">
        <v>46.467201306476099</v>
      </c>
      <c r="K313" s="4">
        <v>265.73684679177802</v>
      </c>
      <c r="L313" s="4">
        <v>15.6750229838641</v>
      </c>
      <c r="M313" s="4">
        <v>80.6948950005998</v>
      </c>
      <c r="N313" s="4">
        <v>96.210551432143802</v>
      </c>
      <c r="O313" s="4">
        <v>70.566981900993198</v>
      </c>
      <c r="P313" s="4">
        <v>267513.985414656</v>
      </c>
      <c r="Q313" s="4">
        <v>254631.72333333301</v>
      </c>
      <c r="R313" s="4">
        <v>773.47153008623502</v>
      </c>
      <c r="S313" s="4">
        <v>0</v>
      </c>
      <c r="T313" s="4">
        <v>0</v>
      </c>
      <c r="U313" s="4">
        <v>0</v>
      </c>
      <c r="V313" s="4">
        <v>0.49395059413312298</v>
      </c>
      <c r="W313" s="4">
        <v>0</v>
      </c>
      <c r="X313" s="4">
        <v>0.39008246212362901</v>
      </c>
      <c r="Y313" s="4">
        <v>0</v>
      </c>
      <c r="Z313" s="5">
        <v>6.30689431809445E-4</v>
      </c>
      <c r="AA313" s="5">
        <v>1.13009215493973E-3</v>
      </c>
      <c r="AB313" s="10">
        <v>5.84874635479001E-3</v>
      </c>
      <c r="AC313" s="10">
        <v>1.6229979533349699E-3</v>
      </c>
      <c r="AD313" s="10">
        <v>2.0114541046060801E-2</v>
      </c>
      <c r="AE313" s="4">
        <v>0.20610717444419899</v>
      </c>
      <c r="AF313" s="4">
        <v>2.47453644182281E-2</v>
      </c>
      <c r="AG313" s="4">
        <v>0.227384031415375</v>
      </c>
      <c r="AH313" s="4">
        <v>0.47505127014905801</v>
      </c>
      <c r="AI313" s="4">
        <v>0.74496922740771399</v>
      </c>
      <c r="AJ313" s="4">
        <v>0.82360271991717104</v>
      </c>
      <c r="AK313" s="4">
        <v>0.97673603464565495</v>
      </c>
      <c r="AL313" s="4">
        <v>1</v>
      </c>
      <c r="AM313" s="4">
        <v>0</v>
      </c>
      <c r="AN313" s="4">
        <v>0</v>
      </c>
      <c r="AO313" s="4" t="s">
        <v>154</v>
      </c>
      <c r="AP313" s="4" t="s">
        <v>155</v>
      </c>
      <c r="AQ313">
        <v>29791911.629999999</v>
      </c>
      <c r="AR313" s="4">
        <v>117</v>
      </c>
      <c r="AS313" s="15">
        <v>0</v>
      </c>
      <c r="AT313" s="15">
        <v>50.604940586687597</v>
      </c>
      <c r="AU313" s="15">
        <v>50.604940586687597</v>
      </c>
      <c r="AV313" s="15">
        <v>49.395059413312303</v>
      </c>
      <c r="AW313" s="15">
        <v>49.395059413312303</v>
      </c>
      <c r="AX313" s="15">
        <v>0</v>
      </c>
      <c r="AY313">
        <v>6949.5280376198598</v>
      </c>
    </row>
    <row r="320" spans="1:51" x14ac:dyDescent="0.25">
      <c r="F320" t="s">
        <v>167</v>
      </c>
    </row>
    <row r="321" spans="1:51" x14ac:dyDescent="0.25">
      <c r="A321" t="s">
        <v>20</v>
      </c>
      <c r="B321" t="s">
        <v>21</v>
      </c>
      <c r="C321" t="s">
        <v>22</v>
      </c>
      <c r="D321" t="s">
        <v>23</v>
      </c>
      <c r="E321" t="s">
        <v>94</v>
      </c>
      <c r="F321" t="s">
        <v>95</v>
      </c>
      <c r="G321" t="s">
        <v>24</v>
      </c>
      <c r="H321" t="s">
        <v>25</v>
      </c>
      <c r="I321" t="s">
        <v>26</v>
      </c>
      <c r="J321" t="s">
        <v>27</v>
      </c>
      <c r="K321" t="s">
        <v>28</v>
      </c>
      <c r="L321" t="s">
        <v>29</v>
      </c>
      <c r="M321" t="s">
        <v>30</v>
      </c>
      <c r="N321" t="s">
        <v>31</v>
      </c>
      <c r="O321" t="s">
        <v>32</v>
      </c>
      <c r="P321" t="s">
        <v>33</v>
      </c>
      <c r="Q321" t="s">
        <v>34</v>
      </c>
      <c r="R321" t="s">
        <v>35</v>
      </c>
      <c r="S321" t="s">
        <v>36</v>
      </c>
      <c r="T321" t="s">
        <v>37</v>
      </c>
      <c r="U321" t="s">
        <v>38</v>
      </c>
      <c r="V321" t="s">
        <v>39</v>
      </c>
      <c r="W321" t="s">
        <v>40</v>
      </c>
      <c r="X321" t="s">
        <v>41</v>
      </c>
      <c r="Y321" t="s">
        <v>42</v>
      </c>
      <c r="Z321" t="s">
        <v>43</v>
      </c>
      <c r="AA321" t="s">
        <v>44</v>
      </c>
      <c r="AB321" t="s">
        <v>45</v>
      </c>
      <c r="AC321" t="s">
        <v>46</v>
      </c>
      <c r="AD321" t="s">
        <v>47</v>
      </c>
      <c r="AE321" t="s">
        <v>48</v>
      </c>
      <c r="AF321" t="s">
        <v>49</v>
      </c>
      <c r="AG321" t="s">
        <v>50</v>
      </c>
      <c r="AH321" t="s">
        <v>51</v>
      </c>
      <c r="AI321" t="s">
        <v>52</v>
      </c>
      <c r="AJ321" t="s">
        <v>53</v>
      </c>
      <c r="AK321" t="s">
        <v>54</v>
      </c>
      <c r="AL321" t="s">
        <v>55</v>
      </c>
      <c r="AM321" t="s">
        <v>56</v>
      </c>
      <c r="AN321" t="s">
        <v>57</v>
      </c>
      <c r="AO321" t="s">
        <v>58</v>
      </c>
      <c r="AP321" t="s">
        <v>59</v>
      </c>
      <c r="AQ321" t="s">
        <v>60</v>
      </c>
      <c r="AR321" t="s">
        <v>61</v>
      </c>
      <c r="AS321" t="s">
        <v>116</v>
      </c>
      <c r="AT321" t="s">
        <v>117</v>
      </c>
      <c r="AU321" t="s">
        <v>118</v>
      </c>
      <c r="AV321" t="s">
        <v>119</v>
      </c>
      <c r="AW321" t="s">
        <v>120</v>
      </c>
      <c r="AX321" t="s">
        <v>121</v>
      </c>
      <c r="AY321" t="s">
        <v>171</v>
      </c>
    </row>
    <row r="322" spans="1:51" x14ac:dyDescent="0.25">
      <c r="A322">
        <v>96</v>
      </c>
      <c r="B322" s="4">
        <v>0.97716053000000003</v>
      </c>
      <c r="C322" s="4">
        <v>0</v>
      </c>
      <c r="D322" s="4">
        <v>24.213649030961399</v>
      </c>
      <c r="E322" s="4">
        <v>0</v>
      </c>
      <c r="F322" s="5">
        <v>2.2839470000000001E-2</v>
      </c>
      <c r="G322" s="5">
        <v>0</v>
      </c>
      <c r="H322" s="4">
        <v>5.125</v>
      </c>
      <c r="I322" s="4">
        <v>3.939838</v>
      </c>
      <c r="J322" s="4">
        <v>21.617100000000001</v>
      </c>
      <c r="K322" s="4">
        <v>58.68</v>
      </c>
      <c r="L322" s="4">
        <v>100</v>
      </c>
      <c r="M322" s="4">
        <v>63</v>
      </c>
      <c r="N322" s="4">
        <v>71</v>
      </c>
      <c r="O322" s="4">
        <v>1.43</v>
      </c>
      <c r="P322" s="4">
        <v>6298.6</v>
      </c>
      <c r="Q322" s="4">
        <v>6298.6</v>
      </c>
      <c r="R322" s="4">
        <v>791</v>
      </c>
      <c r="S322" s="4">
        <v>0</v>
      </c>
      <c r="T322" s="4">
        <v>0</v>
      </c>
      <c r="U322" s="4">
        <v>0</v>
      </c>
      <c r="V322" s="4">
        <v>0</v>
      </c>
      <c r="W322" s="4">
        <v>0</v>
      </c>
      <c r="X322" s="4">
        <v>0</v>
      </c>
      <c r="Y322" s="4">
        <v>0</v>
      </c>
      <c r="Z322" s="5">
        <v>1.497011E-2</v>
      </c>
      <c r="AA322" s="5">
        <v>2.17E-6</v>
      </c>
      <c r="AB322" s="10">
        <v>7.6298700000000004E-3</v>
      </c>
      <c r="AC322" s="10">
        <v>0</v>
      </c>
      <c r="AD322" s="10">
        <v>2.3729999999999999E-4</v>
      </c>
      <c r="AE322" s="4">
        <v>7.1202893085455299E-2</v>
      </c>
      <c r="AF322" s="4">
        <v>0</v>
      </c>
      <c r="AG322" s="4">
        <v>1</v>
      </c>
      <c r="AH322" s="4">
        <v>1</v>
      </c>
      <c r="AI322" s="4">
        <v>1</v>
      </c>
      <c r="AJ322" s="4">
        <v>1</v>
      </c>
      <c r="AK322" s="4">
        <v>1</v>
      </c>
      <c r="AL322" s="4">
        <v>1</v>
      </c>
      <c r="AM322" s="4">
        <v>0</v>
      </c>
      <c r="AN322" s="4">
        <v>0</v>
      </c>
      <c r="AO322" s="4" t="s">
        <v>150</v>
      </c>
      <c r="AP322" s="4" t="s">
        <v>134</v>
      </c>
      <c r="AQ322">
        <v>6298.6</v>
      </c>
      <c r="AR322" s="4">
        <v>1</v>
      </c>
      <c r="AS322" s="15">
        <v>0</v>
      </c>
      <c r="AT322" s="15">
        <v>100</v>
      </c>
      <c r="AU322" s="15">
        <v>100</v>
      </c>
      <c r="AV322" s="15">
        <v>0</v>
      </c>
      <c r="AW322" s="15">
        <v>0</v>
      </c>
      <c r="AX322" s="15">
        <v>0</v>
      </c>
      <c r="AY322" s="31">
        <v>6038.87</v>
      </c>
    </row>
    <row r="323" spans="1:51" x14ac:dyDescent="0.25">
      <c r="A323">
        <v>96</v>
      </c>
      <c r="B323" s="4">
        <v>0.97813088332639997</v>
      </c>
      <c r="C323" s="4">
        <v>1.23937654084027E-4</v>
      </c>
      <c r="D323" s="4">
        <v>23.305599418458499</v>
      </c>
      <c r="E323" s="4">
        <v>1.0328143716532901E-7</v>
      </c>
      <c r="F323" s="5">
        <v>2.1869116673599202E-2</v>
      </c>
      <c r="G323" s="5">
        <v>0</v>
      </c>
      <c r="H323" s="4">
        <v>4.3841694117253303</v>
      </c>
      <c r="I323" s="4">
        <v>3.87936717458338</v>
      </c>
      <c r="J323" s="4">
        <v>-36.0501309847116</v>
      </c>
      <c r="K323" s="4">
        <v>62.262641073672299</v>
      </c>
      <c r="L323" s="4">
        <v>21.837415346604399</v>
      </c>
      <c r="M323" s="4">
        <v>65.481193180797106</v>
      </c>
      <c r="N323" s="4">
        <v>85.816611765493207</v>
      </c>
      <c r="O323" s="4">
        <v>64.371433553485403</v>
      </c>
      <c r="P323" s="4">
        <v>188996.963243946</v>
      </c>
      <c r="Q323" s="4">
        <v>129096.61333333301</v>
      </c>
      <c r="R323" s="4">
        <v>789.02445176460003</v>
      </c>
      <c r="S323" s="4">
        <v>0</v>
      </c>
      <c r="T323" s="4">
        <v>0</v>
      </c>
      <c r="U323" s="4">
        <v>0</v>
      </c>
      <c r="V323" s="4">
        <v>0.98777411769955004</v>
      </c>
      <c r="W323" s="4">
        <v>0</v>
      </c>
      <c r="X323" s="4">
        <v>0.98777411769955004</v>
      </c>
      <c r="Y323" s="4">
        <v>0</v>
      </c>
      <c r="Z323" s="5">
        <v>7.0603289623063603E-4</v>
      </c>
      <c r="AA323" s="5">
        <v>1.25736465302059E-4</v>
      </c>
      <c r="AB323" s="10">
        <v>7.5727671028429202E-3</v>
      </c>
      <c r="AC323" s="10">
        <v>7.3623489451336995E-4</v>
      </c>
      <c r="AD323" s="10">
        <v>1.2728325314710199E-2</v>
      </c>
      <c r="AE323" s="4">
        <v>0.18739474325994901</v>
      </c>
      <c r="AF323" s="4">
        <v>0</v>
      </c>
      <c r="AG323" s="4">
        <v>1.22258823004497E-2</v>
      </c>
      <c r="AH323" s="4">
        <v>1</v>
      </c>
      <c r="AI323" s="4">
        <v>1</v>
      </c>
      <c r="AJ323" s="4">
        <v>1</v>
      </c>
      <c r="AK323" s="4">
        <v>1</v>
      </c>
      <c r="AL323" s="4">
        <v>1</v>
      </c>
      <c r="AM323" s="4">
        <v>0</v>
      </c>
      <c r="AN323" s="4">
        <v>0</v>
      </c>
      <c r="AO323" s="4" t="s">
        <v>151</v>
      </c>
      <c r="AP323" s="4" t="s">
        <v>135</v>
      </c>
      <c r="AQ323">
        <v>387289.84</v>
      </c>
      <c r="AR323" s="4">
        <v>3</v>
      </c>
      <c r="AS323" s="15">
        <v>0</v>
      </c>
      <c r="AT323" s="15">
        <v>1.22258823004497</v>
      </c>
      <c r="AU323" s="15">
        <v>1.22258823004497</v>
      </c>
      <c r="AV323" s="15">
        <v>98.777411769954995</v>
      </c>
      <c r="AW323" s="15">
        <v>98.777411769954995</v>
      </c>
      <c r="AX323" s="15">
        <v>0</v>
      </c>
      <c r="AY323" s="31">
        <v>6399.3311243695398</v>
      </c>
    </row>
    <row r="324" spans="1:51" x14ac:dyDescent="0.25">
      <c r="A324">
        <v>96</v>
      </c>
      <c r="B324" s="4">
        <v>0.97767595369298899</v>
      </c>
      <c r="C324" s="4">
        <v>99.764868210203204</v>
      </c>
      <c r="D324" s="4">
        <v>23.732553835948899</v>
      </c>
      <c r="E324" s="4">
        <v>0.396131170920966</v>
      </c>
      <c r="F324" s="5">
        <v>2.23240463070109E-2</v>
      </c>
      <c r="G324" s="5">
        <v>0</v>
      </c>
      <c r="H324" s="4">
        <v>5.24541662330956</v>
      </c>
      <c r="I324" s="4">
        <v>3.9812489169932999</v>
      </c>
      <c r="J324" s="4">
        <v>18.179486685136499</v>
      </c>
      <c r="K324" s="4">
        <v>69.492765463073496</v>
      </c>
      <c r="L324" s="4">
        <v>100</v>
      </c>
      <c r="M324" s="4">
        <v>70.662820186880793</v>
      </c>
      <c r="N324" s="4">
        <v>77.159489318625603</v>
      </c>
      <c r="O324" s="4">
        <v>4.5159994505139203</v>
      </c>
      <c r="P324" s="4">
        <v>23196.233796422701</v>
      </c>
      <c r="Q324" s="4">
        <v>17259.763999999999</v>
      </c>
      <c r="R324" s="4">
        <v>790.59380116669001</v>
      </c>
      <c r="S324" s="4">
        <v>0</v>
      </c>
      <c r="T324" s="4">
        <v>0</v>
      </c>
      <c r="U324" s="4">
        <v>0</v>
      </c>
      <c r="V324" s="4">
        <v>0</v>
      </c>
      <c r="W324" s="4">
        <v>0</v>
      </c>
      <c r="X324" s="4">
        <v>0.46315639078263099</v>
      </c>
      <c r="Y324" s="4">
        <v>0</v>
      </c>
      <c r="Z324" s="5">
        <v>1.2029029873780401E-2</v>
      </c>
      <c r="AA324" s="5">
        <v>7.6213124654195697E-4</v>
      </c>
      <c r="AB324" s="10">
        <v>7.24865434544296E-3</v>
      </c>
      <c r="AC324" s="10">
        <v>1.4791840132773501E-3</v>
      </c>
      <c r="AD324" s="10">
        <v>8.0502918996459003E-4</v>
      </c>
      <c r="AE324" s="4">
        <v>0.23627732374117999</v>
      </c>
      <c r="AF324" s="4">
        <v>0</v>
      </c>
      <c r="AG324" s="4">
        <v>0.177664422294534</v>
      </c>
      <c r="AH324" s="4">
        <v>0.334081624754544</v>
      </c>
      <c r="AI324" s="4">
        <v>0.334081624754544</v>
      </c>
      <c r="AJ324" s="4">
        <v>0.64082081307716598</v>
      </c>
      <c r="AK324" s="4">
        <v>1</v>
      </c>
      <c r="AL324" s="4">
        <v>1</v>
      </c>
      <c r="AM324" s="4">
        <v>0</v>
      </c>
      <c r="AN324" s="4">
        <v>0</v>
      </c>
      <c r="AO324" s="4" t="s">
        <v>152</v>
      </c>
      <c r="AP324" s="4" t="s">
        <v>136</v>
      </c>
      <c r="AQ324">
        <v>86298.82</v>
      </c>
      <c r="AR324" s="4">
        <v>5</v>
      </c>
      <c r="AS324" s="15">
        <v>0</v>
      </c>
      <c r="AT324" s="15">
        <v>100</v>
      </c>
      <c r="AU324" s="15">
        <v>100</v>
      </c>
      <c r="AV324" s="15">
        <v>0</v>
      </c>
      <c r="AW324" s="15">
        <v>0</v>
      </c>
      <c r="AX324" s="15">
        <v>0</v>
      </c>
      <c r="AY324" s="31">
        <v>6626.8325559619398</v>
      </c>
    </row>
    <row r="325" spans="1:51" x14ac:dyDescent="0.25">
      <c r="A325">
        <v>96</v>
      </c>
      <c r="B325" s="4">
        <v>0.976909219796672</v>
      </c>
      <c r="C325" s="4">
        <v>38.073474921010103</v>
      </c>
      <c r="D325" s="4">
        <v>24.447211052226901</v>
      </c>
      <c r="E325" s="4">
        <v>3.9148234262873199E-2</v>
      </c>
      <c r="F325" s="5">
        <v>2.30907802033271E-2</v>
      </c>
      <c r="G325" s="5">
        <v>0</v>
      </c>
      <c r="H325" s="4">
        <v>4.5547181089232103</v>
      </c>
      <c r="I325" s="4">
        <v>3.7844752517836699</v>
      </c>
      <c r="J325" s="4">
        <v>-27.4613857282969</v>
      </c>
      <c r="K325" s="4">
        <v>73.451708711618906</v>
      </c>
      <c r="L325" s="4">
        <v>38.276036851133398</v>
      </c>
      <c r="M325" s="4">
        <v>69.839357230877198</v>
      </c>
      <c r="N325" s="4">
        <v>84.251747710497796</v>
      </c>
      <c r="O325" s="4">
        <v>51.4543828760143</v>
      </c>
      <c r="P325" s="4">
        <v>154255.06340632599</v>
      </c>
      <c r="Q325" s="4">
        <v>70026.921428571397</v>
      </c>
      <c r="R325" s="4">
        <v>792.36028976202897</v>
      </c>
      <c r="S325" s="4">
        <v>0</v>
      </c>
      <c r="T325" s="4">
        <v>0</v>
      </c>
      <c r="U325" s="4">
        <v>0</v>
      </c>
      <c r="V325" s="4">
        <v>0.77595747105016399</v>
      </c>
      <c r="W325" s="4">
        <v>0</v>
      </c>
      <c r="X325" s="4">
        <v>0.81003671139130196</v>
      </c>
      <c r="Y325" s="4">
        <v>0</v>
      </c>
      <c r="Z325" s="5">
        <v>2.5146206889974602E-3</v>
      </c>
      <c r="AA325" s="5">
        <v>4.9481776507545204E-4</v>
      </c>
      <c r="AB325" s="10">
        <v>7.1872026245950902E-3</v>
      </c>
      <c r="AC325" s="10">
        <v>1.2861365673534301E-3</v>
      </c>
      <c r="AD325" s="10">
        <v>1.16079910915893E-2</v>
      </c>
      <c r="AE325" s="4">
        <v>0.23503132221418699</v>
      </c>
      <c r="AF325" s="4">
        <v>0</v>
      </c>
      <c r="AG325" s="4">
        <v>3.2361635611773301E-3</v>
      </c>
      <c r="AH325" s="4">
        <v>0.39233629433741202</v>
      </c>
      <c r="AI325" s="4">
        <v>0.77919363461134095</v>
      </c>
      <c r="AJ325" s="4">
        <v>0.81327287495248002</v>
      </c>
      <c r="AK325" s="4">
        <v>0.87268333229801698</v>
      </c>
      <c r="AL325" s="4">
        <v>0.95660834113900395</v>
      </c>
      <c r="AM325" s="4">
        <v>0</v>
      </c>
      <c r="AN325" s="4">
        <v>0</v>
      </c>
      <c r="AO325" s="4" t="s">
        <v>72</v>
      </c>
      <c r="AP325" s="4" t="s">
        <v>73</v>
      </c>
      <c r="AQ325">
        <v>490188.45</v>
      </c>
      <c r="AR325" s="4">
        <v>7</v>
      </c>
      <c r="AS325" s="15">
        <v>0</v>
      </c>
      <c r="AT325" s="15">
        <v>22.4042528949835</v>
      </c>
      <c r="AU325" s="15">
        <v>22.4042528949835</v>
      </c>
      <c r="AV325" s="15">
        <v>77.5957471050164</v>
      </c>
      <c r="AW325" s="15">
        <v>77.5957471050164</v>
      </c>
      <c r="AX325" s="15">
        <v>0</v>
      </c>
      <c r="AY325">
        <v>6533.9816081378403</v>
      </c>
    </row>
    <row r="326" spans="1:51" x14ac:dyDescent="0.25">
      <c r="A326">
        <v>96</v>
      </c>
      <c r="B326" s="4">
        <v>0.97459024289442597</v>
      </c>
      <c r="C326" s="4">
        <v>22.074406060211501</v>
      </c>
      <c r="D326" s="4">
        <v>26.571491031653402</v>
      </c>
      <c r="E326" s="4">
        <v>2.0570132893024E-2</v>
      </c>
      <c r="F326" s="5">
        <v>2.5409757105573898E-2</v>
      </c>
      <c r="G326" s="5">
        <v>0</v>
      </c>
      <c r="H326" s="4">
        <v>4.7972089937245004</v>
      </c>
      <c r="I326" s="4">
        <v>3.8548303558674402</v>
      </c>
      <c r="J326" s="4">
        <v>-10.815221780054101</v>
      </c>
      <c r="K326" s="4">
        <v>91.757595242909503</v>
      </c>
      <c r="L326" s="4">
        <v>41.232429239727701</v>
      </c>
      <c r="M326" s="4">
        <v>76.185736088414203</v>
      </c>
      <c r="N326" s="4">
        <v>83.145857782943594</v>
      </c>
      <c r="O326" s="4">
        <v>41.981639381777697</v>
      </c>
      <c r="P326" s="4">
        <v>173997.75443496401</v>
      </c>
      <c r="Q326" s="4">
        <v>77006.339828571407</v>
      </c>
      <c r="R326" s="4">
        <v>781.23870455394797</v>
      </c>
      <c r="S326" s="4">
        <v>0</v>
      </c>
      <c r="T326" s="4">
        <v>0</v>
      </c>
      <c r="U326" s="4">
        <v>4.1088705997280603E-3</v>
      </c>
      <c r="V326" s="4">
        <v>0.40493140191150401</v>
      </c>
      <c r="W326" s="4">
        <v>0</v>
      </c>
      <c r="X326" s="4">
        <v>0.54920689732271799</v>
      </c>
      <c r="Y326" s="4">
        <v>0</v>
      </c>
      <c r="Z326" s="5">
        <v>2.9135551355942398E-3</v>
      </c>
      <c r="AA326" s="5">
        <v>3.41331098926454E-4</v>
      </c>
      <c r="AB326" s="10">
        <v>6.9294793403699402E-3</v>
      </c>
      <c r="AC326" s="10">
        <v>1.36435417414712E-3</v>
      </c>
      <c r="AD326" s="10">
        <v>1.3861019258965501E-2</v>
      </c>
      <c r="AE326" s="4">
        <v>0.28884853327864801</v>
      </c>
      <c r="AF326" s="4">
        <v>6.1421707937491202E-2</v>
      </c>
      <c r="AG326" s="4">
        <v>0.18429973840216901</v>
      </c>
      <c r="AH326" s="4">
        <v>0.40617241513102598</v>
      </c>
      <c r="AI326" s="4">
        <v>0.50976472514511195</v>
      </c>
      <c r="AJ326" s="4">
        <v>0.55927645191501896</v>
      </c>
      <c r="AK326" s="4">
        <v>0.65677790906220601</v>
      </c>
      <c r="AL326" s="4">
        <v>0.73150461800159305</v>
      </c>
      <c r="AM326" s="4">
        <v>0</v>
      </c>
      <c r="AN326" s="4">
        <v>0</v>
      </c>
      <c r="AO326" s="4" t="s">
        <v>74</v>
      </c>
      <c r="AP326" s="4" t="s">
        <v>75</v>
      </c>
      <c r="AQ326">
        <v>13476109.470000001</v>
      </c>
      <c r="AR326" s="4">
        <v>175</v>
      </c>
      <c r="AS326" s="15">
        <v>0</v>
      </c>
      <c r="AT326" s="15">
        <v>59.161527796642297</v>
      </c>
      <c r="AU326" s="15">
        <v>59.161527796642297</v>
      </c>
      <c r="AV326" s="15">
        <v>40.838472203357597</v>
      </c>
      <c r="AW326" s="15">
        <v>40.838472203357597</v>
      </c>
      <c r="AX326" s="15">
        <v>0</v>
      </c>
      <c r="AY326">
        <v>6498.3554337886999</v>
      </c>
    </row>
    <row r="327" spans="1:51" x14ac:dyDescent="0.25">
      <c r="A327">
        <v>96</v>
      </c>
      <c r="B327" s="4">
        <v>0.96886034182147796</v>
      </c>
      <c r="C327" s="4">
        <v>40.440423109011498</v>
      </c>
      <c r="D327" s="4">
        <v>31.5877061450947</v>
      </c>
      <c r="E327" s="4">
        <v>4.2263658797815302E-2</v>
      </c>
      <c r="F327" s="5">
        <v>3.1139658178521001E-2</v>
      </c>
      <c r="G327" s="5">
        <v>0</v>
      </c>
      <c r="H327" s="4">
        <v>4.8623559875625002</v>
      </c>
      <c r="I327" s="4">
        <v>3.8580749582591101</v>
      </c>
      <c r="J327" s="4">
        <v>-12.1718745706111</v>
      </c>
      <c r="K327" s="4">
        <v>117.032474715747</v>
      </c>
      <c r="L327" s="4">
        <v>20.574325585653199</v>
      </c>
      <c r="M327" s="4">
        <v>75.335519438099794</v>
      </c>
      <c r="N327" s="4">
        <v>87.329666661828497</v>
      </c>
      <c r="O327" s="4">
        <v>58.323682777041199</v>
      </c>
      <c r="P327" s="4">
        <v>219618.07166720601</v>
      </c>
      <c r="Q327" s="4">
        <v>191514.84397525099</v>
      </c>
      <c r="R327" s="4">
        <v>779.73934899958294</v>
      </c>
      <c r="S327" s="4">
        <v>0</v>
      </c>
      <c r="T327" s="4">
        <v>0</v>
      </c>
      <c r="U327" s="4">
        <v>3.3272694821957001E-2</v>
      </c>
      <c r="V327" s="4">
        <v>0.22760152758559199</v>
      </c>
      <c r="W327" s="4">
        <v>0</v>
      </c>
      <c r="X327" s="4">
        <v>0.54727290967734898</v>
      </c>
      <c r="Y327" s="4">
        <v>0</v>
      </c>
      <c r="Z327" s="5">
        <v>8.1499456168208895E-4</v>
      </c>
      <c r="AA327" s="5">
        <v>3.71824793978648E-4</v>
      </c>
      <c r="AB327" s="10">
        <v>6.4783478029482502E-3</v>
      </c>
      <c r="AC327" s="10">
        <v>1.4864459943513899E-3</v>
      </c>
      <c r="AD327" s="10">
        <v>2.19880268187479E-2</v>
      </c>
      <c r="AE327" s="4">
        <v>0.26036659444119897</v>
      </c>
      <c r="AF327" s="4">
        <v>2.3117556712175601E-2</v>
      </c>
      <c r="AG327" s="4">
        <v>0.27600359146683801</v>
      </c>
      <c r="AH327" s="4">
        <v>0.52360633577249605</v>
      </c>
      <c r="AI327" s="4">
        <v>0.60324648029845096</v>
      </c>
      <c r="AJ327" s="4">
        <v>0.63702197876711397</v>
      </c>
      <c r="AK327" s="4">
        <v>0.70027681334944503</v>
      </c>
      <c r="AL327" s="4">
        <v>0.77285349694535599</v>
      </c>
      <c r="AM327" s="4">
        <v>0</v>
      </c>
      <c r="AN327" s="4">
        <v>0</v>
      </c>
      <c r="AO327" s="4" t="s">
        <v>76</v>
      </c>
      <c r="AP327" s="4" t="s">
        <v>77</v>
      </c>
      <c r="AQ327">
        <v>247628693.25999999</v>
      </c>
      <c r="AR327" s="4">
        <v>1293</v>
      </c>
      <c r="AS327" s="15">
        <v>0</v>
      </c>
      <c r="AT327" s="15">
        <v>77.009136206916097</v>
      </c>
      <c r="AU327" s="15">
        <v>77.009136206916097</v>
      </c>
      <c r="AV327" s="15">
        <v>22.9908637930838</v>
      </c>
      <c r="AW327" s="15">
        <v>22.9908637930838</v>
      </c>
      <c r="AX327" s="15">
        <v>0</v>
      </c>
      <c r="AY327">
        <v>6501.5446785985796</v>
      </c>
    </row>
    <row r="328" spans="1:51" x14ac:dyDescent="0.25">
      <c r="A328">
        <v>96</v>
      </c>
      <c r="B328" s="4">
        <v>0.96573945095063496</v>
      </c>
      <c r="C328" s="4">
        <v>26.2683108727765</v>
      </c>
      <c r="D328" s="4">
        <v>34.185789633662203</v>
      </c>
      <c r="E328" s="4">
        <v>2.50750565762657E-2</v>
      </c>
      <c r="F328" s="5">
        <v>3.4260549049364701E-2</v>
      </c>
      <c r="G328" s="5">
        <v>0</v>
      </c>
      <c r="H328" s="4">
        <v>5.05920697538523</v>
      </c>
      <c r="I328" s="4">
        <v>3.85400902262873</v>
      </c>
      <c r="J328" s="4">
        <v>-1.7980776729279799</v>
      </c>
      <c r="K328" s="4">
        <v>142.02820621160899</v>
      </c>
      <c r="L328" s="4">
        <v>17.983651275976701</v>
      </c>
      <c r="M328" s="4">
        <v>77.491934652490002</v>
      </c>
      <c r="N328" s="4">
        <v>66.541743251227103</v>
      </c>
      <c r="O328" s="4">
        <v>46.654264657239302</v>
      </c>
      <c r="P328" s="4">
        <v>242262.201862419</v>
      </c>
      <c r="Q328" s="4">
        <v>221850.258230354</v>
      </c>
      <c r="R328" s="4">
        <v>778.87179743013303</v>
      </c>
      <c r="S328" s="4">
        <v>0</v>
      </c>
      <c r="T328" s="4">
        <v>0</v>
      </c>
      <c r="U328" s="4">
        <v>4.4137931761979499E-2</v>
      </c>
      <c r="V328" s="4">
        <v>0.33598303642440502</v>
      </c>
      <c r="W328" s="4">
        <v>0</v>
      </c>
      <c r="X328" s="4">
        <v>0.70912851379583397</v>
      </c>
      <c r="Y328" s="4">
        <v>0</v>
      </c>
      <c r="Z328" s="5">
        <v>6.6896119312336597E-4</v>
      </c>
      <c r="AA328" s="5">
        <v>4.4207676698071398E-4</v>
      </c>
      <c r="AB328" s="10">
        <v>6.0550811005314802E-3</v>
      </c>
      <c r="AC328" s="10">
        <v>1.69660632101201E-3</v>
      </c>
      <c r="AD328" s="10">
        <v>2.5397806401928399E-2</v>
      </c>
      <c r="AE328" s="4">
        <v>0.24935199916249501</v>
      </c>
      <c r="AF328" s="4">
        <v>0.103078909908375</v>
      </c>
      <c r="AG328" s="4">
        <v>0.36533041109766401</v>
      </c>
      <c r="AH328" s="4">
        <v>0.51667970696205001</v>
      </c>
      <c r="AI328" s="4">
        <v>0.57012862032787703</v>
      </c>
      <c r="AJ328" s="4">
        <v>0.61251345577153604</v>
      </c>
      <c r="AK328" s="4">
        <v>0.67253733264514504</v>
      </c>
      <c r="AL328" s="4">
        <v>0.74782170294773997</v>
      </c>
      <c r="AM328" s="4">
        <v>0</v>
      </c>
      <c r="AN328" s="4">
        <v>0</v>
      </c>
      <c r="AO328" s="4" t="s">
        <v>78</v>
      </c>
      <c r="AP328" s="4" t="s">
        <v>79</v>
      </c>
      <c r="AQ328">
        <v>3910110801.3099999</v>
      </c>
      <c r="AR328" s="4">
        <v>17625</v>
      </c>
      <c r="AS328" s="15">
        <v>0</v>
      </c>
      <c r="AT328" s="15">
        <v>65.993455386621903</v>
      </c>
      <c r="AU328" s="15">
        <v>65.993455386621903</v>
      </c>
      <c r="AV328" s="15">
        <v>34.006544613377997</v>
      </c>
      <c r="AW328" s="15">
        <v>34.006544613377997</v>
      </c>
      <c r="AX328" s="15">
        <v>0</v>
      </c>
      <c r="AY328" s="31">
        <v>6453.5232466421703</v>
      </c>
    </row>
    <row r="329" spans="1:51" x14ac:dyDescent="0.25">
      <c r="A329">
        <v>96</v>
      </c>
      <c r="B329" s="4">
        <v>0.963663625925126</v>
      </c>
      <c r="C329" s="4">
        <v>26.544456365171101</v>
      </c>
      <c r="D329" s="4">
        <v>35.863449394338097</v>
      </c>
      <c r="E329" s="4">
        <v>2.53798603648836E-2</v>
      </c>
      <c r="F329" s="5">
        <v>3.6336374074873799E-2</v>
      </c>
      <c r="G329" s="5">
        <v>0</v>
      </c>
      <c r="H329" s="4">
        <v>5.1763526808732498</v>
      </c>
      <c r="I329" s="4">
        <v>3.8198652806934401</v>
      </c>
      <c r="J329" s="4">
        <v>10.2484037864738</v>
      </c>
      <c r="K329" s="4">
        <v>161.41802274620699</v>
      </c>
      <c r="L329" s="4">
        <v>17.697358934640899</v>
      </c>
      <c r="M329" s="4">
        <v>77.5353259604084</v>
      </c>
      <c r="N329" s="4">
        <v>75.467611964683897</v>
      </c>
      <c r="O329" s="4">
        <v>53.258734653125302</v>
      </c>
      <c r="P329" s="4">
        <v>242415.49723449399</v>
      </c>
      <c r="Q329" s="4">
        <v>225511.02032607401</v>
      </c>
      <c r="R329" s="4">
        <v>777.20481702726795</v>
      </c>
      <c r="S329" s="4">
        <v>0</v>
      </c>
      <c r="T329" s="4">
        <v>0</v>
      </c>
      <c r="U329" s="4">
        <v>3.9772626869502503E-2</v>
      </c>
      <c r="V329" s="4">
        <v>0.29440469081281601</v>
      </c>
      <c r="W329" s="4">
        <v>0</v>
      </c>
      <c r="X329" s="4">
        <v>0.59793557693938704</v>
      </c>
      <c r="Y329" s="4">
        <v>0</v>
      </c>
      <c r="Z329" s="5">
        <v>6.3063003328911699E-4</v>
      </c>
      <c r="AA329" s="5">
        <v>6.0685799032746904E-4</v>
      </c>
      <c r="AB329" s="10">
        <v>6.2425732862890198E-3</v>
      </c>
      <c r="AC329" s="10">
        <v>1.8697104445600399E-3</v>
      </c>
      <c r="AD329" s="10">
        <v>2.6986584785813499E-2</v>
      </c>
      <c r="AE329" s="4">
        <v>0.26193932177234802</v>
      </c>
      <c r="AF329" s="4">
        <v>9.8506931625687896E-2</v>
      </c>
      <c r="AG329" s="4">
        <v>0.34347010698429298</v>
      </c>
      <c r="AH329" s="4">
        <v>0.48009132578437502</v>
      </c>
      <c r="AI329" s="4">
        <v>0.54226345932840203</v>
      </c>
      <c r="AJ329" s="4">
        <v>0.58964823860618099</v>
      </c>
      <c r="AK329" s="4">
        <v>0.64372337414546299</v>
      </c>
      <c r="AL329" s="4">
        <v>0.73135369594282795</v>
      </c>
      <c r="AM329" s="4">
        <v>0</v>
      </c>
      <c r="AN329" s="4">
        <v>0</v>
      </c>
      <c r="AO329" s="4" t="s">
        <v>80</v>
      </c>
      <c r="AP329" s="4" t="s">
        <v>81</v>
      </c>
      <c r="AQ329">
        <v>7600623429.0699997</v>
      </c>
      <c r="AR329" s="4">
        <v>33704</v>
      </c>
      <c r="AS329" s="15">
        <v>0</v>
      </c>
      <c r="AT329" s="15">
        <v>70.243458535522507</v>
      </c>
      <c r="AU329" s="15">
        <v>70.243458535522507</v>
      </c>
      <c r="AV329" s="15">
        <v>29.756541464477401</v>
      </c>
      <c r="AW329" s="15">
        <v>29.756541464477401</v>
      </c>
      <c r="AX329" s="15">
        <v>0</v>
      </c>
      <c r="AY329" s="31">
        <v>6888.5376467102496</v>
      </c>
    </row>
    <row r="330" spans="1:51" x14ac:dyDescent="0.25">
      <c r="A330">
        <v>96</v>
      </c>
      <c r="B330" s="4">
        <v>0.96007496888360599</v>
      </c>
      <c r="C330" s="4">
        <v>35.537509884695098</v>
      </c>
      <c r="D330" s="4">
        <v>38.671581891064797</v>
      </c>
      <c r="E330" s="4">
        <v>3.5929213089708999E-2</v>
      </c>
      <c r="F330" s="5">
        <v>3.9925031116393603E-2</v>
      </c>
      <c r="G330" s="5">
        <v>0</v>
      </c>
      <c r="H330" s="4">
        <v>5.0437126595591204</v>
      </c>
      <c r="I330" s="4">
        <v>3.8092485730703101</v>
      </c>
      <c r="J330" s="4">
        <v>6.0486478198204203</v>
      </c>
      <c r="K330" s="4">
        <v>185.641587721935</v>
      </c>
      <c r="L330" s="4">
        <v>16.888822752534399</v>
      </c>
      <c r="M330" s="4">
        <v>73.485996883336796</v>
      </c>
      <c r="N330" s="4">
        <v>88.524836592023405</v>
      </c>
      <c r="O330" s="4">
        <v>61.707707255191799</v>
      </c>
      <c r="P330" s="4">
        <v>251994.89322283701</v>
      </c>
      <c r="Q330" s="4">
        <v>236326.69252684401</v>
      </c>
      <c r="R330" s="4">
        <v>775.77243369692303</v>
      </c>
      <c r="S330" s="4">
        <v>0</v>
      </c>
      <c r="T330" s="4">
        <v>0</v>
      </c>
      <c r="U330" s="4">
        <v>6.9486438798614505E-2</v>
      </c>
      <c r="V330" s="4">
        <v>0.21832399961093801</v>
      </c>
      <c r="W330" s="4">
        <v>0</v>
      </c>
      <c r="X330" s="4">
        <v>0.36894777268461099</v>
      </c>
      <c r="Y330" s="4">
        <v>0</v>
      </c>
      <c r="Z330" s="5">
        <v>5.9204457567527504E-4</v>
      </c>
      <c r="AA330" s="5">
        <v>5.4154699917412599E-4</v>
      </c>
      <c r="AB330" s="10">
        <v>6.4229584511453098E-3</v>
      </c>
      <c r="AC330" s="10">
        <v>2.2061389335266799E-3</v>
      </c>
      <c r="AD330" s="10">
        <v>3.0162323636279499E-2</v>
      </c>
      <c r="AE330" s="4">
        <v>0.29266589905089102</v>
      </c>
      <c r="AF330" s="4">
        <v>6.5254696129471199E-2</v>
      </c>
      <c r="AG330" s="4">
        <v>0.24023954833597599</v>
      </c>
      <c r="AH330" s="4">
        <v>0.38108146622928202</v>
      </c>
      <c r="AI330" s="4">
        <v>0.46852778528639699</v>
      </c>
      <c r="AJ330" s="4">
        <v>0.53699058387007803</v>
      </c>
      <c r="AK330" s="4">
        <v>0.60826440180353603</v>
      </c>
      <c r="AL330" s="4">
        <v>0.701737039306359</v>
      </c>
      <c r="AM330" s="4">
        <v>0</v>
      </c>
      <c r="AN330" s="4">
        <v>0</v>
      </c>
      <c r="AO330" s="4" t="s">
        <v>82</v>
      </c>
      <c r="AP330" s="4" t="s">
        <v>83</v>
      </c>
      <c r="AQ330">
        <v>3433354189.0300002</v>
      </c>
      <c r="AR330" s="4">
        <v>14528</v>
      </c>
      <c r="AS330" s="15">
        <v>0</v>
      </c>
      <c r="AT330" s="15">
        <v>78.036312155051803</v>
      </c>
      <c r="AU330" s="15">
        <v>78.036312155051803</v>
      </c>
      <c r="AV330" s="15">
        <v>21.963687844948101</v>
      </c>
      <c r="AW330" s="15">
        <v>21.963687844948101</v>
      </c>
      <c r="AX330" s="15">
        <v>0</v>
      </c>
      <c r="AY330" s="31">
        <v>6970.4168440905496</v>
      </c>
    </row>
    <row r="331" spans="1:51" x14ac:dyDescent="0.25">
      <c r="A331">
        <v>96</v>
      </c>
      <c r="B331" s="4">
        <v>0.960394463366259</v>
      </c>
      <c r="C331" s="4">
        <v>42.333843820109301</v>
      </c>
      <c r="D331" s="4">
        <v>38.426226126796401</v>
      </c>
      <c r="E331" s="4">
        <v>4.4838628815824101E-2</v>
      </c>
      <c r="F331" s="5">
        <v>3.9605536633740397E-2</v>
      </c>
      <c r="G331" s="5">
        <v>0</v>
      </c>
      <c r="H331" s="4">
        <v>5.0650122614541599</v>
      </c>
      <c r="I331" s="4">
        <v>3.80554547552916</v>
      </c>
      <c r="J331" s="4">
        <v>6.28424924687139</v>
      </c>
      <c r="K331" s="4">
        <v>208.65804462778499</v>
      </c>
      <c r="L331" s="4">
        <v>17.254921283885199</v>
      </c>
      <c r="M331" s="4">
        <v>74.160146841748499</v>
      </c>
      <c r="N331" s="4">
        <v>93.109048141943504</v>
      </c>
      <c r="O331" s="4">
        <v>69.357182630991204</v>
      </c>
      <c r="P331" s="4">
        <v>245528.45664359201</v>
      </c>
      <c r="Q331" s="4">
        <v>231316.58177262501</v>
      </c>
      <c r="R331" s="4">
        <v>771.549799015502</v>
      </c>
      <c r="S331" s="4">
        <v>0</v>
      </c>
      <c r="T331" s="4">
        <v>0</v>
      </c>
      <c r="U331" s="4">
        <v>5.8500791847677799E-2</v>
      </c>
      <c r="V331" s="4">
        <v>0.30453211815381898</v>
      </c>
      <c r="W331" s="4">
        <v>0</v>
      </c>
      <c r="X331" s="4">
        <v>0.31662703412722598</v>
      </c>
      <c r="Y331" s="4">
        <v>0</v>
      </c>
      <c r="Z331" s="5">
        <v>5.9338808847031097E-4</v>
      </c>
      <c r="AA331" s="5">
        <v>5.7241314948021003E-4</v>
      </c>
      <c r="AB331" s="10">
        <v>6.0987459379514197E-3</v>
      </c>
      <c r="AC331" s="10">
        <v>1.3733928977177901E-3</v>
      </c>
      <c r="AD331" s="10">
        <v>3.0967578990972199E-2</v>
      </c>
      <c r="AE331" s="4">
        <v>0.20407062761161601</v>
      </c>
      <c r="AF331" s="4">
        <v>7.6345909883218904E-2</v>
      </c>
      <c r="AG331" s="4">
        <v>0.42337783649656102</v>
      </c>
      <c r="AH331" s="4">
        <v>0.61443496721423296</v>
      </c>
      <c r="AI331" s="4">
        <v>0.736070235650084</v>
      </c>
      <c r="AJ331" s="4">
        <v>0.79269759943223295</v>
      </c>
      <c r="AK331" s="4">
        <v>0.83221311859303304</v>
      </c>
      <c r="AL331" s="4">
        <v>0.887019844382261</v>
      </c>
      <c r="AM331" s="4">
        <v>0</v>
      </c>
      <c r="AN331" s="4">
        <v>0</v>
      </c>
      <c r="AO331" s="4" t="s">
        <v>84</v>
      </c>
      <c r="AP331" s="4" t="s">
        <v>85</v>
      </c>
      <c r="AQ331">
        <v>927810809.49000001</v>
      </c>
      <c r="AR331" s="4">
        <v>4011</v>
      </c>
      <c r="AS331" s="15">
        <v>0</v>
      </c>
      <c r="AT331" s="15">
        <v>69.268146352300803</v>
      </c>
      <c r="AU331" s="15">
        <v>69.268146352300803</v>
      </c>
      <c r="AV331" s="15">
        <v>30.731853647699101</v>
      </c>
      <c r="AW331" s="15">
        <v>30.731853647699101</v>
      </c>
      <c r="AX331" s="15">
        <v>0</v>
      </c>
      <c r="AY331">
        <v>7248.9135399202196</v>
      </c>
    </row>
    <row r="332" spans="1:51" x14ac:dyDescent="0.25">
      <c r="A332">
        <v>96</v>
      </c>
      <c r="B332" s="4">
        <v>0.96018858078083702</v>
      </c>
      <c r="C332" s="4">
        <v>48.2810636319997</v>
      </c>
      <c r="D332" s="4">
        <v>38.584436513764601</v>
      </c>
      <c r="E332" s="4">
        <v>5.3463282778151898E-2</v>
      </c>
      <c r="F332" s="5">
        <v>3.9811419219162099E-2</v>
      </c>
      <c r="G332" s="5">
        <v>0</v>
      </c>
      <c r="H332" s="4">
        <v>5.2252041055312999</v>
      </c>
      <c r="I332" s="4">
        <v>3.7929725231928</v>
      </c>
      <c r="J332" s="4">
        <v>18.094806488576399</v>
      </c>
      <c r="K332" s="4">
        <v>233.75169971275099</v>
      </c>
      <c r="L332" s="4">
        <v>17.434237555595701</v>
      </c>
      <c r="M332" s="4">
        <v>79.430432121162795</v>
      </c>
      <c r="N332" s="4">
        <v>94.3269650650643</v>
      </c>
      <c r="O332" s="4">
        <v>71.622034435886803</v>
      </c>
      <c r="P332" s="4">
        <v>242117.33847137701</v>
      </c>
      <c r="Q332" s="4">
        <v>228934.77070539401</v>
      </c>
      <c r="R332" s="4">
        <v>769.07979822272205</v>
      </c>
      <c r="S332" s="4">
        <v>0</v>
      </c>
      <c r="T332" s="4">
        <v>0</v>
      </c>
      <c r="U332" s="4">
        <v>1.8481471824861199E-2</v>
      </c>
      <c r="V332" s="4">
        <v>0.38051857482344398</v>
      </c>
      <c r="W332" s="4">
        <v>0</v>
      </c>
      <c r="X332" s="4">
        <v>0.35139169914063101</v>
      </c>
      <c r="Y332" s="4">
        <v>0</v>
      </c>
      <c r="Z332" s="5">
        <v>6.1648414167688901E-4</v>
      </c>
      <c r="AA332" s="5">
        <v>7.3174042391652096E-4</v>
      </c>
      <c r="AB332" s="10">
        <v>5.8778551437264201E-3</v>
      </c>
      <c r="AC332" s="10">
        <v>1.16781691076492E-3</v>
      </c>
      <c r="AD332" s="10">
        <v>3.1417505703944998E-2</v>
      </c>
      <c r="AE332" s="4">
        <v>0.169035846385553</v>
      </c>
      <c r="AF332" s="4">
        <v>8.1195473626197695E-2</v>
      </c>
      <c r="AG332" s="4">
        <v>0.50817017398864495</v>
      </c>
      <c r="AH332" s="4">
        <v>0.65413126363112895</v>
      </c>
      <c r="AI332" s="4">
        <v>0.77537202096008595</v>
      </c>
      <c r="AJ332" s="4">
        <v>0.90531204888273997</v>
      </c>
      <c r="AK332" s="4">
        <v>0.94427766349059095</v>
      </c>
      <c r="AL332" s="4">
        <v>0.97837997848557801</v>
      </c>
      <c r="AM332" s="4">
        <v>0</v>
      </c>
      <c r="AN332" s="4">
        <v>0</v>
      </c>
      <c r="AO332" s="4" t="s">
        <v>86</v>
      </c>
      <c r="AP332" s="4" t="s">
        <v>87</v>
      </c>
      <c r="AQ332">
        <v>110346559.48</v>
      </c>
      <c r="AR332" s="4">
        <v>482</v>
      </c>
      <c r="AS332" s="15">
        <v>0</v>
      </c>
      <c r="AT332" s="15">
        <v>60.808514634442801</v>
      </c>
      <c r="AU332" s="15">
        <v>60.808514634442801</v>
      </c>
      <c r="AV332" s="15">
        <v>39.191485365557099</v>
      </c>
      <c r="AW332" s="15">
        <v>39.191485365557099</v>
      </c>
      <c r="AX332" s="15">
        <v>0</v>
      </c>
      <c r="AY332">
        <v>7221.5602910656298</v>
      </c>
    </row>
    <row r="333" spans="1:51" x14ac:dyDescent="0.25">
      <c r="A333">
        <v>96</v>
      </c>
      <c r="B333" s="4">
        <v>0.95678689933226302</v>
      </c>
      <c r="C333" s="4">
        <v>39.151758556617203</v>
      </c>
      <c r="D333" s="4">
        <v>41.145097844233398</v>
      </c>
      <c r="E333" s="4">
        <v>4.0553706862916102E-2</v>
      </c>
      <c r="F333" s="5">
        <v>4.32131006677361E-2</v>
      </c>
      <c r="G333" s="5">
        <v>0</v>
      </c>
      <c r="H333" s="4">
        <v>5.47915031594097</v>
      </c>
      <c r="I333" s="4">
        <v>3.7911309216209199</v>
      </c>
      <c r="J333" s="4">
        <v>46.467201306476099</v>
      </c>
      <c r="K333" s="4">
        <v>265.73684679177802</v>
      </c>
      <c r="L333" s="4">
        <v>15.6750229838641</v>
      </c>
      <c r="M333" s="4">
        <v>80.6948950005998</v>
      </c>
      <c r="N333" s="4">
        <v>96.210551432143802</v>
      </c>
      <c r="O333" s="4">
        <v>70.566981900993198</v>
      </c>
      <c r="P333" s="4">
        <v>267513.985414656</v>
      </c>
      <c r="Q333" s="4">
        <v>254631.72333333301</v>
      </c>
      <c r="R333" s="4">
        <v>773.47153008623502</v>
      </c>
      <c r="S333" s="4">
        <v>0</v>
      </c>
      <c r="T333" s="4">
        <v>0</v>
      </c>
      <c r="U333" s="4">
        <v>0</v>
      </c>
      <c r="V333" s="4">
        <v>0.49395059413312298</v>
      </c>
      <c r="W333" s="4">
        <v>0</v>
      </c>
      <c r="X333" s="4">
        <v>0.39008246212362901</v>
      </c>
      <c r="Y333" s="4">
        <v>0</v>
      </c>
      <c r="Z333" s="5">
        <v>6.30689431809445E-4</v>
      </c>
      <c r="AA333" s="5">
        <v>1.13009215493973E-3</v>
      </c>
      <c r="AB333" s="10">
        <v>5.84874635479001E-3</v>
      </c>
      <c r="AC333" s="10">
        <v>1.6229979533349699E-3</v>
      </c>
      <c r="AD333" s="10">
        <v>3.3980555320349499E-2</v>
      </c>
      <c r="AE333" s="4">
        <v>0.20610717444419899</v>
      </c>
      <c r="AF333" s="4">
        <v>2.47453644182281E-2</v>
      </c>
      <c r="AG333" s="4">
        <v>0.227384031415375</v>
      </c>
      <c r="AH333" s="4">
        <v>0.47505127014905801</v>
      </c>
      <c r="AI333" s="4">
        <v>0.74496922740771399</v>
      </c>
      <c r="AJ333" s="4">
        <v>0.82360271991717104</v>
      </c>
      <c r="AK333" s="4">
        <v>0.97673603464565495</v>
      </c>
      <c r="AL333" s="4">
        <v>1</v>
      </c>
      <c r="AM333" s="4">
        <v>0</v>
      </c>
      <c r="AN333" s="4">
        <v>0</v>
      </c>
      <c r="AO333" s="4" t="s">
        <v>154</v>
      </c>
      <c r="AP333" s="4" t="s">
        <v>155</v>
      </c>
      <c r="AQ333">
        <v>29791911.629999999</v>
      </c>
      <c r="AR333" s="4">
        <v>117</v>
      </c>
      <c r="AS333" s="15">
        <v>0</v>
      </c>
      <c r="AT333" s="15">
        <v>50.604940586687597</v>
      </c>
      <c r="AU333" s="15">
        <v>50.604940586687597</v>
      </c>
      <c r="AV333" s="15">
        <v>49.395059413312303</v>
      </c>
      <c r="AW333" s="15">
        <v>49.395059413312303</v>
      </c>
      <c r="AX333" s="15">
        <v>0</v>
      </c>
      <c r="AY333">
        <v>6949.5280376198598</v>
      </c>
    </row>
    <row r="337" spans="1:50" x14ac:dyDescent="0.25">
      <c r="B337" s="4"/>
      <c r="C337" s="4"/>
      <c r="D337" s="4"/>
      <c r="E337" s="4"/>
      <c r="F337" s="5"/>
      <c r="G337" s="5"/>
      <c r="H337" s="4"/>
      <c r="I337" s="4"/>
      <c r="J337" s="4"/>
      <c r="K337" s="4"/>
      <c r="L337" s="4"/>
      <c r="M337" s="4"/>
      <c r="N337" s="4"/>
      <c r="O337" s="4"/>
      <c r="P337" s="4"/>
      <c r="Q337" s="4"/>
      <c r="R337" s="4"/>
      <c r="S337" s="4"/>
      <c r="T337" s="4"/>
      <c r="U337" s="4"/>
      <c r="V337" s="4"/>
      <c r="W337" s="4"/>
      <c r="X337" s="4"/>
      <c r="Y337" s="4"/>
      <c r="Z337" s="5"/>
      <c r="AA337" s="5"/>
      <c r="AB337" s="10"/>
      <c r="AC337" s="10"/>
      <c r="AD337" s="10"/>
      <c r="AE337" s="4"/>
      <c r="AF337" s="4"/>
      <c r="AG337" s="4"/>
      <c r="AH337" s="4"/>
      <c r="AI337" s="4"/>
      <c r="AJ337" s="4"/>
      <c r="AK337" s="4"/>
      <c r="AL337" s="4"/>
      <c r="AM337" s="4"/>
      <c r="AN337" s="4"/>
      <c r="AO337" s="4"/>
      <c r="AP337" s="4"/>
      <c r="AR337" s="4"/>
      <c r="AS337" s="15"/>
      <c r="AT337" s="15"/>
      <c r="AU337" s="15"/>
      <c r="AV337" s="15"/>
      <c r="AW337" s="15"/>
      <c r="AX337" s="15"/>
    </row>
    <row r="338" spans="1:50" s="17" customFormat="1" x14ac:dyDescent="0.25">
      <c r="A338" s="15"/>
      <c r="B338" s="20"/>
      <c r="C338" s="21"/>
      <c r="D338" s="16"/>
      <c r="E338" s="16"/>
      <c r="F338" s="20"/>
      <c r="G338" s="21"/>
      <c r="H338" s="21"/>
      <c r="K338" s="15"/>
      <c r="L338" s="15"/>
      <c r="M338" s="23"/>
      <c r="N338" s="16"/>
      <c r="O338" s="21"/>
      <c r="P338" s="22"/>
      <c r="X338" s="18"/>
      <c r="Y338" s="16"/>
      <c r="Z338" s="16"/>
      <c r="AC338" s="18"/>
      <c r="AD338" s="16"/>
      <c r="AE338" s="16"/>
      <c r="AQ338"/>
    </row>
    <row r="339" spans="1:50" x14ac:dyDescent="0.25">
      <c r="L339" s="4" t="s">
        <v>160</v>
      </c>
      <c r="M339" s="35" t="s">
        <v>159</v>
      </c>
      <c r="O339" s="4"/>
      <c r="P339" s="30"/>
    </row>
    <row r="340" spans="1:50" s="35" customFormat="1" x14ac:dyDescent="0.25">
      <c r="L340" t="s">
        <v>153</v>
      </c>
      <c r="M340" s="4">
        <v>1.05</v>
      </c>
      <c r="O340" s="35" t="s">
        <v>169</v>
      </c>
      <c r="P340" s="35" t="s">
        <v>170</v>
      </c>
      <c r="AQ340"/>
    </row>
    <row r="341" spans="1:50" s="35" customFormat="1" x14ac:dyDescent="0.25">
      <c r="L341" s="35" t="s">
        <v>183</v>
      </c>
      <c r="M341" s="39">
        <v>1</v>
      </c>
      <c r="O341" s="39">
        <v>1</v>
      </c>
      <c r="P341" s="35">
        <f>1-O341</f>
        <v>0</v>
      </c>
      <c r="AQ341"/>
    </row>
    <row r="342" spans="1:50" s="35" customFormat="1" x14ac:dyDescent="0.25">
      <c r="M342" s="39"/>
      <c r="AQ342"/>
    </row>
    <row r="343" spans="1:50" x14ac:dyDescent="0.25">
      <c r="K343" t="s">
        <v>98</v>
      </c>
      <c r="L343" t="s">
        <v>89</v>
      </c>
      <c r="M343" t="s">
        <v>90</v>
      </c>
    </row>
    <row r="344" spans="1:50" x14ac:dyDescent="0.25">
      <c r="A344" s="4" t="s">
        <v>93</v>
      </c>
      <c r="B344" t="str">
        <f>AQ301</f>
        <v>Balance</v>
      </c>
      <c r="C344" s="2" t="str">
        <f>AO301</f>
        <v>groupByColumn</v>
      </c>
      <c r="D344" t="str">
        <f>E301</f>
        <v>PREPAY_SMM1</v>
      </c>
      <c r="E344" t="str">
        <f>F301</f>
        <v>PREPAY_TRACKING_SMM1</v>
      </c>
      <c r="G344" t="str">
        <f>C301</f>
        <v>PREPAY_CPR1</v>
      </c>
      <c r="H344" t="str">
        <f>D301</f>
        <v>PREPAY_TRACKING_CPR1</v>
      </c>
      <c r="I344" t="s">
        <v>168</v>
      </c>
      <c r="K344" t="s">
        <v>92</v>
      </c>
      <c r="L344" t="s">
        <v>92</v>
      </c>
      <c r="M344" t="s">
        <v>92</v>
      </c>
      <c r="O344" t="s">
        <v>163</v>
      </c>
      <c r="P344" t="s">
        <v>164</v>
      </c>
      <c r="Q344" t="s">
        <v>165</v>
      </c>
      <c r="S344" t="s">
        <v>96</v>
      </c>
      <c r="T344" t="s">
        <v>97</v>
      </c>
      <c r="U344" t="s">
        <v>184</v>
      </c>
      <c r="V344" t="s">
        <v>91</v>
      </c>
    </row>
    <row r="345" spans="1:50" s="35" customFormat="1" x14ac:dyDescent="0.25">
      <c r="A345" s="14">
        <f>K302</f>
        <v>58.68</v>
      </c>
      <c r="B345" s="32">
        <f>AQ302/1000000000</f>
        <v>6.2986000000000001E-6</v>
      </c>
      <c r="C345" s="33" t="str">
        <f>AO302</f>
        <v>11-2:55-60</v>
      </c>
      <c r="D345" s="34">
        <f>E302</f>
        <v>0</v>
      </c>
      <c r="E345" s="34">
        <f>Z302+AA302+AB302+AC302+AD302</f>
        <v>2.2656000000000003E-2</v>
      </c>
      <c r="F345" s="32"/>
      <c r="G345" s="33">
        <f t="shared" ref="G345:G364" si="96">(1-(1-D345)^12)*100</f>
        <v>0</v>
      </c>
      <c r="H345" s="33">
        <f t="shared" ref="H345:H364" si="97">(1-(1-E345)^12)*100</f>
        <v>24.04271839059745</v>
      </c>
      <c r="I345" s="33">
        <f>(1-(1-SUM(Z322,AA322,AB322,AC322,AD322*M345))^12)*100</f>
        <v>24.235712811207634</v>
      </c>
      <c r="K345" s="14">
        <f>VLOOKUP($C345,'Refi Adj'!$B$2:$E$39,2,0)</f>
        <v>1</v>
      </c>
      <c r="L345" s="14">
        <f>VLOOKUP($C345,'Refi Adj'!$B$2:$E$39,3,0)</f>
        <v>1</v>
      </c>
      <c r="M345" s="14">
        <f>VLOOKUP($C345,'Refi Adj'!$B$2:$E$39,4,0)</f>
        <v>1.1000000000000001</v>
      </c>
      <c r="O345" s="40">
        <f>AD322*M345</f>
        <v>2.6103000000000004E-4</v>
      </c>
      <c r="P345" s="40">
        <f>AD302</f>
        <v>5.3850000000000001E-5</v>
      </c>
      <c r="Q345" s="40">
        <f t="shared" ref="Q345:Q364" si="98">(O345*$O$79+P345*$P$79)</f>
        <v>1.3672200000000001E-4</v>
      </c>
      <c r="R345" s="14"/>
      <c r="S345" s="34">
        <f>Z302+AA302+AB302*K345+AC302*L345+Q346*$M$180</f>
        <v>3.0335637863964798E-2</v>
      </c>
      <c r="T345" s="33">
        <f t="shared" ref="T345:T364" si="99">100*(1-(1-S345)^12)</f>
        <v>30.903314933403149</v>
      </c>
      <c r="U345" s="33">
        <f>100*(1-(1-S345*$M$181)^12)</f>
        <v>30.903314933403149</v>
      </c>
      <c r="V345" s="36">
        <f t="shared" ref="V345:V364" si="100">D345/S345</f>
        <v>0</v>
      </c>
      <c r="X345" s="37"/>
      <c r="Y345" s="34"/>
      <c r="Z345" s="34"/>
      <c r="AD345" s="34"/>
      <c r="AE345" s="34"/>
      <c r="AJ345" s="34"/>
      <c r="AQ345"/>
    </row>
    <row r="346" spans="1:50" s="35" customFormat="1" x14ac:dyDescent="0.25">
      <c r="A346" s="14">
        <f>K303</f>
        <v>62.262641073672299</v>
      </c>
      <c r="B346" s="32">
        <f>AQ303/1000000000</f>
        <v>3.8728984000000003E-4</v>
      </c>
      <c r="C346" s="33" t="str">
        <f>AO303</f>
        <v>11-3:60-65</v>
      </c>
      <c r="D346" s="34">
        <f>E303</f>
        <v>1.0328143716532901E-7</v>
      </c>
      <c r="E346" s="34">
        <f>Z303+AA303+AB303+AC303+AD303</f>
        <v>1.2082043689950386E-2</v>
      </c>
      <c r="F346" s="32"/>
      <c r="G346" s="33">
        <f t="shared" si="96"/>
        <v>1.2393765422835656E-4</v>
      </c>
      <c r="H346" s="33">
        <f t="shared" si="97"/>
        <v>13.572778682267339</v>
      </c>
      <c r="I346" s="33">
        <f>(1-(1-SUM(Z323,AA323,AB323,AC323,AD323*M346))^12)*100</f>
        <v>24.49466688957207</v>
      </c>
      <c r="K346" s="14">
        <f>VLOOKUP($C346,'Refi Adj'!$B$2:$E$39,2,0)</f>
        <v>1</v>
      </c>
      <c r="L346" s="14">
        <f>VLOOKUP($C346,'Refi Adj'!$B$2:$E$39,3,0)</f>
        <v>1</v>
      </c>
      <c r="M346" s="14">
        <f>VLOOKUP($C346,'Refi Adj'!$B$2:$E$39,4,0)</f>
        <v>1.1000000000000001</v>
      </c>
      <c r="O346" s="40">
        <f>AD323*M346</f>
        <v>1.4001157846181221E-2</v>
      </c>
      <c r="P346" s="40">
        <f>AD303</f>
        <v>2.9412723310614001E-3</v>
      </c>
      <c r="Q346" s="40">
        <f t="shared" si="98"/>
        <v>7.3652265371093283E-3</v>
      </c>
      <c r="R346" s="14"/>
      <c r="S346" s="34">
        <f>Z303+AA303+AB303*K346+AC303*L346+Q347*$M$180</f>
        <v>9.6345202607190563E-3</v>
      </c>
      <c r="T346" s="33">
        <f t="shared" si="99"/>
        <v>10.96804095501296</v>
      </c>
      <c r="U346" s="33">
        <f t="shared" ref="U346:U364" si="101">100*(1-(1-S346*$M$181)^12)</f>
        <v>10.96804095501296</v>
      </c>
      <c r="V346" s="36">
        <f t="shared" si="100"/>
        <v>1.0719935644997105E-5</v>
      </c>
      <c r="X346" s="37"/>
      <c r="Y346" s="34"/>
      <c r="Z346" s="34"/>
      <c r="AC346" s="37"/>
      <c r="AD346" s="34"/>
      <c r="AE346" s="34"/>
      <c r="AJ346" s="34"/>
      <c r="AQ346"/>
    </row>
    <row r="347" spans="1:50" s="35" customFormat="1" x14ac:dyDescent="0.25">
      <c r="A347" s="14">
        <f>K304</f>
        <v>69.492765463073496</v>
      </c>
      <c r="B347" s="32">
        <f>AQ304/1000000000</f>
        <v>8.6298820000000009E-5</v>
      </c>
      <c r="C347" s="33" t="str">
        <f>AO304</f>
        <v>11-4:65-70</v>
      </c>
      <c r="D347" s="34">
        <f>E304</f>
        <v>0.396131170920966</v>
      </c>
      <c r="E347" s="34">
        <f>Z304+AA304+AB304+AC304+AD304</f>
        <v>2.1712373155338589E-2</v>
      </c>
      <c r="F347" s="32"/>
      <c r="G347" s="33">
        <f t="shared" si="96"/>
        <v>99.764868210203232</v>
      </c>
      <c r="H347" s="33">
        <f t="shared" si="97"/>
        <v>23.157987872028208</v>
      </c>
      <c r="I347" s="33">
        <f>(1-(1-SUM(Z324,AA324,AB324,AC324,AD324*M347))^12)*100</f>
        <v>23.80786257086368</v>
      </c>
      <c r="K347" s="14">
        <f>VLOOKUP($C347,'Refi Adj'!$B$2:$E$39,2,0)</f>
        <v>1</v>
      </c>
      <c r="L347" s="14">
        <f>VLOOKUP($C347,'Refi Adj'!$B$2:$E$39,3,0)</f>
        <v>1</v>
      </c>
      <c r="M347" s="14">
        <f>VLOOKUP($C347,'Refi Adj'!$B$2:$E$39,4,0)</f>
        <v>1.1000000000000001</v>
      </c>
      <c r="O347" s="40">
        <f>AD324*M347</f>
        <v>8.8553210896104913E-4</v>
      </c>
      <c r="P347" s="40">
        <f>AD304</f>
        <v>1.9337367629592101E-4</v>
      </c>
      <c r="Q347" s="40">
        <f t="shared" si="98"/>
        <v>4.7023704936197228E-4</v>
      </c>
      <c r="R347" s="14"/>
      <c r="S347" s="34">
        <f>Z304+AA304+AB304*K347+AC304*L347+Q348*$M$180</f>
        <v>2.8679563835377557E-2</v>
      </c>
      <c r="T347" s="33">
        <f t="shared" si="99"/>
        <v>29.473827602846882</v>
      </c>
      <c r="U347" s="33">
        <f t="shared" si="101"/>
        <v>29.473827602846882</v>
      </c>
      <c r="V347" s="36">
        <f t="shared" si="100"/>
        <v>13.812315040590681</v>
      </c>
      <c r="X347" s="37"/>
      <c r="Y347" s="34"/>
      <c r="Z347" s="34"/>
      <c r="AC347" s="37"/>
      <c r="AD347" s="34"/>
      <c r="AE347" s="34"/>
      <c r="AJ347" s="34"/>
      <c r="AQ347"/>
    </row>
    <row r="348" spans="1:50" s="35" customFormat="1" x14ac:dyDescent="0.25">
      <c r="A348" s="14">
        <f>K305</f>
        <v>73.451708711618906</v>
      </c>
      <c r="B348" s="32">
        <f>AQ305/1000000000</f>
        <v>4.9018845000000006E-4</v>
      </c>
      <c r="C348" s="33" t="str">
        <f>AO305</f>
        <v>11:50-75</v>
      </c>
      <c r="D348" s="34">
        <f>E305</f>
        <v>3.9148234262873199E-2</v>
      </c>
      <c r="E348" s="34">
        <f>Z305+AA305+AB305+AC305+AD305</f>
        <v>1.4336226014308152E-2</v>
      </c>
      <c r="F348" s="32"/>
      <c r="G348" s="33">
        <f t="shared" si="96"/>
        <v>38.073474921010195</v>
      </c>
      <c r="H348" s="33">
        <f t="shared" si="97"/>
        <v>15.909769461027235</v>
      </c>
      <c r="I348" s="33">
        <f>(1-(1-SUM(Z325,AA325,AB325,AC325,AD325*M348))^12)*100</f>
        <v>25.517482816241344</v>
      </c>
      <c r="K348" s="14">
        <f>VLOOKUP($C348,'Refi Adj'!$B$2:$E$39,2,0)</f>
        <v>1</v>
      </c>
      <c r="L348" s="14">
        <f>VLOOKUP($C348,'Refi Adj'!$B$2:$E$39,3,0)</f>
        <v>1</v>
      </c>
      <c r="M348" s="14">
        <f>VLOOKUP($C348,'Refi Adj'!$B$2:$E$39,4,0)</f>
        <v>1.1000000000000001</v>
      </c>
      <c r="O348" s="40">
        <f>AD325*M348</f>
        <v>1.2768790200748231E-2</v>
      </c>
      <c r="P348" s="40">
        <f>AD305</f>
        <v>2.8534483682867199E-3</v>
      </c>
      <c r="Q348" s="40">
        <f t="shared" si="98"/>
        <v>6.8195851012713242E-3</v>
      </c>
      <c r="R348" s="14"/>
      <c r="S348" s="34">
        <f>Z305+AA305+AB305*K348+AC305*L348+Q349*$M$180</f>
        <v>1.9858586155265104E-2</v>
      </c>
      <c r="T348" s="33">
        <f t="shared" si="99"/>
        <v>21.392338333786377</v>
      </c>
      <c r="U348" s="33">
        <f t="shared" si="101"/>
        <v>21.392338333786377</v>
      </c>
      <c r="V348" s="36">
        <f t="shared" si="100"/>
        <v>1.9713505260037776</v>
      </c>
      <c r="X348" s="37"/>
      <c r="Y348" s="34"/>
      <c r="Z348" s="34"/>
      <c r="AC348" s="37"/>
      <c r="AD348" s="34"/>
      <c r="AE348" s="34"/>
      <c r="AH348" s="37"/>
      <c r="AI348" s="34"/>
      <c r="AJ348" s="34"/>
      <c r="AQ348"/>
    </row>
    <row r="349" spans="1:50" x14ac:dyDescent="0.25">
      <c r="A349" s="4">
        <f>K306</f>
        <v>91.757595242909503</v>
      </c>
      <c r="B349" s="3">
        <f>AQ306/1000000000</f>
        <v>1.3476109470000001E-2</v>
      </c>
      <c r="C349" s="2" t="str">
        <f>AO306</f>
        <v>12:75-100</v>
      </c>
      <c r="D349" s="8">
        <f>E306</f>
        <v>2.0570132893024E-2</v>
      </c>
      <c r="E349" s="8">
        <f>Z306+AA306+AB306+AC306+AD306</f>
        <v>1.5418160794597834E-2</v>
      </c>
      <c r="F349" s="3"/>
      <c r="G349" s="2">
        <f t="shared" si="96"/>
        <v>22.074406060211604</v>
      </c>
      <c r="H349" s="2">
        <f t="shared" si="97"/>
        <v>17.010747960816175</v>
      </c>
      <c r="I349" s="33">
        <f>(1-(1-SUM(Z326,AA326,AB326,AC326,AD326*M349))^12)*100</f>
        <v>26.821722212368194</v>
      </c>
      <c r="K349" s="14">
        <f>VLOOKUP($C349,'Refi Adj'!$B$2:$E$39,2,0)</f>
        <v>1</v>
      </c>
      <c r="L349" s="14">
        <f>VLOOKUP($C349,'Refi Adj'!$B$2:$E$39,3,0)</f>
        <v>1</v>
      </c>
      <c r="M349" s="14">
        <f>VLOOKUP($C349,'Refi Adj'!$B$2:$E$39,4,0)</f>
        <v>1.02</v>
      </c>
      <c r="O349" s="40">
        <f>AD326*M349</f>
        <v>1.4138239644144811E-2</v>
      </c>
      <c r="P349" s="40">
        <f>AD306</f>
        <v>3.86944104556008E-3</v>
      </c>
      <c r="Q349" s="40">
        <f t="shared" si="98"/>
        <v>7.9769604849939738E-3</v>
      </c>
      <c r="R349" s="14"/>
      <c r="S349" s="34">
        <f>Z306+AA306+AB306*K349+AC306*L349+Q350*$M$180</f>
        <v>2.4913913527702808E-2</v>
      </c>
      <c r="T349" s="2">
        <f t="shared" si="99"/>
        <v>26.121934604740858</v>
      </c>
      <c r="U349" s="33">
        <f t="shared" si="101"/>
        <v>26.121934604740858</v>
      </c>
      <c r="V349" s="7">
        <f t="shared" si="100"/>
        <v>0.82564840205258083</v>
      </c>
      <c r="X349" s="9"/>
      <c r="Y349" s="8"/>
      <c r="Z349" s="8"/>
      <c r="AC349" s="9"/>
      <c r="AD349" s="8"/>
      <c r="AE349" s="8"/>
      <c r="AH349" s="9"/>
      <c r="AI349" s="8"/>
      <c r="AJ349" s="8"/>
    </row>
    <row r="350" spans="1:50" x14ac:dyDescent="0.25">
      <c r="A350" s="4">
        <f>K307</f>
        <v>117.032474715747</v>
      </c>
      <c r="B350" s="3">
        <f>AQ307/1000000000</f>
        <v>0.24762869325999998</v>
      </c>
      <c r="C350" s="2" t="str">
        <f>AO307</f>
        <v>13:100-125</v>
      </c>
      <c r="D350" s="8">
        <f>E307</f>
        <v>4.2263658797815302E-2</v>
      </c>
      <c r="E350" s="8">
        <f>Z307+AA307+AB307+AC307+AD307</f>
        <v>1.6440456133888379E-2</v>
      </c>
      <c r="F350" s="3"/>
      <c r="G350" s="2">
        <f t="shared" si="96"/>
        <v>40.440423109011661</v>
      </c>
      <c r="H350" s="2">
        <f t="shared" si="97"/>
        <v>18.038880364525156</v>
      </c>
      <c r="I350" s="33">
        <f>(1-(1-SUM(Z327,AA327,AB327,AC327,AD327*M350))^12)*100</f>
        <v>30.650295320015076</v>
      </c>
      <c r="K350" s="14">
        <f>VLOOKUP($C350,'Refi Adj'!$B$2:$E$39,2,0)</f>
        <v>1</v>
      </c>
      <c r="L350" s="14">
        <f>VLOOKUP($C350,'Refi Adj'!$B$2:$E$39,3,0)</f>
        <v>1</v>
      </c>
      <c r="M350" s="14">
        <f>VLOOKUP($C350,'Refi Adj'!$B$2:$E$39,4,0)</f>
        <v>0.95</v>
      </c>
      <c r="O350" s="40">
        <f>AD327*M350</f>
        <v>2.0888625477810504E-2</v>
      </c>
      <c r="P350" s="40">
        <f>AD307</f>
        <v>7.2888429809279997E-3</v>
      </c>
      <c r="Q350" s="40">
        <f t="shared" si="98"/>
        <v>1.2728755979681001E-2</v>
      </c>
      <c r="R350" s="14"/>
      <c r="S350" s="34">
        <f>Z307+AA307+AB307*K350+AC307*L350+Q350*$M$180</f>
        <v>2.251680693162543E-2</v>
      </c>
      <c r="T350" s="2">
        <f t="shared" si="99"/>
        <v>23.912802871812566</v>
      </c>
      <c r="U350" s="33">
        <f t="shared" si="101"/>
        <v>23.912802871812566</v>
      </c>
      <c r="V350" s="7">
        <f t="shared" si="100"/>
        <v>1.8769827767388685</v>
      </c>
      <c r="X350" s="9"/>
      <c r="Y350" s="8"/>
      <c r="Z350" s="8"/>
      <c r="AC350" s="9"/>
      <c r="AD350" s="8"/>
      <c r="AE350" s="8"/>
      <c r="AH350" s="9"/>
      <c r="AI350" s="8"/>
      <c r="AJ350" s="8"/>
    </row>
    <row r="351" spans="1:50" x14ac:dyDescent="0.25">
      <c r="A351" s="4">
        <f>K308</f>
        <v>142.02820621160899</v>
      </c>
      <c r="B351" s="3">
        <f>AQ308/1000000000</f>
        <v>3.9101108013100001</v>
      </c>
      <c r="C351" s="2" t="str">
        <f>AO308</f>
        <v>14:125-150</v>
      </c>
      <c r="D351" s="8">
        <f>E308</f>
        <v>2.50750565762657E-2</v>
      </c>
      <c r="E351" s="8">
        <f>Z308+AA308+AB308+AC308+AD308</f>
        <v>1.9039602319746669E-2</v>
      </c>
      <c r="F351" s="3"/>
      <c r="G351" s="2">
        <f t="shared" si="96"/>
        <v>26.268310872776546</v>
      </c>
      <c r="H351" s="2">
        <f t="shared" si="97"/>
        <v>20.600512691328909</v>
      </c>
      <c r="I351" s="33">
        <f>(1-(1-SUM(Z328,AA328,AB328,AC328,AD328*M351))^12)*100</f>
        <v>32.504809976717631</v>
      </c>
      <c r="K351" s="14">
        <f>VLOOKUP($C351,'Refi Adj'!$B$2:$E$39,2,0)</f>
        <v>1</v>
      </c>
      <c r="L351" s="14">
        <f>VLOOKUP($C351,'Refi Adj'!$B$2:$E$39,3,0)</f>
        <v>1</v>
      </c>
      <c r="M351" s="14">
        <f>VLOOKUP($C351,'Refi Adj'!$B$2:$E$39,4,0)</f>
        <v>0.92</v>
      </c>
      <c r="O351" s="40">
        <f>AD328*M351</f>
        <v>2.3365981889774127E-2</v>
      </c>
      <c r="P351" s="40">
        <f>AD308</f>
        <v>1.01768769380991E-2</v>
      </c>
      <c r="Q351" s="40">
        <f t="shared" si="98"/>
        <v>1.5452518918769111E-2</v>
      </c>
      <c r="R351" s="14"/>
      <c r="S351" s="34">
        <f>Z308+AA308+AB308*K351+AC308*L351+Q351*$M$180</f>
        <v>2.5087870246355136E-2</v>
      </c>
      <c r="T351" s="2">
        <f t="shared" si="99"/>
        <v>26.279938909417154</v>
      </c>
      <c r="U351" s="33">
        <f t="shared" si="101"/>
        <v>26.279938909417154</v>
      </c>
      <c r="V351" s="7">
        <f t="shared" si="100"/>
        <v>0.99948924839121023</v>
      </c>
      <c r="X351" s="9"/>
      <c r="Y351" s="8"/>
      <c r="Z351" s="8"/>
      <c r="AC351" s="9"/>
      <c r="AD351" s="8"/>
      <c r="AE351" s="8"/>
      <c r="AH351" s="9"/>
      <c r="AI351" s="8"/>
      <c r="AJ351" s="8"/>
    </row>
    <row r="352" spans="1:50" x14ac:dyDescent="0.25">
      <c r="A352" s="4">
        <f>K309</f>
        <v>161.41802274620699</v>
      </c>
      <c r="B352" s="3">
        <f>AQ309/1000000000</f>
        <v>7.6006234290699997</v>
      </c>
      <c r="C352" s="2" t="str">
        <f>AO309</f>
        <v>15:150-175</v>
      </c>
      <c r="D352" s="8">
        <f>E309</f>
        <v>2.53798603648836E-2</v>
      </c>
      <c r="E352" s="8">
        <f>Z309+AA309+AB309+AC309+AD309</f>
        <v>2.1972266419726744E-2</v>
      </c>
      <c r="F352" s="3"/>
      <c r="G352" s="2">
        <f t="shared" si="96"/>
        <v>26.544456365171087</v>
      </c>
      <c r="H352" s="2">
        <f t="shared" si="97"/>
        <v>23.402597739438548</v>
      </c>
      <c r="I352" s="33">
        <f>(1-(1-SUM(Z329,AA329,AB329,AC329,AD329*M352))^12)*100</f>
        <v>33.674618620591922</v>
      </c>
      <c r="K352" s="14">
        <f>VLOOKUP($C352,'Refi Adj'!$B$2:$E$39,2,0)</f>
        <v>1</v>
      </c>
      <c r="L352" s="14">
        <f>VLOOKUP($C352,'Refi Adj'!$B$2:$E$39,3,0)</f>
        <v>1</v>
      </c>
      <c r="M352" s="14">
        <f>VLOOKUP($C352,'Refi Adj'!$B$2:$E$39,4,0)</f>
        <v>0.9</v>
      </c>
      <c r="O352" s="40">
        <f>AD329*M352</f>
        <v>2.4287926307232151E-2</v>
      </c>
      <c r="P352" s="40">
        <f>AD309</f>
        <v>1.2622494665261099E-2</v>
      </c>
      <c r="Q352" s="40">
        <f t="shared" si="98"/>
        <v>1.728866732204952E-2</v>
      </c>
      <c r="R352" s="14"/>
      <c r="S352" s="34">
        <f>Z309+AA309+AB309*K352+AC309*L352+Q352*$M$180</f>
        <v>2.7502872442617642E-2</v>
      </c>
      <c r="T352" s="2">
        <f t="shared" si="99"/>
        <v>28.441714456965027</v>
      </c>
      <c r="U352" s="33">
        <f t="shared" si="101"/>
        <v>28.441714456965027</v>
      </c>
      <c r="V352" s="7">
        <f t="shared" si="100"/>
        <v>0.9228076237431736</v>
      </c>
      <c r="X352" s="9"/>
      <c r="Y352" s="8"/>
      <c r="Z352" s="8"/>
      <c r="AC352" s="9"/>
      <c r="AD352" s="8"/>
      <c r="AE352" s="8"/>
      <c r="AH352" s="9"/>
      <c r="AI352" s="8"/>
      <c r="AJ352" s="8"/>
    </row>
    <row r="353" spans="1:43" x14ac:dyDescent="0.25">
      <c r="A353" s="4">
        <f>K310</f>
        <v>185.641587721935</v>
      </c>
      <c r="B353" s="3">
        <f>AQ310/1000000000</f>
        <v>3.4333541890300001</v>
      </c>
      <c r="C353" s="2" t="str">
        <f>AO310</f>
        <v>16:175-200</v>
      </c>
      <c r="D353" s="8">
        <f>E310</f>
        <v>3.5929213089708999E-2</v>
      </c>
      <c r="E353" s="8">
        <f>Z310+AA310+AB310+AC310+AD310</f>
        <v>2.7686709658079789E-2</v>
      </c>
      <c r="F353" s="3"/>
      <c r="G353" s="2">
        <f t="shared" si="96"/>
        <v>35.537509884695176</v>
      </c>
      <c r="H353" s="2">
        <f t="shared" si="97"/>
        <v>28.603871117896716</v>
      </c>
      <c r="I353" s="33">
        <f>(1-(1-SUM(Z330,AA330,AB330,AC330,AD330*M353))^12)*100</f>
        <v>36.319116157689692</v>
      </c>
      <c r="K353" s="14">
        <f>VLOOKUP($C353,'Refi Adj'!$B$2:$E$39,2,0)</f>
        <v>1</v>
      </c>
      <c r="L353" s="14">
        <f>VLOOKUP($C353,'Refi Adj'!$B$2:$E$39,3,0)</f>
        <v>1</v>
      </c>
      <c r="M353" s="14">
        <f>VLOOKUP($C353,'Refi Adj'!$B$2:$E$39,4,0)</f>
        <v>0.9</v>
      </c>
      <c r="O353" s="40">
        <f>AD330*M353</f>
        <v>2.7146091272651551E-2</v>
      </c>
      <c r="P353" s="40">
        <f>AD310</f>
        <v>1.7924020698558401E-2</v>
      </c>
      <c r="Q353" s="40">
        <f t="shared" si="98"/>
        <v>2.1612848928195663E-2</v>
      </c>
      <c r="R353" s="14"/>
      <c r="S353" s="34">
        <f>Z310+AA310+AB310*K353+AC310*L353+Q353*$M$180</f>
        <v>3.2456180334126838E-2</v>
      </c>
      <c r="T353" s="2">
        <f t="shared" si="99"/>
        <v>32.694939669267363</v>
      </c>
      <c r="U353" s="33">
        <f t="shared" si="101"/>
        <v>32.694939669267363</v>
      </c>
      <c r="V353" s="7">
        <f t="shared" si="100"/>
        <v>1.1070068233485366</v>
      </c>
      <c r="X353" s="9"/>
      <c r="Y353" s="8"/>
      <c r="Z353" s="8"/>
      <c r="AC353" s="9"/>
      <c r="AD353" s="8"/>
      <c r="AE353" s="8"/>
      <c r="AH353" s="9"/>
      <c r="AI353" s="8"/>
      <c r="AJ353" s="8"/>
    </row>
    <row r="354" spans="1:43" x14ac:dyDescent="0.25">
      <c r="A354" s="4">
        <f>K311</f>
        <v>208.65804462778499</v>
      </c>
      <c r="B354" s="3">
        <f>AQ311/1000000000</f>
        <v>0.92781080949000005</v>
      </c>
      <c r="C354" s="2" t="str">
        <f>AO311</f>
        <v>17:200-225</v>
      </c>
      <c r="D354" s="8">
        <f>E311</f>
        <v>4.4838628815824101E-2</v>
      </c>
      <c r="E354" s="8">
        <f>Z311+AA311+AB311+AC311+AD311</f>
        <v>2.8505826498236332E-2</v>
      </c>
      <c r="F354" s="3"/>
      <c r="G354" s="2">
        <f t="shared" si="96"/>
        <v>42.333843820109394</v>
      </c>
      <c r="H354" s="2">
        <f t="shared" si="97"/>
        <v>29.32230079113749</v>
      </c>
      <c r="I354" s="33">
        <f>(1-(1-SUM(Z331,AA331,AB331,AC331,AD331*M354))^12)*100</f>
        <v>36.000992513743199</v>
      </c>
      <c r="K354" s="14">
        <f>VLOOKUP($C354,'Refi Adj'!$B$2:$E$39,2,0)</f>
        <v>1</v>
      </c>
      <c r="L354" s="14">
        <f>VLOOKUP($C354,'Refi Adj'!$B$2:$E$39,3,0)</f>
        <v>1</v>
      </c>
      <c r="M354" s="14">
        <f>VLOOKUP($C354,'Refi Adj'!$B$2:$E$39,4,0)</f>
        <v>0.9</v>
      </c>
      <c r="O354" s="40">
        <f>AD331*M354</f>
        <v>2.787082109187498E-2</v>
      </c>
      <c r="P354" s="40">
        <f>AD311</f>
        <v>1.98678864246166E-2</v>
      </c>
      <c r="Q354" s="40">
        <f t="shared" si="98"/>
        <v>2.3069060291519953E-2</v>
      </c>
      <c r="R354" s="14"/>
      <c r="S354" s="34">
        <f>Z311+AA311+AB311*K354+AC311*L354+Q354*$M$180</f>
        <v>3.286045337971568E-2</v>
      </c>
      <c r="T354" s="2">
        <f t="shared" si="99"/>
        <v>33.031633611803848</v>
      </c>
      <c r="U354" s="33">
        <f t="shared" si="101"/>
        <v>33.031633611803848</v>
      </c>
      <c r="V354" s="7">
        <f t="shared" si="100"/>
        <v>1.3645164385803146</v>
      </c>
      <c r="X354" s="9"/>
      <c r="Y354" s="8"/>
      <c r="Z354" s="8"/>
      <c r="AC354" s="9"/>
      <c r="AD354" s="8"/>
      <c r="AE354" s="8"/>
      <c r="AH354" s="9"/>
      <c r="AI354" s="8"/>
      <c r="AJ354" s="8"/>
    </row>
    <row r="355" spans="1:43" x14ac:dyDescent="0.25">
      <c r="A355" s="4">
        <f>K312</f>
        <v>233.75169971275099</v>
      </c>
      <c r="B355" s="3">
        <f>AQ312/1000000000</f>
        <v>0.11034655948000001</v>
      </c>
      <c r="C355" s="2" t="str">
        <f>AO312</f>
        <v>18:225-250</v>
      </c>
      <c r="D355" s="8">
        <f>E312</f>
        <v>5.3463282778151898E-2</v>
      </c>
      <c r="E355" s="8">
        <f>Z312+AA312+AB312+AC312+AD312</f>
        <v>2.7787604774621354E-2</v>
      </c>
      <c r="F355" s="3"/>
      <c r="G355" s="2">
        <f t="shared" si="96"/>
        <v>48.2810636319997</v>
      </c>
      <c r="H355" s="2">
        <f t="shared" si="97"/>
        <v>28.692724095767698</v>
      </c>
      <c r="I355" s="33">
        <f>(1-(1-SUM(Z332,AA332,AB332,AC332,AD332*M355))^12)*100</f>
        <v>36.129118884444836</v>
      </c>
      <c r="K355" s="14">
        <f>VLOOKUP($C355,'Refi Adj'!$B$2:$E$39,2,0)</f>
        <v>1</v>
      </c>
      <c r="L355" s="14">
        <f>VLOOKUP($C355,'Refi Adj'!$B$2:$E$39,3,0)</f>
        <v>1</v>
      </c>
      <c r="M355" s="14">
        <f>VLOOKUP($C355,'Refi Adj'!$B$2:$E$39,4,0)</f>
        <v>0.9</v>
      </c>
      <c r="O355" s="40">
        <f>AD332*M355</f>
        <v>2.82757551335505E-2</v>
      </c>
      <c r="P355" s="40">
        <f>AD312</f>
        <v>1.9393708154536601E-2</v>
      </c>
      <c r="Q355" s="40">
        <f t="shared" si="98"/>
        <v>2.2946526946142159E-2</v>
      </c>
      <c r="R355" s="14"/>
      <c r="S355" s="34">
        <f>Z312+AA312+AB312*K355+AC312*L355+Q355*$M$180</f>
        <v>3.2487749913534016E-2</v>
      </c>
      <c r="T355" s="2">
        <f t="shared" si="99"/>
        <v>32.721287761857809</v>
      </c>
      <c r="U355" s="33">
        <f t="shared" si="101"/>
        <v>32.721287761857809</v>
      </c>
      <c r="V355" s="7">
        <f t="shared" si="100"/>
        <v>1.6456443711997339</v>
      </c>
      <c r="X355" s="9"/>
      <c r="Y355" s="8"/>
      <c r="Z355" s="8"/>
      <c r="AC355" s="9"/>
      <c r="AD355" s="8"/>
      <c r="AE355" s="8"/>
      <c r="AH355" s="9"/>
      <c r="AI355" s="8"/>
      <c r="AJ355" s="8"/>
    </row>
    <row r="356" spans="1:43" x14ac:dyDescent="0.25">
      <c r="A356" s="4">
        <f>K313</f>
        <v>265.73684679177802</v>
      </c>
      <c r="B356" s="3">
        <f>AQ313/1000000000</f>
        <v>2.9791911629999997E-2</v>
      </c>
      <c r="C356" s="2" t="str">
        <f>AO313</f>
        <v>999:&gt;= 250</v>
      </c>
      <c r="D356" s="8">
        <f>E313</f>
        <v>4.0553706862916102E-2</v>
      </c>
      <c r="E356" s="8">
        <f>Z313+AA313+AB313+AC313+AD313</f>
        <v>2.9347066940934953E-2</v>
      </c>
      <c r="F356" s="3"/>
      <c r="G356" s="2">
        <f t="shared" si="96"/>
        <v>39.151758556617267</v>
      </c>
      <c r="H356" s="2">
        <f t="shared" si="97"/>
        <v>30.053231611083341</v>
      </c>
      <c r="I356" s="33">
        <f>(1-(1-SUM(Z333,AA333,AB333,AC333,AD333*M356))^12)*100</f>
        <v>38.587204575571832</v>
      </c>
      <c r="K356" s="14">
        <f>VLOOKUP($C356,'Refi Adj'!$B$2:$E$39,2,0)</f>
        <v>1</v>
      </c>
      <c r="L356" s="14">
        <f>VLOOKUP($C356,'Refi Adj'!$B$2:$E$39,3,0)</f>
        <v>1</v>
      </c>
      <c r="M356" s="14">
        <f>VLOOKUP($C356,'Refi Adj'!$B$2:$E$39,4,0)</f>
        <v>0.9</v>
      </c>
      <c r="O356" s="40">
        <f>AD333*M356</f>
        <v>3.0582499788314552E-2</v>
      </c>
      <c r="P356" s="40">
        <f>AD313</f>
        <v>2.0114541046060801E-2</v>
      </c>
      <c r="Q356" s="40">
        <f t="shared" si="98"/>
        <v>2.4301724542962304E-2</v>
      </c>
      <c r="R356" s="14"/>
      <c r="S356" s="34">
        <f>Z313+AA313+AB313*K356+AC313*L356+Q356*$M$180</f>
        <v>3.4749336664984573E-2</v>
      </c>
      <c r="T356" s="2">
        <f t="shared" si="99"/>
        <v>34.58440363763475</v>
      </c>
      <c r="U356" s="33">
        <f t="shared" si="101"/>
        <v>34.58440363763475</v>
      </c>
      <c r="V356" s="7">
        <f t="shared" si="100"/>
        <v>1.1670354244137369</v>
      </c>
      <c r="X356" s="9"/>
      <c r="Y356" s="8"/>
      <c r="Z356" s="8"/>
      <c r="AC356" s="9"/>
      <c r="AD356" s="8"/>
      <c r="AE356" s="8"/>
      <c r="AH356" s="9"/>
      <c r="AI356" s="8"/>
      <c r="AJ356" s="8"/>
    </row>
    <row r="357" spans="1:43" x14ac:dyDescent="0.25">
      <c r="A357" s="4"/>
      <c r="B357" s="3"/>
      <c r="C357" s="2"/>
      <c r="D357" s="8"/>
      <c r="E357" s="8"/>
      <c r="F357" s="3"/>
      <c r="G357" s="2"/>
      <c r="H357" s="2"/>
      <c r="I357" s="33"/>
      <c r="K357" s="14"/>
      <c r="L357" s="14"/>
      <c r="M357" s="14"/>
      <c r="O357" s="40"/>
      <c r="P357" s="40"/>
      <c r="Q357" s="40"/>
      <c r="R357" s="14"/>
      <c r="S357" s="34"/>
      <c r="T357" s="2"/>
      <c r="U357" s="33"/>
      <c r="V357" s="7"/>
      <c r="X357" s="9"/>
      <c r="Y357" s="8"/>
      <c r="Z357" s="8"/>
      <c r="AC357" s="9"/>
      <c r="AD357" s="8"/>
      <c r="AE357" s="8"/>
      <c r="AH357" s="9"/>
      <c r="AI357" s="8"/>
      <c r="AJ357" s="8"/>
    </row>
    <row r="358" spans="1:43" x14ac:dyDescent="0.25">
      <c r="A358" s="4"/>
      <c r="B358" s="3"/>
      <c r="C358" s="2"/>
      <c r="D358" s="8"/>
      <c r="E358" s="8"/>
      <c r="F358" s="3"/>
      <c r="G358" s="2"/>
      <c r="H358" s="2"/>
      <c r="I358" s="33"/>
      <c r="K358" s="14"/>
      <c r="L358" s="14"/>
      <c r="M358" s="14"/>
      <c r="O358" s="40"/>
      <c r="P358" s="40"/>
      <c r="Q358" s="40"/>
      <c r="R358" s="14"/>
      <c r="S358" s="34"/>
      <c r="T358" s="2"/>
      <c r="U358" s="33"/>
      <c r="V358" s="7"/>
      <c r="X358" s="9"/>
      <c r="Y358" s="8"/>
      <c r="Z358" s="8"/>
      <c r="AC358" s="9"/>
      <c r="AD358" s="8"/>
      <c r="AE358" s="8"/>
      <c r="AH358" s="9"/>
      <c r="AI358" s="8"/>
      <c r="AJ358" s="8"/>
    </row>
    <row r="359" spans="1:43" s="24" customFormat="1" x14ac:dyDescent="0.25">
      <c r="A359" s="4"/>
      <c r="B359" s="3"/>
      <c r="C359" s="2"/>
      <c r="D359" s="8"/>
      <c r="E359" s="8"/>
      <c r="F359" s="3"/>
      <c r="G359" s="2"/>
      <c r="H359" s="2"/>
      <c r="I359" s="33"/>
      <c r="J359"/>
      <c r="K359" s="14"/>
      <c r="L359" s="14"/>
      <c r="M359" s="14"/>
      <c r="N359"/>
      <c r="O359" s="40"/>
      <c r="P359" s="40"/>
      <c r="Q359" s="40"/>
      <c r="R359" s="14"/>
      <c r="S359" s="34"/>
      <c r="T359" s="2"/>
      <c r="U359" s="33"/>
      <c r="V359" s="7"/>
      <c r="W359"/>
      <c r="X359" s="9"/>
      <c r="Y359" s="8"/>
      <c r="Z359" s="8"/>
      <c r="AA359"/>
      <c r="AB359"/>
      <c r="AC359" s="9"/>
      <c r="AD359" s="8"/>
      <c r="AE359" s="8"/>
      <c r="AF359"/>
      <c r="AG359"/>
      <c r="AH359" s="9"/>
      <c r="AI359" s="8"/>
      <c r="AJ359" s="8"/>
      <c r="AQ359"/>
    </row>
    <row r="360" spans="1:43" s="24" customFormat="1" x14ac:dyDescent="0.25">
      <c r="A360" s="4"/>
      <c r="B360" s="3"/>
      <c r="C360" s="2"/>
      <c r="D360" s="8"/>
      <c r="E360" s="8"/>
      <c r="F360" s="3"/>
      <c r="G360" s="2"/>
      <c r="H360" s="2"/>
      <c r="I360" s="33"/>
      <c r="J360"/>
      <c r="K360" s="14"/>
      <c r="L360" s="14"/>
      <c r="M360" s="14"/>
      <c r="N360"/>
      <c r="O360" s="40"/>
      <c r="P360" s="40"/>
      <c r="Q360" s="40"/>
      <c r="R360" s="14"/>
      <c r="S360" s="34"/>
      <c r="T360" s="2"/>
      <c r="U360" s="33"/>
      <c r="V360" s="7"/>
      <c r="W360"/>
      <c r="X360" s="9"/>
      <c r="Y360" s="8"/>
      <c r="Z360" s="8"/>
      <c r="AA360"/>
      <c r="AB360"/>
      <c r="AC360" s="9"/>
      <c r="AD360" s="8"/>
      <c r="AE360" s="8"/>
      <c r="AF360"/>
      <c r="AG360"/>
      <c r="AH360" s="9"/>
      <c r="AI360" s="8"/>
      <c r="AJ360" s="8"/>
      <c r="AQ360"/>
    </row>
    <row r="361" spans="1:43" s="24" customFormat="1" x14ac:dyDescent="0.25">
      <c r="A361" s="4"/>
      <c r="B361" s="3"/>
      <c r="C361" s="2"/>
      <c r="D361" s="8"/>
      <c r="E361" s="8"/>
      <c r="F361" s="3"/>
      <c r="G361" s="2"/>
      <c r="H361" s="2"/>
      <c r="I361" s="33"/>
      <c r="J361"/>
      <c r="K361" s="14"/>
      <c r="L361" s="14"/>
      <c r="M361" s="14"/>
      <c r="N361"/>
      <c r="O361" s="40"/>
      <c r="P361" s="40"/>
      <c r="Q361" s="40"/>
      <c r="R361" s="14"/>
      <c r="S361" s="34"/>
      <c r="T361" s="2"/>
      <c r="U361" s="33"/>
      <c r="V361" s="7"/>
      <c r="W361"/>
      <c r="X361" s="9"/>
      <c r="Y361" s="8"/>
      <c r="Z361" s="8"/>
      <c r="AA361"/>
      <c r="AB361"/>
      <c r="AC361" s="9"/>
      <c r="AD361" s="8"/>
      <c r="AE361" s="8"/>
      <c r="AF361"/>
      <c r="AG361"/>
      <c r="AH361" s="9"/>
      <c r="AI361" s="8"/>
      <c r="AJ361" s="8"/>
      <c r="AQ361"/>
    </row>
    <row r="362" spans="1:43" s="24" customFormat="1" x14ac:dyDescent="0.25">
      <c r="A362" s="4"/>
      <c r="B362" s="3"/>
      <c r="C362" s="2"/>
      <c r="D362" s="8"/>
      <c r="E362" s="8"/>
      <c r="F362" s="3"/>
      <c r="G362" s="2"/>
      <c r="H362" s="2"/>
      <c r="I362" s="33"/>
      <c r="J362"/>
      <c r="K362" s="14"/>
      <c r="L362" s="14"/>
      <c r="M362" s="14"/>
      <c r="N362"/>
      <c r="O362" s="40"/>
      <c r="P362" s="40"/>
      <c r="Q362" s="40"/>
      <c r="R362" s="14"/>
      <c r="S362" s="34"/>
      <c r="T362" s="2"/>
      <c r="U362" s="33"/>
      <c r="V362" s="7"/>
      <c r="W362"/>
      <c r="X362" s="9"/>
      <c r="Y362" s="8"/>
      <c r="Z362" s="8"/>
      <c r="AA362"/>
      <c r="AB362"/>
      <c r="AC362" s="9"/>
      <c r="AD362" s="8"/>
      <c r="AE362" s="8"/>
      <c r="AF362"/>
      <c r="AG362"/>
      <c r="AH362" s="9"/>
      <c r="AI362" s="8"/>
      <c r="AJ362" s="8"/>
      <c r="AQ362"/>
    </row>
    <row r="363" spans="1:43" x14ac:dyDescent="0.25">
      <c r="A363" s="4"/>
      <c r="B363" s="3"/>
      <c r="C363" s="2"/>
      <c r="D363" s="8"/>
      <c r="E363" s="8"/>
      <c r="F363" s="3"/>
      <c r="G363" s="2"/>
      <c r="H363" s="2"/>
      <c r="I363" s="33"/>
      <c r="K363" s="14"/>
      <c r="L363" s="14"/>
      <c r="M363" s="14"/>
      <c r="O363" s="40"/>
      <c r="P363" s="40"/>
      <c r="Q363" s="40"/>
      <c r="R363" s="14"/>
      <c r="S363" s="34"/>
      <c r="T363" s="2"/>
      <c r="U363" s="33"/>
      <c r="V363" s="7"/>
      <c r="X363" s="9"/>
      <c r="Y363" s="8"/>
      <c r="Z363" s="8"/>
      <c r="AC363" s="9"/>
      <c r="AD363" s="8"/>
      <c r="AE363" s="8"/>
      <c r="AH363" s="9"/>
      <c r="AI363" s="8"/>
      <c r="AJ363" s="8"/>
    </row>
    <row r="364" spans="1:43" x14ac:dyDescent="0.25">
      <c r="A364" s="4"/>
      <c r="B364" s="3"/>
      <c r="C364" s="2"/>
      <c r="D364" s="8"/>
      <c r="E364" s="8"/>
      <c r="F364" s="3"/>
      <c r="G364" s="2"/>
      <c r="H364" s="2"/>
      <c r="I364" s="33"/>
      <c r="K364" s="14"/>
      <c r="L364" s="14"/>
      <c r="M364" s="14"/>
      <c r="O364" s="40"/>
      <c r="P364" s="40"/>
      <c r="Q364" s="40"/>
      <c r="R364" s="14"/>
      <c r="S364" s="34"/>
      <c r="T364" s="2"/>
      <c r="U364" s="33"/>
      <c r="V364" s="7"/>
      <c r="X364" s="9"/>
      <c r="Y364" s="8"/>
      <c r="Z364" s="8"/>
      <c r="AC364" s="9"/>
      <c r="AD364" s="8"/>
      <c r="AE364" s="8"/>
      <c r="AH364" s="9"/>
      <c r="AI364" s="8"/>
      <c r="AJ364" s="8"/>
    </row>
  </sheetData>
  <conditionalFormatting sqref="F87:F113">
    <cfRule type="colorScale" priority="46">
      <colorScale>
        <cfvo type="min"/>
        <cfvo type="num" val="1"/>
        <cfvo type="max"/>
        <color rgb="FFF8696B"/>
        <color theme="0"/>
        <color theme="4"/>
      </colorScale>
    </cfRule>
  </conditionalFormatting>
  <conditionalFormatting sqref="B83:B113">
    <cfRule type="dataBar" priority="47">
      <dataBar>
        <cfvo type="min"/>
        <cfvo type="max"/>
        <color rgb="FF638EC6"/>
      </dataBar>
      <extLst>
        <ext xmlns:x14="http://schemas.microsoft.com/office/spreadsheetml/2009/9/main" uri="{B025F937-C7B1-47D3-B67F-A62EFF666E3E}">
          <x14:id>{F9602AF1-D578-4C66-BA87-8671DA81AB0E}</x14:id>
        </ext>
      </extLst>
    </cfRule>
  </conditionalFormatting>
  <conditionalFormatting sqref="F114:F116">
    <cfRule type="colorScale" priority="44">
      <colorScale>
        <cfvo type="min"/>
        <cfvo type="num" val="1"/>
        <cfvo type="max"/>
        <color rgb="FFF8696B"/>
        <color theme="0"/>
        <color theme="4"/>
      </colorScale>
    </cfRule>
  </conditionalFormatting>
  <conditionalFormatting sqref="P114:P116">
    <cfRule type="colorScale" priority="43">
      <colorScale>
        <cfvo type="min"/>
        <cfvo type="num" val="1"/>
        <cfvo type="max"/>
        <color rgb="FFF8696B"/>
        <color theme="0"/>
        <color theme="4"/>
      </colorScale>
    </cfRule>
  </conditionalFormatting>
  <conditionalFormatting sqref="B114:B115">
    <cfRule type="dataBar" priority="45">
      <dataBar>
        <cfvo type="min"/>
        <cfvo type="max"/>
        <color rgb="FF638EC6"/>
      </dataBar>
      <extLst>
        <ext xmlns:x14="http://schemas.microsoft.com/office/spreadsheetml/2009/9/main" uri="{B025F937-C7B1-47D3-B67F-A62EFF666E3E}">
          <x14:id>{5185CF08-19C6-4AB5-BEF1-3A94B09EA58A}</x14:id>
        </ext>
      </extLst>
    </cfRule>
  </conditionalFormatting>
  <conditionalFormatting sqref="F189:F212">
    <cfRule type="colorScale" priority="37">
      <colorScale>
        <cfvo type="min"/>
        <cfvo type="num" val="1"/>
        <cfvo type="max"/>
        <color rgb="FFF8696B"/>
        <color theme="0"/>
        <color theme="4"/>
      </colorScale>
    </cfRule>
  </conditionalFormatting>
  <conditionalFormatting sqref="B185:B212">
    <cfRule type="dataBar" priority="38">
      <dataBar>
        <cfvo type="min"/>
        <cfvo type="max"/>
        <color rgb="FF638EC6"/>
      </dataBar>
      <extLst>
        <ext xmlns:x14="http://schemas.microsoft.com/office/spreadsheetml/2009/9/main" uri="{B025F937-C7B1-47D3-B67F-A62EFF666E3E}">
          <x14:id>{9A20783A-AC33-489D-AC8C-24050AE4FB00}</x14:id>
        </ext>
      </extLst>
    </cfRule>
  </conditionalFormatting>
  <conditionalFormatting sqref="F280:F298">
    <cfRule type="colorScale" priority="33">
      <colorScale>
        <cfvo type="min"/>
        <cfvo type="num" val="1"/>
        <cfvo type="max"/>
        <color rgb="FFF8696B"/>
        <color theme="0"/>
        <color theme="4"/>
      </colorScale>
    </cfRule>
  </conditionalFormatting>
  <conditionalFormatting sqref="B276:B298">
    <cfRule type="dataBar" priority="34">
      <dataBar>
        <cfvo type="min"/>
        <cfvo type="max"/>
        <color rgb="FF638EC6"/>
      </dataBar>
      <extLst>
        <ext xmlns:x14="http://schemas.microsoft.com/office/spreadsheetml/2009/9/main" uri="{B025F937-C7B1-47D3-B67F-A62EFF666E3E}">
          <x14:id>{F10CABCB-ED27-40F3-9187-43B4D8C18B3D}</x14:id>
        </ext>
      </extLst>
    </cfRule>
  </conditionalFormatting>
  <conditionalFormatting sqref="F349:F364">
    <cfRule type="colorScale" priority="7">
      <colorScale>
        <cfvo type="min"/>
        <cfvo type="num" val="1"/>
        <cfvo type="max"/>
        <color rgb="FFF8696B"/>
        <color theme="0"/>
        <color theme="4"/>
      </colorScale>
    </cfRule>
  </conditionalFormatting>
  <conditionalFormatting sqref="B345:B364">
    <cfRule type="dataBar" priority="8">
      <dataBar>
        <cfvo type="min"/>
        <cfvo type="max"/>
        <color rgb="FF638EC6"/>
      </dataBar>
      <extLst>
        <ext xmlns:x14="http://schemas.microsoft.com/office/spreadsheetml/2009/9/main" uri="{B025F937-C7B1-47D3-B67F-A62EFF666E3E}">
          <x14:id>{359806A8-70B1-4B71-ACE8-027DDFAC478A}</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F9602AF1-D578-4C66-BA87-8671DA81AB0E}">
            <x14:dataBar minLength="0" maxLength="100" border="1" negativeBarBorderColorSameAsPositive="0">
              <x14:cfvo type="autoMin"/>
              <x14:cfvo type="autoMax"/>
              <x14:borderColor rgb="FF638EC6"/>
              <x14:negativeFillColor rgb="FFFF0000"/>
              <x14:negativeBorderColor rgb="FFFF0000"/>
              <x14:axisColor rgb="FF000000"/>
            </x14:dataBar>
          </x14:cfRule>
          <xm:sqref>B83:B113</xm:sqref>
        </x14:conditionalFormatting>
        <x14:conditionalFormatting xmlns:xm="http://schemas.microsoft.com/office/excel/2006/main">
          <x14:cfRule type="dataBar" id="{5185CF08-19C6-4AB5-BEF1-3A94B09EA58A}">
            <x14:dataBar minLength="0" maxLength="100" border="1" negativeBarBorderColorSameAsPositive="0">
              <x14:cfvo type="autoMin"/>
              <x14:cfvo type="autoMax"/>
              <x14:borderColor rgb="FF638EC6"/>
              <x14:negativeFillColor rgb="FFFF0000"/>
              <x14:negativeBorderColor rgb="FFFF0000"/>
              <x14:axisColor rgb="FF000000"/>
            </x14:dataBar>
          </x14:cfRule>
          <xm:sqref>B114:B115</xm:sqref>
        </x14:conditionalFormatting>
        <x14:conditionalFormatting xmlns:xm="http://schemas.microsoft.com/office/excel/2006/main">
          <x14:cfRule type="dataBar" id="{9A20783A-AC33-489D-AC8C-24050AE4FB00}">
            <x14:dataBar minLength="0" maxLength="100" border="1" negativeBarBorderColorSameAsPositive="0">
              <x14:cfvo type="autoMin"/>
              <x14:cfvo type="autoMax"/>
              <x14:borderColor rgb="FF638EC6"/>
              <x14:negativeFillColor rgb="FFFF0000"/>
              <x14:negativeBorderColor rgb="FFFF0000"/>
              <x14:axisColor rgb="FF000000"/>
            </x14:dataBar>
          </x14:cfRule>
          <xm:sqref>B185:B212</xm:sqref>
        </x14:conditionalFormatting>
        <x14:conditionalFormatting xmlns:xm="http://schemas.microsoft.com/office/excel/2006/main">
          <x14:cfRule type="dataBar" id="{F10CABCB-ED27-40F3-9187-43B4D8C18B3D}">
            <x14:dataBar minLength="0" maxLength="100" border="1" negativeBarBorderColorSameAsPositive="0">
              <x14:cfvo type="autoMin"/>
              <x14:cfvo type="autoMax"/>
              <x14:borderColor rgb="FF638EC6"/>
              <x14:negativeFillColor rgb="FFFF0000"/>
              <x14:negativeBorderColor rgb="FFFF0000"/>
              <x14:axisColor rgb="FF000000"/>
            </x14:dataBar>
          </x14:cfRule>
          <xm:sqref>B276:B298</xm:sqref>
        </x14:conditionalFormatting>
        <x14:conditionalFormatting xmlns:xm="http://schemas.microsoft.com/office/excel/2006/main">
          <x14:cfRule type="dataBar" id="{359806A8-70B1-4B71-ACE8-027DDFAC478A}">
            <x14:dataBar minLength="0" maxLength="100" border="1" negativeBarBorderColorSameAsPositive="0">
              <x14:cfvo type="autoMin"/>
              <x14:cfvo type="autoMax"/>
              <x14:borderColor rgb="FF638EC6"/>
              <x14:negativeFillColor rgb="FFFF0000"/>
              <x14:negativeBorderColor rgb="FFFF0000"/>
              <x14:axisColor rgb="FF000000"/>
            </x14:dataBar>
          </x14:cfRule>
          <xm:sqref>B345:B364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330"/>
  <sheetViews>
    <sheetView topLeftCell="A271" zoomScale="80" zoomScaleNormal="80" workbookViewId="0">
      <pane xSplit="31860" topLeftCell="T1" activePane="topRight"/>
      <selection activeCell="Y103" sqref="Y103"/>
      <selection pane="topRight" activeCell="AQ25" sqref="AQ1:AQ1048576"/>
    </sheetView>
  </sheetViews>
  <sheetFormatPr defaultRowHeight="15" x14ac:dyDescent="0.25"/>
  <cols>
    <col min="2" max="4" width="9.42578125" bestFit="1" customWidth="1"/>
    <col min="5" max="6" width="9.42578125" customWidth="1"/>
    <col min="7" max="11" width="9.42578125" bestFit="1" customWidth="1"/>
    <col min="12" max="12" width="13.85546875" bestFit="1" customWidth="1"/>
    <col min="13"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t="s">
        <v>173</v>
      </c>
      <c r="C1" t="s">
        <v>182</v>
      </c>
      <c r="F1" t="s">
        <v>166</v>
      </c>
      <c r="AS1" s="17" t="s">
        <v>88</v>
      </c>
      <c r="AT1" s="17" t="s">
        <v>89</v>
      </c>
      <c r="AU1" s="17"/>
      <c r="AV1" s="17"/>
      <c r="AW1" s="17" t="s">
        <v>90</v>
      </c>
      <c r="AX1" s="17"/>
    </row>
    <row r="2" spans="1:51"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c r="AY2" t="s">
        <v>171</v>
      </c>
    </row>
    <row r="3" spans="1:51" x14ac:dyDescent="0.25">
      <c r="A3">
        <v>97</v>
      </c>
      <c r="B3" s="4">
        <v>0.99476972902397298</v>
      </c>
      <c r="C3" s="4">
        <v>0.21108013340144199</v>
      </c>
      <c r="D3" s="4">
        <v>6.0988883029999004</v>
      </c>
      <c r="E3" s="4">
        <v>1.76070515683825E-4</v>
      </c>
      <c r="F3" s="5">
        <v>5.2302709760267598E-3</v>
      </c>
      <c r="G3" s="5">
        <v>0</v>
      </c>
      <c r="H3" s="4">
        <v>2</v>
      </c>
      <c r="I3" s="4">
        <v>3.89930943802637</v>
      </c>
      <c r="J3" s="4">
        <v>-309.71206411011798</v>
      </c>
      <c r="K3" s="4">
        <v>-181.465636858154</v>
      </c>
      <c r="L3" s="4">
        <v>21.873200353984199</v>
      </c>
      <c r="M3" s="4">
        <v>82.997954206525506</v>
      </c>
      <c r="N3" s="4">
        <v>100</v>
      </c>
      <c r="O3" s="4">
        <v>75.369774962717798</v>
      </c>
      <c r="P3" s="4">
        <v>182295.531094017</v>
      </c>
      <c r="Q3" s="4">
        <v>182294.38666666599</v>
      </c>
      <c r="R3" s="4">
        <v>769</v>
      </c>
      <c r="S3" s="4">
        <v>0</v>
      </c>
      <c r="T3" s="4">
        <v>0</v>
      </c>
      <c r="U3" s="4">
        <v>0</v>
      </c>
      <c r="V3" s="4">
        <v>0</v>
      </c>
      <c r="W3" s="4">
        <v>0</v>
      </c>
      <c r="X3" s="4">
        <v>0</v>
      </c>
      <c r="Y3" s="4">
        <v>0</v>
      </c>
      <c r="Z3" s="5">
        <v>6.2597984262707904E-4</v>
      </c>
      <c r="AA3" s="5">
        <v>3.8944038646755899E-5</v>
      </c>
      <c r="AB3" s="10">
        <v>4.5653404280918001E-3</v>
      </c>
      <c r="AC3" s="10">
        <v>0</v>
      </c>
      <c r="AD3" s="10">
        <v>0</v>
      </c>
      <c r="AE3" s="4">
        <v>7.49745907653563E-2</v>
      </c>
      <c r="AF3" s="4">
        <v>0</v>
      </c>
      <c r="AG3" s="4">
        <v>1</v>
      </c>
      <c r="AH3" s="4">
        <v>1</v>
      </c>
      <c r="AI3" s="4">
        <v>1</v>
      </c>
      <c r="AJ3" s="4">
        <v>1</v>
      </c>
      <c r="AK3" s="4">
        <v>1</v>
      </c>
      <c r="AL3" s="4">
        <v>1</v>
      </c>
      <c r="AM3" s="4">
        <v>0</v>
      </c>
      <c r="AN3" s="4">
        <v>0</v>
      </c>
      <c r="AO3" s="4" t="s">
        <v>190</v>
      </c>
      <c r="AP3" s="4">
        <f>-200--175</f>
        <v>-25</v>
      </c>
      <c r="AQ3">
        <v>546883.16</v>
      </c>
      <c r="AR3" s="4">
        <v>3</v>
      </c>
      <c r="AS3" s="15">
        <v>100</v>
      </c>
      <c r="AT3" s="15">
        <v>0</v>
      </c>
      <c r="AU3" s="15">
        <v>100</v>
      </c>
      <c r="AV3" s="15">
        <v>0</v>
      </c>
      <c r="AW3" s="15">
        <v>0</v>
      </c>
      <c r="AX3" s="15">
        <v>0</v>
      </c>
      <c r="AY3" s="31">
        <v>0</v>
      </c>
    </row>
    <row r="4" spans="1:51" x14ac:dyDescent="0.25">
      <c r="A4">
        <v>97</v>
      </c>
      <c r="B4" s="4">
        <v>0.99515025266218005</v>
      </c>
      <c r="C4" s="4">
        <v>0.216802475443445</v>
      </c>
      <c r="D4" s="4">
        <v>5.6669467671556699</v>
      </c>
      <c r="E4" s="4">
        <v>1.8084850514119201E-4</v>
      </c>
      <c r="F4" s="5">
        <v>4.8497473378194701E-3</v>
      </c>
      <c r="G4" s="5">
        <v>0</v>
      </c>
      <c r="H4" s="4">
        <v>2</v>
      </c>
      <c r="I4" s="4">
        <v>3.7474023386272699</v>
      </c>
      <c r="J4" s="4">
        <v>-309.70639999999997</v>
      </c>
      <c r="K4" s="4">
        <v>-166.05751517134499</v>
      </c>
      <c r="L4" s="4">
        <v>22.1147269816279</v>
      </c>
      <c r="M4" s="4">
        <v>86.496099737541599</v>
      </c>
      <c r="N4" s="4">
        <v>100</v>
      </c>
      <c r="O4" s="4">
        <v>74.789602235046203</v>
      </c>
      <c r="P4" s="4">
        <v>180332.68705798901</v>
      </c>
      <c r="Q4" s="4">
        <v>180330.49249999999</v>
      </c>
      <c r="R4" s="4">
        <v>769</v>
      </c>
      <c r="S4" s="4">
        <v>0</v>
      </c>
      <c r="T4" s="4">
        <v>0</v>
      </c>
      <c r="U4" s="4">
        <v>0</v>
      </c>
      <c r="V4" s="4">
        <v>0</v>
      </c>
      <c r="W4" s="4">
        <v>0</v>
      </c>
      <c r="X4" s="4">
        <v>0</v>
      </c>
      <c r="Y4" s="4">
        <v>0</v>
      </c>
      <c r="Z4" s="5">
        <v>6.4348034265128504E-4</v>
      </c>
      <c r="AA4" s="5">
        <v>3.95528789003889E-5</v>
      </c>
      <c r="AB4" s="10">
        <v>4.1667041162678003E-3</v>
      </c>
      <c r="AC4" s="10">
        <v>0</v>
      </c>
      <c r="AD4" s="10">
        <v>0</v>
      </c>
      <c r="AE4" s="4">
        <v>7.1683892440326899E-2</v>
      </c>
      <c r="AF4" s="4">
        <v>0</v>
      </c>
      <c r="AG4" s="4">
        <v>1</v>
      </c>
      <c r="AH4" s="4">
        <v>1</v>
      </c>
      <c r="AI4" s="4">
        <v>1</v>
      </c>
      <c r="AJ4" s="4">
        <v>1</v>
      </c>
      <c r="AK4" s="4">
        <v>1</v>
      </c>
      <c r="AL4" s="4">
        <v>1</v>
      </c>
      <c r="AM4" s="4">
        <v>0</v>
      </c>
      <c r="AN4" s="4">
        <v>0</v>
      </c>
      <c r="AO4" s="4" t="s">
        <v>172</v>
      </c>
      <c r="AP4" s="4">
        <f>-175--150</f>
        <v>-25</v>
      </c>
      <c r="AQ4">
        <v>721321.97</v>
      </c>
      <c r="AR4" s="4">
        <v>4</v>
      </c>
      <c r="AS4" s="15">
        <v>100</v>
      </c>
      <c r="AT4" s="15">
        <v>0</v>
      </c>
      <c r="AU4" s="15">
        <v>100</v>
      </c>
      <c r="AV4" s="15">
        <v>0</v>
      </c>
      <c r="AW4" s="15">
        <v>0</v>
      </c>
      <c r="AX4" s="15">
        <v>0</v>
      </c>
      <c r="AY4" s="31">
        <v>0</v>
      </c>
    </row>
    <row r="5" spans="1:51" x14ac:dyDescent="0.25">
      <c r="A5">
        <v>97</v>
      </c>
      <c r="B5" s="4">
        <v>0.99232444748473503</v>
      </c>
      <c r="C5" s="4">
        <v>0.49655275864538501</v>
      </c>
      <c r="D5" s="4">
        <v>8.8316085619948197</v>
      </c>
      <c r="E5" s="4">
        <v>4.14738703944962E-4</v>
      </c>
      <c r="F5" s="5">
        <v>7.6755525152644999E-3</v>
      </c>
      <c r="G5" s="5">
        <v>0</v>
      </c>
      <c r="H5" s="4">
        <v>2.7534418622043599</v>
      </c>
      <c r="I5" s="4">
        <v>3.9633147814532101</v>
      </c>
      <c r="J5" s="4">
        <v>-213.988921670211</v>
      </c>
      <c r="K5" s="4">
        <v>-129.626449703388</v>
      </c>
      <c r="L5" s="4">
        <v>36.569241407344798</v>
      </c>
      <c r="M5" s="4">
        <v>72.547642132718707</v>
      </c>
      <c r="N5" s="4">
        <v>96.692011935183203</v>
      </c>
      <c r="O5" s="4">
        <v>65.493219720406302</v>
      </c>
      <c r="P5" s="4">
        <v>144989.61122709099</v>
      </c>
      <c r="Q5" s="4">
        <v>80587.953999999998</v>
      </c>
      <c r="R5" s="4">
        <v>761.50140086693295</v>
      </c>
      <c r="S5" s="4">
        <v>0</v>
      </c>
      <c r="T5" s="4">
        <v>0</v>
      </c>
      <c r="U5" s="4">
        <v>0.100162475895591</v>
      </c>
      <c r="V5" s="4">
        <v>0</v>
      </c>
      <c r="W5" s="4">
        <v>0</v>
      </c>
      <c r="X5" s="4">
        <v>0.133715306880728</v>
      </c>
      <c r="Y5" s="4">
        <v>0</v>
      </c>
      <c r="Z5" s="5">
        <v>2.3972947450476199E-3</v>
      </c>
      <c r="AA5" s="5">
        <v>5.0512064651622699E-5</v>
      </c>
      <c r="AB5" s="10">
        <v>5.2277358559479001E-3</v>
      </c>
      <c r="AC5" s="10">
        <v>0</v>
      </c>
      <c r="AD5" s="10">
        <v>0</v>
      </c>
      <c r="AE5" s="4">
        <v>0.102205576212727</v>
      </c>
      <c r="AF5" s="4">
        <v>0</v>
      </c>
      <c r="AG5" s="4">
        <v>0.95136565943838203</v>
      </c>
      <c r="AH5" s="4">
        <v>1</v>
      </c>
      <c r="AI5" s="4">
        <v>1</v>
      </c>
      <c r="AJ5" s="4">
        <v>1</v>
      </c>
      <c r="AK5" s="4">
        <v>1</v>
      </c>
      <c r="AL5" s="4">
        <v>1</v>
      </c>
      <c r="AM5" s="4">
        <v>0</v>
      </c>
      <c r="AN5" s="4">
        <v>0</v>
      </c>
      <c r="AO5" s="4" t="s">
        <v>62</v>
      </c>
      <c r="AP5" s="4">
        <f>-150--125</f>
        <v>-25</v>
      </c>
      <c r="AQ5">
        <v>805879.54</v>
      </c>
      <c r="AR5" s="4">
        <v>10</v>
      </c>
      <c r="AS5" s="15">
        <v>100</v>
      </c>
      <c r="AT5" s="15">
        <v>0</v>
      </c>
      <c r="AU5" s="15">
        <v>100</v>
      </c>
      <c r="AV5" s="15">
        <v>0</v>
      </c>
      <c r="AW5" s="15">
        <v>0</v>
      </c>
      <c r="AX5" s="15">
        <v>0</v>
      </c>
      <c r="AY5" s="31">
        <v>0</v>
      </c>
    </row>
    <row r="6" spans="1:51" x14ac:dyDescent="0.25">
      <c r="A6">
        <v>97</v>
      </c>
      <c r="B6" s="4">
        <v>0.98996031459792899</v>
      </c>
      <c r="C6" s="4">
        <v>45.895324344478801</v>
      </c>
      <c r="D6" s="4">
        <v>11.4041416593339</v>
      </c>
      <c r="E6" s="4">
        <v>4.9899456580021602E-2</v>
      </c>
      <c r="F6" s="5">
        <v>1.0039685402070699E-2</v>
      </c>
      <c r="G6" s="5">
        <v>0</v>
      </c>
      <c r="H6" s="4">
        <v>2.95760212182291</v>
      </c>
      <c r="I6" s="4">
        <v>3.8638059696829301</v>
      </c>
      <c r="J6" s="4">
        <v>-125.204241089066</v>
      </c>
      <c r="K6" s="4">
        <v>-109.632407798645</v>
      </c>
      <c r="L6" s="4">
        <v>49.562872229106603</v>
      </c>
      <c r="M6" s="4">
        <v>56.751421739340401</v>
      </c>
      <c r="N6" s="4">
        <v>75.513653935694705</v>
      </c>
      <c r="O6" s="4">
        <v>40.676817992227598</v>
      </c>
      <c r="P6" s="4">
        <v>144660.41907227601</v>
      </c>
      <c r="Q6" s="4">
        <v>54586.253636363603</v>
      </c>
      <c r="R6" s="4">
        <v>771.07520807894298</v>
      </c>
      <c r="S6" s="4">
        <v>0</v>
      </c>
      <c r="T6" s="4">
        <v>0</v>
      </c>
      <c r="U6" s="4">
        <v>0.53083828209007899</v>
      </c>
      <c r="V6" s="4">
        <v>0</v>
      </c>
      <c r="W6" s="4">
        <v>0</v>
      </c>
      <c r="X6" s="4">
        <v>0.48244382755771698</v>
      </c>
      <c r="Y6" s="4">
        <v>0</v>
      </c>
      <c r="Z6" s="5">
        <v>3.41578937071232E-3</v>
      </c>
      <c r="AA6" s="5">
        <v>4.6859361212371903E-5</v>
      </c>
      <c r="AB6" s="10">
        <v>6.5484517965218002E-3</v>
      </c>
      <c r="AC6" s="10">
        <v>2.8573607340671999E-5</v>
      </c>
      <c r="AD6" s="10">
        <v>0</v>
      </c>
      <c r="AE6" s="4">
        <v>0.18789296759665</v>
      </c>
      <c r="AF6" s="4">
        <v>0</v>
      </c>
      <c r="AG6" s="4">
        <v>0.482636114286004</v>
      </c>
      <c r="AH6" s="4">
        <v>0.65231838366543504</v>
      </c>
      <c r="AI6" s="4">
        <v>0.77730501796830997</v>
      </c>
      <c r="AJ6" s="4">
        <v>0.83653260283306796</v>
      </c>
      <c r="AK6" s="4">
        <v>0.87185553742226696</v>
      </c>
      <c r="AL6" s="4">
        <v>0.92437569072293402</v>
      </c>
      <c r="AM6" s="4">
        <v>0</v>
      </c>
      <c r="AN6" s="4">
        <v>0</v>
      </c>
      <c r="AO6" s="4" t="s">
        <v>63</v>
      </c>
      <c r="AP6" s="4">
        <f>-125--100</f>
        <v>-25</v>
      </c>
      <c r="AQ6">
        <v>7205385.4800000004</v>
      </c>
      <c r="AR6" s="4">
        <v>132</v>
      </c>
      <c r="AS6" s="15">
        <v>100</v>
      </c>
      <c r="AT6" s="15">
        <v>0</v>
      </c>
      <c r="AU6" s="15">
        <v>100</v>
      </c>
      <c r="AV6" s="15">
        <v>0</v>
      </c>
      <c r="AW6" s="15">
        <v>0</v>
      </c>
      <c r="AX6" s="15">
        <v>0</v>
      </c>
      <c r="AY6">
        <v>0.101114339534267</v>
      </c>
    </row>
    <row r="7" spans="1:51" x14ac:dyDescent="0.25">
      <c r="A7">
        <v>97</v>
      </c>
      <c r="B7" s="4">
        <v>0.98961628794703105</v>
      </c>
      <c r="C7" s="4">
        <v>39.639868830347503</v>
      </c>
      <c r="D7" s="4">
        <v>11.772897624561701</v>
      </c>
      <c r="E7" s="4">
        <v>4.1197448142875098E-2</v>
      </c>
      <c r="F7" s="5">
        <v>1.03837120529687E-2</v>
      </c>
      <c r="G7" s="5">
        <v>0</v>
      </c>
      <c r="H7" s="4">
        <v>3.2087504211257398</v>
      </c>
      <c r="I7" s="4">
        <v>3.87154488636321</v>
      </c>
      <c r="J7" s="4">
        <v>-77.004375709568194</v>
      </c>
      <c r="K7" s="4">
        <v>-83.846970260165506</v>
      </c>
      <c r="L7" s="4">
        <v>50.6102834731835</v>
      </c>
      <c r="M7" s="4">
        <v>46.274978432592398</v>
      </c>
      <c r="N7" s="4">
        <v>70.318481136167605</v>
      </c>
      <c r="O7" s="4">
        <v>33.658623108606001</v>
      </c>
      <c r="P7" s="4">
        <v>145556.62525951301</v>
      </c>
      <c r="Q7" s="4">
        <v>58925.452203947301</v>
      </c>
      <c r="R7" s="4">
        <v>784.53817318610402</v>
      </c>
      <c r="S7" s="4">
        <v>0</v>
      </c>
      <c r="T7" s="4">
        <v>0</v>
      </c>
      <c r="U7" s="4">
        <v>0.31232515489476698</v>
      </c>
      <c r="V7" s="4">
        <v>0</v>
      </c>
      <c r="W7" s="4">
        <v>0</v>
      </c>
      <c r="X7" s="4">
        <v>0.40905986292458302</v>
      </c>
      <c r="Y7" s="4">
        <v>0</v>
      </c>
      <c r="Z7" s="5">
        <v>3.2701208394071901E-3</v>
      </c>
      <c r="AA7" s="5">
        <v>4.2249382294336902E-5</v>
      </c>
      <c r="AB7" s="10">
        <v>6.9977128736528598E-3</v>
      </c>
      <c r="AC7" s="10">
        <v>7.2954829080730698E-5</v>
      </c>
      <c r="AD7" s="10">
        <v>6.6184687442278099E-7</v>
      </c>
      <c r="AE7" s="4">
        <v>0.23608810592989199</v>
      </c>
      <c r="AF7" s="4">
        <v>6.7608442705233002E-2</v>
      </c>
      <c r="AG7" s="4">
        <v>0.407719689992531</v>
      </c>
      <c r="AH7" s="4">
        <v>0.45934348156954502</v>
      </c>
      <c r="AI7" s="4">
        <v>0.53449489331816802</v>
      </c>
      <c r="AJ7" s="4">
        <v>0.62430911820475998</v>
      </c>
      <c r="AK7" s="4">
        <v>0.71379804134287805</v>
      </c>
      <c r="AL7" s="4">
        <v>0.79192314853430801</v>
      </c>
      <c r="AM7" s="4">
        <v>0</v>
      </c>
      <c r="AN7" s="4">
        <v>0</v>
      </c>
      <c r="AO7" s="4" t="s">
        <v>64</v>
      </c>
      <c r="AP7" s="4">
        <f>-100--75</f>
        <v>-25</v>
      </c>
      <c r="AQ7">
        <v>17913337.469999999</v>
      </c>
      <c r="AR7" s="4">
        <v>304</v>
      </c>
      <c r="AS7" s="15">
        <v>100</v>
      </c>
      <c r="AT7" s="15">
        <v>0</v>
      </c>
      <c r="AU7" s="15">
        <v>100</v>
      </c>
      <c r="AV7" s="15">
        <v>0</v>
      </c>
      <c r="AW7" s="15">
        <v>0</v>
      </c>
      <c r="AX7" s="15">
        <v>0</v>
      </c>
      <c r="AY7">
        <v>2.60865258619503</v>
      </c>
    </row>
    <row r="8" spans="1:51" x14ac:dyDescent="0.25">
      <c r="A8">
        <v>97</v>
      </c>
      <c r="B8" s="4">
        <v>0.99282875541827098</v>
      </c>
      <c r="C8" s="4">
        <v>8.4205138362912102</v>
      </c>
      <c r="D8" s="4">
        <v>8.2740609955639304</v>
      </c>
      <c r="E8" s="4">
        <v>7.30344010728377E-3</v>
      </c>
      <c r="F8" s="5">
        <v>7.1712445817288598E-3</v>
      </c>
      <c r="G8" s="5">
        <v>0</v>
      </c>
      <c r="H8" s="4">
        <v>3.1975886603239898</v>
      </c>
      <c r="I8" s="4">
        <v>3.9321745732383602</v>
      </c>
      <c r="J8" s="4">
        <v>-48.3043525428699</v>
      </c>
      <c r="K8" s="4">
        <v>-55.996097123660597</v>
      </c>
      <c r="L8" s="4">
        <v>19.516425952285498</v>
      </c>
      <c r="M8" s="4">
        <v>39.965634749596703</v>
      </c>
      <c r="N8" s="4">
        <v>65.132163744467505</v>
      </c>
      <c r="O8" s="4">
        <v>46.5518589916582</v>
      </c>
      <c r="P8" s="4">
        <v>251934.27975486199</v>
      </c>
      <c r="Q8" s="4">
        <v>196521.492512333</v>
      </c>
      <c r="R8" s="4">
        <v>784.58952297218605</v>
      </c>
      <c r="S8" s="4">
        <v>0</v>
      </c>
      <c r="T8" s="4">
        <v>0</v>
      </c>
      <c r="U8" s="4">
        <v>0.43080587329511799</v>
      </c>
      <c r="V8" s="4">
        <v>0</v>
      </c>
      <c r="W8" s="4">
        <v>0</v>
      </c>
      <c r="X8" s="4">
        <v>0.75588133226407495</v>
      </c>
      <c r="Y8" s="4">
        <v>0</v>
      </c>
      <c r="Z8" s="5">
        <v>6.7450641296652595E-4</v>
      </c>
      <c r="AA8" s="5">
        <v>4.1327600743648402E-5</v>
      </c>
      <c r="AB8" s="10">
        <v>6.3876881811541601E-3</v>
      </c>
      <c r="AC8" s="10">
        <v>6.1668683768558694E-5</v>
      </c>
      <c r="AD8" s="10">
        <v>6.0405415086135697E-6</v>
      </c>
      <c r="AE8" s="4">
        <v>0.241296976141879</v>
      </c>
      <c r="AF8" s="4">
        <v>3.5535371995598301E-2</v>
      </c>
      <c r="AG8" s="4">
        <v>0.365239969173691</v>
      </c>
      <c r="AH8" s="4">
        <v>0.49127233206736598</v>
      </c>
      <c r="AI8" s="4">
        <v>0.54456777103808696</v>
      </c>
      <c r="AJ8" s="4">
        <v>0.621891915269005</v>
      </c>
      <c r="AK8" s="4">
        <v>0.69994076773418501</v>
      </c>
      <c r="AL8" s="4">
        <v>0.86587957767772705</v>
      </c>
      <c r="AM8" s="4">
        <v>0</v>
      </c>
      <c r="AN8" s="4">
        <v>0</v>
      </c>
      <c r="AO8" s="4" t="s">
        <v>65</v>
      </c>
      <c r="AP8" s="4">
        <f>-75--50</f>
        <v>-25</v>
      </c>
      <c r="AQ8">
        <v>517834132.76999998</v>
      </c>
      <c r="AR8" s="4">
        <v>2635</v>
      </c>
      <c r="AS8" s="15">
        <v>100</v>
      </c>
      <c r="AT8" s="15">
        <v>0</v>
      </c>
      <c r="AU8" s="15">
        <v>100</v>
      </c>
      <c r="AV8" s="15">
        <v>0</v>
      </c>
      <c r="AW8" s="15">
        <v>0</v>
      </c>
      <c r="AX8" s="15">
        <v>0</v>
      </c>
      <c r="AY8">
        <v>1.95347659810443</v>
      </c>
    </row>
    <row r="9" spans="1:51" x14ac:dyDescent="0.25">
      <c r="A9">
        <v>97</v>
      </c>
      <c r="B9" s="4">
        <v>0.992774411447642</v>
      </c>
      <c r="C9" s="4">
        <v>8.1015627370107097</v>
      </c>
      <c r="D9" s="4">
        <v>8.3342919425648905</v>
      </c>
      <c r="E9" s="4">
        <v>7.0157871084008203E-3</v>
      </c>
      <c r="F9" s="5">
        <v>7.2255885523578303E-3</v>
      </c>
      <c r="G9" s="5">
        <v>0</v>
      </c>
      <c r="H9" s="4">
        <v>3.3454279566179999</v>
      </c>
      <c r="I9" s="4">
        <v>3.9106590494449902</v>
      </c>
      <c r="J9" s="4">
        <v>-36.265481570705397</v>
      </c>
      <c r="K9" s="4">
        <v>-32.9417864034057</v>
      </c>
      <c r="L9" s="4">
        <v>15.272435988046601</v>
      </c>
      <c r="M9" s="4">
        <v>39.466164357107999</v>
      </c>
      <c r="N9" s="4">
        <v>65.068978956833604</v>
      </c>
      <c r="O9" s="4">
        <v>47.899627626259402</v>
      </c>
      <c r="P9" s="4">
        <v>283220.60181742598</v>
      </c>
      <c r="Q9" s="4">
        <v>260708.696086902</v>
      </c>
      <c r="R9" s="4">
        <v>783.93010306673102</v>
      </c>
      <c r="S9" s="4">
        <v>0</v>
      </c>
      <c r="T9" s="4">
        <v>0</v>
      </c>
      <c r="U9" s="4">
        <v>0.48123466842569002</v>
      </c>
      <c r="V9" s="4">
        <v>0</v>
      </c>
      <c r="W9" s="4">
        <v>0</v>
      </c>
      <c r="X9" s="4">
        <v>0.81039194909837897</v>
      </c>
      <c r="Y9" s="4">
        <v>0</v>
      </c>
      <c r="Z9" s="5">
        <v>4.6853919447295702E-4</v>
      </c>
      <c r="AA9" s="5">
        <v>6.0191472839301899E-5</v>
      </c>
      <c r="AB9" s="10">
        <v>6.1079419708327297E-3</v>
      </c>
      <c r="AC9" s="10">
        <v>1.02550361946794E-4</v>
      </c>
      <c r="AD9" s="10">
        <v>4.8634659225451498E-4</v>
      </c>
      <c r="AE9" s="4">
        <v>0.26631419545858198</v>
      </c>
      <c r="AF9" s="4">
        <v>5.8421016458804299E-2</v>
      </c>
      <c r="AG9" s="4">
        <v>0.299333815982393</v>
      </c>
      <c r="AH9" s="4">
        <v>0.40157729999721797</v>
      </c>
      <c r="AI9" s="4">
        <v>0.46275353407075198</v>
      </c>
      <c r="AJ9" s="4">
        <v>0.54283835749912601</v>
      </c>
      <c r="AK9" s="4">
        <v>0.61346328653370197</v>
      </c>
      <c r="AL9" s="4">
        <v>0.76059277949437198</v>
      </c>
      <c r="AM9" s="4">
        <v>0</v>
      </c>
      <c r="AN9" s="4">
        <v>0</v>
      </c>
      <c r="AO9" s="4" t="s">
        <v>66</v>
      </c>
      <c r="AP9" s="4">
        <f>-50--25</f>
        <v>-25</v>
      </c>
      <c r="AQ9">
        <v>12522099381.75</v>
      </c>
      <c r="AR9" s="4">
        <v>48031</v>
      </c>
      <c r="AS9" s="15">
        <v>100</v>
      </c>
      <c r="AT9" s="15">
        <v>0</v>
      </c>
      <c r="AU9" s="15">
        <v>100</v>
      </c>
      <c r="AV9" s="15">
        <v>0</v>
      </c>
      <c r="AW9" s="15">
        <v>0</v>
      </c>
      <c r="AX9" s="15">
        <v>0</v>
      </c>
      <c r="AY9">
        <v>0.42329933401451902</v>
      </c>
    </row>
    <row r="10" spans="1:51" x14ac:dyDescent="0.25">
      <c r="A10">
        <v>97</v>
      </c>
      <c r="B10" s="4">
        <v>0.992429353668558</v>
      </c>
      <c r="C10" s="4">
        <v>8.0219516985975492</v>
      </c>
      <c r="D10" s="4">
        <v>8.7158840199052108</v>
      </c>
      <c r="E10" s="4">
        <v>6.9441308901051603E-3</v>
      </c>
      <c r="F10" s="5">
        <v>7.5706463314416201E-3</v>
      </c>
      <c r="G10" s="5">
        <v>0</v>
      </c>
      <c r="H10" s="4">
        <v>3.4089853501310201</v>
      </c>
      <c r="I10" s="4">
        <v>3.8695381616856301</v>
      </c>
      <c r="J10" s="4">
        <v>-33.354238902312098</v>
      </c>
      <c r="K10" s="4">
        <v>-22.4246908835356</v>
      </c>
      <c r="L10" s="4">
        <v>14.8818750425489</v>
      </c>
      <c r="M10" s="4">
        <v>38.710872253617303</v>
      </c>
      <c r="N10" s="4">
        <v>65.611746739318605</v>
      </c>
      <c r="O10" s="4">
        <v>48.7182776613298</v>
      </c>
      <c r="P10" s="4">
        <v>288234.738527768</v>
      </c>
      <c r="Q10" s="4">
        <v>267932.30926077301</v>
      </c>
      <c r="R10" s="4">
        <v>783.73308351069102</v>
      </c>
      <c r="S10" s="4">
        <v>0</v>
      </c>
      <c r="T10" s="4">
        <v>0</v>
      </c>
      <c r="U10" s="4">
        <v>0.47839590883141198</v>
      </c>
      <c r="V10" s="4">
        <v>0</v>
      </c>
      <c r="W10" s="4">
        <v>0</v>
      </c>
      <c r="X10" s="4">
        <v>0.80730498503895698</v>
      </c>
      <c r="Y10" s="4">
        <v>0</v>
      </c>
      <c r="Z10" s="5">
        <v>4.5019644306649298E-4</v>
      </c>
      <c r="AA10" s="5">
        <v>5.9490808947091003E-5</v>
      </c>
      <c r="AB10" s="10">
        <v>5.9701311028036701E-3</v>
      </c>
      <c r="AC10" s="10">
        <v>1.29002435490203E-4</v>
      </c>
      <c r="AD10" s="10">
        <v>9.6180701723949701E-4</v>
      </c>
      <c r="AE10" s="4">
        <v>0.26627495349605601</v>
      </c>
      <c r="AF10" s="4">
        <v>8.4343398172187001E-2</v>
      </c>
      <c r="AG10" s="4">
        <v>0.310506402184062</v>
      </c>
      <c r="AH10" s="4">
        <v>0.39519253580175001</v>
      </c>
      <c r="AI10" s="4">
        <v>0.468516213987207</v>
      </c>
      <c r="AJ10" s="4">
        <v>0.54305053905436096</v>
      </c>
      <c r="AK10" s="4">
        <v>0.61910218838430198</v>
      </c>
      <c r="AL10" s="4">
        <v>0.720836628819016</v>
      </c>
      <c r="AM10" s="4">
        <v>0</v>
      </c>
      <c r="AN10" s="4">
        <v>0</v>
      </c>
      <c r="AO10" s="4" t="s">
        <v>137</v>
      </c>
      <c r="AP10" s="4">
        <f>-25--20</f>
        <v>-5</v>
      </c>
      <c r="AQ10">
        <v>6683571454.5100002</v>
      </c>
      <c r="AR10" s="4">
        <v>24945</v>
      </c>
      <c r="AS10" s="15">
        <v>100</v>
      </c>
      <c r="AT10" s="15">
        <v>0</v>
      </c>
      <c r="AU10" s="15">
        <v>100</v>
      </c>
      <c r="AV10" s="15">
        <v>0</v>
      </c>
      <c r="AW10" s="15">
        <v>0</v>
      </c>
      <c r="AX10" s="15">
        <v>0</v>
      </c>
      <c r="AY10">
        <v>1.12888024283884</v>
      </c>
    </row>
    <row r="11" spans="1:51" x14ac:dyDescent="0.25">
      <c r="A11">
        <v>97</v>
      </c>
      <c r="B11" s="4">
        <v>0.99245697788695098</v>
      </c>
      <c r="C11" s="4">
        <v>8.3825878549333197</v>
      </c>
      <c r="D11" s="4">
        <v>8.6853886893010692</v>
      </c>
      <c r="E11" s="4">
        <v>7.2691876703021002E-3</v>
      </c>
      <c r="F11" s="5">
        <v>7.5430221130487101E-3</v>
      </c>
      <c r="G11" s="5">
        <v>0</v>
      </c>
      <c r="H11" s="4">
        <v>3.4640464720391599</v>
      </c>
      <c r="I11" s="4">
        <v>3.8791299116751001</v>
      </c>
      <c r="J11" s="4">
        <v>-30.697539025683099</v>
      </c>
      <c r="K11" s="4">
        <v>-17.428121139300401</v>
      </c>
      <c r="L11" s="4">
        <v>14.564729444693199</v>
      </c>
      <c r="M11" s="4">
        <v>36.986142929263004</v>
      </c>
      <c r="N11" s="4">
        <v>66.002644772814307</v>
      </c>
      <c r="O11" s="4">
        <v>49.5329873056073</v>
      </c>
      <c r="P11" s="4">
        <v>293475.68093223701</v>
      </c>
      <c r="Q11" s="4">
        <v>273792.19815302402</v>
      </c>
      <c r="R11" s="4">
        <v>783.20664876260003</v>
      </c>
      <c r="S11" s="4">
        <v>0</v>
      </c>
      <c r="T11" s="4">
        <v>0</v>
      </c>
      <c r="U11" s="4">
        <v>0.47579227696582299</v>
      </c>
      <c r="V11" s="4">
        <v>0</v>
      </c>
      <c r="W11" s="4">
        <v>0</v>
      </c>
      <c r="X11" s="4">
        <v>0.80221823578866402</v>
      </c>
      <c r="Y11" s="4">
        <v>0</v>
      </c>
      <c r="Z11" s="5">
        <v>4.3535209796044798E-4</v>
      </c>
      <c r="AA11" s="5">
        <v>5.8449461685097903E-5</v>
      </c>
      <c r="AB11" s="10">
        <v>5.7176114121084603E-3</v>
      </c>
      <c r="AC11" s="10">
        <v>1.4383832914795301E-4</v>
      </c>
      <c r="AD11" s="10">
        <v>1.18775252007237E-3</v>
      </c>
      <c r="AE11" s="4">
        <v>0.261998954157043</v>
      </c>
      <c r="AF11" s="4">
        <v>0.106473394954224</v>
      </c>
      <c r="AG11" s="4">
        <v>0.32280210288234101</v>
      </c>
      <c r="AH11" s="4">
        <v>0.39910363269381099</v>
      </c>
      <c r="AI11" s="4">
        <v>0.46789093791887099</v>
      </c>
      <c r="AJ11" s="4">
        <v>0.55093167665672005</v>
      </c>
      <c r="AK11" s="4">
        <v>0.63168035850779103</v>
      </c>
      <c r="AL11" s="4">
        <v>0.73207539747852701</v>
      </c>
      <c r="AM11" s="4">
        <v>0</v>
      </c>
      <c r="AN11" s="4">
        <v>0</v>
      </c>
      <c r="AO11" s="4" t="s">
        <v>138</v>
      </c>
      <c r="AP11" s="4">
        <f>-20--15</f>
        <v>-5</v>
      </c>
      <c r="AQ11">
        <v>8713436706.2199993</v>
      </c>
      <c r="AR11" s="4">
        <v>31825</v>
      </c>
      <c r="AS11" s="15">
        <v>100</v>
      </c>
      <c r="AT11" s="15">
        <v>0</v>
      </c>
      <c r="AU11" s="15">
        <v>100</v>
      </c>
      <c r="AV11" s="15">
        <v>0</v>
      </c>
      <c r="AW11" s="15">
        <v>0</v>
      </c>
      <c r="AX11" s="15">
        <v>0</v>
      </c>
      <c r="AY11">
        <v>4.32959326710069</v>
      </c>
    </row>
    <row r="12" spans="1:51" x14ac:dyDescent="0.25">
      <c r="A12">
        <v>97</v>
      </c>
      <c r="B12" s="4">
        <v>0.99229473464757001</v>
      </c>
      <c r="C12" s="4">
        <v>10.7153646642189</v>
      </c>
      <c r="D12" s="4">
        <v>8.8643610615775703</v>
      </c>
      <c r="E12" s="4">
        <v>9.4005996168727395E-3</v>
      </c>
      <c r="F12" s="5">
        <v>7.7052653524295597E-3</v>
      </c>
      <c r="G12" s="5">
        <v>0</v>
      </c>
      <c r="H12" s="4">
        <v>3.4878493241214499</v>
      </c>
      <c r="I12" s="4">
        <v>3.84750945282885</v>
      </c>
      <c r="J12" s="4">
        <v>-30.2608463187373</v>
      </c>
      <c r="K12" s="4">
        <v>-12.308127927927</v>
      </c>
      <c r="L12" s="4">
        <v>14.063192254587801</v>
      </c>
      <c r="M12" s="4">
        <v>35.824591934502102</v>
      </c>
      <c r="N12" s="4">
        <v>66.553283862624994</v>
      </c>
      <c r="O12" s="4">
        <v>50.482873503418901</v>
      </c>
      <c r="P12" s="4">
        <v>300345.77542586398</v>
      </c>
      <c r="Q12" s="4">
        <v>283482.354010385</v>
      </c>
      <c r="R12" s="4">
        <v>783.03035442752696</v>
      </c>
      <c r="S12" s="4">
        <v>0</v>
      </c>
      <c r="T12" s="4">
        <v>0</v>
      </c>
      <c r="U12" s="4">
        <v>0.47403186191622398</v>
      </c>
      <c r="V12" s="4">
        <v>0</v>
      </c>
      <c r="W12" s="4">
        <v>0</v>
      </c>
      <c r="X12" s="4">
        <v>0.79607862896175297</v>
      </c>
      <c r="Y12" s="4">
        <v>0</v>
      </c>
      <c r="Z12" s="5">
        <v>4.2737888170623001E-4</v>
      </c>
      <c r="AA12" s="5">
        <v>5.6222190541845199E-5</v>
      </c>
      <c r="AB12" s="10">
        <v>5.6555502451958997E-3</v>
      </c>
      <c r="AC12" s="10">
        <v>1.5739244104382501E-4</v>
      </c>
      <c r="AD12" s="10">
        <v>1.4087041332436E-3</v>
      </c>
      <c r="AE12" s="4">
        <v>0.256413659293665</v>
      </c>
      <c r="AF12" s="4">
        <v>0.13480901438902501</v>
      </c>
      <c r="AG12" s="4">
        <v>0.35910486507464101</v>
      </c>
      <c r="AH12" s="4">
        <v>0.42299162487379999</v>
      </c>
      <c r="AI12" s="4">
        <v>0.49258877879764001</v>
      </c>
      <c r="AJ12" s="4">
        <v>0.56122705531618899</v>
      </c>
      <c r="AK12" s="4">
        <v>0.63978232593288697</v>
      </c>
      <c r="AL12" s="4">
        <v>0.71980301258002799</v>
      </c>
      <c r="AM12" s="4">
        <v>0</v>
      </c>
      <c r="AN12" s="4">
        <v>0</v>
      </c>
      <c r="AO12" s="4" t="s">
        <v>139</v>
      </c>
      <c r="AP12" s="4">
        <f>-15--10</f>
        <v>-5</v>
      </c>
      <c r="AQ12">
        <v>10755037028.799999</v>
      </c>
      <c r="AR12" s="4">
        <v>37939</v>
      </c>
      <c r="AS12" s="15">
        <v>100</v>
      </c>
      <c r="AT12" s="15">
        <v>0</v>
      </c>
      <c r="AU12" s="15">
        <v>100</v>
      </c>
      <c r="AV12" s="15">
        <v>0</v>
      </c>
      <c r="AW12" s="15">
        <v>0</v>
      </c>
      <c r="AX12" s="15">
        <v>0</v>
      </c>
      <c r="AY12">
        <v>4.5917551585608303</v>
      </c>
    </row>
    <row r="13" spans="1:51" x14ac:dyDescent="0.25">
      <c r="A13">
        <v>97</v>
      </c>
      <c r="B13" s="4">
        <v>0.99258245484908703</v>
      </c>
      <c r="C13" s="4">
        <v>10.449731512310899</v>
      </c>
      <c r="D13" s="4">
        <v>8.5467527453120802</v>
      </c>
      <c r="E13" s="4">
        <v>9.15533727110239E-3</v>
      </c>
      <c r="F13" s="5">
        <v>7.4175451509124E-3</v>
      </c>
      <c r="G13" s="5">
        <v>0</v>
      </c>
      <c r="H13" s="4">
        <v>3.5205071201965299</v>
      </c>
      <c r="I13" s="4">
        <v>3.8329668040194398</v>
      </c>
      <c r="J13" s="4">
        <v>-29.868101125542001</v>
      </c>
      <c r="K13" s="4">
        <v>-7.4906224949858897</v>
      </c>
      <c r="L13" s="4">
        <v>13.922216812950101</v>
      </c>
      <c r="M13" s="4">
        <v>33.666077529427596</v>
      </c>
      <c r="N13" s="4">
        <v>66.351833655045695</v>
      </c>
      <c r="O13" s="4">
        <v>51.259352344885599</v>
      </c>
      <c r="P13" s="4">
        <v>306875.03594990802</v>
      </c>
      <c r="Q13" s="4">
        <v>286294.49288066302</v>
      </c>
      <c r="R13" s="4">
        <v>782.48198147238804</v>
      </c>
      <c r="S13" s="4">
        <v>0</v>
      </c>
      <c r="T13" s="4">
        <v>0</v>
      </c>
      <c r="U13" s="4">
        <v>0.44689965879131299</v>
      </c>
      <c r="V13" s="4">
        <v>0</v>
      </c>
      <c r="W13" s="4">
        <v>0</v>
      </c>
      <c r="X13" s="4">
        <v>0.77986733900094496</v>
      </c>
      <c r="Y13" s="4">
        <v>0</v>
      </c>
      <c r="Z13" s="5">
        <v>4.12952145212671E-4</v>
      </c>
      <c r="AA13" s="5">
        <v>5.5384050994739102E-5</v>
      </c>
      <c r="AB13" s="10">
        <v>5.2393148492390204E-3</v>
      </c>
      <c r="AC13" s="10">
        <v>1.6247027112859899E-4</v>
      </c>
      <c r="AD13" s="10">
        <v>1.54740629429464E-3</v>
      </c>
      <c r="AE13" s="4">
        <v>0.24270187035226501</v>
      </c>
      <c r="AF13" s="4">
        <v>0.17036177416509901</v>
      </c>
      <c r="AG13" s="4">
        <v>0.40318156923593901</v>
      </c>
      <c r="AH13" s="4">
        <v>0.46204319703206398</v>
      </c>
      <c r="AI13" s="4">
        <v>0.52503945558452003</v>
      </c>
      <c r="AJ13" s="4">
        <v>0.59085196928709305</v>
      </c>
      <c r="AK13" s="4">
        <v>0.66793017271942401</v>
      </c>
      <c r="AL13" s="4">
        <v>0.73823388263872003</v>
      </c>
      <c r="AM13" s="4">
        <v>0</v>
      </c>
      <c r="AN13" s="4">
        <v>0</v>
      </c>
      <c r="AO13" s="4" t="s">
        <v>140</v>
      </c>
      <c r="AP13" s="4">
        <f>-10--5</f>
        <v>-5</v>
      </c>
      <c r="AQ13">
        <v>12050421499.84</v>
      </c>
      <c r="AR13" s="4">
        <v>42091</v>
      </c>
      <c r="AS13" s="15">
        <v>100</v>
      </c>
      <c r="AT13" s="15">
        <v>0</v>
      </c>
      <c r="AU13" s="15">
        <v>100</v>
      </c>
      <c r="AV13" s="15">
        <v>0</v>
      </c>
      <c r="AW13" s="15">
        <v>0</v>
      </c>
      <c r="AX13" s="15">
        <v>0</v>
      </c>
      <c r="AY13">
        <v>6.0466678121978097</v>
      </c>
    </row>
    <row r="14" spans="1:51" x14ac:dyDescent="0.25">
      <c r="A14">
        <v>97</v>
      </c>
      <c r="B14" s="4">
        <v>0.99270742570975601</v>
      </c>
      <c r="C14" s="4">
        <v>10.462434632683401</v>
      </c>
      <c r="D14" s="4">
        <v>8.4084842285798302</v>
      </c>
      <c r="E14" s="4">
        <v>9.1670510247863404E-3</v>
      </c>
      <c r="F14" s="5">
        <v>7.29257429024325E-3</v>
      </c>
      <c r="G14" s="5">
        <v>0</v>
      </c>
      <c r="H14" s="4">
        <v>3.6001049677730199</v>
      </c>
      <c r="I14" s="4">
        <v>3.8448318780112598</v>
      </c>
      <c r="J14" s="4">
        <v>-28.1346061550712</v>
      </c>
      <c r="K14" s="4">
        <v>-2.4162018718531399</v>
      </c>
      <c r="L14" s="4">
        <v>14.6180956366932</v>
      </c>
      <c r="M14" s="4">
        <v>27.991307548558499</v>
      </c>
      <c r="N14" s="4">
        <v>68.898914207535597</v>
      </c>
      <c r="O14" s="4">
        <v>56.026933062928798</v>
      </c>
      <c r="P14" s="4">
        <v>291276.35077144299</v>
      </c>
      <c r="Q14" s="4">
        <v>272781.18161045603</v>
      </c>
      <c r="R14" s="4">
        <v>782.06599928968205</v>
      </c>
      <c r="S14" s="4">
        <v>0</v>
      </c>
      <c r="T14" s="4">
        <v>0</v>
      </c>
      <c r="U14" s="4">
        <v>0.44212972714520199</v>
      </c>
      <c r="V14" s="4">
        <v>0</v>
      </c>
      <c r="W14" s="4">
        <v>0</v>
      </c>
      <c r="X14" s="4">
        <v>0.73478871195116402</v>
      </c>
      <c r="Y14" s="4">
        <v>0</v>
      </c>
      <c r="Z14" s="5">
        <v>3.88514519222011E-4</v>
      </c>
      <c r="AA14" s="5">
        <v>5.19158855784742E-5</v>
      </c>
      <c r="AB14" s="10">
        <v>5.1042046419060598E-3</v>
      </c>
      <c r="AC14" s="10">
        <v>1.4423085746513299E-4</v>
      </c>
      <c r="AD14" s="10">
        <v>1.60369117759599E-3</v>
      </c>
      <c r="AE14" s="4">
        <v>0.188867757627385</v>
      </c>
      <c r="AF14" s="4">
        <v>0.25165020655471798</v>
      </c>
      <c r="AG14" s="4">
        <v>0.55223308692004403</v>
      </c>
      <c r="AH14" s="4">
        <v>0.61724609718914603</v>
      </c>
      <c r="AI14" s="4">
        <v>0.66829672161321096</v>
      </c>
      <c r="AJ14" s="4">
        <v>0.72216678921323896</v>
      </c>
      <c r="AK14" s="4">
        <v>0.78935501753773496</v>
      </c>
      <c r="AL14" s="4">
        <v>0.837575177267326</v>
      </c>
      <c r="AM14" s="4">
        <v>0</v>
      </c>
      <c r="AN14" s="4">
        <v>0</v>
      </c>
      <c r="AO14" s="4" t="s">
        <v>67</v>
      </c>
      <c r="AP14" s="4">
        <f>-25-0</f>
        <v>-25</v>
      </c>
      <c r="AQ14">
        <v>11290958669.219999</v>
      </c>
      <c r="AR14" s="4">
        <v>41392</v>
      </c>
      <c r="AS14" s="15">
        <v>100</v>
      </c>
      <c r="AT14" s="15">
        <v>0</v>
      </c>
      <c r="AU14" s="15">
        <v>100</v>
      </c>
      <c r="AV14" s="15">
        <v>0</v>
      </c>
      <c r="AW14" s="15">
        <v>0</v>
      </c>
      <c r="AX14" s="15">
        <v>0</v>
      </c>
      <c r="AY14">
        <v>11.833254360166199</v>
      </c>
    </row>
    <row r="15" spans="1:51" x14ac:dyDescent="0.25">
      <c r="A15">
        <v>97</v>
      </c>
      <c r="B15" s="4">
        <v>0.99241397352286198</v>
      </c>
      <c r="C15" s="4">
        <v>13.333264437974099</v>
      </c>
      <c r="D15" s="4">
        <v>8.7328586489139504</v>
      </c>
      <c r="E15" s="4">
        <v>1.18541829903589E-2</v>
      </c>
      <c r="F15" s="5">
        <v>7.5860264771372204E-3</v>
      </c>
      <c r="G15" s="5">
        <v>0</v>
      </c>
      <c r="H15" s="4">
        <v>3.6127473220769399</v>
      </c>
      <c r="I15" s="4">
        <v>3.8240265046994599</v>
      </c>
      <c r="J15" s="4">
        <v>-27.703638670092701</v>
      </c>
      <c r="K15" s="4">
        <v>2.5169138783729199</v>
      </c>
      <c r="L15" s="4">
        <v>13.824397207759899</v>
      </c>
      <c r="M15" s="4">
        <v>29.6518642276192</v>
      </c>
      <c r="N15" s="4">
        <v>67.598039169307697</v>
      </c>
      <c r="O15" s="4">
        <v>53.904508211697099</v>
      </c>
      <c r="P15" s="4">
        <v>306480.97725281701</v>
      </c>
      <c r="Q15" s="4">
        <v>288599.20001849998</v>
      </c>
      <c r="R15" s="4">
        <v>782.11166898993997</v>
      </c>
      <c r="S15" s="4">
        <v>0</v>
      </c>
      <c r="T15" s="4">
        <v>0</v>
      </c>
      <c r="U15" s="4">
        <v>0.44017610073379199</v>
      </c>
      <c r="V15" s="4">
        <v>0</v>
      </c>
      <c r="W15" s="4">
        <v>0</v>
      </c>
      <c r="X15" s="4">
        <v>0.75999195454316304</v>
      </c>
      <c r="Y15" s="4">
        <v>0</v>
      </c>
      <c r="Z15" s="5">
        <v>3.9702113380211799E-4</v>
      </c>
      <c r="AA15" s="5">
        <v>5.1908455377253102E-5</v>
      </c>
      <c r="AB15" s="10">
        <v>5.0252049149758799E-3</v>
      </c>
      <c r="AC15" s="10">
        <v>1.7881887172918601E-4</v>
      </c>
      <c r="AD15" s="10">
        <v>1.93305548410063E-3</v>
      </c>
      <c r="AE15" s="4">
        <v>0.212309290314937</v>
      </c>
      <c r="AF15" s="4">
        <v>0.232950630200462</v>
      </c>
      <c r="AG15" s="4">
        <v>0.50445623087503999</v>
      </c>
      <c r="AH15" s="4">
        <v>0.56065774062960705</v>
      </c>
      <c r="AI15" s="4">
        <v>0.60983573254073498</v>
      </c>
      <c r="AJ15" s="4">
        <v>0.66171297719606803</v>
      </c>
      <c r="AK15" s="4">
        <v>0.73251815620155303</v>
      </c>
      <c r="AL15" s="4">
        <v>0.78795435041212203</v>
      </c>
      <c r="AM15" s="4">
        <v>0</v>
      </c>
      <c r="AN15" s="4">
        <v>0</v>
      </c>
      <c r="AO15" s="4" t="s">
        <v>141</v>
      </c>
      <c r="AP15" s="4" t="s">
        <v>127</v>
      </c>
      <c r="AQ15">
        <v>14819857520.15</v>
      </c>
      <c r="AR15" s="4">
        <v>51351</v>
      </c>
      <c r="AS15" s="15">
        <v>100</v>
      </c>
      <c r="AT15" s="15">
        <v>0</v>
      </c>
      <c r="AU15" s="15">
        <v>100</v>
      </c>
      <c r="AV15" s="15">
        <v>0</v>
      </c>
      <c r="AW15" s="15">
        <v>0</v>
      </c>
      <c r="AX15" s="15">
        <v>0</v>
      </c>
      <c r="AY15">
        <v>18.690219794157699</v>
      </c>
    </row>
    <row r="16" spans="1:51" x14ac:dyDescent="0.25">
      <c r="A16">
        <v>97</v>
      </c>
      <c r="B16" s="4">
        <v>0.99233472798150302</v>
      </c>
      <c r="C16" s="4">
        <v>15.2324854030064</v>
      </c>
      <c r="D16" s="4">
        <v>8.8202738446529807</v>
      </c>
      <c r="E16" s="4">
        <v>1.3677090196005499E-2</v>
      </c>
      <c r="F16" s="5">
        <v>7.6652720184966702E-3</v>
      </c>
      <c r="G16" s="5">
        <v>0</v>
      </c>
      <c r="H16" s="4">
        <v>3.6757536466129701</v>
      </c>
      <c r="I16" s="4">
        <v>3.83425415888405</v>
      </c>
      <c r="J16" s="4">
        <v>-27.052833930155199</v>
      </c>
      <c r="K16" s="4">
        <v>7.4210004191106904</v>
      </c>
      <c r="L16" s="4">
        <v>13.9426049439161</v>
      </c>
      <c r="M16" s="4">
        <v>27.0111415027127</v>
      </c>
      <c r="N16" s="4">
        <v>68.545598546211394</v>
      </c>
      <c r="O16" s="4">
        <v>56.043219674290498</v>
      </c>
      <c r="P16" s="4">
        <v>306045.82967027498</v>
      </c>
      <c r="Q16" s="4">
        <v>286198.84227667801</v>
      </c>
      <c r="R16" s="4">
        <v>781.58708106959205</v>
      </c>
      <c r="S16" s="4">
        <v>0</v>
      </c>
      <c r="T16" s="4">
        <v>0</v>
      </c>
      <c r="U16" s="4">
        <v>0.42926836781477201</v>
      </c>
      <c r="V16" s="4">
        <v>0</v>
      </c>
      <c r="W16" s="4">
        <v>0</v>
      </c>
      <c r="X16" s="4">
        <v>0.73518314836549004</v>
      </c>
      <c r="Y16" s="4">
        <v>0</v>
      </c>
      <c r="Z16" s="5">
        <v>3.8601398052904499E-4</v>
      </c>
      <c r="AA16" s="5">
        <v>5.14349560592084E-5</v>
      </c>
      <c r="AB16" s="10">
        <v>4.8919206472156701E-3</v>
      </c>
      <c r="AC16" s="10">
        <v>1.6795404297920101E-4</v>
      </c>
      <c r="AD16" s="10">
        <v>2.1679315030616098E-3</v>
      </c>
      <c r="AE16" s="4">
        <v>0.18917162980660199</v>
      </c>
      <c r="AF16" s="4">
        <v>0.26032089831570898</v>
      </c>
      <c r="AG16" s="4">
        <v>0.58022332223897199</v>
      </c>
      <c r="AH16" s="4">
        <v>0.64115238023388099</v>
      </c>
      <c r="AI16" s="4">
        <v>0.68490031744853497</v>
      </c>
      <c r="AJ16" s="4">
        <v>0.72882553582009002</v>
      </c>
      <c r="AK16" s="4">
        <v>0.78165110776524305</v>
      </c>
      <c r="AL16" s="4">
        <v>0.82366948320197997</v>
      </c>
      <c r="AM16" s="4">
        <v>0</v>
      </c>
      <c r="AN16" s="4">
        <v>0</v>
      </c>
      <c r="AO16" s="4" t="s">
        <v>142</v>
      </c>
      <c r="AP16" s="4">
        <v>43230</v>
      </c>
      <c r="AQ16">
        <v>14715485873.34</v>
      </c>
      <c r="AR16" s="4">
        <v>51417</v>
      </c>
      <c r="AS16" s="15">
        <v>100</v>
      </c>
      <c r="AT16" s="15">
        <v>0</v>
      </c>
      <c r="AU16" s="15">
        <v>100</v>
      </c>
      <c r="AV16" s="15">
        <v>0</v>
      </c>
      <c r="AW16" s="15">
        <v>0</v>
      </c>
      <c r="AX16" s="15">
        <v>0</v>
      </c>
      <c r="AY16">
        <v>37.369510178749501</v>
      </c>
    </row>
    <row r="17" spans="1:51" x14ac:dyDescent="0.25">
      <c r="A17">
        <v>97</v>
      </c>
      <c r="B17" s="4">
        <v>0.99188249253668204</v>
      </c>
      <c r="C17" s="4">
        <v>16.216565016053899</v>
      </c>
      <c r="D17" s="4">
        <v>9.3176645486498906</v>
      </c>
      <c r="E17" s="4">
        <v>1.46364036819917E-2</v>
      </c>
      <c r="F17" s="5">
        <v>8.1175074633175193E-3</v>
      </c>
      <c r="G17" s="5">
        <v>0</v>
      </c>
      <c r="H17" s="4">
        <v>3.7324537253614198</v>
      </c>
      <c r="I17" s="4">
        <v>3.8353456009504301</v>
      </c>
      <c r="J17" s="4">
        <v>-25.452219291821201</v>
      </c>
      <c r="K17" s="4">
        <v>12.6128811586442</v>
      </c>
      <c r="L17" s="4">
        <v>14.176937923279301</v>
      </c>
      <c r="M17" s="4">
        <v>25.869808594843899</v>
      </c>
      <c r="N17" s="4">
        <v>69.069061614079601</v>
      </c>
      <c r="O17" s="4">
        <v>56.977677522285802</v>
      </c>
      <c r="P17" s="4">
        <v>300228.37200138503</v>
      </c>
      <c r="Q17" s="4">
        <v>281512.65511176101</v>
      </c>
      <c r="R17" s="4">
        <v>781.24303160353202</v>
      </c>
      <c r="S17" s="4">
        <v>0</v>
      </c>
      <c r="T17" s="4">
        <v>0</v>
      </c>
      <c r="U17" s="4">
        <v>0.40427231197167401</v>
      </c>
      <c r="V17" s="4">
        <v>0</v>
      </c>
      <c r="W17" s="4">
        <v>0</v>
      </c>
      <c r="X17" s="4">
        <v>0.72078832136984805</v>
      </c>
      <c r="Y17" s="4">
        <v>0</v>
      </c>
      <c r="Z17" s="5">
        <v>3.85887875587215E-4</v>
      </c>
      <c r="AA17" s="5">
        <v>5.2086102385494203E-5</v>
      </c>
      <c r="AB17" s="10">
        <v>4.9973328479714103E-3</v>
      </c>
      <c r="AC17" s="10">
        <v>1.7806825696647799E-4</v>
      </c>
      <c r="AD17" s="10">
        <v>2.5041161664474598E-3</v>
      </c>
      <c r="AE17" s="4">
        <v>0.175800885726423</v>
      </c>
      <c r="AF17" s="4">
        <v>0.27363820717977699</v>
      </c>
      <c r="AG17" s="4">
        <v>0.62297723597398902</v>
      </c>
      <c r="AH17" s="4">
        <v>0.68912532941198101</v>
      </c>
      <c r="AI17" s="4">
        <v>0.73232735252195902</v>
      </c>
      <c r="AJ17" s="4">
        <v>0.76816811656384199</v>
      </c>
      <c r="AK17" s="4">
        <v>0.81511293844164701</v>
      </c>
      <c r="AL17" s="4">
        <v>0.84958827455014296</v>
      </c>
      <c r="AM17" s="4">
        <v>0</v>
      </c>
      <c r="AN17" s="4">
        <v>0</v>
      </c>
      <c r="AO17" s="4" t="s">
        <v>143</v>
      </c>
      <c r="AP17" s="4">
        <v>43388</v>
      </c>
      <c r="AQ17">
        <v>14533935358.110001</v>
      </c>
      <c r="AR17" s="4">
        <v>51628</v>
      </c>
      <c r="AS17" s="15">
        <v>100</v>
      </c>
      <c r="AT17" s="15">
        <v>0</v>
      </c>
      <c r="AU17" s="15">
        <v>100</v>
      </c>
      <c r="AV17" s="15">
        <v>0</v>
      </c>
      <c r="AW17" s="15">
        <v>0</v>
      </c>
      <c r="AX17" s="15">
        <v>0</v>
      </c>
      <c r="AY17">
        <v>61.530510406771</v>
      </c>
    </row>
    <row r="18" spans="1:51" x14ac:dyDescent="0.25">
      <c r="A18">
        <v>97</v>
      </c>
      <c r="B18" s="4">
        <v>0.99137046541933005</v>
      </c>
      <c r="C18" s="4">
        <v>16.675566935214199</v>
      </c>
      <c r="D18" s="4">
        <v>9.8778141152015397</v>
      </c>
      <c r="E18" s="4">
        <v>1.50873912329904E-2</v>
      </c>
      <c r="F18" s="5">
        <v>8.6295345806697305E-3</v>
      </c>
      <c r="G18" s="5">
        <v>0</v>
      </c>
      <c r="H18" s="4">
        <v>3.7724079385931399</v>
      </c>
      <c r="I18" s="4">
        <v>3.83380354363576</v>
      </c>
      <c r="J18" s="4">
        <v>-24.539405626014599</v>
      </c>
      <c r="K18" s="4">
        <v>17.5085981406638</v>
      </c>
      <c r="L18" s="4">
        <v>14.1929343674951</v>
      </c>
      <c r="M18" s="4">
        <v>27.082613864838201</v>
      </c>
      <c r="N18" s="4">
        <v>68.762688925568597</v>
      </c>
      <c r="O18" s="4">
        <v>56.145789333285997</v>
      </c>
      <c r="P18" s="4">
        <v>301014.99840689299</v>
      </c>
      <c r="Q18" s="4">
        <v>281189.09967837902</v>
      </c>
      <c r="R18" s="4">
        <v>781.12615035616102</v>
      </c>
      <c r="S18" s="4">
        <v>0</v>
      </c>
      <c r="T18" s="4">
        <v>0</v>
      </c>
      <c r="U18" s="4">
        <v>0.390350035603721</v>
      </c>
      <c r="V18" s="4">
        <v>0</v>
      </c>
      <c r="W18" s="4">
        <v>0</v>
      </c>
      <c r="X18" s="4">
        <v>0.71601859670080004</v>
      </c>
      <c r="Y18" s="4">
        <v>0</v>
      </c>
      <c r="Z18" s="5">
        <v>3.9515479480714002E-4</v>
      </c>
      <c r="AA18" s="5">
        <v>5.5226902702445897E-5</v>
      </c>
      <c r="AB18" s="10">
        <v>5.0202587894211297E-3</v>
      </c>
      <c r="AC18" s="10">
        <v>2.1292918759316601E-4</v>
      </c>
      <c r="AD18" s="10">
        <v>2.9459486982991198E-3</v>
      </c>
      <c r="AE18" s="4">
        <v>0.187966886528323</v>
      </c>
      <c r="AF18" s="4">
        <v>0.25115288505518102</v>
      </c>
      <c r="AG18" s="4">
        <v>0.60075089213320798</v>
      </c>
      <c r="AH18" s="4">
        <v>0.66918573173989604</v>
      </c>
      <c r="AI18" s="4">
        <v>0.71360340525750698</v>
      </c>
      <c r="AJ18" s="4">
        <v>0.74732052140870797</v>
      </c>
      <c r="AK18" s="4">
        <v>0.79103267955026701</v>
      </c>
      <c r="AL18" s="4">
        <v>0.82695911650448595</v>
      </c>
      <c r="AM18" s="4">
        <v>0</v>
      </c>
      <c r="AN18" s="4">
        <v>0</v>
      </c>
      <c r="AO18" s="4" t="s">
        <v>144</v>
      </c>
      <c r="AP18" s="4" t="s">
        <v>128</v>
      </c>
      <c r="AQ18">
        <v>15203894619.610001</v>
      </c>
      <c r="AR18" s="4">
        <v>54070</v>
      </c>
      <c r="AS18" s="15">
        <v>100</v>
      </c>
      <c r="AT18" s="15">
        <v>0</v>
      </c>
      <c r="AU18" s="15">
        <v>100</v>
      </c>
      <c r="AV18" s="15">
        <v>0</v>
      </c>
      <c r="AW18" s="15">
        <v>0</v>
      </c>
      <c r="AX18" s="15">
        <v>0</v>
      </c>
      <c r="AY18">
        <v>96.768897854024004</v>
      </c>
    </row>
    <row r="19" spans="1:51" x14ac:dyDescent="0.25">
      <c r="A19">
        <v>97</v>
      </c>
      <c r="B19" s="4">
        <v>0.99079936329645202</v>
      </c>
      <c r="C19" s="4">
        <v>17.7254578396387</v>
      </c>
      <c r="D19" s="4">
        <v>10.4988478667566</v>
      </c>
      <c r="E19" s="4">
        <v>1.6127573296105199E-2</v>
      </c>
      <c r="F19" s="5">
        <v>9.2006367035478206E-3</v>
      </c>
      <c r="G19" s="5">
        <v>0</v>
      </c>
      <c r="H19" s="4">
        <v>3.8325602506337</v>
      </c>
      <c r="I19" s="4">
        <v>3.8402818066086799</v>
      </c>
      <c r="J19" s="4">
        <v>-23.197743516810799</v>
      </c>
      <c r="K19" s="4">
        <v>22.487946553768602</v>
      </c>
      <c r="L19" s="4">
        <v>14.475386698601101</v>
      </c>
      <c r="M19" s="4">
        <v>26.562309444614399</v>
      </c>
      <c r="N19" s="4">
        <v>71.007928354830597</v>
      </c>
      <c r="O19" s="4">
        <v>58.520660871110401</v>
      </c>
      <c r="P19" s="4">
        <v>294073.36812818103</v>
      </c>
      <c r="Q19" s="4">
        <v>275721.75849971198</v>
      </c>
      <c r="R19" s="4">
        <v>780.66569205876897</v>
      </c>
      <c r="S19" s="4">
        <v>0</v>
      </c>
      <c r="T19" s="4">
        <v>0</v>
      </c>
      <c r="U19" s="4">
        <v>0.38669005681237201</v>
      </c>
      <c r="V19" s="4">
        <v>0</v>
      </c>
      <c r="W19" s="4">
        <v>0</v>
      </c>
      <c r="X19" s="4">
        <v>0.68952857181354099</v>
      </c>
      <c r="Y19" s="4">
        <v>0</v>
      </c>
      <c r="Z19" s="5">
        <v>3.96956269705586E-4</v>
      </c>
      <c r="AA19" s="5">
        <v>5.6956283563413501E-5</v>
      </c>
      <c r="AB19" s="10">
        <v>5.1364614730278202E-3</v>
      </c>
      <c r="AC19" s="10">
        <v>2.2522931117830699E-4</v>
      </c>
      <c r="AD19" s="10">
        <v>3.3850174797375098E-3</v>
      </c>
      <c r="AE19" s="4">
        <v>0.17990095827199301</v>
      </c>
      <c r="AF19" s="4">
        <v>0.24296267971974</v>
      </c>
      <c r="AG19" s="4">
        <v>0.638510399969072</v>
      </c>
      <c r="AH19" s="4">
        <v>0.71027843229274601</v>
      </c>
      <c r="AI19" s="4">
        <v>0.75581009440826097</v>
      </c>
      <c r="AJ19" s="4">
        <v>0.78123939905585305</v>
      </c>
      <c r="AK19" s="4">
        <v>0.80908616507670394</v>
      </c>
      <c r="AL19" s="4">
        <v>0.83371270861128099</v>
      </c>
      <c r="AM19" s="4">
        <v>0</v>
      </c>
      <c r="AN19" s="4">
        <v>0</v>
      </c>
      <c r="AO19" s="4" t="s">
        <v>68</v>
      </c>
      <c r="AP19" s="4" t="s">
        <v>69</v>
      </c>
      <c r="AQ19">
        <v>14373375270.59</v>
      </c>
      <c r="AR19" s="4">
        <v>52130</v>
      </c>
      <c r="AS19" s="15">
        <v>100</v>
      </c>
      <c r="AT19" s="15">
        <v>0</v>
      </c>
      <c r="AU19" s="15">
        <v>100</v>
      </c>
      <c r="AV19" s="15">
        <v>0</v>
      </c>
      <c r="AW19" s="15">
        <v>0</v>
      </c>
      <c r="AX19" s="15">
        <v>0</v>
      </c>
      <c r="AY19">
        <v>137.062902462225</v>
      </c>
    </row>
    <row r="20" spans="1:51" x14ac:dyDescent="0.25">
      <c r="A20">
        <v>97</v>
      </c>
      <c r="B20" s="4">
        <v>0.990012511140684</v>
      </c>
      <c r="C20" s="4">
        <v>20.642550317364801</v>
      </c>
      <c r="D20" s="4">
        <v>11.348069850609701</v>
      </c>
      <c r="E20" s="4">
        <v>1.9082893170706199E-2</v>
      </c>
      <c r="F20" s="5">
        <v>9.9874888593156907E-3</v>
      </c>
      <c r="G20" s="5">
        <v>0</v>
      </c>
      <c r="H20" s="4">
        <v>3.85730431251356</v>
      </c>
      <c r="I20" s="4">
        <v>3.8262207080825599</v>
      </c>
      <c r="J20" s="4">
        <v>-22.3747800875792</v>
      </c>
      <c r="K20" s="4">
        <v>27.469367165642801</v>
      </c>
      <c r="L20" s="4">
        <v>14.2803549339508</v>
      </c>
      <c r="M20" s="4">
        <v>28.609631095854301</v>
      </c>
      <c r="N20" s="4">
        <v>69.772028826467306</v>
      </c>
      <c r="O20" s="4">
        <v>56.415165573132498</v>
      </c>
      <c r="P20" s="4">
        <v>298687.446485391</v>
      </c>
      <c r="Q20" s="4">
        <v>279470.22655941697</v>
      </c>
      <c r="R20" s="4">
        <v>781.05463255669895</v>
      </c>
      <c r="S20" s="4">
        <v>0</v>
      </c>
      <c r="T20" s="4">
        <v>0</v>
      </c>
      <c r="U20" s="4">
        <v>0.37967519286670198</v>
      </c>
      <c r="V20" s="4">
        <v>0</v>
      </c>
      <c r="W20" s="4">
        <v>0</v>
      </c>
      <c r="X20" s="4">
        <v>0.70125385488434799</v>
      </c>
      <c r="Y20" s="4">
        <v>0</v>
      </c>
      <c r="Z20" s="5">
        <v>4.0840188664699901E-4</v>
      </c>
      <c r="AA20" s="5">
        <v>6.07519626432999E-5</v>
      </c>
      <c r="AB20" s="10">
        <v>5.2230817155117697E-3</v>
      </c>
      <c r="AC20" s="10">
        <v>2.9049784718742798E-4</v>
      </c>
      <c r="AD20" s="10">
        <v>4.0047393367294397E-3</v>
      </c>
      <c r="AE20" s="4">
        <v>0.19833298359879301</v>
      </c>
      <c r="AF20" s="4">
        <v>0.207404404719568</v>
      </c>
      <c r="AG20" s="4">
        <v>0.59619380805315902</v>
      </c>
      <c r="AH20" s="4">
        <v>0.668994098166241</v>
      </c>
      <c r="AI20" s="4">
        <v>0.71645235694888698</v>
      </c>
      <c r="AJ20" s="4">
        <v>0.74970308563731003</v>
      </c>
      <c r="AK20" s="4">
        <v>0.78088420952661397</v>
      </c>
      <c r="AL20" s="4">
        <v>0.809158032690388</v>
      </c>
      <c r="AM20" s="4">
        <v>0</v>
      </c>
      <c r="AN20" s="4">
        <v>0</v>
      </c>
      <c r="AO20" s="4" t="s">
        <v>145</v>
      </c>
      <c r="AP20" s="4" t="s">
        <v>129</v>
      </c>
      <c r="AQ20">
        <v>15157067737.450001</v>
      </c>
      <c r="AR20" s="4">
        <v>54235</v>
      </c>
      <c r="AS20" s="15">
        <v>100</v>
      </c>
      <c r="AT20" s="15">
        <v>0</v>
      </c>
      <c r="AU20" s="15">
        <v>100</v>
      </c>
      <c r="AV20" s="15">
        <v>0</v>
      </c>
      <c r="AW20" s="15">
        <v>0</v>
      </c>
      <c r="AX20" s="15">
        <v>0</v>
      </c>
      <c r="AY20">
        <v>173.85107992521199</v>
      </c>
    </row>
    <row r="21" spans="1:51" x14ac:dyDescent="0.25">
      <c r="A21">
        <v>97</v>
      </c>
      <c r="B21" s="4">
        <v>0.98943355928841903</v>
      </c>
      <c r="C21" s="4">
        <v>21.378432526542301</v>
      </c>
      <c r="D21" s="4">
        <v>11.968188562865</v>
      </c>
      <c r="E21" s="4">
        <v>1.98441382923824E-2</v>
      </c>
      <c r="F21" s="5">
        <v>1.056644071158E-2</v>
      </c>
      <c r="G21" s="5">
        <v>0</v>
      </c>
      <c r="H21" s="4">
        <v>3.9087788666929399</v>
      </c>
      <c r="I21" s="4">
        <v>3.8283997350472698</v>
      </c>
      <c r="J21" s="4">
        <v>-20.292826536399101</v>
      </c>
      <c r="K21" s="4">
        <v>32.425308851325397</v>
      </c>
      <c r="L21" s="4">
        <v>14.4733838983797</v>
      </c>
      <c r="M21" s="4">
        <v>28.123210463589398</v>
      </c>
      <c r="N21" s="4">
        <v>71.128205124104895</v>
      </c>
      <c r="O21" s="4">
        <v>57.894783650505602</v>
      </c>
      <c r="P21" s="4">
        <v>295447.07362030703</v>
      </c>
      <c r="Q21" s="4">
        <v>275758.54388048197</v>
      </c>
      <c r="R21" s="4">
        <v>780.32033803035097</v>
      </c>
      <c r="S21" s="4">
        <v>0</v>
      </c>
      <c r="T21" s="4">
        <v>0</v>
      </c>
      <c r="U21" s="4">
        <v>0.35915225606876899</v>
      </c>
      <c r="V21" s="4">
        <v>0</v>
      </c>
      <c r="W21" s="4">
        <v>0</v>
      </c>
      <c r="X21" s="4">
        <v>0.67126489856601301</v>
      </c>
      <c r="Y21" s="4">
        <v>0</v>
      </c>
      <c r="Z21" s="5">
        <v>4.0768917767552499E-4</v>
      </c>
      <c r="AA21" s="5">
        <v>6.5154371946004005E-5</v>
      </c>
      <c r="AB21" s="10">
        <v>5.2744998936829698E-3</v>
      </c>
      <c r="AC21" s="10">
        <v>3.0877490129838802E-4</v>
      </c>
      <c r="AD21" s="10">
        <v>4.5103064353565403E-3</v>
      </c>
      <c r="AE21" s="4">
        <v>0.19178739553559301</v>
      </c>
      <c r="AF21" s="4">
        <v>0.18888200077606701</v>
      </c>
      <c r="AG21" s="4">
        <v>0.61371048136280204</v>
      </c>
      <c r="AH21" s="4">
        <v>0.69198577572515296</v>
      </c>
      <c r="AI21" s="4">
        <v>0.74110549591167296</v>
      </c>
      <c r="AJ21" s="4">
        <v>0.77072919169971099</v>
      </c>
      <c r="AK21" s="4">
        <v>0.79789985425750198</v>
      </c>
      <c r="AL21" s="4">
        <v>0.821512073862256</v>
      </c>
      <c r="AM21" s="4">
        <v>0</v>
      </c>
      <c r="AN21" s="4">
        <v>0</v>
      </c>
      <c r="AO21" s="4" t="s">
        <v>146</v>
      </c>
      <c r="AP21" s="4" t="s">
        <v>130</v>
      </c>
      <c r="AQ21">
        <v>13977373313.67</v>
      </c>
      <c r="AR21" s="4">
        <v>50687</v>
      </c>
      <c r="AS21" s="15">
        <v>100</v>
      </c>
      <c r="AT21" s="15">
        <v>0</v>
      </c>
      <c r="AU21" s="15">
        <v>100</v>
      </c>
      <c r="AV21" s="15">
        <v>0</v>
      </c>
      <c r="AW21" s="15">
        <v>0</v>
      </c>
      <c r="AX21" s="15">
        <v>0</v>
      </c>
      <c r="AY21">
        <v>213.49354550369199</v>
      </c>
    </row>
    <row r="22" spans="1:51" x14ac:dyDescent="0.25">
      <c r="A22">
        <v>97</v>
      </c>
      <c r="B22" s="4">
        <v>0.98858805442415998</v>
      </c>
      <c r="C22" s="4">
        <v>23.5242940676827</v>
      </c>
      <c r="D22" s="4">
        <v>12.866672298123101</v>
      </c>
      <c r="E22" s="4">
        <v>2.2101849951721399E-2</v>
      </c>
      <c r="F22" s="5">
        <v>1.1411945575838999E-2</v>
      </c>
      <c r="G22" s="5">
        <v>0</v>
      </c>
      <c r="H22" s="4">
        <v>3.9499415221500298</v>
      </c>
      <c r="I22" s="4">
        <v>3.8236726376857</v>
      </c>
      <c r="J22" s="4">
        <v>-19.175367387918801</v>
      </c>
      <c r="K22" s="4">
        <v>37.547950023891097</v>
      </c>
      <c r="L22" s="4">
        <v>14.3947403561697</v>
      </c>
      <c r="M22" s="4">
        <v>29.8333486701342</v>
      </c>
      <c r="N22" s="4">
        <v>71.804638891236806</v>
      </c>
      <c r="O22" s="4">
        <v>57.698014730824703</v>
      </c>
      <c r="P22" s="4">
        <v>294474.75453675899</v>
      </c>
      <c r="Q22" s="4">
        <v>277267.52867333603</v>
      </c>
      <c r="R22" s="4">
        <v>780.18347553008903</v>
      </c>
      <c r="S22" s="4">
        <v>0</v>
      </c>
      <c r="T22" s="4">
        <v>0</v>
      </c>
      <c r="U22" s="4">
        <v>0.34143642362159998</v>
      </c>
      <c r="V22" s="4">
        <v>0</v>
      </c>
      <c r="W22" s="4">
        <v>0</v>
      </c>
      <c r="X22" s="4">
        <v>0.660900814099181</v>
      </c>
      <c r="Y22" s="4">
        <v>0</v>
      </c>
      <c r="Z22" s="5">
        <v>4.1699669698203902E-4</v>
      </c>
      <c r="AA22" s="5">
        <v>7.2094096133790007E-5</v>
      </c>
      <c r="AB22" s="10">
        <v>5.441928070189E-3</v>
      </c>
      <c r="AC22" s="10">
        <v>3.71453651034232E-4</v>
      </c>
      <c r="AD22" s="10">
        <v>5.1094570450962501E-3</v>
      </c>
      <c r="AE22" s="4">
        <v>0.20391474607098301</v>
      </c>
      <c r="AF22" s="4">
        <v>0.15397300661675301</v>
      </c>
      <c r="AG22" s="4">
        <v>0.585315743896754</v>
      </c>
      <c r="AH22" s="4">
        <v>0.671484682744939</v>
      </c>
      <c r="AI22" s="4">
        <v>0.72639789500753604</v>
      </c>
      <c r="AJ22" s="4">
        <v>0.75755365365836402</v>
      </c>
      <c r="AK22" s="4">
        <v>0.78357860976071003</v>
      </c>
      <c r="AL22" s="4">
        <v>0.80569186623239797</v>
      </c>
      <c r="AM22" s="4">
        <v>0</v>
      </c>
      <c r="AN22" s="4">
        <v>0</v>
      </c>
      <c r="AO22" s="4" t="s">
        <v>147</v>
      </c>
      <c r="AP22" s="4" t="s">
        <v>131</v>
      </c>
      <c r="AQ22">
        <v>13386199016.82</v>
      </c>
      <c r="AR22" s="4">
        <v>48279</v>
      </c>
      <c r="AS22" s="15">
        <v>100</v>
      </c>
      <c r="AT22" s="15">
        <v>0</v>
      </c>
      <c r="AU22" s="15">
        <v>100</v>
      </c>
      <c r="AV22" s="15">
        <v>0</v>
      </c>
      <c r="AW22" s="15">
        <v>0</v>
      </c>
      <c r="AX22" s="15">
        <v>0</v>
      </c>
      <c r="AY22">
        <v>278.34915564442599</v>
      </c>
    </row>
    <row r="23" spans="1:51" x14ac:dyDescent="0.25">
      <c r="A23">
        <v>97</v>
      </c>
      <c r="B23" s="4">
        <v>0.98805424125595198</v>
      </c>
      <c r="C23" s="4">
        <v>25.634172177075499</v>
      </c>
      <c r="D23" s="4">
        <v>13.4295967087919</v>
      </c>
      <c r="E23" s="4">
        <v>2.4379048881464398E-2</v>
      </c>
      <c r="F23" s="5">
        <v>1.19457587440478E-2</v>
      </c>
      <c r="G23" s="5">
        <v>0</v>
      </c>
      <c r="H23" s="4">
        <v>3.98774374303447</v>
      </c>
      <c r="I23" s="4">
        <v>3.8206730218516398</v>
      </c>
      <c r="J23" s="4">
        <v>-17.914884007936699</v>
      </c>
      <c r="K23" s="4">
        <v>42.453947885142497</v>
      </c>
      <c r="L23" s="4">
        <v>14.3505329476402</v>
      </c>
      <c r="M23" s="4">
        <v>29.3998996758455</v>
      </c>
      <c r="N23" s="4">
        <v>71.869099640524794</v>
      </c>
      <c r="O23" s="4">
        <v>57.916483787679503</v>
      </c>
      <c r="P23" s="4">
        <v>297173.107711802</v>
      </c>
      <c r="Q23" s="4">
        <v>278118.57696562598</v>
      </c>
      <c r="R23" s="4">
        <v>779.73354637916395</v>
      </c>
      <c r="S23" s="4">
        <v>0</v>
      </c>
      <c r="T23" s="4">
        <v>0</v>
      </c>
      <c r="U23" s="4">
        <v>0.33170797989323503</v>
      </c>
      <c r="V23" s="4">
        <v>0</v>
      </c>
      <c r="W23" s="4">
        <v>0</v>
      </c>
      <c r="X23" s="4">
        <v>0.63923245696255404</v>
      </c>
      <c r="Y23" s="4">
        <v>0</v>
      </c>
      <c r="Z23" s="5">
        <v>4.1397660433567897E-4</v>
      </c>
      <c r="AA23" s="5">
        <v>7.5916961994691395E-5</v>
      </c>
      <c r="AB23" s="10">
        <v>5.4144100973845402E-3</v>
      </c>
      <c r="AC23" s="10">
        <v>3.85021197190463E-4</v>
      </c>
      <c r="AD23" s="10">
        <v>5.6564181713157496E-3</v>
      </c>
      <c r="AE23" s="4">
        <v>0.20168549011728601</v>
      </c>
      <c r="AF23" s="4">
        <v>0.13723204045102999</v>
      </c>
      <c r="AG23" s="4">
        <v>0.59337848033310903</v>
      </c>
      <c r="AH23" s="4">
        <v>0.67814683560929601</v>
      </c>
      <c r="AI23" s="4">
        <v>0.735242941111657</v>
      </c>
      <c r="AJ23" s="4">
        <v>0.76803182974851703</v>
      </c>
      <c r="AK23" s="4">
        <v>0.79447796006872695</v>
      </c>
      <c r="AL23" s="4">
        <v>0.815417260776226</v>
      </c>
      <c r="AM23" s="4">
        <v>0</v>
      </c>
      <c r="AN23" s="4">
        <v>0</v>
      </c>
      <c r="AO23" s="4" t="s">
        <v>148</v>
      </c>
      <c r="AP23" s="4" t="s">
        <v>132</v>
      </c>
      <c r="AQ23">
        <v>12152669339.09</v>
      </c>
      <c r="AR23" s="4">
        <v>43696</v>
      </c>
      <c r="AS23" s="15">
        <v>100</v>
      </c>
      <c r="AT23" s="15">
        <v>0</v>
      </c>
      <c r="AU23" s="15">
        <v>100</v>
      </c>
      <c r="AV23" s="15">
        <v>0</v>
      </c>
      <c r="AW23" s="15">
        <v>0</v>
      </c>
      <c r="AX23" s="15">
        <v>0</v>
      </c>
      <c r="AY23">
        <v>324.831025718467</v>
      </c>
    </row>
    <row r="24" spans="1:51" x14ac:dyDescent="0.25">
      <c r="A24">
        <v>97</v>
      </c>
      <c r="B24" s="4">
        <v>0.987505810277852</v>
      </c>
      <c r="C24" s="4">
        <v>25.220707433291999</v>
      </c>
      <c r="D24" s="4">
        <v>14.004462514290999</v>
      </c>
      <c r="E24" s="4">
        <v>2.39281691125823E-2</v>
      </c>
      <c r="F24" s="5">
        <v>1.24941897221477E-2</v>
      </c>
      <c r="G24" s="5">
        <v>0</v>
      </c>
      <c r="H24" s="4">
        <v>4.0494834823677603</v>
      </c>
      <c r="I24" s="4">
        <v>3.8288533950573802</v>
      </c>
      <c r="J24" s="4">
        <v>-15.174454382494</v>
      </c>
      <c r="K24" s="4">
        <v>47.494991047975198</v>
      </c>
      <c r="L24" s="4">
        <v>14.8078315977752</v>
      </c>
      <c r="M24" s="4">
        <v>26.7529417844266</v>
      </c>
      <c r="N24" s="4">
        <v>74.464124458766506</v>
      </c>
      <c r="O24" s="4">
        <v>61.357396913578</v>
      </c>
      <c r="P24" s="4">
        <v>288532.57498499798</v>
      </c>
      <c r="Q24" s="4">
        <v>269542.154898618</v>
      </c>
      <c r="R24" s="4">
        <v>779.15797985064796</v>
      </c>
      <c r="S24" s="4">
        <v>0</v>
      </c>
      <c r="T24" s="4">
        <v>0</v>
      </c>
      <c r="U24" s="4">
        <v>0.31546360906766102</v>
      </c>
      <c r="V24" s="4">
        <v>0</v>
      </c>
      <c r="W24" s="4">
        <v>0</v>
      </c>
      <c r="X24" s="4">
        <v>0.58339949414983705</v>
      </c>
      <c r="Y24" s="4">
        <v>0</v>
      </c>
      <c r="Z24" s="5">
        <v>4.065828962893E-4</v>
      </c>
      <c r="AA24" s="5">
        <v>8.1323389048199005E-5</v>
      </c>
      <c r="AB24" s="10">
        <v>5.5757037950027099E-3</v>
      </c>
      <c r="AC24" s="10">
        <v>3.3633664939817999E-4</v>
      </c>
      <c r="AD24" s="10">
        <v>6.0942273314904399E-3</v>
      </c>
      <c r="AE24" s="4">
        <v>0.16914092269255501</v>
      </c>
      <c r="AF24" s="4">
        <v>0.12679233579051299</v>
      </c>
      <c r="AG24" s="4">
        <v>0.65306928517157603</v>
      </c>
      <c r="AH24" s="4">
        <v>0.74941917715809203</v>
      </c>
      <c r="AI24" s="4">
        <v>0.81082638708444799</v>
      </c>
      <c r="AJ24" s="4">
        <v>0.83898706190086603</v>
      </c>
      <c r="AK24" s="4">
        <v>0.86452806495336398</v>
      </c>
      <c r="AL24" s="4">
        <v>0.88452444639930405</v>
      </c>
      <c r="AM24" s="4">
        <v>0</v>
      </c>
      <c r="AN24" s="4">
        <v>0</v>
      </c>
      <c r="AO24" s="4" t="s">
        <v>70</v>
      </c>
      <c r="AP24" s="4" t="s">
        <v>71</v>
      </c>
      <c r="AQ24">
        <v>10342332483.459999</v>
      </c>
      <c r="AR24" s="4">
        <v>38370</v>
      </c>
      <c r="AS24" s="15">
        <v>100</v>
      </c>
      <c r="AT24" s="15">
        <v>0</v>
      </c>
      <c r="AU24" s="15">
        <v>100</v>
      </c>
      <c r="AV24" s="15">
        <v>0</v>
      </c>
      <c r="AW24" s="15">
        <v>0</v>
      </c>
      <c r="AX24" s="15">
        <v>0</v>
      </c>
      <c r="AY24">
        <v>364.07725533566003</v>
      </c>
    </row>
    <row r="25" spans="1:51" x14ac:dyDescent="0.25">
      <c r="A25">
        <v>97</v>
      </c>
      <c r="B25" s="4">
        <v>0.98666236543063202</v>
      </c>
      <c r="C25" s="4">
        <v>27.460879960909701</v>
      </c>
      <c r="D25" s="4">
        <v>14.881736092802701</v>
      </c>
      <c r="E25" s="4">
        <v>2.63989724620288E-2</v>
      </c>
      <c r="F25" s="5">
        <v>1.33376345693672E-2</v>
      </c>
      <c r="G25" s="5">
        <v>0</v>
      </c>
      <c r="H25" s="4">
        <v>4.0850624963052002</v>
      </c>
      <c r="I25" s="4">
        <v>3.8246215528191998</v>
      </c>
      <c r="J25" s="4">
        <v>-14.867297766593699</v>
      </c>
      <c r="K25" s="4">
        <v>52.4600608127218</v>
      </c>
      <c r="L25" s="4">
        <v>14.7418436266084</v>
      </c>
      <c r="M25" s="4">
        <v>29.683147558074499</v>
      </c>
      <c r="N25" s="4">
        <v>73.406219677845101</v>
      </c>
      <c r="O25" s="4">
        <v>59.210124665453399</v>
      </c>
      <c r="P25" s="4">
        <v>289474.60565280798</v>
      </c>
      <c r="Q25" s="4">
        <v>270746.57358918799</v>
      </c>
      <c r="R25" s="4">
        <v>779.05931421000298</v>
      </c>
      <c r="S25" s="4">
        <v>0</v>
      </c>
      <c r="T25" s="4">
        <v>0</v>
      </c>
      <c r="U25" s="4">
        <v>0.29574714000640401</v>
      </c>
      <c r="V25" s="4">
        <v>0</v>
      </c>
      <c r="W25" s="4">
        <v>0</v>
      </c>
      <c r="X25" s="4">
        <v>0.60753345521148405</v>
      </c>
      <c r="Y25" s="4">
        <v>0</v>
      </c>
      <c r="Z25" s="5">
        <v>4.1741555737241501E-4</v>
      </c>
      <c r="AA25" s="5">
        <v>9.0007037616648004E-5</v>
      </c>
      <c r="AB25" s="10">
        <v>5.6812818243845396E-3</v>
      </c>
      <c r="AC25" s="10">
        <v>4.31468762395289E-4</v>
      </c>
      <c r="AD25" s="10">
        <v>6.7174452968046701E-3</v>
      </c>
      <c r="AE25" s="4">
        <v>0.19184419174849399</v>
      </c>
      <c r="AF25" s="4">
        <v>0.102805982133944</v>
      </c>
      <c r="AG25" s="4">
        <v>0.58864600685651003</v>
      </c>
      <c r="AH25" s="4">
        <v>0.69571148090611301</v>
      </c>
      <c r="AI25" s="4">
        <v>0.76667606817990397</v>
      </c>
      <c r="AJ25" s="4">
        <v>0.802100194586295</v>
      </c>
      <c r="AK25" s="4">
        <v>0.82894399420494402</v>
      </c>
      <c r="AL25" s="4">
        <v>0.85076772828769898</v>
      </c>
      <c r="AM25" s="4">
        <v>0</v>
      </c>
      <c r="AN25" s="4">
        <v>0</v>
      </c>
      <c r="AO25" s="4" t="s">
        <v>149</v>
      </c>
      <c r="AP25" s="4" t="s">
        <v>133</v>
      </c>
      <c r="AQ25">
        <v>9996504990.0599995</v>
      </c>
      <c r="AR25" s="4">
        <v>36922</v>
      </c>
      <c r="AS25" s="15">
        <v>100</v>
      </c>
      <c r="AT25" s="15">
        <v>0</v>
      </c>
      <c r="AU25" s="15">
        <v>100</v>
      </c>
      <c r="AV25" s="15">
        <v>0</v>
      </c>
      <c r="AW25" s="15">
        <v>0</v>
      </c>
      <c r="AX25" s="15">
        <v>0</v>
      </c>
      <c r="AY25">
        <v>479.05320133013203</v>
      </c>
    </row>
    <row r="26" spans="1:51" x14ac:dyDescent="0.25">
      <c r="A26">
        <v>97</v>
      </c>
      <c r="B26" s="4">
        <v>0.98600525799153504</v>
      </c>
      <c r="C26" s="4">
        <v>29.830516682436699</v>
      </c>
      <c r="D26" s="4">
        <v>15.5595050056349</v>
      </c>
      <c r="E26" s="4">
        <v>2.9089890351916701E-2</v>
      </c>
      <c r="F26" s="5">
        <v>1.39947420084643E-2</v>
      </c>
      <c r="G26" s="5">
        <v>0</v>
      </c>
      <c r="H26" s="4">
        <v>4.12931960865577</v>
      </c>
      <c r="I26" s="4">
        <v>3.8251881436083601</v>
      </c>
      <c r="J26" s="4">
        <v>-14.044040156010301</v>
      </c>
      <c r="K26" s="4">
        <v>57.4443863338306</v>
      </c>
      <c r="L26" s="4">
        <v>14.650286069896501</v>
      </c>
      <c r="M26" s="4">
        <v>29.6821095393232</v>
      </c>
      <c r="N26" s="4">
        <v>74.716146545084598</v>
      </c>
      <c r="O26" s="4">
        <v>60.703927166098097</v>
      </c>
      <c r="P26" s="4">
        <v>291518.970357718</v>
      </c>
      <c r="Q26" s="4">
        <v>272443.40928303398</v>
      </c>
      <c r="R26" s="4">
        <v>778.54034262157097</v>
      </c>
      <c r="S26" s="4">
        <v>0</v>
      </c>
      <c r="T26" s="4">
        <v>0</v>
      </c>
      <c r="U26" s="4">
        <v>0.29554870396758598</v>
      </c>
      <c r="V26" s="4">
        <v>0</v>
      </c>
      <c r="W26" s="4">
        <v>0</v>
      </c>
      <c r="X26" s="4">
        <v>0.57412117934714801</v>
      </c>
      <c r="Y26" s="4">
        <v>0</v>
      </c>
      <c r="Z26" s="5">
        <v>4.1655564403345399E-4</v>
      </c>
      <c r="AA26" s="5">
        <v>9.5848513495035996E-5</v>
      </c>
      <c r="AB26" s="10">
        <v>5.7265651588282703E-3</v>
      </c>
      <c r="AC26" s="10">
        <v>4.3179969387121598E-4</v>
      </c>
      <c r="AD26" s="10">
        <v>7.3239567886707498E-3</v>
      </c>
      <c r="AE26" s="4">
        <v>0.180634886457649</v>
      </c>
      <c r="AF26" s="4">
        <v>8.8401520439338604E-2</v>
      </c>
      <c r="AG26" s="4">
        <v>0.59129549193916497</v>
      </c>
      <c r="AH26" s="4">
        <v>0.71362025047187005</v>
      </c>
      <c r="AI26" s="4">
        <v>0.79728854463524301</v>
      </c>
      <c r="AJ26" s="4">
        <v>0.82895850399941196</v>
      </c>
      <c r="AK26" s="4">
        <v>0.85827298762676696</v>
      </c>
      <c r="AL26" s="4">
        <v>0.88059323996023497</v>
      </c>
      <c r="AM26" s="4">
        <v>0</v>
      </c>
      <c r="AN26" s="4">
        <v>0</v>
      </c>
      <c r="AO26" s="4" t="s">
        <v>150</v>
      </c>
      <c r="AP26" s="4" t="s">
        <v>134</v>
      </c>
      <c r="AQ26">
        <v>9078086840.7199993</v>
      </c>
      <c r="AR26" s="4">
        <v>33321</v>
      </c>
      <c r="AS26" s="15">
        <v>100</v>
      </c>
      <c r="AT26" s="15">
        <v>0</v>
      </c>
      <c r="AU26" s="15">
        <v>100</v>
      </c>
      <c r="AV26" s="15">
        <v>0</v>
      </c>
      <c r="AW26" s="15">
        <v>0</v>
      </c>
      <c r="AX26" s="15">
        <v>0</v>
      </c>
      <c r="AY26">
        <v>563.08746691404394</v>
      </c>
    </row>
    <row r="27" spans="1:51" x14ac:dyDescent="0.25">
      <c r="A27">
        <v>97</v>
      </c>
      <c r="B27" s="4">
        <v>0.98520584433345004</v>
      </c>
      <c r="C27" s="4">
        <v>31.472051151372899</v>
      </c>
      <c r="D27" s="4">
        <v>16.377383274606501</v>
      </c>
      <c r="E27" s="4">
        <v>3.1003270890249599E-2</v>
      </c>
      <c r="F27" s="5">
        <v>1.47941556665496E-2</v>
      </c>
      <c r="G27" s="5">
        <v>0</v>
      </c>
      <c r="H27" s="4">
        <v>4.1682143291992002</v>
      </c>
      <c r="I27" s="4">
        <v>3.8206275463736299</v>
      </c>
      <c r="J27" s="4">
        <v>-13.397304063111701</v>
      </c>
      <c r="K27" s="4">
        <v>62.488471355463098</v>
      </c>
      <c r="L27" s="4">
        <v>14.737288998895799</v>
      </c>
      <c r="M27" s="4">
        <v>31.664904647681599</v>
      </c>
      <c r="N27" s="4">
        <v>74.995845337974998</v>
      </c>
      <c r="O27" s="4">
        <v>60.361976287329703</v>
      </c>
      <c r="P27" s="4">
        <v>290321.26523965201</v>
      </c>
      <c r="Q27" s="4">
        <v>270843.34985284501</v>
      </c>
      <c r="R27" s="4">
        <v>778.30406673002597</v>
      </c>
      <c r="S27" s="4">
        <v>0</v>
      </c>
      <c r="T27" s="4">
        <v>0</v>
      </c>
      <c r="U27" s="4">
        <v>0.28393629163457501</v>
      </c>
      <c r="V27" s="4">
        <v>0</v>
      </c>
      <c r="W27" s="4">
        <v>0</v>
      </c>
      <c r="X27" s="4">
        <v>0.57881238840639004</v>
      </c>
      <c r="Y27" s="4">
        <v>0</v>
      </c>
      <c r="Z27" s="5">
        <v>4.2451622373540401E-4</v>
      </c>
      <c r="AA27" s="5">
        <v>1.06970546517349E-4</v>
      </c>
      <c r="AB27" s="10">
        <v>5.8440901604683102E-3</v>
      </c>
      <c r="AC27" s="10">
        <v>5.0325631087347496E-4</v>
      </c>
      <c r="AD27" s="10">
        <v>7.9153058069075903E-3</v>
      </c>
      <c r="AE27" s="4">
        <v>0.1864649233157</v>
      </c>
      <c r="AF27" s="4">
        <v>7.5485571076202698E-2</v>
      </c>
      <c r="AG27" s="4">
        <v>0.54664634898021902</v>
      </c>
      <c r="AH27" s="4">
        <v>0.68770191883292997</v>
      </c>
      <c r="AI27" s="4">
        <v>0.79232507687494702</v>
      </c>
      <c r="AJ27" s="4">
        <v>0.82903052517615705</v>
      </c>
      <c r="AK27" s="4">
        <v>0.857336024465848</v>
      </c>
      <c r="AL27" s="4">
        <v>0.88167619196564895</v>
      </c>
      <c r="AM27" s="4">
        <v>0</v>
      </c>
      <c r="AN27" s="4">
        <v>0</v>
      </c>
      <c r="AO27" s="4" t="s">
        <v>151</v>
      </c>
      <c r="AP27" s="4" t="s">
        <v>135</v>
      </c>
      <c r="AQ27">
        <v>7914313526.0500002</v>
      </c>
      <c r="AR27" s="4">
        <v>29221</v>
      </c>
      <c r="AS27" s="15">
        <v>100</v>
      </c>
      <c r="AT27" s="15">
        <v>0</v>
      </c>
      <c r="AU27" s="15">
        <v>100</v>
      </c>
      <c r="AV27" s="15">
        <v>0</v>
      </c>
      <c r="AW27" s="15">
        <v>0</v>
      </c>
      <c r="AX27" s="15">
        <v>0</v>
      </c>
      <c r="AY27">
        <v>682.45850158807696</v>
      </c>
    </row>
    <row r="28" spans="1:51" x14ac:dyDescent="0.25">
      <c r="A28">
        <v>97</v>
      </c>
      <c r="B28" s="4">
        <v>0.98457676676392403</v>
      </c>
      <c r="C28" s="4">
        <v>30.207530693518901</v>
      </c>
      <c r="D28" s="4">
        <v>17.0158784173782</v>
      </c>
      <c r="E28" s="4">
        <v>2.9525681933378799E-2</v>
      </c>
      <c r="F28" s="5">
        <v>1.54232332360756E-2</v>
      </c>
      <c r="G28" s="5">
        <v>0</v>
      </c>
      <c r="H28" s="4">
        <v>4.2059063888392796</v>
      </c>
      <c r="I28" s="4">
        <v>3.8172356662718898</v>
      </c>
      <c r="J28" s="4">
        <v>-12.336675239526601</v>
      </c>
      <c r="K28" s="4">
        <v>67.4831203582509</v>
      </c>
      <c r="L28" s="4">
        <v>15.1865096533752</v>
      </c>
      <c r="M28" s="4">
        <v>33.599744601423197</v>
      </c>
      <c r="N28" s="4">
        <v>75.471736567112799</v>
      </c>
      <c r="O28" s="4">
        <v>60.044788918327399</v>
      </c>
      <c r="P28" s="4">
        <v>282665.24361086398</v>
      </c>
      <c r="Q28" s="4">
        <v>262839.02379163902</v>
      </c>
      <c r="R28" s="4">
        <v>777.78794633322195</v>
      </c>
      <c r="S28" s="4">
        <v>0</v>
      </c>
      <c r="T28" s="4">
        <v>0</v>
      </c>
      <c r="U28" s="4">
        <v>0.27067489605631301</v>
      </c>
      <c r="V28" s="4">
        <v>0</v>
      </c>
      <c r="W28" s="4">
        <v>0</v>
      </c>
      <c r="X28" s="4">
        <v>0.57133713646194695</v>
      </c>
      <c r="Y28" s="4">
        <v>0</v>
      </c>
      <c r="Z28" s="5">
        <v>4.3065497813303202E-4</v>
      </c>
      <c r="AA28" s="5">
        <v>1.19030417593933E-4</v>
      </c>
      <c r="AB28" s="10">
        <v>5.9337024690972497E-3</v>
      </c>
      <c r="AC28" s="10">
        <v>5.9227900712026903E-4</v>
      </c>
      <c r="AD28" s="10">
        <v>8.34754965319447E-3</v>
      </c>
      <c r="AE28" s="4">
        <v>0.19589194062978099</v>
      </c>
      <c r="AF28" s="4">
        <v>6.6528052312958399E-2</v>
      </c>
      <c r="AG28" s="4">
        <v>0.49441210310287398</v>
      </c>
      <c r="AH28" s="4">
        <v>0.65414141886965205</v>
      </c>
      <c r="AI28" s="4">
        <v>0.77484022478717296</v>
      </c>
      <c r="AJ28" s="4">
        <v>0.81725824101547095</v>
      </c>
      <c r="AK28" s="4">
        <v>0.84864961459418997</v>
      </c>
      <c r="AL28" s="4">
        <v>0.87545934668004299</v>
      </c>
      <c r="AM28" s="4">
        <v>0</v>
      </c>
      <c r="AN28" s="4">
        <v>0</v>
      </c>
      <c r="AO28" s="4" t="s">
        <v>152</v>
      </c>
      <c r="AP28" s="4" t="s">
        <v>136</v>
      </c>
      <c r="AQ28">
        <v>6746289223.6599998</v>
      </c>
      <c r="AR28" s="4">
        <v>25667</v>
      </c>
      <c r="AS28" s="15">
        <v>100</v>
      </c>
      <c r="AT28" s="15">
        <v>0</v>
      </c>
      <c r="AU28" s="15">
        <v>100</v>
      </c>
      <c r="AV28" s="15">
        <v>0</v>
      </c>
      <c r="AW28" s="15">
        <v>0</v>
      </c>
      <c r="AX28" s="15">
        <v>0</v>
      </c>
      <c r="AY28" s="31">
        <v>787.49834245693398</v>
      </c>
    </row>
    <row r="29" spans="1:51" x14ac:dyDescent="0.25">
      <c r="A29">
        <v>97</v>
      </c>
      <c r="B29" s="4">
        <v>0.983855931748435</v>
      </c>
      <c r="C29" s="4">
        <v>32.386157119619902</v>
      </c>
      <c r="D29" s="4">
        <v>17.742008641224601</v>
      </c>
      <c r="E29" s="4">
        <v>3.2087047285248901E-2</v>
      </c>
      <c r="F29" s="5">
        <v>1.6144068251564801E-2</v>
      </c>
      <c r="G29" s="5">
        <v>0</v>
      </c>
      <c r="H29" s="4">
        <v>4.2442701629289399</v>
      </c>
      <c r="I29" s="4">
        <v>3.81472362209972</v>
      </c>
      <c r="J29" s="4">
        <v>-10.7789376827846</v>
      </c>
      <c r="K29" s="4">
        <v>72.451525167973699</v>
      </c>
      <c r="L29" s="4">
        <v>15.228492309794801</v>
      </c>
      <c r="M29" s="4">
        <v>33.843174911643501</v>
      </c>
      <c r="N29" s="4">
        <v>78.221778497944797</v>
      </c>
      <c r="O29" s="4">
        <v>62.320321006760302</v>
      </c>
      <c r="P29" s="4">
        <v>279248.46938345901</v>
      </c>
      <c r="Q29" s="4">
        <v>262116.24583691501</v>
      </c>
      <c r="R29" s="4">
        <v>777.629434474405</v>
      </c>
      <c r="S29" s="4">
        <v>0</v>
      </c>
      <c r="T29" s="4">
        <v>0</v>
      </c>
      <c r="U29" s="4">
        <v>0.26707971329303198</v>
      </c>
      <c r="V29" s="4">
        <v>0</v>
      </c>
      <c r="W29" s="4">
        <v>0</v>
      </c>
      <c r="X29" s="4">
        <v>0.540866211462394</v>
      </c>
      <c r="Y29" s="4">
        <v>0</v>
      </c>
      <c r="Z29" s="5">
        <v>4.3076568040551898E-4</v>
      </c>
      <c r="AA29" s="5">
        <v>1.2958532768023501E-4</v>
      </c>
      <c r="AB29" s="10">
        <v>6.0335480479769702E-3</v>
      </c>
      <c r="AC29" s="10">
        <v>6.2118029929077796E-4</v>
      </c>
      <c r="AD29" s="10">
        <v>8.9289718633518301E-3</v>
      </c>
      <c r="AE29" s="4">
        <v>0.191917480367295</v>
      </c>
      <c r="AF29" s="4">
        <v>5.5583802619450798E-2</v>
      </c>
      <c r="AG29" s="4">
        <v>0.47429210043719999</v>
      </c>
      <c r="AH29" s="4">
        <v>0.66172347215835403</v>
      </c>
      <c r="AI29" s="4">
        <v>0.79865634242612604</v>
      </c>
      <c r="AJ29" s="4">
        <v>0.83556773777821303</v>
      </c>
      <c r="AK29" s="4">
        <v>0.86716003900854899</v>
      </c>
      <c r="AL29" s="4">
        <v>0.89216134398247005</v>
      </c>
      <c r="AM29" s="4">
        <v>0</v>
      </c>
      <c r="AN29" s="4">
        <v>0</v>
      </c>
      <c r="AO29" s="4" t="s">
        <v>72</v>
      </c>
      <c r="AP29" s="4" t="s">
        <v>73</v>
      </c>
      <c r="AQ29">
        <v>5853580002.0299997</v>
      </c>
      <c r="AR29" s="4">
        <v>22332</v>
      </c>
      <c r="AS29" s="15">
        <v>100</v>
      </c>
      <c r="AT29" s="15">
        <v>0</v>
      </c>
      <c r="AU29" s="15">
        <v>100</v>
      </c>
      <c r="AV29" s="15">
        <v>0</v>
      </c>
      <c r="AW29" s="15">
        <v>0</v>
      </c>
      <c r="AX29" s="15">
        <v>0</v>
      </c>
      <c r="AY29" s="31">
        <v>855.90724047408696</v>
      </c>
    </row>
    <row r="30" spans="1:51" x14ac:dyDescent="0.25">
      <c r="A30">
        <v>97</v>
      </c>
      <c r="B30" s="4">
        <v>0.98169998401715197</v>
      </c>
      <c r="C30" s="4">
        <v>34.974701531182603</v>
      </c>
      <c r="D30" s="4">
        <v>19.879176008264601</v>
      </c>
      <c r="E30" s="4">
        <v>3.52305795340353E-2</v>
      </c>
      <c r="F30" s="5">
        <v>1.8300015982847698E-2</v>
      </c>
      <c r="G30" s="5">
        <v>0</v>
      </c>
      <c r="H30" s="4">
        <v>4.3259426580728899</v>
      </c>
      <c r="I30" s="4">
        <v>3.81665581391852</v>
      </c>
      <c r="J30" s="4">
        <v>-6.1962388051827997</v>
      </c>
      <c r="K30" s="4">
        <v>85.559474535318401</v>
      </c>
      <c r="L30" s="4">
        <v>14.976703294842601</v>
      </c>
      <c r="M30" s="4">
        <v>32.597632899262599</v>
      </c>
      <c r="N30" s="4">
        <v>80.408358963967004</v>
      </c>
      <c r="O30" s="4">
        <v>63.8727774889228</v>
      </c>
      <c r="P30" s="4">
        <v>284637.75416487199</v>
      </c>
      <c r="Q30" s="4">
        <v>266536.591234616</v>
      </c>
      <c r="R30" s="4">
        <v>776.40972722436697</v>
      </c>
      <c r="S30" s="4">
        <v>0</v>
      </c>
      <c r="T30" s="4">
        <v>0</v>
      </c>
      <c r="U30" s="4">
        <v>0.27025113291384001</v>
      </c>
      <c r="V30" s="4">
        <v>0</v>
      </c>
      <c r="W30" s="4">
        <v>0</v>
      </c>
      <c r="X30" s="4">
        <v>0.49066419885694001</v>
      </c>
      <c r="Y30" s="4">
        <v>0</v>
      </c>
      <c r="Z30" s="5">
        <v>4.18770958474729E-4</v>
      </c>
      <c r="AA30" s="5">
        <v>1.60863478828355E-4</v>
      </c>
      <c r="AB30" s="10">
        <v>6.1806910820228402E-3</v>
      </c>
      <c r="AC30" s="10">
        <v>7.8826257342740405E-4</v>
      </c>
      <c r="AD30" s="10">
        <v>1.0751410119973701E-2</v>
      </c>
      <c r="AE30" s="4">
        <v>0.195014561691845</v>
      </c>
      <c r="AF30" s="4">
        <v>3.7943603230941703E-2</v>
      </c>
      <c r="AG30" s="4">
        <v>0.38949153935081698</v>
      </c>
      <c r="AH30" s="4">
        <v>0.61478273540358697</v>
      </c>
      <c r="AI30" s="4">
        <v>0.80541979121204199</v>
      </c>
      <c r="AJ30" s="4">
        <v>0.86544798574071602</v>
      </c>
      <c r="AK30" s="4">
        <v>0.90113493343065898</v>
      </c>
      <c r="AL30" s="4">
        <v>0.92184404804439601</v>
      </c>
      <c r="AM30" s="4">
        <v>0</v>
      </c>
      <c r="AN30" s="4">
        <v>0</v>
      </c>
      <c r="AO30" s="4" t="s">
        <v>74</v>
      </c>
      <c r="AP30" s="4" t="s">
        <v>75</v>
      </c>
      <c r="AQ30">
        <v>17672442145.220001</v>
      </c>
      <c r="AR30" s="4">
        <v>66304</v>
      </c>
      <c r="AS30" s="15">
        <v>100</v>
      </c>
      <c r="AT30" s="15">
        <v>0</v>
      </c>
      <c r="AU30" s="15">
        <v>100</v>
      </c>
      <c r="AV30" s="15">
        <v>0</v>
      </c>
      <c r="AW30" s="15">
        <v>0</v>
      </c>
      <c r="AX30" s="15">
        <v>0</v>
      </c>
      <c r="AY30" s="31">
        <v>1037.6501427253099</v>
      </c>
    </row>
    <row r="31" spans="1:51" x14ac:dyDescent="0.25">
      <c r="A31">
        <v>97</v>
      </c>
      <c r="B31" s="4">
        <v>0.97769505740361795</v>
      </c>
      <c r="C31" s="4">
        <v>38.635097059717801</v>
      </c>
      <c r="D31" s="4">
        <v>23.714668795709599</v>
      </c>
      <c r="E31" s="4">
        <v>3.9877447648275298E-2</v>
      </c>
      <c r="F31" s="5">
        <v>2.2304942596381098E-2</v>
      </c>
      <c r="G31" s="5">
        <v>0</v>
      </c>
      <c r="H31" s="4">
        <v>4.4450778831790796</v>
      </c>
      <c r="I31" s="4">
        <v>3.8140500842351699</v>
      </c>
      <c r="J31" s="4">
        <v>0.94739839646075297</v>
      </c>
      <c r="K31" s="4">
        <v>109.884869518402</v>
      </c>
      <c r="L31" s="4">
        <v>14.9849912956492</v>
      </c>
      <c r="M31" s="4">
        <v>31.113428437632901</v>
      </c>
      <c r="N31" s="4">
        <v>86.823285970191193</v>
      </c>
      <c r="O31" s="4">
        <v>69.224416120111201</v>
      </c>
      <c r="P31" s="4">
        <v>283756.12065276102</v>
      </c>
      <c r="Q31" s="4">
        <v>266414.69370570802</v>
      </c>
      <c r="R31" s="4">
        <v>773.92283359620001</v>
      </c>
      <c r="S31" s="4">
        <v>0</v>
      </c>
      <c r="T31" s="4">
        <v>0</v>
      </c>
      <c r="U31" s="4">
        <v>0.28083574499191899</v>
      </c>
      <c r="V31" s="4">
        <v>0</v>
      </c>
      <c r="W31" s="4">
        <v>0</v>
      </c>
      <c r="X31" s="4">
        <v>0.38579937529554298</v>
      </c>
      <c r="Y31" s="4">
        <v>0</v>
      </c>
      <c r="Z31" s="5">
        <v>4.0606553493501799E-4</v>
      </c>
      <c r="AA31" s="5">
        <v>2.02710041473228E-4</v>
      </c>
      <c r="AB31" s="10">
        <v>6.2645685249173699E-3</v>
      </c>
      <c r="AC31" s="10">
        <v>1.01973338058466E-3</v>
      </c>
      <c r="AD31" s="10">
        <v>1.4411846632207501E-2</v>
      </c>
      <c r="AE31" s="4">
        <v>0.19345918552163699</v>
      </c>
      <c r="AF31" s="4">
        <v>1.57204286573117E-2</v>
      </c>
      <c r="AG31" s="4">
        <v>0.30357933635030099</v>
      </c>
      <c r="AH31" s="4">
        <v>0.57458743469403395</v>
      </c>
      <c r="AI31" s="4">
        <v>0.82805663823522802</v>
      </c>
      <c r="AJ31" s="4">
        <v>0.91188567152549505</v>
      </c>
      <c r="AK31" s="4">
        <v>0.95482457765920103</v>
      </c>
      <c r="AL31" s="4">
        <v>0.96682914468097503</v>
      </c>
      <c r="AM31" s="4">
        <v>0</v>
      </c>
      <c r="AN31" s="4">
        <v>0</v>
      </c>
      <c r="AO31" s="4" t="s">
        <v>76</v>
      </c>
      <c r="AP31" s="4" t="s">
        <v>77</v>
      </c>
      <c r="AQ31">
        <v>6398481698.7299995</v>
      </c>
      <c r="AR31" s="4">
        <v>24017</v>
      </c>
      <c r="AS31" s="15">
        <v>100</v>
      </c>
      <c r="AT31" s="15">
        <v>0</v>
      </c>
      <c r="AU31" s="15">
        <v>100</v>
      </c>
      <c r="AV31" s="15">
        <v>0</v>
      </c>
      <c r="AW31" s="15">
        <v>0</v>
      </c>
      <c r="AX31" s="15">
        <v>0</v>
      </c>
      <c r="AY31">
        <v>1326.44038345227</v>
      </c>
    </row>
    <row r="32" spans="1:51" x14ac:dyDescent="0.25">
      <c r="A32">
        <v>97</v>
      </c>
      <c r="B32" s="4">
        <v>0.97284686178264401</v>
      </c>
      <c r="C32" s="4">
        <v>40.481686364924002</v>
      </c>
      <c r="D32" s="4">
        <v>28.132293184539499</v>
      </c>
      <c r="E32" s="4">
        <v>4.2318970185423202E-2</v>
      </c>
      <c r="F32" s="5">
        <v>2.71531382173558E-2</v>
      </c>
      <c r="G32" s="5">
        <v>0</v>
      </c>
      <c r="H32" s="4">
        <v>4.5566703602207497</v>
      </c>
      <c r="I32" s="4">
        <v>3.8212662415392802</v>
      </c>
      <c r="J32" s="4">
        <v>5.0709212624423596</v>
      </c>
      <c r="K32" s="4">
        <v>135.383023664653</v>
      </c>
      <c r="L32" s="4">
        <v>15.2924089324079</v>
      </c>
      <c r="M32" s="4">
        <v>29.5898892833664</v>
      </c>
      <c r="N32" s="4">
        <v>93.703867901762493</v>
      </c>
      <c r="O32" s="4">
        <v>74.964546463285402</v>
      </c>
      <c r="P32" s="4">
        <v>277420.60732466099</v>
      </c>
      <c r="Q32" s="4">
        <v>261075.60952954099</v>
      </c>
      <c r="R32" s="4">
        <v>771.36626141567001</v>
      </c>
      <c r="S32" s="4">
        <v>0</v>
      </c>
      <c r="T32" s="4">
        <v>0</v>
      </c>
      <c r="U32" s="4">
        <v>0.31554079604025997</v>
      </c>
      <c r="V32" s="4">
        <v>0</v>
      </c>
      <c r="W32" s="4">
        <v>0</v>
      </c>
      <c r="X32" s="4">
        <v>0.206435450923484</v>
      </c>
      <c r="Y32" s="4">
        <v>0</v>
      </c>
      <c r="Z32" s="5">
        <v>3.94058694472372E-4</v>
      </c>
      <c r="AA32" s="5">
        <v>2.3535613934434101E-4</v>
      </c>
      <c r="AB32" s="10">
        <v>6.4662133736076996E-3</v>
      </c>
      <c r="AC32" s="10">
        <v>1.11858754761032E-3</v>
      </c>
      <c r="AD32" s="10">
        <v>1.8938903454540999E-2</v>
      </c>
      <c r="AE32" s="4">
        <v>0.19359181275058099</v>
      </c>
      <c r="AF32" s="4">
        <v>4.4700484129037198E-3</v>
      </c>
      <c r="AG32" s="4">
        <v>0.209240566470517</v>
      </c>
      <c r="AH32" s="4">
        <v>0.569279910005142</v>
      </c>
      <c r="AI32" s="4">
        <v>0.86185244662084104</v>
      </c>
      <c r="AJ32" s="4">
        <v>0.95555941927041799</v>
      </c>
      <c r="AK32" s="4">
        <v>0.98267653772688701</v>
      </c>
      <c r="AL32" s="4">
        <v>0.98795993916652403</v>
      </c>
      <c r="AM32" s="4">
        <v>0</v>
      </c>
      <c r="AN32" s="4">
        <v>0</v>
      </c>
      <c r="AO32" s="4" t="s">
        <v>78</v>
      </c>
      <c r="AP32" s="4" t="s">
        <v>79</v>
      </c>
      <c r="AQ32">
        <v>2364039644.29</v>
      </c>
      <c r="AR32" s="4">
        <v>9055</v>
      </c>
      <c r="AS32" s="15">
        <v>100</v>
      </c>
      <c r="AT32" s="15">
        <v>0</v>
      </c>
      <c r="AU32" s="15">
        <v>100</v>
      </c>
      <c r="AV32" s="15">
        <v>0</v>
      </c>
      <c r="AW32" s="15">
        <v>0</v>
      </c>
      <c r="AX32" s="15">
        <v>0</v>
      </c>
      <c r="AY32">
        <v>1577.32301966867</v>
      </c>
    </row>
    <row r="33" spans="1:51" x14ac:dyDescent="0.25">
      <c r="A33">
        <v>97</v>
      </c>
      <c r="B33" s="4">
        <v>0.96784261752240397</v>
      </c>
      <c r="C33" s="4">
        <v>57.762055041889802</v>
      </c>
      <c r="D33" s="4">
        <v>32.445092986756599</v>
      </c>
      <c r="E33" s="4">
        <v>6.9302462151791699E-2</v>
      </c>
      <c r="F33" s="5">
        <v>3.2157382477595399E-2</v>
      </c>
      <c r="G33" s="5">
        <v>0</v>
      </c>
      <c r="H33" s="4">
        <v>4.6881243064360598</v>
      </c>
      <c r="I33" s="4">
        <v>3.8058897832466898</v>
      </c>
      <c r="J33" s="4">
        <v>18.799812532732599</v>
      </c>
      <c r="K33" s="4">
        <v>155.85016048708499</v>
      </c>
      <c r="L33" s="4">
        <v>15.0777110501755</v>
      </c>
      <c r="M33" s="4">
        <v>28.064265779403701</v>
      </c>
      <c r="N33" s="4">
        <v>95.885083216890706</v>
      </c>
      <c r="O33" s="4">
        <v>76.215509041466902</v>
      </c>
      <c r="P33" s="4">
        <v>281133.65489532403</v>
      </c>
      <c r="Q33" s="4">
        <v>264803.09796327201</v>
      </c>
      <c r="R33" s="4">
        <v>763.43327063505399</v>
      </c>
      <c r="S33" s="4">
        <v>0</v>
      </c>
      <c r="T33" s="4">
        <v>0</v>
      </c>
      <c r="U33" s="4">
        <v>0.35339863827814</v>
      </c>
      <c r="V33" s="4">
        <v>0</v>
      </c>
      <c r="W33" s="4">
        <v>0</v>
      </c>
      <c r="X33" s="4">
        <v>0.16165129172318199</v>
      </c>
      <c r="Y33" s="4">
        <v>0</v>
      </c>
      <c r="Z33" s="5">
        <v>3.9000201899930698E-4</v>
      </c>
      <c r="AA33" s="5">
        <v>2.6566911718271498E-4</v>
      </c>
      <c r="AB33" s="10">
        <v>6.7153900496684299E-3</v>
      </c>
      <c r="AC33" s="10">
        <v>1.1941917826350499E-3</v>
      </c>
      <c r="AD33" s="10">
        <v>2.3592109477622698E-2</v>
      </c>
      <c r="AE33" s="4">
        <v>0.20397699006200201</v>
      </c>
      <c r="AF33" s="4">
        <v>5.5311939579182502E-4</v>
      </c>
      <c r="AG33" s="4">
        <v>0.115993872954734</v>
      </c>
      <c r="AH33" s="4">
        <v>0.49214105888767101</v>
      </c>
      <c r="AI33" s="4">
        <v>0.885569772763796</v>
      </c>
      <c r="AJ33" s="4">
        <v>0.95689630689026695</v>
      </c>
      <c r="AK33" s="4">
        <v>0.97134329321955004</v>
      </c>
      <c r="AL33" s="4">
        <v>0.97750497703602302</v>
      </c>
      <c r="AM33" s="4">
        <v>0</v>
      </c>
      <c r="AN33" s="4">
        <v>0</v>
      </c>
      <c r="AO33" s="4" t="s">
        <v>80</v>
      </c>
      <c r="AP33" s="4" t="s">
        <v>81</v>
      </c>
      <c r="AQ33">
        <v>317234111.36000001</v>
      </c>
      <c r="AR33" s="4">
        <v>1198</v>
      </c>
      <c r="AS33" s="15">
        <v>100</v>
      </c>
      <c r="AT33" s="15">
        <v>0</v>
      </c>
      <c r="AU33" s="15">
        <v>100</v>
      </c>
      <c r="AV33" s="15">
        <v>0</v>
      </c>
      <c r="AW33" s="15">
        <v>0</v>
      </c>
      <c r="AX33" s="15">
        <v>0</v>
      </c>
      <c r="AY33">
        <v>1815.6210979073701</v>
      </c>
    </row>
    <row r="34" spans="1:51" x14ac:dyDescent="0.25">
      <c r="A34">
        <v>97</v>
      </c>
      <c r="B34" s="4">
        <v>0.95858576278053798</v>
      </c>
      <c r="C34" s="4">
        <v>4.84893209156116</v>
      </c>
      <c r="D34" s="4">
        <v>39.803437314906702</v>
      </c>
      <c r="E34" s="4">
        <v>4.1334643628733597E-3</v>
      </c>
      <c r="F34" s="5">
        <v>4.1414237219461497E-2</v>
      </c>
      <c r="G34" s="5">
        <v>0</v>
      </c>
      <c r="H34" s="4">
        <v>4.7475380936582301</v>
      </c>
      <c r="I34" s="4">
        <v>3.9239299907140901</v>
      </c>
      <c r="J34" s="4">
        <v>20.176689102272199</v>
      </c>
      <c r="K34" s="4">
        <v>179.105164189193</v>
      </c>
      <c r="L34" s="4">
        <v>14.108399547090499</v>
      </c>
      <c r="M34" s="4">
        <v>26.688317200358298</v>
      </c>
      <c r="N34" s="4">
        <v>104.375035069288</v>
      </c>
      <c r="O34" s="4">
        <v>76.703012646952104</v>
      </c>
      <c r="P34" s="4">
        <v>317736.88980102702</v>
      </c>
      <c r="Q34" s="4">
        <v>282804.42200000002</v>
      </c>
      <c r="R34" s="4">
        <v>751.62856346001502</v>
      </c>
      <c r="S34" s="4">
        <v>0</v>
      </c>
      <c r="T34" s="4">
        <v>0</v>
      </c>
      <c r="U34" s="4">
        <v>0.48118896811309397</v>
      </c>
      <c r="V34" s="4">
        <v>0</v>
      </c>
      <c r="W34" s="4">
        <v>0</v>
      </c>
      <c r="X34" s="4">
        <v>0.47837227948295602</v>
      </c>
      <c r="Y34" s="4">
        <v>0</v>
      </c>
      <c r="Z34" s="5">
        <v>5.0012044509494902E-4</v>
      </c>
      <c r="AA34" s="5">
        <v>2.9489235126974002E-4</v>
      </c>
      <c r="AB34" s="10">
        <v>6.9134077556183299E-3</v>
      </c>
      <c r="AC34" s="10">
        <v>1.77359699561932E-3</v>
      </c>
      <c r="AD34" s="10">
        <v>3.1932202531429602E-2</v>
      </c>
      <c r="AE34" s="4">
        <v>0.230159661679949</v>
      </c>
      <c r="AF34" s="4">
        <v>0</v>
      </c>
      <c r="AG34" s="4">
        <v>0</v>
      </c>
      <c r="AH34" s="4">
        <v>0.235670671373024</v>
      </c>
      <c r="AI34" s="4">
        <v>0.52162772051704298</v>
      </c>
      <c r="AJ34" s="4">
        <v>1</v>
      </c>
      <c r="AK34" s="4">
        <v>1</v>
      </c>
      <c r="AL34" s="4">
        <v>1</v>
      </c>
      <c r="AM34" s="4">
        <v>0</v>
      </c>
      <c r="AN34" s="4">
        <v>0</v>
      </c>
      <c r="AO34" s="4" t="s">
        <v>82</v>
      </c>
      <c r="AP34" s="4" t="s">
        <v>83</v>
      </c>
      <c r="AQ34">
        <v>1414022.11</v>
      </c>
      <c r="AR34" s="4">
        <v>5</v>
      </c>
      <c r="AS34" s="15">
        <v>100</v>
      </c>
      <c r="AT34" s="15">
        <v>0</v>
      </c>
      <c r="AU34" s="15">
        <v>100</v>
      </c>
      <c r="AV34" s="15">
        <v>0</v>
      </c>
      <c r="AW34" s="15">
        <v>0</v>
      </c>
      <c r="AX34" s="15">
        <v>0</v>
      </c>
      <c r="AY34">
        <v>1710.8813759689299</v>
      </c>
    </row>
    <row r="35" spans="1:51" x14ac:dyDescent="0.25">
      <c r="A35">
        <v>97</v>
      </c>
      <c r="B35" s="4">
        <v>0.96283226289153101</v>
      </c>
      <c r="C35" s="4">
        <v>19.012595717387001</v>
      </c>
      <c r="D35" s="4">
        <v>36.524283484112999</v>
      </c>
      <c r="E35" s="4">
        <v>1.7419540044799901E-2</v>
      </c>
      <c r="F35" s="5">
        <v>3.71677371084689E-2</v>
      </c>
      <c r="G35" s="5">
        <v>0</v>
      </c>
      <c r="H35" s="4">
        <v>4.75</v>
      </c>
      <c r="I35" s="4">
        <v>4.1469922361764002</v>
      </c>
      <c r="J35" s="4">
        <v>0.31269999999999998</v>
      </c>
      <c r="K35" s="4">
        <v>206.02625413133001</v>
      </c>
      <c r="L35" s="4">
        <v>25.713621669409498</v>
      </c>
      <c r="M35" s="4">
        <v>37.473962885651403</v>
      </c>
      <c r="N35" s="4">
        <v>127</v>
      </c>
      <c r="O35" s="4">
        <v>70.871059982741002</v>
      </c>
      <c r="P35" s="4">
        <v>155107.544010107</v>
      </c>
      <c r="Q35" s="4">
        <v>155023.4675</v>
      </c>
      <c r="R35" s="4">
        <v>774</v>
      </c>
      <c r="S35" s="4">
        <v>0</v>
      </c>
      <c r="T35" s="4">
        <v>0</v>
      </c>
      <c r="U35" s="4">
        <v>0</v>
      </c>
      <c r="V35" s="4">
        <v>0</v>
      </c>
      <c r="W35" s="4">
        <v>0</v>
      </c>
      <c r="X35" s="4">
        <v>1</v>
      </c>
      <c r="Y35" s="4">
        <v>0</v>
      </c>
      <c r="Z35" s="5">
        <v>1.02433618479666E-3</v>
      </c>
      <c r="AA35" s="5">
        <v>8.8048714839657996E-4</v>
      </c>
      <c r="AB35" s="10">
        <v>9.9688450105246094E-3</v>
      </c>
      <c r="AC35" s="10">
        <v>3.2966456259853E-3</v>
      </c>
      <c r="AD35" s="10">
        <v>2.1997400665131499E-2</v>
      </c>
      <c r="AE35" s="4">
        <v>0.272726084686292</v>
      </c>
      <c r="AF35" s="4">
        <v>0</v>
      </c>
      <c r="AG35" s="4">
        <v>0</v>
      </c>
      <c r="AH35" s="4">
        <v>0</v>
      </c>
      <c r="AI35" s="4">
        <v>0</v>
      </c>
      <c r="AJ35" s="4">
        <v>1</v>
      </c>
      <c r="AK35" s="4">
        <v>1</v>
      </c>
      <c r="AL35" s="4">
        <v>1</v>
      </c>
      <c r="AM35" s="4">
        <v>0</v>
      </c>
      <c r="AN35" s="4">
        <v>0</v>
      </c>
      <c r="AO35" s="4" t="s">
        <v>84</v>
      </c>
      <c r="AP35" s="4" t="s">
        <v>85</v>
      </c>
      <c r="AQ35">
        <v>620093.87</v>
      </c>
      <c r="AR35" s="4">
        <v>4</v>
      </c>
      <c r="AS35" s="15">
        <v>100</v>
      </c>
      <c r="AT35" s="15">
        <v>0</v>
      </c>
      <c r="AU35" s="15">
        <v>100</v>
      </c>
      <c r="AV35" s="15">
        <v>0</v>
      </c>
      <c r="AW35" s="15">
        <v>0</v>
      </c>
      <c r="AX35" s="15">
        <v>0</v>
      </c>
      <c r="AY35">
        <v>1638.08257713029</v>
      </c>
    </row>
    <row r="36" spans="1:51" x14ac:dyDescent="0.25">
      <c r="B36" s="4"/>
      <c r="C36" s="4"/>
      <c r="D36" s="4"/>
      <c r="E36" s="4"/>
      <c r="F36" s="5"/>
      <c r="G36" s="5"/>
      <c r="H36" s="4"/>
      <c r="I36" s="4"/>
      <c r="J36" s="4"/>
      <c r="K36" s="4"/>
      <c r="L36" s="4"/>
      <c r="M36" s="4"/>
      <c r="N36" s="4"/>
      <c r="O36" s="4"/>
      <c r="P36" s="4"/>
      <c r="Q36" s="4"/>
      <c r="R36" s="4"/>
      <c r="S36" s="4"/>
      <c r="T36" s="4"/>
      <c r="U36" s="4"/>
      <c r="V36" s="4"/>
      <c r="W36" s="4"/>
      <c r="X36" s="4"/>
      <c r="Y36" s="4"/>
      <c r="Z36" s="5"/>
      <c r="AA36" s="5"/>
      <c r="AB36" s="10"/>
      <c r="AC36" s="10"/>
      <c r="AD36" s="10"/>
      <c r="AE36" s="4"/>
      <c r="AF36" s="4"/>
      <c r="AG36" s="4"/>
      <c r="AH36" s="4"/>
      <c r="AI36" s="4"/>
      <c r="AJ36" s="4"/>
      <c r="AK36" s="4"/>
      <c r="AL36" s="4"/>
      <c r="AM36" s="4"/>
      <c r="AN36" s="4"/>
      <c r="AO36" s="4"/>
      <c r="AP36" s="4"/>
      <c r="AR36" s="4"/>
      <c r="AS36" s="15"/>
      <c r="AT36" s="15"/>
      <c r="AU36" s="15"/>
      <c r="AV36" s="15"/>
      <c r="AW36" s="15"/>
      <c r="AX36" s="15"/>
    </row>
    <row r="40" spans="1:51" x14ac:dyDescent="0.25">
      <c r="F40" t="s">
        <v>167</v>
      </c>
    </row>
    <row r="41" spans="1:51" x14ac:dyDescent="0.25">
      <c r="A41" t="s">
        <v>20</v>
      </c>
      <c r="B41" t="s">
        <v>21</v>
      </c>
      <c r="C41" t="s">
        <v>22</v>
      </c>
      <c r="D41" t="s">
        <v>23</v>
      </c>
      <c r="E41" t="s">
        <v>94</v>
      </c>
      <c r="F41" t="s">
        <v>95</v>
      </c>
      <c r="G41" t="s">
        <v>24</v>
      </c>
      <c r="H41" t="s">
        <v>25</v>
      </c>
      <c r="I41" t="s">
        <v>26</v>
      </c>
      <c r="J41" t="s">
        <v>27</v>
      </c>
      <c r="K41" t="s">
        <v>28</v>
      </c>
      <c r="L41" t="s">
        <v>29</v>
      </c>
      <c r="M41" t="s">
        <v>30</v>
      </c>
      <c r="N41" t="s">
        <v>31</v>
      </c>
      <c r="O41" t="s">
        <v>32</v>
      </c>
      <c r="P41" t="s">
        <v>33</v>
      </c>
      <c r="Q41" t="s">
        <v>34</v>
      </c>
      <c r="R41" t="s">
        <v>35</v>
      </c>
      <c r="S41" t="s">
        <v>36</v>
      </c>
      <c r="T41" t="s">
        <v>37</v>
      </c>
      <c r="U41" t="s">
        <v>38</v>
      </c>
      <c r="V41" t="s">
        <v>39</v>
      </c>
      <c r="W41" t="s">
        <v>40</v>
      </c>
      <c r="X41" t="s">
        <v>41</v>
      </c>
      <c r="Y41" t="s">
        <v>42</v>
      </c>
      <c r="Z41" t="s">
        <v>43</v>
      </c>
      <c r="AA41" t="s">
        <v>44</v>
      </c>
      <c r="AB41" t="s">
        <v>45</v>
      </c>
      <c r="AC41" t="s">
        <v>46</v>
      </c>
      <c r="AD41" t="s">
        <v>47</v>
      </c>
      <c r="AE41" t="s">
        <v>48</v>
      </c>
      <c r="AF41" t="s">
        <v>49</v>
      </c>
      <c r="AG41" t="s">
        <v>50</v>
      </c>
      <c r="AH41" t="s">
        <v>51</v>
      </c>
      <c r="AI41" t="s">
        <v>52</v>
      </c>
      <c r="AJ41" t="s">
        <v>53</v>
      </c>
      <c r="AK41" t="s">
        <v>54</v>
      </c>
      <c r="AL41" t="s">
        <v>55</v>
      </c>
      <c r="AM41" t="s">
        <v>56</v>
      </c>
      <c r="AN41" t="s">
        <v>57</v>
      </c>
      <c r="AO41" t="s">
        <v>58</v>
      </c>
      <c r="AP41" t="s">
        <v>59</v>
      </c>
      <c r="AQ41" t="s">
        <v>60</v>
      </c>
      <c r="AR41" t="s">
        <v>61</v>
      </c>
      <c r="AS41" t="s">
        <v>116</v>
      </c>
      <c r="AT41" t="s">
        <v>117</v>
      </c>
      <c r="AU41" t="s">
        <v>118</v>
      </c>
      <c r="AV41" t="s">
        <v>119</v>
      </c>
      <c r="AW41" t="s">
        <v>120</v>
      </c>
      <c r="AX41" t="s">
        <v>121</v>
      </c>
      <c r="AY41" t="s">
        <v>171</v>
      </c>
    </row>
    <row r="42" spans="1:51" x14ac:dyDescent="0.25">
      <c r="A42">
        <v>96</v>
      </c>
      <c r="B42" s="4">
        <v>0.99476972902397298</v>
      </c>
      <c r="C42" s="4">
        <v>0.21108013340144199</v>
      </c>
      <c r="D42" s="4">
        <v>6.0988883029999004</v>
      </c>
      <c r="E42" s="4">
        <v>1.76070515683825E-4</v>
      </c>
      <c r="F42" s="5">
        <v>5.2302709760267598E-3</v>
      </c>
      <c r="G42" s="5">
        <v>0</v>
      </c>
      <c r="H42" s="4">
        <v>2</v>
      </c>
      <c r="I42" s="4">
        <v>3.89930943802637</v>
      </c>
      <c r="J42" s="4">
        <v>-309.71206411011798</v>
      </c>
      <c r="K42" s="4">
        <v>-181.465636858154</v>
      </c>
      <c r="L42" s="4">
        <v>21.873200353984199</v>
      </c>
      <c r="M42" s="4">
        <v>82.997954206525506</v>
      </c>
      <c r="N42" s="4">
        <v>100</v>
      </c>
      <c r="O42" s="4">
        <v>75.369774962717798</v>
      </c>
      <c r="P42" s="4">
        <v>182295.531094017</v>
      </c>
      <c r="Q42" s="4">
        <v>182294.38666666599</v>
      </c>
      <c r="R42" s="4">
        <v>769</v>
      </c>
      <c r="S42" s="4">
        <v>0</v>
      </c>
      <c r="T42" s="4">
        <v>0</v>
      </c>
      <c r="U42" s="4">
        <v>0</v>
      </c>
      <c r="V42" s="4">
        <v>0</v>
      </c>
      <c r="W42" s="4">
        <v>0</v>
      </c>
      <c r="X42" s="4">
        <v>0</v>
      </c>
      <c r="Y42" s="4">
        <v>0</v>
      </c>
      <c r="Z42" s="5">
        <v>6.2597984262707904E-4</v>
      </c>
      <c r="AA42" s="5">
        <v>3.8944038646755899E-5</v>
      </c>
      <c r="AB42" s="10">
        <v>4.5653404280918001E-3</v>
      </c>
      <c r="AC42" s="10">
        <v>0</v>
      </c>
      <c r="AD42" s="10">
        <v>0</v>
      </c>
      <c r="AE42" s="4">
        <v>7.49745907653563E-2</v>
      </c>
      <c r="AF42" s="4">
        <v>0</v>
      </c>
      <c r="AG42" s="4">
        <v>1</v>
      </c>
      <c r="AH42" s="4">
        <v>1</v>
      </c>
      <c r="AI42" s="4">
        <v>1</v>
      </c>
      <c r="AJ42" s="4">
        <v>1</v>
      </c>
      <c r="AK42" s="4">
        <v>1</v>
      </c>
      <c r="AL42" s="4">
        <v>1</v>
      </c>
      <c r="AM42" s="4">
        <v>0</v>
      </c>
      <c r="AN42" s="4">
        <v>0</v>
      </c>
      <c r="AO42" s="4" t="s">
        <v>190</v>
      </c>
      <c r="AP42" s="4">
        <f>-200--175</f>
        <v>-25</v>
      </c>
      <c r="AQ42">
        <v>546883.16</v>
      </c>
      <c r="AR42" s="4">
        <v>3</v>
      </c>
      <c r="AS42" s="15">
        <v>100</v>
      </c>
      <c r="AT42" s="15">
        <v>0</v>
      </c>
      <c r="AU42" s="15">
        <v>100</v>
      </c>
      <c r="AV42" s="15">
        <v>0</v>
      </c>
      <c r="AW42" s="15">
        <v>0</v>
      </c>
      <c r="AX42" s="15">
        <v>0</v>
      </c>
      <c r="AY42" s="31">
        <v>0</v>
      </c>
    </row>
    <row r="43" spans="1:51" x14ac:dyDescent="0.25">
      <c r="A43">
        <v>96</v>
      </c>
      <c r="B43" s="4">
        <v>0.99515025266218005</v>
      </c>
      <c r="C43" s="4">
        <v>0.216802475443445</v>
      </c>
      <c r="D43" s="4">
        <v>5.6669467671556699</v>
      </c>
      <c r="E43" s="4">
        <v>1.8084850514119201E-4</v>
      </c>
      <c r="F43" s="5">
        <v>4.8497473378194701E-3</v>
      </c>
      <c r="G43" s="5">
        <v>0</v>
      </c>
      <c r="H43" s="4">
        <v>2</v>
      </c>
      <c r="I43" s="4">
        <v>3.7474023386272699</v>
      </c>
      <c r="J43" s="4">
        <v>-309.70639999999997</v>
      </c>
      <c r="K43" s="4">
        <v>-166.05751517134499</v>
      </c>
      <c r="L43" s="4">
        <v>22.1147269816279</v>
      </c>
      <c r="M43" s="4">
        <v>86.496099737541599</v>
      </c>
      <c r="N43" s="4">
        <v>100</v>
      </c>
      <c r="O43" s="4">
        <v>74.789602235046203</v>
      </c>
      <c r="P43" s="4">
        <v>180332.68705798901</v>
      </c>
      <c r="Q43" s="4">
        <v>180330.49249999999</v>
      </c>
      <c r="R43" s="4">
        <v>769</v>
      </c>
      <c r="S43" s="4">
        <v>0</v>
      </c>
      <c r="T43" s="4">
        <v>0</v>
      </c>
      <c r="U43" s="4">
        <v>0</v>
      </c>
      <c r="V43" s="4">
        <v>0</v>
      </c>
      <c r="W43" s="4">
        <v>0</v>
      </c>
      <c r="X43" s="4">
        <v>0</v>
      </c>
      <c r="Y43" s="4">
        <v>0</v>
      </c>
      <c r="Z43" s="5">
        <v>6.4348034265128504E-4</v>
      </c>
      <c r="AA43" s="5">
        <v>3.95528789003889E-5</v>
      </c>
      <c r="AB43" s="10">
        <v>4.1667041162678003E-3</v>
      </c>
      <c r="AC43" s="10">
        <v>0</v>
      </c>
      <c r="AD43" s="10">
        <v>0</v>
      </c>
      <c r="AE43" s="4">
        <v>7.1683892440326899E-2</v>
      </c>
      <c r="AF43" s="4">
        <v>0</v>
      </c>
      <c r="AG43" s="4">
        <v>1</v>
      </c>
      <c r="AH43" s="4">
        <v>1</v>
      </c>
      <c r="AI43" s="4">
        <v>1</v>
      </c>
      <c r="AJ43" s="4">
        <v>1</v>
      </c>
      <c r="AK43" s="4">
        <v>1</v>
      </c>
      <c r="AL43" s="4">
        <v>1</v>
      </c>
      <c r="AM43" s="4">
        <v>0</v>
      </c>
      <c r="AN43" s="4">
        <v>0</v>
      </c>
      <c r="AO43" s="4" t="s">
        <v>172</v>
      </c>
      <c r="AP43" s="4">
        <f>-175--150</f>
        <v>-25</v>
      </c>
      <c r="AQ43">
        <v>721321.97</v>
      </c>
      <c r="AR43" s="4">
        <v>4</v>
      </c>
      <c r="AS43" s="15">
        <v>100</v>
      </c>
      <c r="AT43" s="15">
        <v>0</v>
      </c>
      <c r="AU43" s="15">
        <v>100</v>
      </c>
      <c r="AV43" s="15">
        <v>0</v>
      </c>
      <c r="AW43" s="15">
        <v>0</v>
      </c>
      <c r="AX43" s="15">
        <v>0</v>
      </c>
      <c r="AY43" s="31">
        <v>0</v>
      </c>
    </row>
    <row r="44" spans="1:51" x14ac:dyDescent="0.25">
      <c r="A44">
        <v>96</v>
      </c>
      <c r="B44" s="4">
        <v>0.99232444748473503</v>
      </c>
      <c r="C44" s="4">
        <v>0.49655275864538501</v>
      </c>
      <c r="D44" s="4">
        <v>8.8316085619948197</v>
      </c>
      <c r="E44" s="4">
        <v>4.14738703944962E-4</v>
      </c>
      <c r="F44" s="5">
        <v>7.6755525152644999E-3</v>
      </c>
      <c r="G44" s="5">
        <v>0</v>
      </c>
      <c r="H44" s="4">
        <v>2.7534418622043599</v>
      </c>
      <c r="I44" s="4">
        <v>3.9633147814532101</v>
      </c>
      <c r="J44" s="4">
        <v>-213.988921670211</v>
      </c>
      <c r="K44" s="4">
        <v>-129.626449703388</v>
      </c>
      <c r="L44" s="4">
        <v>36.569241407344798</v>
      </c>
      <c r="M44" s="4">
        <v>72.547642132718707</v>
      </c>
      <c r="N44" s="4">
        <v>96.692011935183203</v>
      </c>
      <c r="O44" s="4">
        <v>65.493219720406302</v>
      </c>
      <c r="P44" s="4">
        <v>144989.61122709099</v>
      </c>
      <c r="Q44" s="4">
        <v>80587.953999999998</v>
      </c>
      <c r="R44" s="4">
        <v>761.50140086693295</v>
      </c>
      <c r="S44" s="4">
        <v>0</v>
      </c>
      <c r="T44" s="4">
        <v>0</v>
      </c>
      <c r="U44" s="4">
        <v>0.100162475895591</v>
      </c>
      <c r="V44" s="4">
        <v>0</v>
      </c>
      <c r="W44" s="4">
        <v>0</v>
      </c>
      <c r="X44" s="4">
        <v>0.133715306880728</v>
      </c>
      <c r="Y44" s="4">
        <v>0</v>
      </c>
      <c r="Z44" s="5">
        <v>2.3972947450476199E-3</v>
      </c>
      <c r="AA44" s="5">
        <v>5.0512064651622699E-5</v>
      </c>
      <c r="AB44" s="10">
        <v>5.2277358559479001E-3</v>
      </c>
      <c r="AC44" s="10">
        <v>0</v>
      </c>
      <c r="AD44" s="10">
        <v>0</v>
      </c>
      <c r="AE44" s="4">
        <v>0.102205576212727</v>
      </c>
      <c r="AF44" s="4">
        <v>0</v>
      </c>
      <c r="AG44" s="4">
        <v>0.95136565943838203</v>
      </c>
      <c r="AH44" s="4">
        <v>1</v>
      </c>
      <c r="AI44" s="4">
        <v>1</v>
      </c>
      <c r="AJ44" s="4">
        <v>1</v>
      </c>
      <c r="AK44" s="4">
        <v>1</v>
      </c>
      <c r="AL44" s="4">
        <v>1</v>
      </c>
      <c r="AM44" s="4">
        <v>0</v>
      </c>
      <c r="AN44" s="4">
        <v>0</v>
      </c>
      <c r="AO44" s="4" t="s">
        <v>62</v>
      </c>
      <c r="AP44" s="4">
        <f>-150--125</f>
        <v>-25</v>
      </c>
      <c r="AQ44">
        <v>805879.54</v>
      </c>
      <c r="AR44" s="4">
        <v>10</v>
      </c>
      <c r="AS44" s="15">
        <v>100</v>
      </c>
      <c r="AT44" s="15">
        <v>0</v>
      </c>
      <c r="AU44" s="15">
        <v>100</v>
      </c>
      <c r="AV44" s="15">
        <v>0</v>
      </c>
      <c r="AW44" s="15">
        <v>0</v>
      </c>
      <c r="AX44" s="15">
        <v>0</v>
      </c>
      <c r="AY44" s="31">
        <v>0</v>
      </c>
    </row>
    <row r="45" spans="1:51" x14ac:dyDescent="0.25">
      <c r="A45">
        <v>96</v>
      </c>
      <c r="B45" s="4">
        <v>0.98996031459792899</v>
      </c>
      <c r="C45" s="4">
        <v>45.895324344478801</v>
      </c>
      <c r="D45" s="4">
        <v>11.4041416593339</v>
      </c>
      <c r="E45" s="4">
        <v>4.9899456580021602E-2</v>
      </c>
      <c r="F45" s="5">
        <v>1.0039685402070699E-2</v>
      </c>
      <c r="G45" s="5">
        <v>0</v>
      </c>
      <c r="H45" s="4">
        <v>2.95760212182291</v>
      </c>
      <c r="I45" s="4">
        <v>3.8638059696829301</v>
      </c>
      <c r="J45" s="4">
        <v>-125.204241089066</v>
      </c>
      <c r="K45" s="4">
        <v>-109.632407798645</v>
      </c>
      <c r="L45" s="4">
        <v>49.562872229106603</v>
      </c>
      <c r="M45" s="4">
        <v>56.751421739340401</v>
      </c>
      <c r="N45" s="4">
        <v>75.513653935694705</v>
      </c>
      <c r="O45" s="4">
        <v>40.676817992227598</v>
      </c>
      <c r="P45" s="4">
        <v>144660.41907227601</v>
      </c>
      <c r="Q45" s="4">
        <v>54586.253636363603</v>
      </c>
      <c r="R45" s="4">
        <v>771.07520807894298</v>
      </c>
      <c r="S45" s="4">
        <v>0</v>
      </c>
      <c r="T45" s="4">
        <v>0</v>
      </c>
      <c r="U45" s="4">
        <v>0.53083828209007899</v>
      </c>
      <c r="V45" s="4">
        <v>0</v>
      </c>
      <c r="W45" s="4">
        <v>0</v>
      </c>
      <c r="X45" s="4">
        <v>0.48244382755771698</v>
      </c>
      <c r="Y45" s="4">
        <v>0</v>
      </c>
      <c r="Z45" s="5">
        <v>3.41578937071232E-3</v>
      </c>
      <c r="AA45" s="5">
        <v>4.6859361212371903E-5</v>
      </c>
      <c r="AB45" s="10">
        <v>6.5484517965218002E-3</v>
      </c>
      <c r="AC45" s="10">
        <v>2.8573607340671999E-5</v>
      </c>
      <c r="AD45" s="10">
        <v>0</v>
      </c>
      <c r="AE45" s="4">
        <v>0.18789296759665</v>
      </c>
      <c r="AF45" s="4">
        <v>0</v>
      </c>
      <c r="AG45" s="4">
        <v>0.482636114286004</v>
      </c>
      <c r="AH45" s="4">
        <v>0.65231838366543504</v>
      </c>
      <c r="AI45" s="4">
        <v>0.77730501796830997</v>
      </c>
      <c r="AJ45" s="4">
        <v>0.83653260283306796</v>
      </c>
      <c r="AK45" s="4">
        <v>0.87185553742226696</v>
      </c>
      <c r="AL45" s="4">
        <v>0.92437569072293402</v>
      </c>
      <c r="AM45" s="4">
        <v>0</v>
      </c>
      <c r="AN45" s="4">
        <v>0</v>
      </c>
      <c r="AO45" s="4" t="s">
        <v>63</v>
      </c>
      <c r="AP45" s="4">
        <f>-125--100</f>
        <v>-25</v>
      </c>
      <c r="AQ45">
        <v>7205385.4800000004</v>
      </c>
      <c r="AR45" s="4">
        <v>132</v>
      </c>
      <c r="AS45" s="15">
        <v>100</v>
      </c>
      <c r="AT45" s="15">
        <v>0</v>
      </c>
      <c r="AU45" s="15">
        <v>100</v>
      </c>
      <c r="AV45" s="15">
        <v>0</v>
      </c>
      <c r="AW45" s="15">
        <v>0</v>
      </c>
      <c r="AX45" s="15">
        <v>0</v>
      </c>
      <c r="AY45">
        <v>0.101114339534267</v>
      </c>
    </row>
    <row r="46" spans="1:51" x14ac:dyDescent="0.25">
      <c r="A46">
        <v>96</v>
      </c>
      <c r="B46" s="4">
        <v>0.989609948423264</v>
      </c>
      <c r="C46" s="4">
        <v>39.639868830347503</v>
      </c>
      <c r="D46" s="4">
        <v>11.7796796241677</v>
      </c>
      <c r="E46" s="4">
        <v>4.1197448142875098E-2</v>
      </c>
      <c r="F46" s="5">
        <v>1.0390051576735599E-2</v>
      </c>
      <c r="G46" s="5">
        <v>0</v>
      </c>
      <c r="H46" s="4">
        <v>3.2087504211257398</v>
      </c>
      <c r="I46" s="4">
        <v>3.87154488636321</v>
      </c>
      <c r="J46" s="4">
        <v>-77.004375709568194</v>
      </c>
      <c r="K46" s="4">
        <v>-83.846970260165506</v>
      </c>
      <c r="L46" s="4">
        <v>50.6102834731835</v>
      </c>
      <c r="M46" s="4">
        <v>46.274978432592398</v>
      </c>
      <c r="N46" s="4">
        <v>70.318481136167605</v>
      </c>
      <c r="O46" s="4">
        <v>33.658623108606001</v>
      </c>
      <c r="P46" s="4">
        <v>145556.62525951301</v>
      </c>
      <c r="Q46" s="4">
        <v>58925.452203947301</v>
      </c>
      <c r="R46" s="4">
        <v>784.53817318610402</v>
      </c>
      <c r="S46" s="4">
        <v>0</v>
      </c>
      <c r="T46" s="4">
        <v>0</v>
      </c>
      <c r="U46" s="4">
        <v>0.31232515489476698</v>
      </c>
      <c r="V46" s="4">
        <v>0</v>
      </c>
      <c r="W46" s="4">
        <v>0</v>
      </c>
      <c r="X46" s="4">
        <v>0.40905986292458302</v>
      </c>
      <c r="Y46" s="4">
        <v>0</v>
      </c>
      <c r="Z46" s="5">
        <v>3.2701208394071901E-3</v>
      </c>
      <c r="AA46" s="5">
        <v>4.2249382294336902E-5</v>
      </c>
      <c r="AB46" s="10">
        <v>6.9977128736528598E-3</v>
      </c>
      <c r="AC46" s="10">
        <v>7.2954829080730698E-5</v>
      </c>
      <c r="AD46" s="10">
        <v>7.00137064133588E-6</v>
      </c>
      <c r="AE46" s="4">
        <v>0.23608810592989199</v>
      </c>
      <c r="AF46" s="4">
        <v>6.7608442705233002E-2</v>
      </c>
      <c r="AG46" s="4">
        <v>0.407719689992531</v>
      </c>
      <c r="AH46" s="4">
        <v>0.45934348156954502</v>
      </c>
      <c r="AI46" s="4">
        <v>0.53449489331816802</v>
      </c>
      <c r="AJ46" s="4">
        <v>0.62430911820475998</v>
      </c>
      <c r="AK46" s="4">
        <v>0.71379804134287805</v>
      </c>
      <c r="AL46" s="4">
        <v>0.79192314853430801</v>
      </c>
      <c r="AM46" s="4">
        <v>0</v>
      </c>
      <c r="AN46" s="4">
        <v>0</v>
      </c>
      <c r="AO46" s="4" t="s">
        <v>64</v>
      </c>
      <c r="AP46" s="4">
        <f>-100--75</f>
        <v>-25</v>
      </c>
      <c r="AQ46">
        <v>17913337.469999999</v>
      </c>
      <c r="AR46" s="4">
        <v>304</v>
      </c>
      <c r="AS46" s="15">
        <v>100</v>
      </c>
      <c r="AT46" s="15">
        <v>0</v>
      </c>
      <c r="AU46" s="15">
        <v>100</v>
      </c>
      <c r="AV46" s="15">
        <v>0</v>
      </c>
      <c r="AW46" s="15">
        <v>0</v>
      </c>
      <c r="AX46" s="15">
        <v>0</v>
      </c>
      <c r="AY46">
        <v>2.60865258619503</v>
      </c>
    </row>
    <row r="47" spans="1:51" x14ac:dyDescent="0.25">
      <c r="A47">
        <v>96</v>
      </c>
      <c r="B47" s="4">
        <v>0.99278479167663702</v>
      </c>
      <c r="C47" s="4">
        <v>8.4205138362912102</v>
      </c>
      <c r="D47" s="4">
        <v>8.3227900454582695</v>
      </c>
      <c r="E47" s="4">
        <v>7.30344010728377E-3</v>
      </c>
      <c r="F47" s="5">
        <v>7.2152083233626802E-3</v>
      </c>
      <c r="G47" s="5">
        <v>0</v>
      </c>
      <c r="H47" s="4">
        <v>3.1975886603239898</v>
      </c>
      <c r="I47" s="4">
        <v>3.9321745732383602</v>
      </c>
      <c r="J47" s="4">
        <v>-48.3043525428699</v>
      </c>
      <c r="K47" s="4">
        <v>-55.996097123660597</v>
      </c>
      <c r="L47" s="4">
        <v>19.516425952285498</v>
      </c>
      <c r="M47" s="4">
        <v>39.965634749596703</v>
      </c>
      <c r="N47" s="4">
        <v>65.132163744467505</v>
      </c>
      <c r="O47" s="4">
        <v>46.5518589916582</v>
      </c>
      <c r="P47" s="4">
        <v>251934.27975486199</v>
      </c>
      <c r="Q47" s="4">
        <v>196521.492512333</v>
      </c>
      <c r="R47" s="4">
        <v>784.58952297218605</v>
      </c>
      <c r="S47" s="4">
        <v>0</v>
      </c>
      <c r="T47" s="4">
        <v>0</v>
      </c>
      <c r="U47" s="4">
        <v>0.43080587329511799</v>
      </c>
      <c r="V47" s="4">
        <v>0</v>
      </c>
      <c r="W47" s="4">
        <v>0</v>
      </c>
      <c r="X47" s="4">
        <v>0.75588133226407495</v>
      </c>
      <c r="Y47" s="4">
        <v>0</v>
      </c>
      <c r="Z47" s="5">
        <v>6.7450641296652595E-4</v>
      </c>
      <c r="AA47" s="5">
        <v>4.1327600743648402E-5</v>
      </c>
      <c r="AB47" s="10">
        <v>6.3876881811541601E-3</v>
      </c>
      <c r="AC47" s="10">
        <v>6.1668683768558694E-5</v>
      </c>
      <c r="AD47" s="10">
        <v>5.0003713417374E-5</v>
      </c>
      <c r="AE47" s="4">
        <v>0.241296976141879</v>
      </c>
      <c r="AF47" s="4">
        <v>3.5535371995598301E-2</v>
      </c>
      <c r="AG47" s="4">
        <v>0.365239969173691</v>
      </c>
      <c r="AH47" s="4">
        <v>0.49127233206736598</v>
      </c>
      <c r="AI47" s="4">
        <v>0.54456777103808696</v>
      </c>
      <c r="AJ47" s="4">
        <v>0.621891915269005</v>
      </c>
      <c r="AK47" s="4">
        <v>0.69994076773418501</v>
      </c>
      <c r="AL47" s="4">
        <v>0.86587957767772705</v>
      </c>
      <c r="AM47" s="4">
        <v>0</v>
      </c>
      <c r="AN47" s="4">
        <v>0</v>
      </c>
      <c r="AO47" s="4" t="s">
        <v>65</v>
      </c>
      <c r="AP47" s="4">
        <f>-75--50</f>
        <v>-25</v>
      </c>
      <c r="AQ47">
        <v>517834132.76999998</v>
      </c>
      <c r="AR47" s="4">
        <v>2635</v>
      </c>
      <c r="AS47" s="15">
        <v>100</v>
      </c>
      <c r="AT47" s="15">
        <v>0</v>
      </c>
      <c r="AU47" s="15">
        <v>100</v>
      </c>
      <c r="AV47" s="15">
        <v>0</v>
      </c>
      <c r="AW47" s="15">
        <v>0</v>
      </c>
      <c r="AX47" s="15">
        <v>0</v>
      </c>
      <c r="AY47">
        <v>1.95347659810443</v>
      </c>
    </row>
    <row r="48" spans="1:51" x14ac:dyDescent="0.25">
      <c r="A48">
        <v>96</v>
      </c>
      <c r="B48" s="4">
        <v>0.98893755033555497</v>
      </c>
      <c r="C48" s="4">
        <v>8.1015627370107097</v>
      </c>
      <c r="D48" s="4">
        <v>12.4963013517156</v>
      </c>
      <c r="E48" s="4">
        <v>7.0157871084008203E-3</v>
      </c>
      <c r="F48" s="5">
        <v>1.10624496644445E-2</v>
      </c>
      <c r="G48" s="5">
        <v>0</v>
      </c>
      <c r="H48" s="4">
        <v>3.3454279566179999</v>
      </c>
      <c r="I48" s="4">
        <v>3.9106590494449902</v>
      </c>
      <c r="J48" s="4">
        <v>-36.265481570705397</v>
      </c>
      <c r="K48" s="4">
        <v>-32.9417864034057</v>
      </c>
      <c r="L48" s="4">
        <v>15.272435988046601</v>
      </c>
      <c r="M48" s="4">
        <v>39.466164357107999</v>
      </c>
      <c r="N48" s="4">
        <v>65.068978956833604</v>
      </c>
      <c r="O48" s="4">
        <v>47.899627626259402</v>
      </c>
      <c r="P48" s="4">
        <v>283220.60181742598</v>
      </c>
      <c r="Q48" s="4">
        <v>260708.696086902</v>
      </c>
      <c r="R48" s="4">
        <v>783.93010306673102</v>
      </c>
      <c r="S48" s="4">
        <v>0</v>
      </c>
      <c r="T48" s="4">
        <v>0</v>
      </c>
      <c r="U48" s="4">
        <v>0.48123466842569002</v>
      </c>
      <c r="V48" s="4">
        <v>0</v>
      </c>
      <c r="W48" s="4">
        <v>0</v>
      </c>
      <c r="X48" s="4">
        <v>0.81039194909837897</v>
      </c>
      <c r="Y48" s="4">
        <v>0</v>
      </c>
      <c r="Z48" s="5">
        <v>4.6853919447295702E-4</v>
      </c>
      <c r="AA48" s="5">
        <v>6.0191472839301899E-5</v>
      </c>
      <c r="AB48" s="10">
        <v>6.1079419708327297E-3</v>
      </c>
      <c r="AC48" s="10">
        <v>1.02550361946794E-4</v>
      </c>
      <c r="AD48" s="10">
        <v>4.3232076945789203E-3</v>
      </c>
      <c r="AE48" s="4">
        <v>0.26631419545858198</v>
      </c>
      <c r="AF48" s="4">
        <v>5.8421016458804299E-2</v>
      </c>
      <c r="AG48" s="4">
        <v>0.299333815982393</v>
      </c>
      <c r="AH48" s="4">
        <v>0.40157729999721797</v>
      </c>
      <c r="AI48" s="4">
        <v>0.46275353407075198</v>
      </c>
      <c r="AJ48" s="4">
        <v>0.54283835749912601</v>
      </c>
      <c r="AK48" s="4">
        <v>0.61346328653370197</v>
      </c>
      <c r="AL48" s="4">
        <v>0.76059277949437198</v>
      </c>
      <c r="AM48" s="4">
        <v>0</v>
      </c>
      <c r="AN48" s="4">
        <v>0</v>
      </c>
      <c r="AO48" s="4" t="s">
        <v>66</v>
      </c>
      <c r="AP48" s="4">
        <f>-50--25</f>
        <v>-25</v>
      </c>
      <c r="AQ48">
        <v>12522099381.75</v>
      </c>
      <c r="AR48" s="4">
        <v>48031</v>
      </c>
      <c r="AS48" s="15">
        <v>100</v>
      </c>
      <c r="AT48" s="15">
        <v>0</v>
      </c>
      <c r="AU48" s="15">
        <v>100</v>
      </c>
      <c r="AV48" s="15">
        <v>0</v>
      </c>
      <c r="AW48" s="15">
        <v>0</v>
      </c>
      <c r="AX48" s="15">
        <v>0</v>
      </c>
      <c r="AY48">
        <v>0.42329933401451902</v>
      </c>
    </row>
    <row r="49" spans="1:51" x14ac:dyDescent="0.25">
      <c r="A49">
        <v>96</v>
      </c>
      <c r="B49" s="4">
        <v>0.98530440252836404</v>
      </c>
      <c r="C49" s="4">
        <v>8.0219516985975492</v>
      </c>
      <c r="D49" s="4">
        <v>16.276942575267402</v>
      </c>
      <c r="E49" s="4">
        <v>6.9441308901051603E-3</v>
      </c>
      <c r="F49" s="5">
        <v>1.46955974716357E-2</v>
      </c>
      <c r="G49" s="5">
        <v>0</v>
      </c>
      <c r="H49" s="4">
        <v>3.4089853501310201</v>
      </c>
      <c r="I49" s="4">
        <v>3.8695381616856301</v>
      </c>
      <c r="J49" s="4">
        <v>-33.354238902312098</v>
      </c>
      <c r="K49" s="4">
        <v>-22.4246908835356</v>
      </c>
      <c r="L49" s="4">
        <v>14.8818750425489</v>
      </c>
      <c r="M49" s="4">
        <v>38.710872253617303</v>
      </c>
      <c r="N49" s="4">
        <v>65.611746739318605</v>
      </c>
      <c r="O49" s="4">
        <v>48.7182776613298</v>
      </c>
      <c r="P49" s="4">
        <v>288234.738527768</v>
      </c>
      <c r="Q49" s="4">
        <v>267932.30926077301</v>
      </c>
      <c r="R49" s="4">
        <v>783.73308351069102</v>
      </c>
      <c r="S49" s="4">
        <v>0</v>
      </c>
      <c r="T49" s="4">
        <v>0</v>
      </c>
      <c r="U49" s="4">
        <v>0.47839590883141198</v>
      </c>
      <c r="V49" s="4">
        <v>0</v>
      </c>
      <c r="W49" s="4">
        <v>0</v>
      </c>
      <c r="X49" s="4">
        <v>0.80730498503895698</v>
      </c>
      <c r="Y49" s="4">
        <v>0</v>
      </c>
      <c r="Z49" s="5">
        <v>4.5019644306649298E-4</v>
      </c>
      <c r="AA49" s="5">
        <v>5.9490808947091003E-5</v>
      </c>
      <c r="AB49" s="10">
        <v>5.9701311028036701E-3</v>
      </c>
      <c r="AC49" s="10">
        <v>1.29002435490203E-4</v>
      </c>
      <c r="AD49" s="10">
        <v>8.0867581272164694E-3</v>
      </c>
      <c r="AE49" s="4">
        <v>0.26627495349605601</v>
      </c>
      <c r="AF49" s="4">
        <v>8.4343398172187001E-2</v>
      </c>
      <c r="AG49" s="4">
        <v>0.310506402184062</v>
      </c>
      <c r="AH49" s="4">
        <v>0.39519253580175001</v>
      </c>
      <c r="AI49" s="4">
        <v>0.468516213987207</v>
      </c>
      <c r="AJ49" s="4">
        <v>0.54305053905436096</v>
      </c>
      <c r="AK49" s="4">
        <v>0.61910218838430198</v>
      </c>
      <c r="AL49" s="4">
        <v>0.720836628819016</v>
      </c>
      <c r="AM49" s="4">
        <v>0</v>
      </c>
      <c r="AN49" s="4">
        <v>0</v>
      </c>
      <c r="AO49" s="4" t="s">
        <v>137</v>
      </c>
      <c r="AP49" s="4">
        <f>-25--20</f>
        <v>-5</v>
      </c>
      <c r="AQ49">
        <v>6683571454.5100002</v>
      </c>
      <c r="AR49" s="4">
        <v>24945</v>
      </c>
      <c r="AS49" s="15">
        <v>100</v>
      </c>
      <c r="AT49" s="15">
        <v>0</v>
      </c>
      <c r="AU49" s="15">
        <v>100</v>
      </c>
      <c r="AV49" s="15">
        <v>0</v>
      </c>
      <c r="AW49" s="15">
        <v>0</v>
      </c>
      <c r="AX49" s="15">
        <v>0</v>
      </c>
      <c r="AY49">
        <v>1.12888024283884</v>
      </c>
    </row>
    <row r="50" spans="1:51" x14ac:dyDescent="0.25">
      <c r="A50">
        <v>96</v>
      </c>
      <c r="B50" s="4">
        <v>0.98396712802603903</v>
      </c>
      <c r="C50" s="4">
        <v>8.3825878549333197</v>
      </c>
      <c r="D50" s="4">
        <v>17.6303768049039</v>
      </c>
      <c r="E50" s="4">
        <v>7.2691876703021002E-3</v>
      </c>
      <c r="F50" s="5">
        <v>1.60328719739605E-2</v>
      </c>
      <c r="G50" s="5">
        <v>0</v>
      </c>
      <c r="H50" s="4">
        <v>3.4640464720391599</v>
      </c>
      <c r="I50" s="4">
        <v>3.8791299116751001</v>
      </c>
      <c r="J50" s="4">
        <v>-30.697539025683099</v>
      </c>
      <c r="K50" s="4">
        <v>-17.428121139300401</v>
      </c>
      <c r="L50" s="4">
        <v>14.564729444693199</v>
      </c>
      <c r="M50" s="4">
        <v>36.986142929263004</v>
      </c>
      <c r="N50" s="4">
        <v>66.002644772814307</v>
      </c>
      <c r="O50" s="4">
        <v>49.5329873056073</v>
      </c>
      <c r="P50" s="4">
        <v>293475.68093223701</v>
      </c>
      <c r="Q50" s="4">
        <v>273792.19815302402</v>
      </c>
      <c r="R50" s="4">
        <v>783.20664876260003</v>
      </c>
      <c r="S50" s="4">
        <v>0</v>
      </c>
      <c r="T50" s="4">
        <v>0</v>
      </c>
      <c r="U50" s="4">
        <v>0.47579227696582299</v>
      </c>
      <c r="V50" s="4">
        <v>0</v>
      </c>
      <c r="W50" s="4">
        <v>0</v>
      </c>
      <c r="X50" s="4">
        <v>0.80221823578866402</v>
      </c>
      <c r="Y50" s="4">
        <v>0</v>
      </c>
      <c r="Z50" s="5">
        <v>4.3535209796044798E-4</v>
      </c>
      <c r="AA50" s="5">
        <v>5.8449461685097903E-5</v>
      </c>
      <c r="AB50" s="10">
        <v>5.7176114121084603E-3</v>
      </c>
      <c r="AC50" s="10">
        <v>1.4383832914795301E-4</v>
      </c>
      <c r="AD50" s="10">
        <v>9.67760238404663E-3</v>
      </c>
      <c r="AE50" s="4">
        <v>0.261998954157043</v>
      </c>
      <c r="AF50" s="4">
        <v>0.106473394954224</v>
      </c>
      <c r="AG50" s="4">
        <v>0.32280210288234101</v>
      </c>
      <c r="AH50" s="4">
        <v>0.39910363269381099</v>
      </c>
      <c r="AI50" s="4">
        <v>0.46789093791887099</v>
      </c>
      <c r="AJ50" s="4">
        <v>0.55093167665672005</v>
      </c>
      <c r="AK50" s="4">
        <v>0.63168035850779103</v>
      </c>
      <c r="AL50" s="4">
        <v>0.73207539747852701</v>
      </c>
      <c r="AM50" s="4">
        <v>0</v>
      </c>
      <c r="AN50" s="4">
        <v>0</v>
      </c>
      <c r="AO50" s="4" t="s">
        <v>138</v>
      </c>
      <c r="AP50" s="4">
        <f>-20--15</f>
        <v>-5</v>
      </c>
      <c r="AQ50">
        <v>8713436706.2199993</v>
      </c>
      <c r="AR50" s="4">
        <v>31825</v>
      </c>
      <c r="AS50" s="15">
        <v>100</v>
      </c>
      <c r="AT50" s="15">
        <v>0</v>
      </c>
      <c r="AU50" s="15">
        <v>100</v>
      </c>
      <c r="AV50" s="15">
        <v>0</v>
      </c>
      <c r="AW50" s="15">
        <v>0</v>
      </c>
      <c r="AX50" s="15">
        <v>0</v>
      </c>
      <c r="AY50">
        <v>4.32959326710069</v>
      </c>
    </row>
    <row r="51" spans="1:51" x14ac:dyDescent="0.25">
      <c r="A51">
        <v>96</v>
      </c>
      <c r="B51" s="4">
        <v>0.98256198795188299</v>
      </c>
      <c r="C51" s="4">
        <v>10.7153646642189</v>
      </c>
      <c r="D51" s="4">
        <v>19.030864083051899</v>
      </c>
      <c r="E51" s="4">
        <v>9.4005996168727395E-3</v>
      </c>
      <c r="F51" s="5">
        <v>1.7438012048116899E-2</v>
      </c>
      <c r="G51" s="5">
        <v>0</v>
      </c>
      <c r="H51" s="4">
        <v>3.4878493241214499</v>
      </c>
      <c r="I51" s="4">
        <v>3.84750945282885</v>
      </c>
      <c r="J51" s="4">
        <v>-30.2608463187373</v>
      </c>
      <c r="K51" s="4">
        <v>-12.308127927927</v>
      </c>
      <c r="L51" s="4">
        <v>14.063192254587801</v>
      </c>
      <c r="M51" s="4">
        <v>35.824591934502102</v>
      </c>
      <c r="N51" s="4">
        <v>66.553283862624994</v>
      </c>
      <c r="O51" s="4">
        <v>50.482873503418901</v>
      </c>
      <c r="P51" s="4">
        <v>300345.77542586398</v>
      </c>
      <c r="Q51" s="4">
        <v>283482.354010385</v>
      </c>
      <c r="R51" s="4">
        <v>783.03035442752696</v>
      </c>
      <c r="S51" s="4">
        <v>0</v>
      </c>
      <c r="T51" s="4">
        <v>0</v>
      </c>
      <c r="U51" s="4">
        <v>0.47403186191622398</v>
      </c>
      <c r="V51" s="4">
        <v>0</v>
      </c>
      <c r="W51" s="4">
        <v>0</v>
      </c>
      <c r="X51" s="4">
        <v>0.79607862896175297</v>
      </c>
      <c r="Y51" s="4">
        <v>0</v>
      </c>
      <c r="Z51" s="5">
        <v>4.2737888170623001E-4</v>
      </c>
      <c r="AA51" s="5">
        <v>5.6222190541845199E-5</v>
      </c>
      <c r="AB51" s="10">
        <v>5.6555502451958997E-3</v>
      </c>
      <c r="AC51" s="10">
        <v>1.5739244104382501E-4</v>
      </c>
      <c r="AD51" s="10">
        <v>1.11414508182695E-2</v>
      </c>
      <c r="AE51" s="4">
        <v>0.256413659293665</v>
      </c>
      <c r="AF51" s="4">
        <v>0.13480901438902501</v>
      </c>
      <c r="AG51" s="4">
        <v>0.35910486507464101</v>
      </c>
      <c r="AH51" s="4">
        <v>0.42299162487379999</v>
      </c>
      <c r="AI51" s="4">
        <v>0.49258877879764001</v>
      </c>
      <c r="AJ51" s="4">
        <v>0.56122705531618899</v>
      </c>
      <c r="AK51" s="4">
        <v>0.63978232593288697</v>
      </c>
      <c r="AL51" s="4">
        <v>0.71980301258002799</v>
      </c>
      <c r="AM51" s="4">
        <v>0</v>
      </c>
      <c r="AN51" s="4">
        <v>0</v>
      </c>
      <c r="AO51" s="4" t="s">
        <v>139</v>
      </c>
      <c r="AP51" s="4">
        <f>-15--10</f>
        <v>-5</v>
      </c>
      <c r="AQ51">
        <v>10755037028.799999</v>
      </c>
      <c r="AR51" s="4">
        <v>37939</v>
      </c>
      <c r="AS51" s="15">
        <v>100</v>
      </c>
      <c r="AT51" s="15">
        <v>0</v>
      </c>
      <c r="AU51" s="15">
        <v>100</v>
      </c>
      <c r="AV51" s="15">
        <v>0</v>
      </c>
      <c r="AW51" s="15">
        <v>0</v>
      </c>
      <c r="AX51" s="15">
        <v>0</v>
      </c>
      <c r="AY51">
        <v>4.5917551585608303</v>
      </c>
    </row>
    <row r="52" spans="1:51" x14ac:dyDescent="0.25">
      <c r="A52">
        <v>96</v>
      </c>
      <c r="B52" s="4">
        <v>0.98217006440078602</v>
      </c>
      <c r="C52" s="4">
        <v>10.449731512310899</v>
      </c>
      <c r="D52" s="4">
        <v>19.4175778244763</v>
      </c>
      <c r="E52" s="4">
        <v>9.15533727110239E-3</v>
      </c>
      <c r="F52" s="5">
        <v>1.7829935599213399E-2</v>
      </c>
      <c r="G52" s="5">
        <v>0</v>
      </c>
      <c r="H52" s="4">
        <v>3.5205071201965299</v>
      </c>
      <c r="I52" s="4">
        <v>3.8329668040194398</v>
      </c>
      <c r="J52" s="4">
        <v>-29.868101125542001</v>
      </c>
      <c r="K52" s="4">
        <v>-7.4906224949858897</v>
      </c>
      <c r="L52" s="4">
        <v>13.922216812950101</v>
      </c>
      <c r="M52" s="4">
        <v>33.666077529427596</v>
      </c>
      <c r="N52" s="4">
        <v>66.351833655045695</v>
      </c>
      <c r="O52" s="4">
        <v>51.259352344885599</v>
      </c>
      <c r="P52" s="4">
        <v>306875.03594990802</v>
      </c>
      <c r="Q52" s="4">
        <v>286294.49288066302</v>
      </c>
      <c r="R52" s="4">
        <v>782.48198147238804</v>
      </c>
      <c r="S52" s="4">
        <v>0</v>
      </c>
      <c r="T52" s="4">
        <v>0</v>
      </c>
      <c r="U52" s="4">
        <v>0.44689965879131299</v>
      </c>
      <c r="V52" s="4">
        <v>0</v>
      </c>
      <c r="W52" s="4">
        <v>0</v>
      </c>
      <c r="X52" s="4">
        <v>0.77986733900094496</v>
      </c>
      <c r="Y52" s="4">
        <v>0</v>
      </c>
      <c r="Z52" s="5">
        <v>4.12952145212671E-4</v>
      </c>
      <c r="AA52" s="5">
        <v>5.5384050994739102E-5</v>
      </c>
      <c r="AB52" s="10">
        <v>5.2393148492390204E-3</v>
      </c>
      <c r="AC52" s="10">
        <v>1.6247027112859899E-4</v>
      </c>
      <c r="AD52" s="10">
        <v>1.19597967532301E-2</v>
      </c>
      <c r="AE52" s="4">
        <v>0.24270187035226501</v>
      </c>
      <c r="AF52" s="4">
        <v>0.17036177416509901</v>
      </c>
      <c r="AG52" s="4">
        <v>0.40318156923593901</v>
      </c>
      <c r="AH52" s="4">
        <v>0.46204319703206398</v>
      </c>
      <c r="AI52" s="4">
        <v>0.52503945558452003</v>
      </c>
      <c r="AJ52" s="4">
        <v>0.59085196928709305</v>
      </c>
      <c r="AK52" s="4">
        <v>0.66793017271942401</v>
      </c>
      <c r="AL52" s="4">
        <v>0.73823388263872003</v>
      </c>
      <c r="AM52" s="4">
        <v>0</v>
      </c>
      <c r="AN52" s="4">
        <v>0</v>
      </c>
      <c r="AO52" s="4" t="s">
        <v>140</v>
      </c>
      <c r="AP52" s="4">
        <f>-10--5</f>
        <v>-5</v>
      </c>
      <c r="AQ52">
        <v>12050421499.84</v>
      </c>
      <c r="AR52" s="4">
        <v>42091</v>
      </c>
      <c r="AS52" s="15">
        <v>100</v>
      </c>
      <c r="AT52" s="15">
        <v>0</v>
      </c>
      <c r="AU52" s="15">
        <v>100</v>
      </c>
      <c r="AV52" s="15">
        <v>0</v>
      </c>
      <c r="AW52" s="15">
        <v>0</v>
      </c>
      <c r="AX52" s="15">
        <v>0</v>
      </c>
      <c r="AY52">
        <v>6.0466678121978097</v>
      </c>
    </row>
    <row r="53" spans="1:51" x14ac:dyDescent="0.25">
      <c r="A53">
        <v>96</v>
      </c>
      <c r="B53" s="4">
        <v>0.98228495485161205</v>
      </c>
      <c r="C53" s="4">
        <v>10.462434632683401</v>
      </c>
      <c r="D53" s="4">
        <v>19.304390385243899</v>
      </c>
      <c r="E53" s="4">
        <v>9.1670510247863404E-3</v>
      </c>
      <c r="F53" s="5">
        <v>1.7715045148387201E-2</v>
      </c>
      <c r="G53" s="5">
        <v>0</v>
      </c>
      <c r="H53" s="4">
        <v>3.6001049677730199</v>
      </c>
      <c r="I53" s="4">
        <v>3.8448318780112598</v>
      </c>
      <c r="J53" s="4">
        <v>-28.1346061550712</v>
      </c>
      <c r="K53" s="4">
        <v>-2.4162018718531399</v>
      </c>
      <c r="L53" s="4">
        <v>14.6180956366932</v>
      </c>
      <c r="M53" s="4">
        <v>27.991307548558499</v>
      </c>
      <c r="N53" s="4">
        <v>68.898914207535597</v>
      </c>
      <c r="O53" s="4">
        <v>56.026933062928798</v>
      </c>
      <c r="P53" s="4">
        <v>291276.35077144299</v>
      </c>
      <c r="Q53" s="4">
        <v>272781.18161045603</v>
      </c>
      <c r="R53" s="4">
        <v>782.06599928968205</v>
      </c>
      <c r="S53" s="4">
        <v>0</v>
      </c>
      <c r="T53" s="4">
        <v>0</v>
      </c>
      <c r="U53" s="4">
        <v>0.44212972714520199</v>
      </c>
      <c r="V53" s="4">
        <v>0</v>
      </c>
      <c r="W53" s="4">
        <v>0</v>
      </c>
      <c r="X53" s="4">
        <v>0.73478871195116402</v>
      </c>
      <c r="Y53" s="4">
        <v>0</v>
      </c>
      <c r="Z53" s="5">
        <v>3.88514519222011E-4</v>
      </c>
      <c r="AA53" s="5">
        <v>5.19158855784742E-5</v>
      </c>
      <c r="AB53" s="10">
        <v>5.1042046419060598E-3</v>
      </c>
      <c r="AC53" s="10">
        <v>1.4423085746513299E-4</v>
      </c>
      <c r="AD53" s="10">
        <v>1.2026162044723E-2</v>
      </c>
      <c r="AE53" s="4">
        <v>0.188867757627385</v>
      </c>
      <c r="AF53" s="4">
        <v>0.25165020655471798</v>
      </c>
      <c r="AG53" s="4">
        <v>0.55223308692004403</v>
      </c>
      <c r="AH53" s="4">
        <v>0.61724609718914603</v>
      </c>
      <c r="AI53" s="4">
        <v>0.66829672161321096</v>
      </c>
      <c r="AJ53" s="4">
        <v>0.72216678921323896</v>
      </c>
      <c r="AK53" s="4">
        <v>0.78935501753773496</v>
      </c>
      <c r="AL53" s="4">
        <v>0.837575177267326</v>
      </c>
      <c r="AM53" s="4">
        <v>0</v>
      </c>
      <c r="AN53" s="4">
        <v>0</v>
      </c>
      <c r="AO53" s="4" t="s">
        <v>67</v>
      </c>
      <c r="AP53" s="4">
        <f>-25-0</f>
        <v>-25</v>
      </c>
      <c r="AQ53">
        <v>11290958669.219999</v>
      </c>
      <c r="AR53" s="4">
        <v>41392</v>
      </c>
      <c r="AS53" s="15">
        <v>100</v>
      </c>
      <c r="AT53" s="15">
        <v>0</v>
      </c>
      <c r="AU53" s="15">
        <v>100</v>
      </c>
      <c r="AV53" s="15">
        <v>0</v>
      </c>
      <c r="AW53" s="15">
        <v>0</v>
      </c>
      <c r="AX53" s="15">
        <v>0</v>
      </c>
      <c r="AY53">
        <v>11.833254360166199</v>
      </c>
    </row>
    <row r="54" spans="1:51" x14ac:dyDescent="0.25">
      <c r="A54">
        <v>96</v>
      </c>
      <c r="B54" s="4">
        <v>0.98043574638325004</v>
      </c>
      <c r="C54" s="4">
        <v>13.333264437974099</v>
      </c>
      <c r="D54" s="4">
        <v>21.1086032246101</v>
      </c>
      <c r="E54" s="4">
        <v>1.18541829903589E-2</v>
      </c>
      <c r="F54" s="5">
        <v>1.95642536167496E-2</v>
      </c>
      <c r="G54" s="5">
        <v>0</v>
      </c>
      <c r="H54" s="4">
        <v>3.6127473220769399</v>
      </c>
      <c r="I54" s="4">
        <v>3.8240265046994599</v>
      </c>
      <c r="J54" s="4">
        <v>-27.703638670092701</v>
      </c>
      <c r="K54" s="4">
        <v>2.5169138783729199</v>
      </c>
      <c r="L54" s="4">
        <v>13.824397207759899</v>
      </c>
      <c r="M54" s="4">
        <v>29.6518642276192</v>
      </c>
      <c r="N54" s="4">
        <v>67.598039169307697</v>
      </c>
      <c r="O54" s="4">
        <v>53.904508211697099</v>
      </c>
      <c r="P54" s="4">
        <v>306480.97725281701</v>
      </c>
      <c r="Q54" s="4">
        <v>288599.20001849998</v>
      </c>
      <c r="R54" s="4">
        <v>782.11166898993997</v>
      </c>
      <c r="S54" s="4">
        <v>0</v>
      </c>
      <c r="T54" s="4">
        <v>0</v>
      </c>
      <c r="U54" s="4">
        <v>0.44017610073379199</v>
      </c>
      <c r="V54" s="4">
        <v>0</v>
      </c>
      <c r="W54" s="4">
        <v>0</v>
      </c>
      <c r="X54" s="4">
        <v>0.75999195454316304</v>
      </c>
      <c r="Y54" s="4">
        <v>0</v>
      </c>
      <c r="Z54" s="5">
        <v>3.9702113380211799E-4</v>
      </c>
      <c r="AA54" s="5">
        <v>5.1908455377253102E-5</v>
      </c>
      <c r="AB54" s="10">
        <v>5.0252049149758799E-3</v>
      </c>
      <c r="AC54" s="10">
        <v>1.7881887172918601E-4</v>
      </c>
      <c r="AD54" s="10">
        <v>1.39112826238635E-2</v>
      </c>
      <c r="AE54" s="4">
        <v>0.212309290314937</v>
      </c>
      <c r="AF54" s="4">
        <v>0.232950630200462</v>
      </c>
      <c r="AG54" s="4">
        <v>0.50445623087503999</v>
      </c>
      <c r="AH54" s="4">
        <v>0.56065774062960705</v>
      </c>
      <c r="AI54" s="4">
        <v>0.60983573254073498</v>
      </c>
      <c r="AJ54" s="4">
        <v>0.66171297719606803</v>
      </c>
      <c r="AK54" s="4">
        <v>0.73251815620155303</v>
      </c>
      <c r="AL54" s="4">
        <v>0.78795435041212203</v>
      </c>
      <c r="AM54" s="4">
        <v>0</v>
      </c>
      <c r="AN54" s="4">
        <v>0</v>
      </c>
      <c r="AO54" s="4" t="s">
        <v>141</v>
      </c>
      <c r="AP54" s="4" t="s">
        <v>127</v>
      </c>
      <c r="AQ54">
        <v>14819857520.15</v>
      </c>
      <c r="AR54" s="4">
        <v>51351</v>
      </c>
      <c r="AS54" s="15">
        <v>100</v>
      </c>
      <c r="AT54" s="15">
        <v>0</v>
      </c>
      <c r="AU54" s="15">
        <v>100</v>
      </c>
      <c r="AV54" s="15">
        <v>0</v>
      </c>
      <c r="AW54" s="15">
        <v>0</v>
      </c>
      <c r="AX54" s="15">
        <v>0</v>
      </c>
      <c r="AY54">
        <v>18.690219794157699</v>
      </c>
    </row>
    <row r="55" spans="1:51" x14ac:dyDescent="0.25">
      <c r="A55">
        <v>96</v>
      </c>
      <c r="B55" s="4">
        <v>0.97974511760021998</v>
      </c>
      <c r="C55" s="4">
        <v>15.2324854030064</v>
      </c>
      <c r="D55" s="4">
        <v>21.772888388280101</v>
      </c>
      <c r="E55" s="4">
        <v>1.3677090196005499E-2</v>
      </c>
      <c r="F55" s="5">
        <v>2.0254882399779298E-2</v>
      </c>
      <c r="G55" s="5">
        <v>0</v>
      </c>
      <c r="H55" s="4">
        <v>3.6757536466129701</v>
      </c>
      <c r="I55" s="4">
        <v>3.83425415888405</v>
      </c>
      <c r="J55" s="4">
        <v>-27.052833930155199</v>
      </c>
      <c r="K55" s="4">
        <v>7.4210004191106904</v>
      </c>
      <c r="L55" s="4">
        <v>13.9426049439161</v>
      </c>
      <c r="M55" s="4">
        <v>27.0111415027127</v>
      </c>
      <c r="N55" s="4">
        <v>68.545598546211394</v>
      </c>
      <c r="O55" s="4">
        <v>56.043219674290498</v>
      </c>
      <c r="P55" s="4">
        <v>306045.82967027498</v>
      </c>
      <c r="Q55" s="4">
        <v>286198.84227667801</v>
      </c>
      <c r="R55" s="4">
        <v>781.58708106959205</v>
      </c>
      <c r="S55" s="4">
        <v>0</v>
      </c>
      <c r="T55" s="4">
        <v>0</v>
      </c>
      <c r="U55" s="4">
        <v>0.42926836781477201</v>
      </c>
      <c r="V55" s="4">
        <v>0</v>
      </c>
      <c r="W55" s="4">
        <v>0</v>
      </c>
      <c r="X55" s="4">
        <v>0.73518314836549004</v>
      </c>
      <c r="Y55" s="4">
        <v>0</v>
      </c>
      <c r="Z55" s="5">
        <v>3.8601398052904499E-4</v>
      </c>
      <c r="AA55" s="5">
        <v>5.14349560592084E-5</v>
      </c>
      <c r="AB55" s="10">
        <v>4.8919206472156701E-3</v>
      </c>
      <c r="AC55" s="10">
        <v>1.6795404297920101E-4</v>
      </c>
      <c r="AD55" s="10">
        <v>1.47575418851776E-2</v>
      </c>
      <c r="AE55" s="4">
        <v>0.18917162980660199</v>
      </c>
      <c r="AF55" s="4">
        <v>0.26032089831570898</v>
      </c>
      <c r="AG55" s="4">
        <v>0.58022332223897199</v>
      </c>
      <c r="AH55" s="4">
        <v>0.64115238023388099</v>
      </c>
      <c r="AI55" s="4">
        <v>0.68490031744853497</v>
      </c>
      <c r="AJ55" s="4">
        <v>0.72882553582009002</v>
      </c>
      <c r="AK55" s="4">
        <v>0.78165110776524305</v>
      </c>
      <c r="AL55" s="4">
        <v>0.82366948320197997</v>
      </c>
      <c r="AM55" s="4">
        <v>0</v>
      </c>
      <c r="AN55" s="4">
        <v>0</v>
      </c>
      <c r="AO55" s="4" t="s">
        <v>142</v>
      </c>
      <c r="AP55" s="4">
        <v>43230</v>
      </c>
      <c r="AQ55">
        <v>14715485873.34</v>
      </c>
      <c r="AR55" s="4">
        <v>51417</v>
      </c>
      <c r="AS55" s="15">
        <v>100</v>
      </c>
      <c r="AT55" s="15">
        <v>0</v>
      </c>
      <c r="AU55" s="15">
        <v>100</v>
      </c>
      <c r="AV55" s="15">
        <v>0</v>
      </c>
      <c r="AW55" s="15">
        <v>0</v>
      </c>
      <c r="AX55" s="15">
        <v>0</v>
      </c>
      <c r="AY55">
        <v>37.369510178749501</v>
      </c>
    </row>
    <row r="56" spans="1:51" x14ac:dyDescent="0.25">
      <c r="A56">
        <v>96</v>
      </c>
      <c r="B56" s="4">
        <v>0.97855742499498299</v>
      </c>
      <c r="C56" s="4">
        <v>16.216565016053899</v>
      </c>
      <c r="D56" s="4">
        <v>22.903298257682099</v>
      </c>
      <c r="E56" s="4">
        <v>1.46364036819917E-2</v>
      </c>
      <c r="F56" s="5">
        <v>2.1442575005016899E-2</v>
      </c>
      <c r="G56" s="5">
        <v>0</v>
      </c>
      <c r="H56" s="4">
        <v>3.7324537253614198</v>
      </c>
      <c r="I56" s="4">
        <v>3.8353456009504301</v>
      </c>
      <c r="J56" s="4">
        <v>-25.452219291821201</v>
      </c>
      <c r="K56" s="4">
        <v>12.6128811586442</v>
      </c>
      <c r="L56" s="4">
        <v>14.176937923279301</v>
      </c>
      <c r="M56" s="4">
        <v>25.869808594843899</v>
      </c>
      <c r="N56" s="4">
        <v>69.069061614079601</v>
      </c>
      <c r="O56" s="4">
        <v>56.977677522285802</v>
      </c>
      <c r="P56" s="4">
        <v>300228.37200138503</v>
      </c>
      <c r="Q56" s="4">
        <v>281512.65511176101</v>
      </c>
      <c r="R56" s="4">
        <v>781.24303160353202</v>
      </c>
      <c r="S56" s="4">
        <v>0</v>
      </c>
      <c r="T56" s="4">
        <v>0</v>
      </c>
      <c r="U56" s="4">
        <v>0.40427231197167401</v>
      </c>
      <c r="V56" s="4">
        <v>0</v>
      </c>
      <c r="W56" s="4">
        <v>0</v>
      </c>
      <c r="X56" s="4">
        <v>0.72078832136984805</v>
      </c>
      <c r="Y56" s="4">
        <v>0</v>
      </c>
      <c r="Z56" s="5">
        <v>3.85887875587215E-4</v>
      </c>
      <c r="AA56" s="5">
        <v>5.2086102385494203E-5</v>
      </c>
      <c r="AB56" s="10">
        <v>4.9973328479714103E-3</v>
      </c>
      <c r="AC56" s="10">
        <v>1.7806825696647799E-4</v>
      </c>
      <c r="AD56" s="10">
        <v>1.5829183694602698E-2</v>
      </c>
      <c r="AE56" s="4">
        <v>0.175800885726423</v>
      </c>
      <c r="AF56" s="4">
        <v>0.27363820717977699</v>
      </c>
      <c r="AG56" s="4">
        <v>0.62297723597398902</v>
      </c>
      <c r="AH56" s="4">
        <v>0.68912532941198101</v>
      </c>
      <c r="AI56" s="4">
        <v>0.73232735252195902</v>
      </c>
      <c r="AJ56" s="4">
        <v>0.76816811656384199</v>
      </c>
      <c r="AK56" s="4">
        <v>0.81511293844164701</v>
      </c>
      <c r="AL56" s="4">
        <v>0.84958827455014296</v>
      </c>
      <c r="AM56" s="4">
        <v>0</v>
      </c>
      <c r="AN56" s="4">
        <v>0</v>
      </c>
      <c r="AO56" s="4" t="s">
        <v>143</v>
      </c>
      <c r="AP56" s="4">
        <v>43388</v>
      </c>
      <c r="AQ56">
        <v>14533935358.110001</v>
      </c>
      <c r="AR56" s="4">
        <v>51628</v>
      </c>
      <c r="AS56" s="15">
        <v>100</v>
      </c>
      <c r="AT56" s="15">
        <v>0</v>
      </c>
      <c r="AU56" s="15">
        <v>100</v>
      </c>
      <c r="AV56" s="15">
        <v>0</v>
      </c>
      <c r="AW56" s="15">
        <v>0</v>
      </c>
      <c r="AX56" s="15">
        <v>0</v>
      </c>
      <c r="AY56">
        <v>61.530510406771</v>
      </c>
    </row>
    <row r="57" spans="1:51" x14ac:dyDescent="0.25">
      <c r="A57">
        <v>96</v>
      </c>
      <c r="B57" s="4">
        <v>0.97694435166493598</v>
      </c>
      <c r="C57" s="4">
        <v>16.675566935214199</v>
      </c>
      <c r="D57" s="4">
        <v>24.414600009480498</v>
      </c>
      <c r="E57" s="4">
        <v>1.50873912329904E-2</v>
      </c>
      <c r="F57" s="5">
        <v>2.30556483350631E-2</v>
      </c>
      <c r="G57" s="5">
        <v>0</v>
      </c>
      <c r="H57" s="4">
        <v>3.7724079385931399</v>
      </c>
      <c r="I57" s="4">
        <v>3.83380354363576</v>
      </c>
      <c r="J57" s="4">
        <v>-24.539405626014599</v>
      </c>
      <c r="K57" s="4">
        <v>17.5085981406638</v>
      </c>
      <c r="L57" s="4">
        <v>14.1929343674951</v>
      </c>
      <c r="M57" s="4">
        <v>27.082613864838201</v>
      </c>
      <c r="N57" s="4">
        <v>68.762688925568597</v>
      </c>
      <c r="O57" s="4">
        <v>56.145789333285997</v>
      </c>
      <c r="P57" s="4">
        <v>301014.99840689299</v>
      </c>
      <c r="Q57" s="4">
        <v>281189.09967837902</v>
      </c>
      <c r="R57" s="4">
        <v>781.12615035616102</v>
      </c>
      <c r="S57" s="4">
        <v>0</v>
      </c>
      <c r="T57" s="4">
        <v>0</v>
      </c>
      <c r="U57" s="4">
        <v>0.390350035603721</v>
      </c>
      <c r="V57" s="4">
        <v>0</v>
      </c>
      <c r="W57" s="4">
        <v>0</v>
      </c>
      <c r="X57" s="4">
        <v>0.71601859670080004</v>
      </c>
      <c r="Y57" s="4">
        <v>0</v>
      </c>
      <c r="Z57" s="5">
        <v>3.9515479480714002E-4</v>
      </c>
      <c r="AA57" s="5">
        <v>5.5226902702445897E-5</v>
      </c>
      <c r="AB57" s="10">
        <v>5.0202587894211297E-3</v>
      </c>
      <c r="AC57" s="10">
        <v>2.1292918759316601E-4</v>
      </c>
      <c r="AD57" s="10">
        <v>1.7372062487049901E-2</v>
      </c>
      <c r="AE57" s="4">
        <v>0.187966886528323</v>
      </c>
      <c r="AF57" s="4">
        <v>0.25115288505518102</v>
      </c>
      <c r="AG57" s="4">
        <v>0.60075089213320798</v>
      </c>
      <c r="AH57" s="4">
        <v>0.66918573173989604</v>
      </c>
      <c r="AI57" s="4">
        <v>0.71360340525750698</v>
      </c>
      <c r="AJ57" s="4">
        <v>0.74732052140870797</v>
      </c>
      <c r="AK57" s="4">
        <v>0.79103267955026701</v>
      </c>
      <c r="AL57" s="4">
        <v>0.82695911650448595</v>
      </c>
      <c r="AM57" s="4">
        <v>0</v>
      </c>
      <c r="AN57" s="4">
        <v>0</v>
      </c>
      <c r="AO57" s="4" t="s">
        <v>144</v>
      </c>
      <c r="AP57" s="4" t="s">
        <v>128</v>
      </c>
      <c r="AQ57">
        <v>15203894619.610001</v>
      </c>
      <c r="AR57" s="4">
        <v>54070</v>
      </c>
      <c r="AS57" s="15">
        <v>100</v>
      </c>
      <c r="AT57" s="15">
        <v>0</v>
      </c>
      <c r="AU57" s="15">
        <v>100</v>
      </c>
      <c r="AV57" s="15">
        <v>0</v>
      </c>
      <c r="AW57" s="15">
        <v>0</v>
      </c>
      <c r="AX57" s="15">
        <v>0</v>
      </c>
      <c r="AY57">
        <v>96.768897854024004</v>
      </c>
    </row>
    <row r="58" spans="1:51" x14ac:dyDescent="0.25">
      <c r="A58">
        <v>96</v>
      </c>
      <c r="B58" s="4">
        <v>0.97544635722998696</v>
      </c>
      <c r="C58" s="4">
        <v>17.7254578396387</v>
      </c>
      <c r="D58" s="4">
        <v>25.793714226887001</v>
      </c>
      <c r="E58" s="4">
        <v>1.6127573296105199E-2</v>
      </c>
      <c r="F58" s="5">
        <v>2.4553642770012301E-2</v>
      </c>
      <c r="G58" s="5">
        <v>0</v>
      </c>
      <c r="H58" s="4">
        <v>3.8325602506337</v>
      </c>
      <c r="I58" s="4">
        <v>3.8402818066086799</v>
      </c>
      <c r="J58" s="4">
        <v>-23.197743516810799</v>
      </c>
      <c r="K58" s="4">
        <v>22.487946553768602</v>
      </c>
      <c r="L58" s="4">
        <v>14.475386698601101</v>
      </c>
      <c r="M58" s="4">
        <v>26.562309444614399</v>
      </c>
      <c r="N58" s="4">
        <v>71.007928354830597</v>
      </c>
      <c r="O58" s="4">
        <v>58.520660871110401</v>
      </c>
      <c r="P58" s="4">
        <v>294073.36812818103</v>
      </c>
      <c r="Q58" s="4">
        <v>275721.75849971198</v>
      </c>
      <c r="R58" s="4">
        <v>780.66569205876897</v>
      </c>
      <c r="S58" s="4">
        <v>0</v>
      </c>
      <c r="T58" s="4">
        <v>0</v>
      </c>
      <c r="U58" s="4">
        <v>0.38669005681237201</v>
      </c>
      <c r="V58" s="4">
        <v>0</v>
      </c>
      <c r="W58" s="4">
        <v>0</v>
      </c>
      <c r="X58" s="4">
        <v>0.68952857181354099</v>
      </c>
      <c r="Y58" s="4">
        <v>0</v>
      </c>
      <c r="Z58" s="5">
        <v>3.96956269705586E-4</v>
      </c>
      <c r="AA58" s="5">
        <v>5.6956283563413501E-5</v>
      </c>
      <c r="AB58" s="10">
        <v>5.1364614730278202E-3</v>
      </c>
      <c r="AC58" s="10">
        <v>2.2522931117830699E-4</v>
      </c>
      <c r="AD58" s="10">
        <v>1.8738023535816401E-2</v>
      </c>
      <c r="AE58" s="4">
        <v>0.17990095827199301</v>
      </c>
      <c r="AF58" s="4">
        <v>0.24296267971974</v>
      </c>
      <c r="AG58" s="4">
        <v>0.638510399969072</v>
      </c>
      <c r="AH58" s="4">
        <v>0.71027843229274601</v>
      </c>
      <c r="AI58" s="4">
        <v>0.75581009440826097</v>
      </c>
      <c r="AJ58" s="4">
        <v>0.78123939905585305</v>
      </c>
      <c r="AK58" s="4">
        <v>0.80908616507670394</v>
      </c>
      <c r="AL58" s="4">
        <v>0.83371270861128099</v>
      </c>
      <c r="AM58" s="4">
        <v>0</v>
      </c>
      <c r="AN58" s="4">
        <v>0</v>
      </c>
      <c r="AO58" s="4" t="s">
        <v>68</v>
      </c>
      <c r="AP58" s="4" t="s">
        <v>69</v>
      </c>
      <c r="AQ58">
        <v>14373375270.59</v>
      </c>
      <c r="AR58" s="4">
        <v>52130</v>
      </c>
      <c r="AS58" s="15">
        <v>100</v>
      </c>
      <c r="AT58" s="15">
        <v>0</v>
      </c>
      <c r="AU58" s="15">
        <v>100</v>
      </c>
      <c r="AV58" s="15">
        <v>0</v>
      </c>
      <c r="AW58" s="15">
        <v>0</v>
      </c>
      <c r="AX58" s="15">
        <v>0</v>
      </c>
      <c r="AY58">
        <v>137.062902462225</v>
      </c>
    </row>
    <row r="59" spans="1:51" x14ac:dyDescent="0.25">
      <c r="A59">
        <v>96</v>
      </c>
      <c r="B59" s="4">
        <v>0.97298537532148599</v>
      </c>
      <c r="C59" s="4">
        <v>20.642550317364801</v>
      </c>
      <c r="D59" s="4">
        <v>28.0094070466712</v>
      </c>
      <c r="E59" s="4">
        <v>1.9082893170706199E-2</v>
      </c>
      <c r="F59" s="5">
        <v>2.7014624678513802E-2</v>
      </c>
      <c r="G59" s="5">
        <v>0</v>
      </c>
      <c r="H59" s="4">
        <v>3.85730431251356</v>
      </c>
      <c r="I59" s="4">
        <v>3.8262207080825599</v>
      </c>
      <c r="J59" s="4">
        <v>-22.3747800875792</v>
      </c>
      <c r="K59" s="4">
        <v>27.469367165642801</v>
      </c>
      <c r="L59" s="4">
        <v>14.2803549339508</v>
      </c>
      <c r="M59" s="4">
        <v>28.609631095854301</v>
      </c>
      <c r="N59" s="4">
        <v>69.772028826467306</v>
      </c>
      <c r="O59" s="4">
        <v>56.415165573132498</v>
      </c>
      <c r="P59" s="4">
        <v>298687.446485391</v>
      </c>
      <c r="Q59" s="4">
        <v>279470.22655941697</v>
      </c>
      <c r="R59" s="4">
        <v>781.05463255669895</v>
      </c>
      <c r="S59" s="4">
        <v>0</v>
      </c>
      <c r="T59" s="4">
        <v>0</v>
      </c>
      <c r="U59" s="4">
        <v>0.37967519286670198</v>
      </c>
      <c r="V59" s="4">
        <v>0</v>
      </c>
      <c r="W59" s="4">
        <v>0</v>
      </c>
      <c r="X59" s="4">
        <v>0.70125385488434799</v>
      </c>
      <c r="Y59" s="4">
        <v>0</v>
      </c>
      <c r="Z59" s="5">
        <v>4.0840188664699901E-4</v>
      </c>
      <c r="AA59" s="5">
        <v>6.07519626432999E-5</v>
      </c>
      <c r="AB59" s="10">
        <v>5.2230817155117697E-3</v>
      </c>
      <c r="AC59" s="10">
        <v>2.9049784718742798E-4</v>
      </c>
      <c r="AD59" s="10">
        <v>2.10318751499824E-2</v>
      </c>
      <c r="AE59" s="4">
        <v>0.19833298359879301</v>
      </c>
      <c r="AF59" s="4">
        <v>0.207404404719568</v>
      </c>
      <c r="AG59" s="4">
        <v>0.59619380805315902</v>
      </c>
      <c r="AH59" s="4">
        <v>0.668994098166241</v>
      </c>
      <c r="AI59" s="4">
        <v>0.71645235694888698</v>
      </c>
      <c r="AJ59" s="4">
        <v>0.74970308563731003</v>
      </c>
      <c r="AK59" s="4">
        <v>0.78088420952661397</v>
      </c>
      <c r="AL59" s="4">
        <v>0.809158032690388</v>
      </c>
      <c r="AM59" s="4">
        <v>0</v>
      </c>
      <c r="AN59" s="4">
        <v>0</v>
      </c>
      <c r="AO59" s="4" t="s">
        <v>145</v>
      </c>
      <c r="AP59" s="4" t="s">
        <v>129</v>
      </c>
      <c r="AQ59">
        <v>15157067737.450001</v>
      </c>
      <c r="AR59" s="4">
        <v>54235</v>
      </c>
      <c r="AS59" s="15">
        <v>100</v>
      </c>
      <c r="AT59" s="15">
        <v>0</v>
      </c>
      <c r="AU59" s="15">
        <v>100</v>
      </c>
      <c r="AV59" s="15">
        <v>0</v>
      </c>
      <c r="AW59" s="15">
        <v>0</v>
      </c>
      <c r="AX59" s="15">
        <v>0</v>
      </c>
      <c r="AY59">
        <v>173.85107992521199</v>
      </c>
    </row>
    <row r="60" spans="1:51" x14ac:dyDescent="0.25">
      <c r="A60">
        <v>96</v>
      </c>
      <c r="B60" s="4">
        <v>0.97121103452499602</v>
      </c>
      <c r="C60" s="4">
        <v>21.378432526542301</v>
      </c>
      <c r="D60" s="4">
        <v>29.569090513802202</v>
      </c>
      <c r="E60" s="4">
        <v>1.98441382923824E-2</v>
      </c>
      <c r="F60" s="5">
        <v>2.8788965475003099E-2</v>
      </c>
      <c r="G60" s="5">
        <v>0</v>
      </c>
      <c r="H60" s="4">
        <v>3.9087788666929399</v>
      </c>
      <c r="I60" s="4">
        <v>3.8283997350472698</v>
      </c>
      <c r="J60" s="4">
        <v>-20.292826536399101</v>
      </c>
      <c r="K60" s="4">
        <v>32.425308851325397</v>
      </c>
      <c r="L60" s="4">
        <v>14.4733838983797</v>
      </c>
      <c r="M60" s="4">
        <v>28.123210463589398</v>
      </c>
      <c r="N60" s="4">
        <v>71.128205124104895</v>
      </c>
      <c r="O60" s="4">
        <v>57.894783650505602</v>
      </c>
      <c r="P60" s="4">
        <v>295447.07362030703</v>
      </c>
      <c r="Q60" s="4">
        <v>275758.54388048197</v>
      </c>
      <c r="R60" s="4">
        <v>780.32033803035097</v>
      </c>
      <c r="S60" s="4">
        <v>0</v>
      </c>
      <c r="T60" s="4">
        <v>0</v>
      </c>
      <c r="U60" s="4">
        <v>0.35915225606876899</v>
      </c>
      <c r="V60" s="4">
        <v>0</v>
      </c>
      <c r="W60" s="4">
        <v>0</v>
      </c>
      <c r="X60" s="4">
        <v>0.67126489856601301</v>
      </c>
      <c r="Y60" s="4">
        <v>0</v>
      </c>
      <c r="Z60" s="5">
        <v>4.0768917767552499E-4</v>
      </c>
      <c r="AA60" s="5">
        <v>6.5154371946004005E-5</v>
      </c>
      <c r="AB60" s="10">
        <v>5.2744998936829698E-3</v>
      </c>
      <c r="AC60" s="10">
        <v>3.0877490129838802E-4</v>
      </c>
      <c r="AD60" s="10">
        <v>2.2732831194037701E-2</v>
      </c>
      <c r="AE60" s="4">
        <v>0.19178739553559301</v>
      </c>
      <c r="AF60" s="4">
        <v>0.18888200077606701</v>
      </c>
      <c r="AG60" s="4">
        <v>0.61371048136280204</v>
      </c>
      <c r="AH60" s="4">
        <v>0.69198577572515296</v>
      </c>
      <c r="AI60" s="4">
        <v>0.74110549591167296</v>
      </c>
      <c r="AJ60" s="4">
        <v>0.77072919169971099</v>
      </c>
      <c r="AK60" s="4">
        <v>0.79789985425750198</v>
      </c>
      <c r="AL60" s="4">
        <v>0.821512073862256</v>
      </c>
      <c r="AM60" s="4">
        <v>0</v>
      </c>
      <c r="AN60" s="4">
        <v>0</v>
      </c>
      <c r="AO60" s="4" t="s">
        <v>146</v>
      </c>
      <c r="AP60" s="4" t="s">
        <v>130</v>
      </c>
      <c r="AQ60">
        <v>13977373313.67</v>
      </c>
      <c r="AR60" s="4">
        <v>50687</v>
      </c>
      <c r="AS60" s="15">
        <v>100</v>
      </c>
      <c r="AT60" s="15">
        <v>0</v>
      </c>
      <c r="AU60" s="15">
        <v>100</v>
      </c>
      <c r="AV60" s="15">
        <v>0</v>
      </c>
      <c r="AW60" s="15">
        <v>0</v>
      </c>
      <c r="AX60" s="15">
        <v>0</v>
      </c>
      <c r="AY60">
        <v>213.49354550369199</v>
      </c>
    </row>
    <row r="61" spans="1:51" x14ac:dyDescent="0.25">
      <c r="A61">
        <v>96</v>
      </c>
      <c r="B61" s="4">
        <v>0.968765414992101</v>
      </c>
      <c r="C61" s="4">
        <v>23.5242940676827</v>
      </c>
      <c r="D61" s="4">
        <v>31.668097468143799</v>
      </c>
      <c r="E61" s="4">
        <v>2.2101849951721399E-2</v>
      </c>
      <c r="F61" s="5">
        <v>3.1234585007898399E-2</v>
      </c>
      <c r="G61" s="5">
        <v>0</v>
      </c>
      <c r="H61" s="4">
        <v>3.9499415221500298</v>
      </c>
      <c r="I61" s="4">
        <v>3.8236726376857</v>
      </c>
      <c r="J61" s="4">
        <v>-19.175367387918801</v>
      </c>
      <c r="K61" s="4">
        <v>37.547950023891097</v>
      </c>
      <c r="L61" s="4">
        <v>14.3947403561697</v>
      </c>
      <c r="M61" s="4">
        <v>29.8333486701342</v>
      </c>
      <c r="N61" s="4">
        <v>71.804638891236806</v>
      </c>
      <c r="O61" s="4">
        <v>57.698014730824703</v>
      </c>
      <c r="P61" s="4">
        <v>294474.75453675899</v>
      </c>
      <c r="Q61" s="4">
        <v>277267.52867333603</v>
      </c>
      <c r="R61" s="4">
        <v>780.18347553008903</v>
      </c>
      <c r="S61" s="4">
        <v>0</v>
      </c>
      <c r="T61" s="4">
        <v>0</v>
      </c>
      <c r="U61" s="4">
        <v>0.34143642362159998</v>
      </c>
      <c r="V61" s="4">
        <v>0</v>
      </c>
      <c r="W61" s="4">
        <v>0</v>
      </c>
      <c r="X61" s="4">
        <v>0.660900814099181</v>
      </c>
      <c r="Y61" s="4">
        <v>0</v>
      </c>
      <c r="Z61" s="5">
        <v>4.1699669698203902E-4</v>
      </c>
      <c r="AA61" s="5">
        <v>7.2094096133790007E-5</v>
      </c>
      <c r="AB61" s="10">
        <v>5.441928070189E-3</v>
      </c>
      <c r="AC61" s="10">
        <v>3.71453651034232E-4</v>
      </c>
      <c r="AD61" s="10">
        <v>2.4932096477423799E-2</v>
      </c>
      <c r="AE61" s="4">
        <v>0.20391474607098301</v>
      </c>
      <c r="AF61" s="4">
        <v>0.15397300661675301</v>
      </c>
      <c r="AG61" s="4">
        <v>0.585315743896754</v>
      </c>
      <c r="AH61" s="4">
        <v>0.671484682744939</v>
      </c>
      <c r="AI61" s="4">
        <v>0.72639789500753604</v>
      </c>
      <c r="AJ61" s="4">
        <v>0.75755365365836402</v>
      </c>
      <c r="AK61" s="4">
        <v>0.78357860976071003</v>
      </c>
      <c r="AL61" s="4">
        <v>0.80569186623239797</v>
      </c>
      <c r="AM61" s="4">
        <v>0</v>
      </c>
      <c r="AN61" s="4">
        <v>0</v>
      </c>
      <c r="AO61" s="4" t="s">
        <v>147</v>
      </c>
      <c r="AP61" s="4" t="s">
        <v>131</v>
      </c>
      <c r="AQ61">
        <v>13386199016.82</v>
      </c>
      <c r="AR61" s="4">
        <v>48279</v>
      </c>
      <c r="AS61" s="15">
        <v>100</v>
      </c>
      <c r="AT61" s="15">
        <v>0</v>
      </c>
      <c r="AU61" s="15">
        <v>100</v>
      </c>
      <c r="AV61" s="15">
        <v>0</v>
      </c>
      <c r="AW61" s="15">
        <v>0</v>
      </c>
      <c r="AX61" s="15">
        <v>0</v>
      </c>
      <c r="AY61">
        <v>278.34915564442599</v>
      </c>
    </row>
    <row r="62" spans="1:51" x14ac:dyDescent="0.25">
      <c r="A62">
        <v>96</v>
      </c>
      <c r="B62" s="4">
        <v>0.96680442409519596</v>
      </c>
      <c r="C62" s="4">
        <v>25.634172177075499</v>
      </c>
      <c r="D62" s="4">
        <v>33.3095652056004</v>
      </c>
      <c r="E62" s="4">
        <v>2.4379048881464398E-2</v>
      </c>
      <c r="F62" s="5">
        <v>3.31955759048033E-2</v>
      </c>
      <c r="G62" s="5">
        <v>0</v>
      </c>
      <c r="H62" s="4">
        <v>3.98774374303447</v>
      </c>
      <c r="I62" s="4">
        <v>3.8206730218516398</v>
      </c>
      <c r="J62" s="4">
        <v>-17.914884007936699</v>
      </c>
      <c r="K62" s="4">
        <v>42.453947885142497</v>
      </c>
      <c r="L62" s="4">
        <v>14.3505329476402</v>
      </c>
      <c r="M62" s="4">
        <v>29.3998996758455</v>
      </c>
      <c r="N62" s="4">
        <v>71.869099640524794</v>
      </c>
      <c r="O62" s="4">
        <v>57.916483787679503</v>
      </c>
      <c r="P62" s="4">
        <v>297173.107711802</v>
      </c>
      <c r="Q62" s="4">
        <v>278118.57696562598</v>
      </c>
      <c r="R62" s="4">
        <v>779.73354637916395</v>
      </c>
      <c r="S62" s="4">
        <v>0</v>
      </c>
      <c r="T62" s="4">
        <v>0</v>
      </c>
      <c r="U62" s="4">
        <v>0.33170797989323503</v>
      </c>
      <c r="V62" s="4">
        <v>0</v>
      </c>
      <c r="W62" s="4">
        <v>0</v>
      </c>
      <c r="X62" s="4">
        <v>0.63923245696255404</v>
      </c>
      <c r="Y62" s="4">
        <v>0</v>
      </c>
      <c r="Z62" s="5">
        <v>4.1397660433567897E-4</v>
      </c>
      <c r="AA62" s="5">
        <v>7.5916961994691395E-5</v>
      </c>
      <c r="AB62" s="10">
        <v>5.4144100973845402E-3</v>
      </c>
      <c r="AC62" s="10">
        <v>3.85021197190463E-4</v>
      </c>
      <c r="AD62" s="10">
        <v>2.6906235329450301E-2</v>
      </c>
      <c r="AE62" s="4">
        <v>0.20168549011728601</v>
      </c>
      <c r="AF62" s="4">
        <v>0.13723204045102999</v>
      </c>
      <c r="AG62" s="4">
        <v>0.59337848033310903</v>
      </c>
      <c r="AH62" s="4">
        <v>0.67814683560929601</v>
      </c>
      <c r="AI62" s="4">
        <v>0.735242941111657</v>
      </c>
      <c r="AJ62" s="4">
        <v>0.76803182974851703</v>
      </c>
      <c r="AK62" s="4">
        <v>0.79447796006872695</v>
      </c>
      <c r="AL62" s="4">
        <v>0.815417260776226</v>
      </c>
      <c r="AM62" s="4">
        <v>0</v>
      </c>
      <c r="AN62" s="4">
        <v>0</v>
      </c>
      <c r="AO62" s="4" t="s">
        <v>148</v>
      </c>
      <c r="AP62" s="4" t="s">
        <v>132</v>
      </c>
      <c r="AQ62">
        <v>12152669339.09</v>
      </c>
      <c r="AR62" s="4">
        <v>43696</v>
      </c>
      <c r="AS62" s="15">
        <v>100</v>
      </c>
      <c r="AT62" s="15">
        <v>0</v>
      </c>
      <c r="AU62" s="15">
        <v>100</v>
      </c>
      <c r="AV62" s="15">
        <v>0</v>
      </c>
      <c r="AW62" s="15">
        <v>0</v>
      </c>
      <c r="AX62" s="15">
        <v>0</v>
      </c>
      <c r="AY62">
        <v>324.831025718467</v>
      </c>
    </row>
    <row r="63" spans="1:51" x14ac:dyDescent="0.25">
      <c r="A63">
        <v>96</v>
      </c>
      <c r="B63" s="4">
        <v>0.96529870299110498</v>
      </c>
      <c r="C63" s="4">
        <v>25.220707433291999</v>
      </c>
      <c r="D63" s="4">
        <v>34.545324838031704</v>
      </c>
      <c r="E63" s="4">
        <v>2.39281691125823E-2</v>
      </c>
      <c r="F63" s="5">
        <v>3.4701297008894703E-2</v>
      </c>
      <c r="G63" s="5">
        <v>0</v>
      </c>
      <c r="H63" s="4">
        <v>4.0494834823677603</v>
      </c>
      <c r="I63" s="4">
        <v>3.8288533950573802</v>
      </c>
      <c r="J63" s="4">
        <v>-15.174454382494</v>
      </c>
      <c r="K63" s="4">
        <v>47.494991047975198</v>
      </c>
      <c r="L63" s="4">
        <v>14.8078315977752</v>
      </c>
      <c r="M63" s="4">
        <v>26.7529417844266</v>
      </c>
      <c r="N63" s="4">
        <v>74.464124458766506</v>
      </c>
      <c r="O63" s="4">
        <v>61.357396913578</v>
      </c>
      <c r="P63" s="4">
        <v>288532.57498499798</v>
      </c>
      <c r="Q63" s="4">
        <v>269542.154898618</v>
      </c>
      <c r="R63" s="4">
        <v>779.15797985064796</v>
      </c>
      <c r="S63" s="4">
        <v>0</v>
      </c>
      <c r="T63" s="4">
        <v>0</v>
      </c>
      <c r="U63" s="4">
        <v>0.31546360906766102</v>
      </c>
      <c r="V63" s="4">
        <v>0</v>
      </c>
      <c r="W63" s="4">
        <v>0</v>
      </c>
      <c r="X63" s="4">
        <v>0.58339949414983705</v>
      </c>
      <c r="Y63" s="4">
        <v>0</v>
      </c>
      <c r="Z63" s="5">
        <v>4.065828962893E-4</v>
      </c>
      <c r="AA63" s="5">
        <v>8.1323389048199005E-5</v>
      </c>
      <c r="AB63" s="10">
        <v>5.5757037950027099E-3</v>
      </c>
      <c r="AC63" s="10">
        <v>3.3633664939817999E-4</v>
      </c>
      <c r="AD63" s="10">
        <v>2.83013345753154E-2</v>
      </c>
      <c r="AE63" s="4">
        <v>0.16914092269255501</v>
      </c>
      <c r="AF63" s="4">
        <v>0.12679233579051299</v>
      </c>
      <c r="AG63" s="4">
        <v>0.65306928517157603</v>
      </c>
      <c r="AH63" s="4">
        <v>0.74941917715809203</v>
      </c>
      <c r="AI63" s="4">
        <v>0.81082638708444799</v>
      </c>
      <c r="AJ63" s="4">
        <v>0.83898706190086603</v>
      </c>
      <c r="AK63" s="4">
        <v>0.86452806495336398</v>
      </c>
      <c r="AL63" s="4">
        <v>0.88452444639930405</v>
      </c>
      <c r="AM63" s="4">
        <v>0</v>
      </c>
      <c r="AN63" s="4">
        <v>0</v>
      </c>
      <c r="AO63" s="4" t="s">
        <v>70</v>
      </c>
      <c r="AP63" s="4" t="s">
        <v>71</v>
      </c>
      <c r="AQ63">
        <v>10342332483.459999</v>
      </c>
      <c r="AR63" s="4">
        <v>38370</v>
      </c>
      <c r="AS63" s="15">
        <v>100</v>
      </c>
      <c r="AT63" s="15">
        <v>0</v>
      </c>
      <c r="AU63" s="15">
        <v>100</v>
      </c>
      <c r="AV63" s="15">
        <v>0</v>
      </c>
      <c r="AW63" s="15">
        <v>0</v>
      </c>
      <c r="AX63" s="15">
        <v>0</v>
      </c>
      <c r="AY63">
        <v>364.07725533566003</v>
      </c>
    </row>
    <row r="64" spans="1:51" x14ac:dyDescent="0.25">
      <c r="A64">
        <v>96</v>
      </c>
      <c r="B64" s="4">
        <v>0.96289432771852901</v>
      </c>
      <c r="C64" s="4">
        <v>27.460879960909701</v>
      </c>
      <c r="D64" s="4">
        <v>36.475165814826902</v>
      </c>
      <c r="E64" s="4">
        <v>2.63989724620288E-2</v>
      </c>
      <c r="F64" s="5">
        <v>3.7105672281470103E-2</v>
      </c>
      <c r="G64" s="5">
        <v>0</v>
      </c>
      <c r="H64" s="4">
        <v>4.0850624963052002</v>
      </c>
      <c r="I64" s="4">
        <v>3.8246215528191998</v>
      </c>
      <c r="J64" s="4">
        <v>-14.867297766593699</v>
      </c>
      <c r="K64" s="4">
        <v>52.4600608127218</v>
      </c>
      <c r="L64" s="4">
        <v>14.7418436266084</v>
      </c>
      <c r="M64" s="4">
        <v>29.683147558074499</v>
      </c>
      <c r="N64" s="4">
        <v>73.406219677845101</v>
      </c>
      <c r="O64" s="4">
        <v>59.210124665453399</v>
      </c>
      <c r="P64" s="4">
        <v>289474.60565280798</v>
      </c>
      <c r="Q64" s="4">
        <v>270746.57358918799</v>
      </c>
      <c r="R64" s="4">
        <v>779.05931421000298</v>
      </c>
      <c r="S64" s="4">
        <v>0</v>
      </c>
      <c r="T64" s="4">
        <v>0</v>
      </c>
      <c r="U64" s="4">
        <v>0.29574714000640401</v>
      </c>
      <c r="V64" s="4">
        <v>0</v>
      </c>
      <c r="W64" s="4">
        <v>0</v>
      </c>
      <c r="X64" s="4">
        <v>0.60753345521148405</v>
      </c>
      <c r="Y64" s="4">
        <v>0</v>
      </c>
      <c r="Z64" s="5">
        <v>4.1741555737241501E-4</v>
      </c>
      <c r="AA64" s="5">
        <v>9.0007037616648004E-5</v>
      </c>
      <c r="AB64" s="10">
        <v>5.6812818243845396E-3</v>
      </c>
      <c r="AC64" s="10">
        <v>4.31468762395289E-4</v>
      </c>
      <c r="AD64" s="10">
        <v>3.0485483054475199E-2</v>
      </c>
      <c r="AE64" s="4">
        <v>0.19184419174849399</v>
      </c>
      <c r="AF64" s="4">
        <v>0.102805982133944</v>
      </c>
      <c r="AG64" s="4">
        <v>0.58864600685651003</v>
      </c>
      <c r="AH64" s="4">
        <v>0.69571148090611301</v>
      </c>
      <c r="AI64" s="4">
        <v>0.76667606817990397</v>
      </c>
      <c r="AJ64" s="4">
        <v>0.802100194586295</v>
      </c>
      <c r="AK64" s="4">
        <v>0.82894399420494402</v>
      </c>
      <c r="AL64" s="4">
        <v>0.85076772828769898</v>
      </c>
      <c r="AM64" s="4">
        <v>0</v>
      </c>
      <c r="AN64" s="4">
        <v>0</v>
      </c>
      <c r="AO64" s="4" t="s">
        <v>149</v>
      </c>
      <c r="AP64" s="4" t="s">
        <v>133</v>
      </c>
      <c r="AQ64">
        <v>9996504990.0599995</v>
      </c>
      <c r="AR64" s="4">
        <v>36922</v>
      </c>
      <c r="AS64" s="15">
        <v>100</v>
      </c>
      <c r="AT64" s="15">
        <v>0</v>
      </c>
      <c r="AU64" s="15">
        <v>100</v>
      </c>
      <c r="AV64" s="15">
        <v>0</v>
      </c>
      <c r="AW64" s="15">
        <v>0</v>
      </c>
      <c r="AX64" s="15">
        <v>0</v>
      </c>
      <c r="AY64">
        <v>479.05320133013203</v>
      </c>
    </row>
    <row r="65" spans="1:51" x14ac:dyDescent="0.25">
      <c r="A65">
        <v>96</v>
      </c>
      <c r="B65" s="4">
        <v>0.96087434255118898</v>
      </c>
      <c r="C65" s="4">
        <v>29.830516682436699</v>
      </c>
      <c r="D65" s="4">
        <v>38.056011861018298</v>
      </c>
      <c r="E65" s="4">
        <v>2.9089890351916701E-2</v>
      </c>
      <c r="F65" s="5">
        <v>3.9125657448810101E-2</v>
      </c>
      <c r="G65" s="5">
        <v>0</v>
      </c>
      <c r="H65" s="4">
        <v>4.12931960865577</v>
      </c>
      <c r="I65" s="4">
        <v>3.8251881436083601</v>
      </c>
      <c r="J65" s="4">
        <v>-14.044040156010301</v>
      </c>
      <c r="K65" s="4">
        <v>57.4443863338306</v>
      </c>
      <c r="L65" s="4">
        <v>14.650286069896501</v>
      </c>
      <c r="M65" s="4">
        <v>29.6821095393232</v>
      </c>
      <c r="N65" s="4">
        <v>74.716146545084598</v>
      </c>
      <c r="O65" s="4">
        <v>60.703927166098097</v>
      </c>
      <c r="P65" s="4">
        <v>291518.970357718</v>
      </c>
      <c r="Q65" s="4">
        <v>272443.40928303398</v>
      </c>
      <c r="R65" s="4">
        <v>778.54034262157097</v>
      </c>
      <c r="S65" s="4">
        <v>0</v>
      </c>
      <c r="T65" s="4">
        <v>0</v>
      </c>
      <c r="U65" s="4">
        <v>0.29554870396758598</v>
      </c>
      <c r="V65" s="4">
        <v>0</v>
      </c>
      <c r="W65" s="4">
        <v>0</v>
      </c>
      <c r="X65" s="4">
        <v>0.57412117934714801</v>
      </c>
      <c r="Y65" s="4">
        <v>0</v>
      </c>
      <c r="Z65" s="5">
        <v>4.1655564403345399E-4</v>
      </c>
      <c r="AA65" s="5">
        <v>9.5848513495035996E-5</v>
      </c>
      <c r="AB65" s="10">
        <v>5.7265651588282703E-3</v>
      </c>
      <c r="AC65" s="10">
        <v>4.3179969387121598E-4</v>
      </c>
      <c r="AD65" s="10">
        <v>3.24548722363927E-2</v>
      </c>
      <c r="AE65" s="4">
        <v>0.180634886457649</v>
      </c>
      <c r="AF65" s="4">
        <v>8.8401520439338604E-2</v>
      </c>
      <c r="AG65" s="4">
        <v>0.59129549193916497</v>
      </c>
      <c r="AH65" s="4">
        <v>0.71362025047187005</v>
      </c>
      <c r="AI65" s="4">
        <v>0.79728854463524301</v>
      </c>
      <c r="AJ65" s="4">
        <v>0.82895850399941196</v>
      </c>
      <c r="AK65" s="4">
        <v>0.85827298762676696</v>
      </c>
      <c r="AL65" s="4">
        <v>0.88059323996023497</v>
      </c>
      <c r="AM65" s="4">
        <v>0</v>
      </c>
      <c r="AN65" s="4">
        <v>0</v>
      </c>
      <c r="AO65" s="4" t="s">
        <v>150</v>
      </c>
      <c r="AP65" s="4" t="s">
        <v>134</v>
      </c>
      <c r="AQ65">
        <v>9078086840.7199993</v>
      </c>
      <c r="AR65" s="4">
        <v>33321</v>
      </c>
      <c r="AS65" s="15">
        <v>100</v>
      </c>
      <c r="AT65" s="15">
        <v>0</v>
      </c>
      <c r="AU65" s="15">
        <v>100</v>
      </c>
      <c r="AV65" s="15">
        <v>0</v>
      </c>
      <c r="AW65" s="15">
        <v>0</v>
      </c>
      <c r="AX65" s="15">
        <v>0</v>
      </c>
      <c r="AY65" s="31">
        <v>563.08746691404394</v>
      </c>
    </row>
    <row r="66" spans="1:51" x14ac:dyDescent="0.25">
      <c r="A66">
        <v>96</v>
      </c>
      <c r="B66" s="4">
        <v>0.95892904872630602</v>
      </c>
      <c r="C66" s="4">
        <v>31.472051151372899</v>
      </c>
      <c r="D66" s="4">
        <v>39.544238165212299</v>
      </c>
      <c r="E66" s="4">
        <v>3.1003270890249599E-2</v>
      </c>
      <c r="F66" s="5">
        <v>4.1070951273693299E-2</v>
      </c>
      <c r="G66" s="5">
        <v>0</v>
      </c>
      <c r="H66" s="4">
        <v>4.1682143291992002</v>
      </c>
      <c r="I66" s="4">
        <v>3.8206275463736299</v>
      </c>
      <c r="J66" s="4">
        <v>-13.397304063111701</v>
      </c>
      <c r="K66" s="4">
        <v>62.488471355463098</v>
      </c>
      <c r="L66" s="4">
        <v>14.737288998895799</v>
      </c>
      <c r="M66" s="4">
        <v>31.664904647681599</v>
      </c>
      <c r="N66" s="4">
        <v>74.995845337974998</v>
      </c>
      <c r="O66" s="4">
        <v>60.361976287329703</v>
      </c>
      <c r="P66" s="4">
        <v>290321.26523965201</v>
      </c>
      <c r="Q66" s="4">
        <v>270843.34985284501</v>
      </c>
      <c r="R66" s="4">
        <v>778.30406673002597</v>
      </c>
      <c r="S66" s="4">
        <v>0</v>
      </c>
      <c r="T66" s="4">
        <v>0</v>
      </c>
      <c r="U66" s="4">
        <v>0.28393629163457501</v>
      </c>
      <c r="V66" s="4">
        <v>0</v>
      </c>
      <c r="W66" s="4">
        <v>0</v>
      </c>
      <c r="X66" s="4">
        <v>0.57881238840639004</v>
      </c>
      <c r="Y66" s="4">
        <v>0</v>
      </c>
      <c r="Z66" s="5">
        <v>4.2451622373540401E-4</v>
      </c>
      <c r="AA66" s="5">
        <v>1.06970546517349E-4</v>
      </c>
      <c r="AB66" s="10">
        <v>5.8440901604683102E-3</v>
      </c>
      <c r="AC66" s="10">
        <v>5.0325631087347496E-4</v>
      </c>
      <c r="AD66" s="10">
        <v>3.4192101424892998E-2</v>
      </c>
      <c r="AE66" s="4">
        <v>0.1864649233157</v>
      </c>
      <c r="AF66" s="4">
        <v>7.5485571076202698E-2</v>
      </c>
      <c r="AG66" s="4">
        <v>0.54664634898021902</v>
      </c>
      <c r="AH66" s="4">
        <v>0.68770191883292997</v>
      </c>
      <c r="AI66" s="4">
        <v>0.79232507687494702</v>
      </c>
      <c r="AJ66" s="4">
        <v>0.82903052517615705</v>
      </c>
      <c r="AK66" s="4">
        <v>0.857336024465848</v>
      </c>
      <c r="AL66" s="4">
        <v>0.88167619196564895</v>
      </c>
      <c r="AM66" s="4">
        <v>0</v>
      </c>
      <c r="AN66" s="4">
        <v>0</v>
      </c>
      <c r="AO66" s="4" t="s">
        <v>151</v>
      </c>
      <c r="AP66" s="4" t="s">
        <v>135</v>
      </c>
      <c r="AQ66">
        <v>7914313526.0500002</v>
      </c>
      <c r="AR66" s="4">
        <v>29221</v>
      </c>
      <c r="AS66" s="15">
        <v>100</v>
      </c>
      <c r="AT66" s="15">
        <v>0</v>
      </c>
      <c r="AU66" s="15">
        <v>100</v>
      </c>
      <c r="AV66" s="15">
        <v>0</v>
      </c>
      <c r="AW66" s="15">
        <v>0</v>
      </c>
      <c r="AX66" s="15">
        <v>0</v>
      </c>
      <c r="AY66" s="31">
        <v>682.45850158807696</v>
      </c>
    </row>
    <row r="67" spans="1:51" x14ac:dyDescent="0.25">
      <c r="A67">
        <v>96</v>
      </c>
      <c r="B67" s="4">
        <v>0.95779019773152096</v>
      </c>
      <c r="C67" s="4">
        <v>30.207530693518901</v>
      </c>
      <c r="D67" s="4">
        <v>40.400220006454603</v>
      </c>
      <c r="E67" s="4">
        <v>2.9525681933378799E-2</v>
      </c>
      <c r="F67" s="5">
        <v>4.2209802268478799E-2</v>
      </c>
      <c r="G67" s="5">
        <v>0</v>
      </c>
      <c r="H67" s="4">
        <v>4.2059063888392796</v>
      </c>
      <c r="I67" s="4">
        <v>3.8172356662718898</v>
      </c>
      <c r="J67" s="4">
        <v>-12.336675239526601</v>
      </c>
      <c r="K67" s="4">
        <v>67.4831203582509</v>
      </c>
      <c r="L67" s="4">
        <v>15.1865096533752</v>
      </c>
      <c r="M67" s="4">
        <v>33.599744601423197</v>
      </c>
      <c r="N67" s="4">
        <v>75.471736567112799</v>
      </c>
      <c r="O67" s="4">
        <v>60.044788918327399</v>
      </c>
      <c r="P67" s="4">
        <v>282665.24361086398</v>
      </c>
      <c r="Q67" s="4">
        <v>262839.02379163902</v>
      </c>
      <c r="R67" s="4">
        <v>777.78794633322195</v>
      </c>
      <c r="S67" s="4">
        <v>0</v>
      </c>
      <c r="T67" s="4">
        <v>0</v>
      </c>
      <c r="U67" s="4">
        <v>0.27067489605631301</v>
      </c>
      <c r="V67" s="4">
        <v>0</v>
      </c>
      <c r="W67" s="4">
        <v>0</v>
      </c>
      <c r="X67" s="4">
        <v>0.57133713646194695</v>
      </c>
      <c r="Y67" s="4">
        <v>0</v>
      </c>
      <c r="Z67" s="5">
        <v>4.3065497813303202E-4</v>
      </c>
      <c r="AA67" s="5">
        <v>1.19030417593933E-4</v>
      </c>
      <c r="AB67" s="10">
        <v>5.9337024690972497E-3</v>
      </c>
      <c r="AC67" s="10">
        <v>5.9227900712026903E-4</v>
      </c>
      <c r="AD67" s="10">
        <v>3.5134118689214101E-2</v>
      </c>
      <c r="AE67" s="4">
        <v>0.19589194062978099</v>
      </c>
      <c r="AF67" s="4">
        <v>6.6528052312958399E-2</v>
      </c>
      <c r="AG67" s="4">
        <v>0.49441210310287398</v>
      </c>
      <c r="AH67" s="4">
        <v>0.65414141886965205</v>
      </c>
      <c r="AI67" s="4">
        <v>0.77484022478717296</v>
      </c>
      <c r="AJ67" s="4">
        <v>0.81725824101547095</v>
      </c>
      <c r="AK67" s="4">
        <v>0.84864961459418997</v>
      </c>
      <c r="AL67" s="4">
        <v>0.87545934668004299</v>
      </c>
      <c r="AM67" s="4">
        <v>0</v>
      </c>
      <c r="AN67" s="4">
        <v>0</v>
      </c>
      <c r="AO67" s="4" t="s">
        <v>152</v>
      </c>
      <c r="AP67" s="4" t="s">
        <v>136</v>
      </c>
      <c r="AQ67">
        <v>6746289223.6599998</v>
      </c>
      <c r="AR67" s="4">
        <v>25667</v>
      </c>
      <c r="AS67" s="15">
        <v>100</v>
      </c>
      <c r="AT67" s="15">
        <v>0</v>
      </c>
      <c r="AU67" s="15">
        <v>100</v>
      </c>
      <c r="AV67" s="15">
        <v>0</v>
      </c>
      <c r="AW67" s="15">
        <v>0</v>
      </c>
      <c r="AX67" s="15">
        <v>0</v>
      </c>
      <c r="AY67" s="31">
        <v>787.49834245693398</v>
      </c>
    </row>
    <row r="68" spans="1:51" x14ac:dyDescent="0.25">
      <c r="A68">
        <v>96</v>
      </c>
      <c r="B68" s="4">
        <v>0.95620845711567504</v>
      </c>
      <c r="C68" s="4">
        <v>32.386157119619902</v>
      </c>
      <c r="D68" s="4">
        <v>41.570662035569498</v>
      </c>
      <c r="E68" s="4">
        <v>3.2087047285248901E-2</v>
      </c>
      <c r="F68" s="5">
        <v>4.37915428843247E-2</v>
      </c>
      <c r="G68" s="5">
        <v>0</v>
      </c>
      <c r="H68" s="4">
        <v>4.2442701629289399</v>
      </c>
      <c r="I68" s="4">
        <v>3.81472362209972</v>
      </c>
      <c r="J68" s="4">
        <v>-10.7789376827846</v>
      </c>
      <c r="K68" s="4">
        <v>72.451525167973699</v>
      </c>
      <c r="L68" s="4">
        <v>15.228492309794801</v>
      </c>
      <c r="M68" s="4">
        <v>33.843174911643501</v>
      </c>
      <c r="N68" s="4">
        <v>78.221778497944797</v>
      </c>
      <c r="O68" s="4">
        <v>62.320321006760302</v>
      </c>
      <c r="P68" s="4">
        <v>279248.46938345901</v>
      </c>
      <c r="Q68" s="4">
        <v>262116.24583691501</v>
      </c>
      <c r="R68" s="4">
        <v>777.629434474405</v>
      </c>
      <c r="S68" s="4">
        <v>0</v>
      </c>
      <c r="T68" s="4">
        <v>0</v>
      </c>
      <c r="U68" s="4">
        <v>0.26707971329303198</v>
      </c>
      <c r="V68" s="4">
        <v>0</v>
      </c>
      <c r="W68" s="4">
        <v>0</v>
      </c>
      <c r="X68" s="4">
        <v>0.540866211462394</v>
      </c>
      <c r="Y68" s="4">
        <v>0</v>
      </c>
      <c r="Z68" s="5">
        <v>4.3076568040551898E-4</v>
      </c>
      <c r="AA68" s="5">
        <v>1.2958532768023501E-4</v>
      </c>
      <c r="AB68" s="10">
        <v>6.0335480479769702E-3</v>
      </c>
      <c r="AC68" s="10">
        <v>6.2118029929077796E-4</v>
      </c>
      <c r="AD68" s="10">
        <v>3.6576446450010298E-2</v>
      </c>
      <c r="AE68" s="4">
        <v>0.191917480367295</v>
      </c>
      <c r="AF68" s="4">
        <v>5.5583802619450798E-2</v>
      </c>
      <c r="AG68" s="4">
        <v>0.47429210043719999</v>
      </c>
      <c r="AH68" s="4">
        <v>0.66172347215835403</v>
      </c>
      <c r="AI68" s="4">
        <v>0.79865634242612604</v>
      </c>
      <c r="AJ68" s="4">
        <v>0.83556773777821303</v>
      </c>
      <c r="AK68" s="4">
        <v>0.86716003900854899</v>
      </c>
      <c r="AL68" s="4">
        <v>0.89216134398247005</v>
      </c>
      <c r="AM68" s="4">
        <v>0</v>
      </c>
      <c r="AN68" s="4">
        <v>0</v>
      </c>
      <c r="AO68" s="4" t="s">
        <v>72</v>
      </c>
      <c r="AP68" s="4" t="s">
        <v>73</v>
      </c>
      <c r="AQ68">
        <v>5853580002.0299997</v>
      </c>
      <c r="AR68" s="4">
        <v>22332</v>
      </c>
      <c r="AS68" s="15">
        <v>100</v>
      </c>
      <c r="AT68" s="15">
        <v>0</v>
      </c>
      <c r="AU68" s="15">
        <v>100</v>
      </c>
      <c r="AV68" s="15">
        <v>0</v>
      </c>
      <c r="AW68" s="15">
        <v>0</v>
      </c>
      <c r="AX68" s="15">
        <v>0</v>
      </c>
      <c r="AY68">
        <v>855.90724047408696</v>
      </c>
    </row>
    <row r="69" spans="1:51" x14ac:dyDescent="0.25">
      <c r="A69">
        <v>96</v>
      </c>
      <c r="B69" s="4">
        <v>0.95199907838178599</v>
      </c>
      <c r="C69" s="4">
        <v>34.974701531182603</v>
      </c>
      <c r="D69" s="4">
        <v>44.583596684397897</v>
      </c>
      <c r="E69" s="4">
        <v>3.52305795340353E-2</v>
      </c>
      <c r="F69" s="5">
        <v>4.80009216182136E-2</v>
      </c>
      <c r="G69" s="5">
        <v>0</v>
      </c>
      <c r="H69" s="4">
        <v>4.3259426580728899</v>
      </c>
      <c r="I69" s="4">
        <v>3.81665581391852</v>
      </c>
      <c r="J69" s="4">
        <v>-6.1962388051827997</v>
      </c>
      <c r="K69" s="4">
        <v>85.559474535318401</v>
      </c>
      <c r="L69" s="4">
        <v>14.976703294842601</v>
      </c>
      <c r="M69" s="4">
        <v>32.597632899262599</v>
      </c>
      <c r="N69" s="4">
        <v>80.408358963967004</v>
      </c>
      <c r="O69" s="4">
        <v>63.8727774889228</v>
      </c>
      <c r="P69" s="4">
        <v>284637.75416487199</v>
      </c>
      <c r="Q69" s="4">
        <v>266536.591234616</v>
      </c>
      <c r="R69" s="4">
        <v>776.40972722436697</v>
      </c>
      <c r="S69" s="4">
        <v>0</v>
      </c>
      <c r="T69" s="4">
        <v>0</v>
      </c>
      <c r="U69" s="4">
        <v>0.27025113291384001</v>
      </c>
      <c r="V69" s="4">
        <v>0</v>
      </c>
      <c r="W69" s="4">
        <v>0</v>
      </c>
      <c r="X69" s="4">
        <v>0.49066419885694001</v>
      </c>
      <c r="Y69" s="4">
        <v>0</v>
      </c>
      <c r="Z69" s="5">
        <v>4.18770958474729E-4</v>
      </c>
      <c r="AA69" s="5">
        <v>1.60863478828355E-4</v>
      </c>
      <c r="AB69" s="10">
        <v>6.1806910820228402E-3</v>
      </c>
      <c r="AC69" s="10">
        <v>7.8826257342740405E-4</v>
      </c>
      <c r="AD69" s="10">
        <v>4.0452315750649101E-2</v>
      </c>
      <c r="AE69" s="4">
        <v>0.195014561691845</v>
      </c>
      <c r="AF69" s="4">
        <v>3.7943603230941703E-2</v>
      </c>
      <c r="AG69" s="4">
        <v>0.38949153935081698</v>
      </c>
      <c r="AH69" s="4">
        <v>0.61478273540358697</v>
      </c>
      <c r="AI69" s="4">
        <v>0.80541979121204199</v>
      </c>
      <c r="AJ69" s="4">
        <v>0.86544798574071602</v>
      </c>
      <c r="AK69" s="4">
        <v>0.90113493343065898</v>
      </c>
      <c r="AL69" s="4">
        <v>0.92184404804439601</v>
      </c>
      <c r="AM69" s="4">
        <v>0</v>
      </c>
      <c r="AN69" s="4">
        <v>0</v>
      </c>
      <c r="AO69" s="4" t="s">
        <v>74</v>
      </c>
      <c r="AP69" s="4" t="s">
        <v>75</v>
      </c>
      <c r="AQ69">
        <v>17672442145.220001</v>
      </c>
      <c r="AR69" s="4">
        <v>66304</v>
      </c>
      <c r="AS69" s="15">
        <v>100</v>
      </c>
      <c r="AT69" s="15">
        <v>0</v>
      </c>
      <c r="AU69" s="15">
        <v>100</v>
      </c>
      <c r="AV69" s="15">
        <v>0</v>
      </c>
      <c r="AW69" s="15">
        <v>0</v>
      </c>
      <c r="AX69" s="15">
        <v>0</v>
      </c>
      <c r="AY69">
        <v>1037.6501427253099</v>
      </c>
    </row>
    <row r="70" spans="1:51" x14ac:dyDescent="0.25">
      <c r="A70">
        <v>96</v>
      </c>
      <c r="B70" s="4">
        <v>0.94631619594087302</v>
      </c>
      <c r="C70" s="4">
        <v>38.635097059717801</v>
      </c>
      <c r="D70" s="4">
        <v>48.425470368792602</v>
      </c>
      <c r="E70" s="4">
        <v>3.9877447648275298E-2</v>
      </c>
      <c r="F70" s="5">
        <v>5.36838040591264E-2</v>
      </c>
      <c r="G70" s="5">
        <v>0</v>
      </c>
      <c r="H70" s="4">
        <v>4.4450778831790796</v>
      </c>
      <c r="I70" s="4">
        <v>3.8140500842351699</v>
      </c>
      <c r="J70" s="4">
        <v>0.94739839646075297</v>
      </c>
      <c r="K70" s="4">
        <v>109.884869518402</v>
      </c>
      <c r="L70" s="4">
        <v>14.9849912956492</v>
      </c>
      <c r="M70" s="4">
        <v>31.113428437632901</v>
      </c>
      <c r="N70" s="4">
        <v>86.823285970191193</v>
      </c>
      <c r="O70" s="4">
        <v>69.224416120111201</v>
      </c>
      <c r="P70" s="4">
        <v>283756.12065276102</v>
      </c>
      <c r="Q70" s="4">
        <v>266414.69370570802</v>
      </c>
      <c r="R70" s="4">
        <v>773.92283359620001</v>
      </c>
      <c r="S70" s="4">
        <v>0</v>
      </c>
      <c r="T70" s="4">
        <v>0</v>
      </c>
      <c r="U70" s="4">
        <v>0.28083574499191899</v>
      </c>
      <c r="V70" s="4">
        <v>0</v>
      </c>
      <c r="W70" s="4">
        <v>0</v>
      </c>
      <c r="X70" s="4">
        <v>0.38579937529554298</v>
      </c>
      <c r="Y70" s="4">
        <v>0</v>
      </c>
      <c r="Z70" s="5">
        <v>4.0606553493501799E-4</v>
      </c>
      <c r="AA70" s="5">
        <v>2.02710041473228E-4</v>
      </c>
      <c r="AB70" s="10">
        <v>6.2645685249173699E-3</v>
      </c>
      <c r="AC70" s="10">
        <v>1.01973338058466E-3</v>
      </c>
      <c r="AD70" s="10">
        <v>4.5790708185689602E-2</v>
      </c>
      <c r="AE70" s="4">
        <v>0.19345918552163699</v>
      </c>
      <c r="AF70" s="4">
        <v>1.57204286573117E-2</v>
      </c>
      <c r="AG70" s="4">
        <v>0.30357933635030099</v>
      </c>
      <c r="AH70" s="4">
        <v>0.57458743469403395</v>
      </c>
      <c r="AI70" s="4">
        <v>0.82805663823522802</v>
      </c>
      <c r="AJ70" s="4">
        <v>0.91188567152549505</v>
      </c>
      <c r="AK70" s="4">
        <v>0.95482457765920103</v>
      </c>
      <c r="AL70" s="4">
        <v>0.96682914468097503</v>
      </c>
      <c r="AM70" s="4">
        <v>0</v>
      </c>
      <c r="AN70" s="4">
        <v>0</v>
      </c>
      <c r="AO70" s="4" t="s">
        <v>76</v>
      </c>
      <c r="AP70" s="4" t="s">
        <v>77</v>
      </c>
      <c r="AQ70">
        <v>6398481698.7299995</v>
      </c>
      <c r="AR70" s="4">
        <v>24017</v>
      </c>
      <c r="AS70" s="15">
        <v>100</v>
      </c>
      <c r="AT70" s="15">
        <v>0</v>
      </c>
      <c r="AU70" s="15">
        <v>100</v>
      </c>
      <c r="AV70" s="15">
        <v>0</v>
      </c>
      <c r="AW70" s="15">
        <v>0</v>
      </c>
      <c r="AX70" s="15">
        <v>0</v>
      </c>
      <c r="AY70">
        <v>1326.44038345227</v>
      </c>
    </row>
    <row r="71" spans="1:51" x14ac:dyDescent="0.25">
      <c r="A71">
        <v>96</v>
      </c>
      <c r="B71" s="4">
        <v>0.94202303951753397</v>
      </c>
      <c r="C71" s="4">
        <v>40.481686364924002</v>
      </c>
      <c r="D71" s="4">
        <v>51.164201166706498</v>
      </c>
      <c r="E71" s="4">
        <v>4.2318970185423202E-2</v>
      </c>
      <c r="F71" s="5">
        <v>5.7976960482465902E-2</v>
      </c>
      <c r="G71" s="5">
        <v>0</v>
      </c>
      <c r="H71" s="4">
        <v>4.5566703602207497</v>
      </c>
      <c r="I71" s="4">
        <v>3.8212662415392802</v>
      </c>
      <c r="J71" s="4">
        <v>5.0709212624423596</v>
      </c>
      <c r="K71" s="4">
        <v>135.383023664653</v>
      </c>
      <c r="L71" s="4">
        <v>15.2924089324079</v>
      </c>
      <c r="M71" s="4">
        <v>29.5898892833664</v>
      </c>
      <c r="N71" s="4">
        <v>93.703867901762493</v>
      </c>
      <c r="O71" s="4">
        <v>74.964546463285402</v>
      </c>
      <c r="P71" s="4">
        <v>277420.60732466099</v>
      </c>
      <c r="Q71" s="4">
        <v>261075.60952954099</v>
      </c>
      <c r="R71" s="4">
        <v>771.36626141567001</v>
      </c>
      <c r="S71" s="4">
        <v>0</v>
      </c>
      <c r="T71" s="4">
        <v>0</v>
      </c>
      <c r="U71" s="4">
        <v>0.31554079604025997</v>
      </c>
      <c r="V71" s="4">
        <v>0</v>
      </c>
      <c r="W71" s="4">
        <v>0</v>
      </c>
      <c r="X71" s="4">
        <v>0.206435450923484</v>
      </c>
      <c r="Y71" s="4">
        <v>0</v>
      </c>
      <c r="Z71" s="5">
        <v>3.94058694472372E-4</v>
      </c>
      <c r="AA71" s="5">
        <v>2.3535613934434101E-4</v>
      </c>
      <c r="AB71" s="10">
        <v>6.4662133736076996E-3</v>
      </c>
      <c r="AC71" s="10">
        <v>1.11858754761032E-3</v>
      </c>
      <c r="AD71" s="10">
        <v>4.9762725762103499E-2</v>
      </c>
      <c r="AE71" s="4">
        <v>0.19359181275058099</v>
      </c>
      <c r="AF71" s="4">
        <v>4.4700484129037198E-3</v>
      </c>
      <c r="AG71" s="4">
        <v>0.209240566470517</v>
      </c>
      <c r="AH71" s="4">
        <v>0.569279910005142</v>
      </c>
      <c r="AI71" s="4">
        <v>0.86185244662084104</v>
      </c>
      <c r="AJ71" s="4">
        <v>0.95555941927041799</v>
      </c>
      <c r="AK71" s="4">
        <v>0.98267653772688701</v>
      </c>
      <c r="AL71" s="4">
        <v>0.98795993916652403</v>
      </c>
      <c r="AM71" s="4">
        <v>0</v>
      </c>
      <c r="AN71" s="4">
        <v>0</v>
      </c>
      <c r="AO71" s="4" t="s">
        <v>78</v>
      </c>
      <c r="AP71" s="4" t="s">
        <v>79</v>
      </c>
      <c r="AQ71">
        <v>2364039644.29</v>
      </c>
      <c r="AR71" s="4">
        <v>9055</v>
      </c>
      <c r="AS71" s="15">
        <v>100</v>
      </c>
      <c r="AT71" s="15">
        <v>0</v>
      </c>
      <c r="AU71" s="15">
        <v>100</v>
      </c>
      <c r="AV71" s="15">
        <v>0</v>
      </c>
      <c r="AW71" s="15">
        <v>0</v>
      </c>
      <c r="AX71" s="15">
        <v>0</v>
      </c>
      <c r="AY71">
        <v>1577.32301966867</v>
      </c>
    </row>
    <row r="72" spans="1:51" x14ac:dyDescent="0.25">
      <c r="A72">
        <v>96</v>
      </c>
      <c r="B72" s="4">
        <v>0.93857435779614196</v>
      </c>
      <c r="C72" s="4">
        <v>57.762055041889802</v>
      </c>
      <c r="D72" s="4">
        <v>53.266939935920597</v>
      </c>
      <c r="E72" s="4">
        <v>6.9302462151791699E-2</v>
      </c>
      <c r="F72" s="5">
        <v>6.1425642203857003E-2</v>
      </c>
      <c r="G72" s="5">
        <v>0</v>
      </c>
      <c r="H72" s="4">
        <v>4.6881243064360598</v>
      </c>
      <c r="I72" s="4">
        <v>3.8058897832466898</v>
      </c>
      <c r="J72" s="4">
        <v>18.799812532732599</v>
      </c>
      <c r="K72" s="4">
        <v>155.85016048708499</v>
      </c>
      <c r="L72" s="4">
        <v>15.0777110501755</v>
      </c>
      <c r="M72" s="4">
        <v>28.064265779403701</v>
      </c>
      <c r="N72" s="4">
        <v>95.885083216890706</v>
      </c>
      <c r="O72" s="4">
        <v>76.215509041466902</v>
      </c>
      <c r="P72" s="4">
        <v>281133.65489532403</v>
      </c>
      <c r="Q72" s="4">
        <v>264803.09796327201</v>
      </c>
      <c r="R72" s="4">
        <v>763.43327063505399</v>
      </c>
      <c r="S72" s="4">
        <v>0</v>
      </c>
      <c r="T72" s="4">
        <v>0</v>
      </c>
      <c r="U72" s="4">
        <v>0.35339863827814</v>
      </c>
      <c r="V72" s="4">
        <v>0</v>
      </c>
      <c r="W72" s="4">
        <v>0</v>
      </c>
      <c r="X72" s="4">
        <v>0.16165129172318199</v>
      </c>
      <c r="Y72" s="4">
        <v>0</v>
      </c>
      <c r="Z72" s="5">
        <v>3.9000201899930698E-4</v>
      </c>
      <c r="AA72" s="5">
        <v>2.6566911718271498E-4</v>
      </c>
      <c r="AB72" s="10">
        <v>6.7153900496684299E-3</v>
      </c>
      <c r="AC72" s="10">
        <v>1.1941917826350499E-3</v>
      </c>
      <c r="AD72" s="10">
        <v>5.2860369127406701E-2</v>
      </c>
      <c r="AE72" s="4">
        <v>0.20397699006200201</v>
      </c>
      <c r="AF72" s="4">
        <v>5.5311939579182502E-4</v>
      </c>
      <c r="AG72" s="4">
        <v>0.115993872954734</v>
      </c>
      <c r="AH72" s="4">
        <v>0.49214105888767101</v>
      </c>
      <c r="AI72" s="4">
        <v>0.885569772763796</v>
      </c>
      <c r="AJ72" s="4">
        <v>0.95689630689026695</v>
      </c>
      <c r="AK72" s="4">
        <v>0.97134329321955004</v>
      </c>
      <c r="AL72" s="4">
        <v>0.97750497703602302</v>
      </c>
      <c r="AM72" s="4">
        <v>0</v>
      </c>
      <c r="AN72" s="4">
        <v>0</v>
      </c>
      <c r="AO72" s="4" t="s">
        <v>80</v>
      </c>
      <c r="AP72" s="4" t="s">
        <v>81</v>
      </c>
      <c r="AQ72">
        <v>317234111.36000001</v>
      </c>
      <c r="AR72" s="4">
        <v>1198</v>
      </c>
      <c r="AS72" s="15">
        <v>100</v>
      </c>
      <c r="AT72" s="15">
        <v>0</v>
      </c>
      <c r="AU72" s="15">
        <v>100</v>
      </c>
      <c r="AV72" s="15">
        <v>0</v>
      </c>
      <c r="AW72" s="15">
        <v>0</v>
      </c>
      <c r="AX72" s="15">
        <v>0</v>
      </c>
      <c r="AY72">
        <v>1815.6210979073701</v>
      </c>
    </row>
    <row r="73" spans="1:51" x14ac:dyDescent="0.25">
      <c r="A73">
        <v>96</v>
      </c>
      <c r="B73" s="4">
        <v>0.93198884978825403</v>
      </c>
      <c r="C73" s="4">
        <v>4.84893209156116</v>
      </c>
      <c r="D73" s="4">
        <v>57.053418676101799</v>
      </c>
      <c r="E73" s="4">
        <v>4.1334643628733597E-3</v>
      </c>
      <c r="F73" s="5">
        <v>6.80111502117456E-2</v>
      </c>
      <c r="G73" s="5">
        <v>0</v>
      </c>
      <c r="H73" s="4">
        <v>4.7475380936582301</v>
      </c>
      <c r="I73" s="4">
        <v>3.9239299907140901</v>
      </c>
      <c r="J73" s="4">
        <v>20.176689102272199</v>
      </c>
      <c r="K73" s="4">
        <v>179.105164189193</v>
      </c>
      <c r="L73" s="4">
        <v>14.108399547090499</v>
      </c>
      <c r="M73" s="4">
        <v>26.688317200358298</v>
      </c>
      <c r="N73" s="4">
        <v>104.375035069288</v>
      </c>
      <c r="O73" s="4">
        <v>76.703012646952104</v>
      </c>
      <c r="P73" s="4">
        <v>317736.88980102702</v>
      </c>
      <c r="Q73" s="4">
        <v>282804.42200000002</v>
      </c>
      <c r="R73" s="4">
        <v>751.62856346001502</v>
      </c>
      <c r="S73" s="4">
        <v>0</v>
      </c>
      <c r="T73" s="4">
        <v>0</v>
      </c>
      <c r="U73" s="4">
        <v>0.48118896811309397</v>
      </c>
      <c r="V73" s="4">
        <v>0</v>
      </c>
      <c r="W73" s="4">
        <v>0</v>
      </c>
      <c r="X73" s="4">
        <v>0.47837227948295602</v>
      </c>
      <c r="Y73" s="4">
        <v>0</v>
      </c>
      <c r="Z73" s="5">
        <v>5.0012044509494902E-4</v>
      </c>
      <c r="AA73" s="5">
        <v>2.9489235126974002E-4</v>
      </c>
      <c r="AB73" s="10">
        <v>6.9134077556183299E-3</v>
      </c>
      <c r="AC73" s="10">
        <v>1.77359699561932E-3</v>
      </c>
      <c r="AD73" s="10">
        <v>5.85291143706404E-2</v>
      </c>
      <c r="AE73" s="4">
        <v>0.230159661679949</v>
      </c>
      <c r="AF73" s="4">
        <v>0</v>
      </c>
      <c r="AG73" s="4">
        <v>0</v>
      </c>
      <c r="AH73" s="4">
        <v>0.235670671373024</v>
      </c>
      <c r="AI73" s="4">
        <v>0.52162772051704298</v>
      </c>
      <c r="AJ73" s="4">
        <v>1</v>
      </c>
      <c r="AK73" s="4">
        <v>1</v>
      </c>
      <c r="AL73" s="4">
        <v>1</v>
      </c>
      <c r="AM73" s="4">
        <v>0</v>
      </c>
      <c r="AN73" s="4">
        <v>0</v>
      </c>
      <c r="AO73" s="4" t="s">
        <v>82</v>
      </c>
      <c r="AP73" s="4" t="s">
        <v>83</v>
      </c>
      <c r="AQ73">
        <v>1414022.11</v>
      </c>
      <c r="AR73" s="4">
        <v>5</v>
      </c>
      <c r="AS73" s="15">
        <v>100</v>
      </c>
      <c r="AT73" s="15">
        <v>0</v>
      </c>
      <c r="AU73" s="15">
        <v>100</v>
      </c>
      <c r="AV73" s="15">
        <v>0</v>
      </c>
      <c r="AW73" s="15">
        <v>0</v>
      </c>
      <c r="AX73" s="15">
        <v>0</v>
      </c>
      <c r="AY73">
        <v>1710.8813759689299</v>
      </c>
    </row>
    <row r="74" spans="1:51" x14ac:dyDescent="0.25">
      <c r="A74">
        <v>96</v>
      </c>
      <c r="B74" s="4">
        <v>0.95070051558701996</v>
      </c>
      <c r="C74" s="4">
        <v>19.012595717387001</v>
      </c>
      <c r="D74" s="4">
        <v>45.483903294085401</v>
      </c>
      <c r="E74" s="4">
        <v>1.7419540044799901E-2</v>
      </c>
      <c r="F74" s="5">
        <v>4.9299484412979898E-2</v>
      </c>
      <c r="G74" s="5">
        <v>0</v>
      </c>
      <c r="H74" s="4">
        <v>4.75</v>
      </c>
      <c r="I74" s="4">
        <v>4.1469922361764002</v>
      </c>
      <c r="J74" s="4">
        <v>0.31269999999999998</v>
      </c>
      <c r="K74" s="4">
        <v>206.02625413133001</v>
      </c>
      <c r="L74" s="4">
        <v>25.713621669409498</v>
      </c>
      <c r="M74" s="4">
        <v>37.473962885651403</v>
      </c>
      <c r="N74" s="4">
        <v>127</v>
      </c>
      <c r="O74" s="4">
        <v>70.871059982741002</v>
      </c>
      <c r="P74" s="4">
        <v>155107.544010107</v>
      </c>
      <c r="Q74" s="4">
        <v>155023.4675</v>
      </c>
      <c r="R74" s="4">
        <v>774</v>
      </c>
      <c r="S74" s="4">
        <v>0</v>
      </c>
      <c r="T74" s="4">
        <v>0</v>
      </c>
      <c r="U74" s="4">
        <v>0</v>
      </c>
      <c r="V74" s="4">
        <v>0</v>
      </c>
      <c r="W74" s="4">
        <v>0</v>
      </c>
      <c r="X74" s="4">
        <v>1</v>
      </c>
      <c r="Y74" s="4">
        <v>0</v>
      </c>
      <c r="Z74" s="5">
        <v>1.02433618479666E-3</v>
      </c>
      <c r="AA74" s="5">
        <v>8.8048714839657996E-4</v>
      </c>
      <c r="AB74" s="10">
        <v>9.9688450105246094E-3</v>
      </c>
      <c r="AC74" s="10">
        <v>3.2966456259853E-3</v>
      </c>
      <c r="AD74" s="10">
        <v>3.4129145391640699E-2</v>
      </c>
      <c r="AE74" s="4">
        <v>0.272726084686292</v>
      </c>
      <c r="AF74" s="4">
        <v>0</v>
      </c>
      <c r="AG74" s="4">
        <v>0</v>
      </c>
      <c r="AH74" s="4">
        <v>0</v>
      </c>
      <c r="AI74" s="4">
        <v>0</v>
      </c>
      <c r="AJ74" s="4">
        <v>1</v>
      </c>
      <c r="AK74" s="4">
        <v>1</v>
      </c>
      <c r="AL74" s="4">
        <v>1</v>
      </c>
      <c r="AM74" s="4">
        <v>0</v>
      </c>
      <c r="AN74" s="4">
        <v>0</v>
      </c>
      <c r="AO74" s="4" t="s">
        <v>84</v>
      </c>
      <c r="AP74" s="4" t="s">
        <v>85</v>
      </c>
      <c r="AQ74">
        <v>620093.87</v>
      </c>
      <c r="AR74" s="4">
        <v>4</v>
      </c>
      <c r="AS74" s="15">
        <v>100</v>
      </c>
      <c r="AT74" s="15">
        <v>0</v>
      </c>
      <c r="AU74" s="15">
        <v>100</v>
      </c>
      <c r="AV74" s="15">
        <v>0</v>
      </c>
      <c r="AW74" s="15">
        <v>0</v>
      </c>
      <c r="AX74" s="15">
        <v>0</v>
      </c>
      <c r="AY74">
        <v>1638.08257713029</v>
      </c>
    </row>
    <row r="75" spans="1:51" x14ac:dyDescent="0.25">
      <c r="B75" s="4"/>
      <c r="C75" s="4"/>
      <c r="D75" s="4"/>
      <c r="E75" s="4"/>
      <c r="F75" s="5"/>
      <c r="G75" s="5"/>
      <c r="H75" s="4"/>
      <c r="I75" s="4"/>
      <c r="J75" s="4"/>
      <c r="K75" s="4"/>
      <c r="L75" s="4"/>
      <c r="M75" s="4"/>
      <c r="N75" s="4"/>
      <c r="O75" s="4"/>
      <c r="P75" s="4"/>
      <c r="Q75" s="4"/>
      <c r="R75" s="4"/>
      <c r="S75" s="4"/>
      <c r="T75" s="4"/>
      <c r="U75" s="4"/>
      <c r="V75" s="4"/>
      <c r="W75" s="4"/>
      <c r="X75" s="4"/>
      <c r="Y75" s="4"/>
      <c r="Z75" s="5"/>
      <c r="AA75" s="5"/>
      <c r="AB75" s="10"/>
      <c r="AC75" s="10"/>
      <c r="AD75" s="10"/>
      <c r="AE75" s="4"/>
      <c r="AF75" s="4"/>
      <c r="AG75" s="4"/>
      <c r="AH75" s="4"/>
      <c r="AI75" s="4"/>
      <c r="AJ75" s="4"/>
      <c r="AK75" s="4"/>
      <c r="AL75" s="4"/>
      <c r="AM75" s="4"/>
      <c r="AN75" s="4"/>
      <c r="AO75" s="4"/>
      <c r="AP75" s="4"/>
      <c r="AR75" s="4"/>
      <c r="AS75" s="15"/>
      <c r="AT75" s="15"/>
      <c r="AU75" s="15"/>
      <c r="AV75" s="15"/>
      <c r="AW75" s="15"/>
      <c r="AX75" s="15"/>
    </row>
    <row r="76" spans="1:51" s="17" customFormat="1" x14ac:dyDescent="0.25">
      <c r="A76" s="15"/>
      <c r="B76" s="20"/>
      <c r="C76" s="21"/>
      <c r="D76" s="16"/>
      <c r="E76" s="16"/>
      <c r="F76" s="20"/>
      <c r="G76" s="21"/>
      <c r="H76" s="21"/>
      <c r="K76" s="15"/>
      <c r="L76" s="15"/>
      <c r="M76" s="23"/>
      <c r="N76" s="16"/>
      <c r="O76" s="21"/>
      <c r="P76" s="22"/>
      <c r="X76" s="18"/>
      <c r="Y76" s="16"/>
      <c r="Z76" s="16"/>
      <c r="AC76" s="18"/>
      <c r="AD76" s="16"/>
      <c r="AE76" s="16"/>
      <c r="AQ76"/>
    </row>
    <row r="77" spans="1:51" x14ac:dyDescent="0.25">
      <c r="L77" s="4" t="s">
        <v>160</v>
      </c>
      <c r="M77" s="35" t="s">
        <v>159</v>
      </c>
      <c r="O77" s="4"/>
      <c r="P77" s="30"/>
    </row>
    <row r="78" spans="1:51" s="35" customFormat="1" x14ac:dyDescent="0.25">
      <c r="L78" t="s">
        <v>153</v>
      </c>
      <c r="M78" s="4">
        <v>1.05</v>
      </c>
      <c r="O78" s="35" t="s">
        <v>169</v>
      </c>
      <c r="P78" s="35" t="s">
        <v>170</v>
      </c>
      <c r="AQ78"/>
    </row>
    <row r="79" spans="1:51" s="35" customFormat="1" x14ac:dyDescent="0.25">
      <c r="L79" s="35" t="s">
        <v>183</v>
      </c>
      <c r="M79" s="39">
        <v>1</v>
      </c>
      <c r="O79" s="39">
        <v>0.4</v>
      </c>
      <c r="P79" s="35">
        <f>1-O79</f>
        <v>0.6</v>
      </c>
      <c r="AQ79"/>
    </row>
    <row r="80" spans="1:51" s="35" customFormat="1" x14ac:dyDescent="0.25">
      <c r="M80" s="39"/>
      <c r="AQ80"/>
    </row>
    <row r="81" spans="1:43" x14ac:dyDescent="0.25">
      <c r="K81" t="s">
        <v>98</v>
      </c>
      <c r="L81" t="s">
        <v>89</v>
      </c>
      <c r="M81" t="s">
        <v>90</v>
      </c>
    </row>
    <row r="82" spans="1:43" x14ac:dyDescent="0.25">
      <c r="A82" s="4" t="s">
        <v>93</v>
      </c>
      <c r="B82" t="str">
        <f>AQ2</f>
        <v>Balance</v>
      </c>
      <c r="C82" s="2" t="str">
        <f t="shared" ref="C82:C112" si="0">AO2</f>
        <v>groupByColumn</v>
      </c>
      <c r="D82" t="str">
        <f>E2</f>
        <v>PREPAY_SMM1</v>
      </c>
      <c r="E82" t="str">
        <f>F2</f>
        <v>PREPAY_TRACKING_SMM1</v>
      </c>
      <c r="G82" t="str">
        <f>C2</f>
        <v>PREPAY_CPR1</v>
      </c>
      <c r="H82" t="str">
        <f>D2</f>
        <v>PREPAY_TRACKING_CPR1</v>
      </c>
      <c r="I82" t="s">
        <v>168</v>
      </c>
      <c r="K82" t="s">
        <v>92</v>
      </c>
      <c r="L82" t="s">
        <v>92</v>
      </c>
      <c r="M82" t="s">
        <v>92</v>
      </c>
      <c r="O82" t="s">
        <v>163</v>
      </c>
      <c r="P82" t="s">
        <v>164</v>
      </c>
      <c r="Q82" t="s">
        <v>165</v>
      </c>
      <c r="S82" t="s">
        <v>96</v>
      </c>
      <c r="T82" t="s">
        <v>97</v>
      </c>
      <c r="U82" t="s">
        <v>184</v>
      </c>
      <c r="V82" t="s">
        <v>91</v>
      </c>
    </row>
    <row r="83" spans="1:43" s="35" customFormat="1" x14ac:dyDescent="0.25">
      <c r="A83" s="14">
        <f t="shared" ref="A83:A112" si="1">K3</f>
        <v>-181.465636858154</v>
      </c>
      <c r="B83" s="32">
        <f t="shared" ref="B83:B112" si="2">AQ3/1000000000</f>
        <v>5.4688316000000008E-4</v>
      </c>
      <c r="C83" s="33" t="str">
        <f t="shared" si="0"/>
        <v>01:-200--175</v>
      </c>
      <c r="D83" s="34">
        <f t="shared" ref="D83:D112" si="3">E3</f>
        <v>1.76070515683825E-4</v>
      </c>
      <c r="E83" s="34">
        <f t="shared" ref="E83:E112" si="4">Z3+AA3+AB3+AC3+AD3</f>
        <v>5.2302643093656348E-3</v>
      </c>
      <c r="F83" s="32"/>
      <c r="G83" s="33">
        <f t="shared" ref="G83:H98" si="5">(1-(1-D83)^12)*100</f>
        <v>0.21108013340144227</v>
      </c>
      <c r="H83" s="33">
        <f t="shared" si="5"/>
        <v>6.0988807514202552</v>
      </c>
      <c r="I83" s="33" t="e">
        <f t="shared" ref="I83:I112" si="6">(1-(1-SUM(Z42,AA42,AB42,AC42,AD42*M83))^12)*100</f>
        <v>#N/A</v>
      </c>
      <c r="K83" s="14" t="e">
        <f>VLOOKUP($C83,'Refi Adj'!$B$2:$E$32,2,0)</f>
        <v>#N/A</v>
      </c>
      <c r="L83" s="14" t="e">
        <f>VLOOKUP($C83,'Refi Adj'!$B$2:$E$32,3,0)</f>
        <v>#N/A</v>
      </c>
      <c r="M83" s="14" t="e">
        <f>VLOOKUP($C83,'Refi Adj'!$B$2:$E$32,4,0)</f>
        <v>#N/A</v>
      </c>
      <c r="O83" s="40" t="e">
        <f t="shared" ref="O83:O112" si="7">AD42*M83</f>
        <v>#N/A</v>
      </c>
      <c r="P83" s="40">
        <f t="shared" ref="P83:P112" si="8">AD3</f>
        <v>0</v>
      </c>
      <c r="Q83" s="40" t="e">
        <f t="shared" ref="Q83:Q112" si="9">(O83*$O$79+P83*$P$79)</f>
        <v>#N/A</v>
      </c>
      <c r="R83" s="14"/>
      <c r="S83" s="34" t="e">
        <f t="shared" ref="S83:S88" si="10">Z3+AA3+AB3*K83+AC3*L83+Q83*$M$78</f>
        <v>#N/A</v>
      </c>
      <c r="T83" s="33" t="e">
        <f t="shared" ref="T83:T112" si="11">100*(1-(1-S83)^12)</f>
        <v>#N/A</v>
      </c>
      <c r="U83" s="33" t="e">
        <f>100*(1-(1-S83*$M$79)^12)</f>
        <v>#N/A</v>
      </c>
      <c r="V83" s="36" t="e">
        <f t="shared" ref="V83:V112" si="12">D83/S83</f>
        <v>#N/A</v>
      </c>
      <c r="X83" s="37"/>
      <c r="Y83" s="34"/>
      <c r="Z83" s="34"/>
      <c r="AD83" s="34"/>
      <c r="AE83" s="34"/>
      <c r="AJ83" s="34"/>
      <c r="AQ83"/>
    </row>
    <row r="84" spans="1:43" s="35" customFormat="1" x14ac:dyDescent="0.25">
      <c r="A84" s="14">
        <f t="shared" si="1"/>
        <v>-166.05751517134499</v>
      </c>
      <c r="B84" s="32">
        <f t="shared" si="2"/>
        <v>7.2132196999999995E-4</v>
      </c>
      <c r="C84" s="33" t="str">
        <f t="shared" si="0"/>
        <v>02:-175--150</v>
      </c>
      <c r="D84" s="34">
        <f t="shared" si="3"/>
        <v>1.8084850514119201E-4</v>
      </c>
      <c r="E84" s="34">
        <f t="shared" si="4"/>
        <v>4.8497373378194744E-3</v>
      </c>
      <c r="F84" s="32"/>
      <c r="G84" s="33">
        <f t="shared" si="5"/>
        <v>0.21680247544360043</v>
      </c>
      <c r="H84" s="33">
        <f t="shared" si="5"/>
        <v>5.6669353920220988</v>
      </c>
      <c r="I84" s="33">
        <f t="shared" si="6"/>
        <v>5.6669353920220988</v>
      </c>
      <c r="K84" s="14">
        <f>VLOOKUP($C84,'Refi Adj'!$B$2:$E$32,2,0)</f>
        <v>1</v>
      </c>
      <c r="L84" s="14">
        <f>VLOOKUP($C84,'Refi Adj'!$B$2:$E$32,3,0)</f>
        <v>1</v>
      </c>
      <c r="M84" s="14">
        <f>VLOOKUP($C84,'Refi Adj'!$B$2:$E$32,4,0)</f>
        <v>1</v>
      </c>
      <c r="O84" s="40">
        <f t="shared" si="7"/>
        <v>0</v>
      </c>
      <c r="P84" s="40">
        <f t="shared" si="8"/>
        <v>0</v>
      </c>
      <c r="Q84" s="40">
        <f t="shared" si="9"/>
        <v>0</v>
      </c>
      <c r="R84" s="14"/>
      <c r="S84" s="34">
        <f t="shared" si="10"/>
        <v>4.8497373378194744E-3</v>
      </c>
      <c r="T84" s="33">
        <f t="shared" si="11"/>
        <v>5.6669353920220988</v>
      </c>
      <c r="U84" s="33">
        <f t="shared" ref="U84:U112" si="13">100*(1-(1-S84*$M$79)^12)</f>
        <v>5.6669353920220988</v>
      </c>
      <c r="V84" s="36">
        <f t="shared" si="12"/>
        <v>3.7290371115748837E-2</v>
      </c>
      <c r="X84" s="37"/>
      <c r="Y84" s="34"/>
      <c r="Z84" s="34"/>
      <c r="AC84" s="37"/>
      <c r="AD84" s="34"/>
      <c r="AE84" s="34"/>
      <c r="AJ84" s="34"/>
      <c r="AQ84"/>
    </row>
    <row r="85" spans="1:43" s="35" customFormat="1" x14ac:dyDescent="0.25">
      <c r="A85" s="14">
        <f t="shared" si="1"/>
        <v>-129.626449703388</v>
      </c>
      <c r="B85" s="32">
        <f t="shared" si="2"/>
        <v>8.0587954000000002E-4</v>
      </c>
      <c r="C85" s="33" t="str">
        <f t="shared" si="0"/>
        <v>03:-150--125</v>
      </c>
      <c r="D85" s="34">
        <f t="shared" si="3"/>
        <v>4.14738703944962E-4</v>
      </c>
      <c r="E85" s="34">
        <f t="shared" si="4"/>
        <v>7.675542665647142E-3</v>
      </c>
      <c r="F85" s="32"/>
      <c r="G85" s="33">
        <f t="shared" si="5"/>
        <v>0.49655275864548543</v>
      </c>
      <c r="H85" s="33">
        <f t="shared" si="5"/>
        <v>8.8315977029598933</v>
      </c>
      <c r="I85" s="33">
        <f t="shared" si="6"/>
        <v>8.8315977029598933</v>
      </c>
      <c r="K85" s="14">
        <f>VLOOKUP($C85,'Refi Adj'!$B$2:$E$32,2,0)</f>
        <v>1</v>
      </c>
      <c r="L85" s="14">
        <f>VLOOKUP($C85,'Refi Adj'!$B$2:$E$32,3,0)</f>
        <v>1</v>
      </c>
      <c r="M85" s="14">
        <f>VLOOKUP($C85,'Refi Adj'!$B$2:$E$32,4,0)</f>
        <v>1</v>
      </c>
      <c r="O85" s="40">
        <f t="shared" si="7"/>
        <v>0</v>
      </c>
      <c r="P85" s="40">
        <f t="shared" si="8"/>
        <v>0</v>
      </c>
      <c r="Q85" s="40">
        <f t="shared" si="9"/>
        <v>0</v>
      </c>
      <c r="R85" s="14"/>
      <c r="S85" s="34">
        <f t="shared" si="10"/>
        <v>7.675542665647142E-3</v>
      </c>
      <c r="T85" s="33">
        <f t="shared" si="11"/>
        <v>8.8315977029598933</v>
      </c>
      <c r="U85" s="33">
        <f t="shared" si="13"/>
        <v>8.8315977029598933</v>
      </c>
      <c r="V85" s="36">
        <f t="shared" si="12"/>
        <v>5.403379565606186E-2</v>
      </c>
      <c r="X85" s="37"/>
      <c r="Y85" s="34"/>
      <c r="Z85" s="34"/>
      <c r="AC85" s="37"/>
      <c r="AD85" s="34"/>
      <c r="AE85" s="34"/>
      <c r="AJ85" s="34"/>
      <c r="AQ85"/>
    </row>
    <row r="86" spans="1:43" s="35" customFormat="1" x14ac:dyDescent="0.25">
      <c r="A86" s="14">
        <f t="shared" si="1"/>
        <v>-109.632407798645</v>
      </c>
      <c r="B86" s="32">
        <f t="shared" si="2"/>
        <v>7.2053854800000006E-3</v>
      </c>
      <c r="C86" s="33" t="str">
        <f t="shared" si="0"/>
        <v>04:-125--100</v>
      </c>
      <c r="D86" s="34">
        <f t="shared" si="3"/>
        <v>4.9899456580021602E-2</v>
      </c>
      <c r="E86" s="34">
        <f t="shared" si="4"/>
        <v>1.0039674135787163E-2</v>
      </c>
      <c r="F86" s="32"/>
      <c r="G86" s="33">
        <f t="shared" si="5"/>
        <v>45.895324344478851</v>
      </c>
      <c r="H86" s="33">
        <f t="shared" si="5"/>
        <v>11.404129560108068</v>
      </c>
      <c r="I86" s="33">
        <f t="shared" si="6"/>
        <v>11.404129560108068</v>
      </c>
      <c r="K86" s="14">
        <f>VLOOKUP($C86,'Refi Adj'!$B$2:$E$32,2,0)</f>
        <v>1</v>
      </c>
      <c r="L86" s="14">
        <f>VLOOKUP($C86,'Refi Adj'!$B$2:$E$32,3,0)</f>
        <v>1</v>
      </c>
      <c r="M86" s="14">
        <f>VLOOKUP($C86,'Refi Adj'!$B$2:$E$32,4,0)</f>
        <v>1</v>
      </c>
      <c r="O86" s="40">
        <f t="shared" si="7"/>
        <v>0</v>
      </c>
      <c r="P86" s="40">
        <f t="shared" si="8"/>
        <v>0</v>
      </c>
      <c r="Q86" s="40">
        <f t="shared" si="9"/>
        <v>0</v>
      </c>
      <c r="R86" s="14"/>
      <c r="S86" s="34">
        <f t="shared" si="10"/>
        <v>1.0039674135787163E-2</v>
      </c>
      <c r="T86" s="33">
        <f t="shared" si="11"/>
        <v>11.404129560108068</v>
      </c>
      <c r="U86" s="33">
        <f t="shared" si="13"/>
        <v>11.404129560108068</v>
      </c>
      <c r="V86" s="36">
        <f t="shared" si="12"/>
        <v>4.9702267130515017</v>
      </c>
      <c r="X86" s="37"/>
      <c r="Y86" s="34"/>
      <c r="Z86" s="34"/>
      <c r="AC86" s="37"/>
      <c r="AD86" s="34"/>
      <c r="AE86" s="34"/>
      <c r="AH86" s="37"/>
      <c r="AI86" s="34"/>
      <c r="AJ86" s="34"/>
      <c r="AQ86"/>
    </row>
    <row r="87" spans="1:43" x14ac:dyDescent="0.25">
      <c r="A87" s="4">
        <f t="shared" si="1"/>
        <v>-83.846970260165506</v>
      </c>
      <c r="B87" s="3">
        <f t="shared" si="2"/>
        <v>1.7913337469999999E-2</v>
      </c>
      <c r="C87" s="2" t="str">
        <f t="shared" si="0"/>
        <v>05:-100--75</v>
      </c>
      <c r="D87" s="8">
        <f t="shared" si="3"/>
        <v>4.1197448142875098E-2</v>
      </c>
      <c r="E87" s="8">
        <f t="shared" si="4"/>
        <v>1.038369977130954E-2</v>
      </c>
      <c r="F87" s="3"/>
      <c r="G87" s="2">
        <f t="shared" si="5"/>
        <v>39.639868830347524</v>
      </c>
      <c r="H87" s="2">
        <f t="shared" si="5"/>
        <v>11.772884485223578</v>
      </c>
      <c r="I87" s="33">
        <f t="shared" si="6"/>
        <v>11.779666485755303</v>
      </c>
      <c r="K87" s="14">
        <f>VLOOKUP($C87,'Refi Adj'!$B$2:$E$32,2,0)</f>
        <v>1</v>
      </c>
      <c r="L87" s="14">
        <f>VLOOKUP($C87,'Refi Adj'!$B$2:$E$32,3,0)</f>
        <v>1</v>
      </c>
      <c r="M87" s="14">
        <f>VLOOKUP($C87,'Refi Adj'!$B$2:$E$32,4,0)</f>
        <v>1</v>
      </c>
      <c r="O87" s="40">
        <f t="shared" si="7"/>
        <v>7.00137064133588E-6</v>
      </c>
      <c r="P87" s="40">
        <f t="shared" si="8"/>
        <v>6.6184687442278099E-7</v>
      </c>
      <c r="Q87" s="40">
        <f t="shared" si="9"/>
        <v>3.1976563811880209E-6</v>
      </c>
      <c r="R87" s="14"/>
      <c r="S87" s="34">
        <f t="shared" si="10"/>
        <v>1.0386395463635366E-2</v>
      </c>
      <c r="T87" s="2">
        <f t="shared" si="11"/>
        <v>11.77576838592338</v>
      </c>
      <c r="U87" s="33">
        <f t="shared" si="13"/>
        <v>11.77576838592338</v>
      </c>
      <c r="V87" s="7">
        <f t="shared" si="12"/>
        <v>3.9664817584805774</v>
      </c>
      <c r="X87" s="9"/>
      <c r="Y87" s="8"/>
      <c r="Z87" s="8"/>
      <c r="AC87" s="9"/>
      <c r="AD87" s="8"/>
      <c r="AE87" s="8"/>
      <c r="AH87" s="9"/>
      <c r="AI87" s="8"/>
      <c r="AJ87" s="8"/>
    </row>
    <row r="88" spans="1:43" s="25" customFormat="1" x14ac:dyDescent="0.25">
      <c r="A88" s="54">
        <f t="shared" si="1"/>
        <v>-55.996097123660597</v>
      </c>
      <c r="B88" s="55">
        <f t="shared" si="2"/>
        <v>0.51783413277000001</v>
      </c>
      <c r="C88" s="56" t="str">
        <f t="shared" si="0"/>
        <v>06:-75--50</v>
      </c>
      <c r="D88" s="57">
        <f t="shared" si="3"/>
        <v>7.30344010728377E-3</v>
      </c>
      <c r="E88" s="57">
        <f t="shared" si="4"/>
        <v>7.1712314201415068E-3</v>
      </c>
      <c r="F88" s="55"/>
      <c r="G88" s="56">
        <f t="shared" si="5"/>
        <v>8.4205138362913541</v>
      </c>
      <c r="H88" s="56">
        <f t="shared" si="5"/>
        <v>8.2740464038144275</v>
      </c>
      <c r="I88" s="58">
        <f t="shared" si="6"/>
        <v>8.2950658838338747</v>
      </c>
      <c r="K88" s="59">
        <f>VLOOKUP($C88,'Refi Adj'!$B$2:$E$32,2,0)</f>
        <v>1</v>
      </c>
      <c r="L88" s="59">
        <f>VLOOKUP($C88,'Refi Adj'!$B$2:$E$32,3,0)</f>
        <v>1</v>
      </c>
      <c r="M88" s="59">
        <f>VLOOKUP($C88,'Refi Adj'!$B$2:$E$32,4,0)</f>
        <v>0.5</v>
      </c>
      <c r="O88" s="60">
        <f t="shared" si="7"/>
        <v>2.5001856708687E-5</v>
      </c>
      <c r="P88" s="60">
        <f t="shared" si="8"/>
        <v>6.0405415086135697E-6</v>
      </c>
      <c r="Q88" s="60">
        <f t="shared" si="9"/>
        <v>1.3625067588642942E-5</v>
      </c>
      <c r="R88" s="59"/>
      <c r="S88" s="61">
        <f t="shared" si="10"/>
        <v>7.1794971996009685E-3</v>
      </c>
      <c r="T88" s="56">
        <f t="shared" si="11"/>
        <v>8.2832099390859675</v>
      </c>
      <c r="U88" s="58">
        <f t="shared" si="13"/>
        <v>8.2832099390859675</v>
      </c>
      <c r="V88" s="62">
        <f t="shared" si="12"/>
        <v>1.0172634523333599</v>
      </c>
      <c r="X88" s="63"/>
      <c r="Y88" s="57"/>
      <c r="Z88" s="57"/>
      <c r="AC88" s="63"/>
      <c r="AD88" s="57"/>
      <c r="AE88" s="57"/>
      <c r="AH88" s="63"/>
      <c r="AI88" s="57"/>
      <c r="AJ88" s="57"/>
      <c r="AQ88"/>
    </row>
    <row r="89" spans="1:43" x14ac:dyDescent="0.25">
      <c r="A89" s="4">
        <f t="shared" si="1"/>
        <v>-32.9417864034057</v>
      </c>
      <c r="B89" s="3">
        <f t="shared" si="2"/>
        <v>12.522099381749999</v>
      </c>
      <c r="C89" s="2" t="str">
        <f t="shared" si="0"/>
        <v>07:-50--25</v>
      </c>
      <c r="D89" s="8">
        <f t="shared" si="3"/>
        <v>7.0157871084008203E-3</v>
      </c>
      <c r="E89" s="8">
        <f t="shared" si="4"/>
        <v>7.2255695923462973E-3</v>
      </c>
      <c r="F89" s="3"/>
      <c r="G89" s="2">
        <f t="shared" si="5"/>
        <v>8.1015627370105818</v>
      </c>
      <c r="H89" s="2">
        <f t="shared" si="5"/>
        <v>8.334270934975919</v>
      </c>
      <c r="I89" s="33">
        <f t="shared" si="6"/>
        <v>10.173316404867027</v>
      </c>
      <c r="K89" s="14">
        <f>VLOOKUP($C89,'Refi Adj'!$B$2:$E$32,2,0)</f>
        <v>1</v>
      </c>
      <c r="L89" s="14">
        <f>VLOOKUP($C89,'Refi Adj'!$B$2:$E$32,3,0)</f>
        <v>1</v>
      </c>
      <c r="M89" s="14">
        <f>VLOOKUP($C89,'Refi Adj'!$B$2:$E$32,4,0)</f>
        <v>0.5</v>
      </c>
      <c r="O89" s="40">
        <f t="shared" si="7"/>
        <v>2.1616038472894602E-3</v>
      </c>
      <c r="P89" s="40">
        <f t="shared" si="8"/>
        <v>4.8634659225451498E-4</v>
      </c>
      <c r="Q89" s="40">
        <f t="shared" si="9"/>
        <v>1.1564494942684933E-3</v>
      </c>
      <c r="R89" s="14"/>
      <c r="S89" s="34">
        <f>Z9+AA9+AB9*K89+AC9*L89+Q92*$M$78</f>
        <v>1.0106793556182041E-2</v>
      </c>
      <c r="T89" s="2">
        <f t="shared" si="11"/>
        <v>11.476184405510814</v>
      </c>
      <c r="U89" s="33">
        <f t="shared" si="13"/>
        <v>11.476184405510814</v>
      </c>
      <c r="V89" s="7">
        <f t="shared" si="12"/>
        <v>0.69416547091826775</v>
      </c>
      <c r="X89" s="9"/>
      <c r="Y89" s="8"/>
      <c r="Z89" s="8"/>
      <c r="AC89" s="9"/>
      <c r="AD89" s="8"/>
      <c r="AE89" s="8"/>
      <c r="AH89" s="9"/>
      <c r="AI89" s="8"/>
      <c r="AJ89" s="8"/>
    </row>
    <row r="90" spans="1:43" x14ac:dyDescent="0.25">
      <c r="A90" s="4">
        <f t="shared" si="1"/>
        <v>-22.4246908835356</v>
      </c>
      <c r="B90" s="3">
        <f t="shared" si="2"/>
        <v>6.68357145451</v>
      </c>
      <c r="C90" s="2" t="str">
        <f t="shared" si="0"/>
        <v>08-1:-25--20</v>
      </c>
      <c r="D90" s="8">
        <f t="shared" si="3"/>
        <v>6.9441308901051603E-3</v>
      </c>
      <c r="E90" s="8">
        <f t="shared" si="4"/>
        <v>7.5706278075469546E-3</v>
      </c>
      <c r="F90" s="3"/>
      <c r="G90" s="2">
        <f t="shared" si="5"/>
        <v>8.0219516985977855</v>
      </c>
      <c r="H90" s="2">
        <f t="shared" si="5"/>
        <v>8.7158635738652457</v>
      </c>
      <c r="I90" s="33">
        <f t="shared" si="6"/>
        <v>12.145925087531584</v>
      </c>
      <c r="K90" s="14">
        <f>VLOOKUP($C90,'Refi Adj'!$B$2:$E$32,2,0)</f>
        <v>1</v>
      </c>
      <c r="L90" s="14">
        <f>VLOOKUP($C90,'Refi Adj'!$B$2:$E$32,3,0)</f>
        <v>1</v>
      </c>
      <c r="M90" s="14">
        <f>VLOOKUP($C90,'Refi Adj'!$B$2:$E$32,4,0)</f>
        <v>0.51</v>
      </c>
      <c r="O90" s="40">
        <f t="shared" si="7"/>
        <v>4.1242466448803998E-3</v>
      </c>
      <c r="P90" s="40">
        <f t="shared" si="8"/>
        <v>9.6180701723949701E-4</v>
      </c>
      <c r="Q90" s="40">
        <f t="shared" si="9"/>
        <v>2.226782868295858E-3</v>
      </c>
      <c r="R90" s="14"/>
      <c r="S90" s="34">
        <f t="shared" ref="S90:S108" si="14">Z10+AA10+AB10*K90+AC10*L90+Q93*$M$78</f>
        <v>1.0296168659345668E-2</v>
      </c>
      <c r="T90" s="2">
        <f t="shared" si="11"/>
        <v>11.679195137461129</v>
      </c>
      <c r="U90" s="33">
        <f t="shared" si="13"/>
        <v>11.679195137461129</v>
      </c>
      <c r="V90" s="7">
        <f t="shared" si="12"/>
        <v>0.67443833913910134</v>
      </c>
      <c r="X90" s="9"/>
      <c r="Y90" s="8"/>
      <c r="Z90" s="8"/>
      <c r="AC90" s="9"/>
      <c r="AD90" s="8"/>
      <c r="AE90" s="8"/>
      <c r="AH90" s="9"/>
      <c r="AI90" s="8"/>
      <c r="AJ90" s="8"/>
    </row>
    <row r="91" spans="1:43" x14ac:dyDescent="0.25">
      <c r="A91" s="4">
        <f t="shared" si="1"/>
        <v>-17.428121139300401</v>
      </c>
      <c r="B91" s="3">
        <f t="shared" si="2"/>
        <v>8.7134367062199996</v>
      </c>
      <c r="C91" s="2" t="str">
        <f t="shared" si="0"/>
        <v>08-2:-20--15</v>
      </c>
      <c r="D91" s="8">
        <f t="shared" si="3"/>
        <v>7.2691876703021002E-3</v>
      </c>
      <c r="E91" s="8">
        <f t="shared" si="4"/>
        <v>7.5430038209743297E-3</v>
      </c>
      <c r="F91" s="3"/>
      <c r="G91" s="2">
        <f t="shared" si="5"/>
        <v>8.3825878549333215</v>
      </c>
      <c r="H91" s="2">
        <f t="shared" si="5"/>
        <v>8.6853684929535717</v>
      </c>
      <c r="I91" s="33">
        <f t="shared" si="6"/>
        <v>12.840924028594536</v>
      </c>
      <c r="K91" s="14">
        <f>VLOOKUP($C91,'Refi Adj'!$B$2:$E$32,2,0)</f>
        <v>1</v>
      </c>
      <c r="L91" s="14">
        <f>VLOOKUP($C91,'Refi Adj'!$B$2:$E$32,3,0)</f>
        <v>1</v>
      </c>
      <c r="M91" s="14">
        <f>VLOOKUP($C91,'Refi Adj'!$B$2:$E$32,4,0)</f>
        <v>0.52</v>
      </c>
      <c r="O91" s="40">
        <f t="shared" si="7"/>
        <v>5.0323532397042476E-3</v>
      </c>
      <c r="P91" s="40">
        <f t="shared" si="8"/>
        <v>1.18775252007237E-3</v>
      </c>
      <c r="Q91" s="40">
        <f t="shared" si="9"/>
        <v>2.7255928079251211E-3</v>
      </c>
      <c r="R91" s="14"/>
      <c r="S91" s="34">
        <f>Z11+AA11+AB11*K91+AC11*L91+Q94*$M$78</f>
        <v>1.0143620175118447E-2</v>
      </c>
      <c r="T91" s="2">
        <f t="shared" si="11"/>
        <v>11.515696132661146</v>
      </c>
      <c r="U91" s="33">
        <f t="shared" si="13"/>
        <v>11.515696132661146</v>
      </c>
      <c r="V91" s="7">
        <f t="shared" si="12"/>
        <v>0.7166265637718654</v>
      </c>
      <c r="X91" s="9"/>
      <c r="Y91" s="8"/>
      <c r="Z91" s="8"/>
      <c r="AC91" s="9"/>
      <c r="AD91" s="8"/>
      <c r="AE91" s="8"/>
      <c r="AH91" s="9"/>
      <c r="AI91" s="8"/>
      <c r="AJ91" s="8"/>
    </row>
    <row r="92" spans="1:43" x14ac:dyDescent="0.25">
      <c r="A92" s="4">
        <f t="shared" si="1"/>
        <v>-12.308127927927</v>
      </c>
      <c r="B92" s="3">
        <f t="shared" si="2"/>
        <v>10.755037028799999</v>
      </c>
      <c r="C92" s="2" t="str">
        <f t="shared" si="0"/>
        <v>08-3:-15--10</v>
      </c>
      <c r="D92" s="8">
        <f t="shared" si="3"/>
        <v>9.4005996168727395E-3</v>
      </c>
      <c r="E92" s="8">
        <f t="shared" si="4"/>
        <v>7.7052478917313989E-3</v>
      </c>
      <c r="F92" s="3"/>
      <c r="G92" s="2">
        <f t="shared" si="5"/>
        <v>10.715364664218974</v>
      </c>
      <c r="H92" s="2">
        <f t="shared" si="5"/>
        <v>8.8643418177947524</v>
      </c>
      <c r="I92" s="33">
        <f t="shared" si="6"/>
        <v>13.698115111649367</v>
      </c>
      <c r="K92" s="14">
        <f>VLOOKUP($C92,'Refi Adj'!$B$2:$E$32,2,0)</f>
        <v>1</v>
      </c>
      <c r="L92" s="14">
        <f>VLOOKUP($C92,'Refi Adj'!$B$2:$E$32,3,0)</f>
        <v>1</v>
      </c>
      <c r="M92" s="14">
        <f>VLOOKUP($C92,'Refi Adj'!$B$2:$E$32,4,0)</f>
        <v>0.53</v>
      </c>
      <c r="O92" s="40">
        <f t="shared" si="7"/>
        <v>5.9049689336828351E-3</v>
      </c>
      <c r="P92" s="40">
        <f t="shared" si="8"/>
        <v>1.4087041332436E-3</v>
      </c>
      <c r="Q92" s="40">
        <f t="shared" si="9"/>
        <v>3.2072100534192944E-3</v>
      </c>
      <c r="R92" s="14"/>
      <c r="S92" s="34">
        <f t="shared" si="14"/>
        <v>1.1020011934684798E-2</v>
      </c>
      <c r="T92" s="2">
        <f t="shared" si="11"/>
        <v>12.451230741725849</v>
      </c>
      <c r="U92" s="33">
        <f t="shared" si="13"/>
        <v>12.451230741725849</v>
      </c>
      <c r="V92" s="7">
        <f t="shared" si="12"/>
        <v>0.85304804319539262</v>
      </c>
      <c r="X92" s="9"/>
      <c r="Y92" s="8"/>
      <c r="Z92" s="8"/>
      <c r="AC92" s="9"/>
      <c r="AD92" s="8"/>
      <c r="AE92" s="8"/>
      <c r="AH92" s="9"/>
      <c r="AI92" s="8"/>
      <c r="AJ92" s="8"/>
    </row>
    <row r="93" spans="1:43" x14ac:dyDescent="0.25">
      <c r="A93" s="4">
        <f t="shared" si="1"/>
        <v>-7.4906224949858897</v>
      </c>
      <c r="B93" s="3">
        <f t="shared" si="2"/>
        <v>12.050421499840001</v>
      </c>
      <c r="C93" s="2" t="str">
        <f t="shared" si="0"/>
        <v>08-4:-10--5</v>
      </c>
      <c r="D93" s="8">
        <f t="shared" si="3"/>
        <v>9.15533727110239E-3</v>
      </c>
      <c r="E93" s="8">
        <f t="shared" si="4"/>
        <v>7.4175276108696701E-3</v>
      </c>
      <c r="F93" s="3"/>
      <c r="G93" s="2">
        <f t="shared" si="5"/>
        <v>10.449731512310855</v>
      </c>
      <c r="H93" s="2">
        <f t="shared" si="5"/>
        <v>8.5467333523354441</v>
      </c>
      <c r="I93" s="33">
        <f t="shared" si="6"/>
        <v>13.831063811594102</v>
      </c>
      <c r="K93" s="14">
        <f>VLOOKUP($C93,'Refi Adj'!$B$2:$E$32,2,0)</f>
        <v>1</v>
      </c>
      <c r="L93" s="14">
        <f>VLOOKUP($C93,'Refi Adj'!$B$2:$E$32,3,0)</f>
        <v>1</v>
      </c>
      <c r="M93" s="14">
        <f>VLOOKUP($C93,'Refi Adj'!$B$2:$E$32,4,0)</f>
        <v>0.54</v>
      </c>
      <c r="O93" s="40">
        <f t="shared" si="7"/>
        <v>6.4582902467442546E-3</v>
      </c>
      <c r="P93" s="40">
        <f t="shared" si="8"/>
        <v>1.54740629429464E-3</v>
      </c>
      <c r="Q93" s="40">
        <f t="shared" si="9"/>
        <v>3.5117598752744859E-3</v>
      </c>
      <c r="R93" s="14"/>
      <c r="S93" s="34">
        <f t="shared" si="14"/>
        <v>1.1264727098157328E-2</v>
      </c>
      <c r="T93" s="2">
        <f t="shared" si="11"/>
        <v>12.710836133897075</v>
      </c>
      <c r="U93" s="33">
        <f t="shared" si="13"/>
        <v>12.710836133897075</v>
      </c>
      <c r="V93" s="7">
        <f t="shared" si="12"/>
        <v>0.81274381450394928</v>
      </c>
      <c r="X93" s="9"/>
      <c r="Y93" s="8"/>
      <c r="Z93" s="8"/>
      <c r="AC93" s="9"/>
      <c r="AD93" s="8"/>
      <c r="AE93" s="8"/>
      <c r="AH93" s="9"/>
      <c r="AI93" s="8"/>
      <c r="AJ93" s="8"/>
    </row>
    <row r="94" spans="1:43" x14ac:dyDescent="0.25">
      <c r="A94" s="4">
        <f t="shared" si="1"/>
        <v>-2.4162018718531399</v>
      </c>
      <c r="B94" s="3">
        <f t="shared" si="2"/>
        <v>11.29095866922</v>
      </c>
      <c r="C94" s="2" t="str">
        <f t="shared" si="0"/>
        <v>08:-25-0</v>
      </c>
      <c r="D94" s="8">
        <f t="shared" si="3"/>
        <v>9.1670510247863404E-3</v>
      </c>
      <c r="E94" s="8">
        <f t="shared" si="4"/>
        <v>7.292557081767668E-3</v>
      </c>
      <c r="F94" s="3"/>
      <c r="G94" s="2">
        <f t="shared" si="5"/>
        <v>10.462434632683282</v>
      </c>
      <c r="H94" s="2">
        <f t="shared" si="5"/>
        <v>8.4084651758300151</v>
      </c>
      <c r="I94" s="33">
        <f t="shared" si="6"/>
        <v>13.804722883593989</v>
      </c>
      <c r="K94" s="14">
        <f>VLOOKUP($C94,'Refi Adj'!$B$2:$E$32,2,0)</f>
        <v>1</v>
      </c>
      <c r="L94" s="14">
        <f>VLOOKUP($C94,'Refi Adj'!$B$2:$E$32,3,0)</f>
        <v>1</v>
      </c>
      <c r="M94" s="14">
        <f>VLOOKUP($C94,'Refi Adj'!$B$2:$E$32,4,0)</f>
        <v>0.55000000000000004</v>
      </c>
      <c r="O94" s="40">
        <f t="shared" si="7"/>
        <v>6.6143891245976499E-3</v>
      </c>
      <c r="P94" s="40">
        <f t="shared" si="8"/>
        <v>1.60369117759599E-3</v>
      </c>
      <c r="Q94" s="40">
        <f t="shared" si="9"/>
        <v>3.6079703563966542E-3</v>
      </c>
      <c r="R94" s="14"/>
      <c r="S94" s="34">
        <f t="shared" si="14"/>
        <v>1.1920239095246771E-2</v>
      </c>
      <c r="T94" s="2">
        <f t="shared" si="11"/>
        <v>13.402761419094011</v>
      </c>
      <c r="U94" s="33">
        <f t="shared" si="13"/>
        <v>13.402761419094011</v>
      </c>
      <c r="V94" s="7">
        <f t="shared" si="12"/>
        <v>0.76903247925972618</v>
      </c>
      <c r="X94" s="9"/>
      <c r="Y94" s="8"/>
      <c r="Z94" s="8"/>
      <c r="AC94" s="9"/>
      <c r="AD94" s="8"/>
      <c r="AE94" s="8"/>
      <c r="AH94" s="9"/>
      <c r="AI94" s="8"/>
      <c r="AJ94" s="8"/>
    </row>
    <row r="95" spans="1:43" x14ac:dyDescent="0.25">
      <c r="A95" s="4">
        <f t="shared" si="1"/>
        <v>2.5169138783729199</v>
      </c>
      <c r="B95" s="3">
        <f t="shared" si="2"/>
        <v>14.81985752015</v>
      </c>
      <c r="C95" s="2" t="str">
        <f t="shared" si="0"/>
        <v>09-1:0-5</v>
      </c>
      <c r="D95" s="8">
        <f t="shared" si="3"/>
        <v>1.18541829903589E-2</v>
      </c>
      <c r="E95" s="8">
        <f t="shared" si="4"/>
        <v>7.5860088599850667E-3</v>
      </c>
      <c r="F95" s="3"/>
      <c r="G95" s="2">
        <f t="shared" si="5"/>
        <v>13.333264437974091</v>
      </c>
      <c r="H95" s="2">
        <f t="shared" si="5"/>
        <v>8.7328392070200707</v>
      </c>
      <c r="I95" s="33">
        <f t="shared" si="6"/>
        <v>15.564623617288598</v>
      </c>
      <c r="K95" s="14">
        <f>VLOOKUP($C95,'Refi Adj'!$B$2:$E$32,2,0)</f>
        <v>1</v>
      </c>
      <c r="L95" s="14">
        <f>VLOOKUP($C95,'Refi Adj'!$B$2:$E$32,3,0)</f>
        <v>1</v>
      </c>
      <c r="M95" s="14">
        <f>VLOOKUP($C95,'Refi Adj'!$B$2:$E$32,4,0)</f>
        <v>0.60000000000000009</v>
      </c>
      <c r="O95" s="40">
        <f t="shared" si="7"/>
        <v>8.3467695743181004E-3</v>
      </c>
      <c r="P95" s="40">
        <f t="shared" si="8"/>
        <v>1.93305548410063E-3</v>
      </c>
      <c r="Q95" s="40">
        <f t="shared" si="9"/>
        <v>4.4985411201876185E-3</v>
      </c>
      <c r="R95" s="14"/>
      <c r="S95" s="34">
        <f t="shared" si="14"/>
        <v>1.2981100739233602E-2</v>
      </c>
      <c r="T95" s="2">
        <f t="shared" si="11"/>
        <v>14.511908336697898</v>
      </c>
      <c r="U95" s="33">
        <f t="shared" si="13"/>
        <v>14.511908336697898</v>
      </c>
      <c r="V95" s="7">
        <f t="shared" si="12"/>
        <v>0.9131878126892008</v>
      </c>
      <c r="X95" s="9"/>
      <c r="Y95" s="8"/>
      <c r="Z95" s="8"/>
      <c r="AC95" s="9"/>
      <c r="AD95" s="8"/>
      <c r="AE95" s="8"/>
      <c r="AH95" s="9"/>
      <c r="AI95" s="8"/>
      <c r="AJ95" s="8"/>
    </row>
    <row r="96" spans="1:43" x14ac:dyDescent="0.25">
      <c r="A96" s="4">
        <f t="shared" si="1"/>
        <v>7.4210004191106904</v>
      </c>
      <c r="B96" s="3">
        <f t="shared" si="2"/>
        <v>14.71548587334</v>
      </c>
      <c r="C96" s="2" t="str">
        <f t="shared" si="0"/>
        <v>09-2:5-10</v>
      </c>
      <c r="D96" s="8">
        <f t="shared" si="3"/>
        <v>1.3677090196005499E-2</v>
      </c>
      <c r="E96" s="8">
        <f t="shared" si="4"/>
        <v>7.6652551298447332E-3</v>
      </c>
      <c r="F96" s="3"/>
      <c r="G96" s="2">
        <f t="shared" si="5"/>
        <v>15.232485403006423</v>
      </c>
      <c r="H96" s="2">
        <f t="shared" si="5"/>
        <v>8.8202552230799203</v>
      </c>
      <c r="I96" s="33">
        <f t="shared" si="6"/>
        <v>16.677937033189714</v>
      </c>
      <c r="K96" s="14">
        <f>VLOOKUP($C96,'Refi Adj'!$B$2:$E$32,2,0)</f>
        <v>1</v>
      </c>
      <c r="L96" s="14">
        <f>VLOOKUP($C96,'Refi Adj'!$B$2:$E$32,3,0)</f>
        <v>1</v>
      </c>
      <c r="M96" s="14">
        <f>VLOOKUP($C96,'Refi Adj'!$B$2:$E$32,4,0)</f>
        <v>0.65</v>
      </c>
      <c r="O96" s="40">
        <f t="shared" si="7"/>
        <v>9.5924022253654397E-3</v>
      </c>
      <c r="P96" s="40">
        <f t="shared" si="8"/>
        <v>2.1679315030616098E-3</v>
      </c>
      <c r="Q96" s="40">
        <f t="shared" si="9"/>
        <v>5.1377197919831421E-3</v>
      </c>
      <c r="R96" s="14"/>
      <c r="S96" s="34">
        <f t="shared" si="14"/>
        <v>1.3925860547052069E-2</v>
      </c>
      <c r="T96" s="2">
        <f t="shared" si="11"/>
        <v>15.488690535156369</v>
      </c>
      <c r="U96" s="33">
        <f t="shared" si="13"/>
        <v>15.488690535156369</v>
      </c>
      <c r="V96" s="7">
        <f t="shared" si="12"/>
        <v>0.9821360877336065</v>
      </c>
      <c r="X96" s="9"/>
      <c r="Y96" s="8"/>
      <c r="Z96" s="8"/>
      <c r="AC96" s="9"/>
      <c r="AD96" s="8"/>
      <c r="AE96" s="8"/>
      <c r="AH96" s="9"/>
      <c r="AI96" s="8"/>
      <c r="AJ96" s="8"/>
    </row>
    <row r="97" spans="1:50" s="24" customFormat="1" x14ac:dyDescent="0.25">
      <c r="A97" s="4">
        <f t="shared" si="1"/>
        <v>12.6128811586442</v>
      </c>
      <c r="B97" s="3">
        <f t="shared" si="2"/>
        <v>14.53393535811</v>
      </c>
      <c r="C97" s="2" t="str">
        <f t="shared" si="0"/>
        <v>09-3:10-15</v>
      </c>
      <c r="D97" s="8">
        <f t="shared" si="3"/>
        <v>1.46364036819917E-2</v>
      </c>
      <c r="E97" s="8">
        <f t="shared" si="4"/>
        <v>8.117491249358056E-3</v>
      </c>
      <c r="F97" s="3"/>
      <c r="G97" s="2">
        <f t="shared" si="5"/>
        <v>16.216565016053906</v>
      </c>
      <c r="H97" s="2">
        <f t="shared" si="5"/>
        <v>9.3176467604157089</v>
      </c>
      <c r="I97" s="33">
        <f t="shared" si="6"/>
        <v>18.291862574126416</v>
      </c>
      <c r="J97"/>
      <c r="K97" s="14">
        <f>VLOOKUP($C97,'Refi Adj'!$B$2:$E$32,2,0)</f>
        <v>1</v>
      </c>
      <c r="L97" s="14">
        <f>VLOOKUP($C97,'Refi Adj'!$B$2:$E$32,3,0)</f>
        <v>1</v>
      </c>
      <c r="M97" s="14">
        <f>VLOOKUP($C97,'Refi Adj'!$B$2:$E$32,4,0)</f>
        <v>0.70000000000000007</v>
      </c>
      <c r="O97" s="40">
        <f t="shared" si="7"/>
        <v>1.108042858622189E-2</v>
      </c>
      <c r="P97" s="40">
        <f t="shared" si="8"/>
        <v>2.5041161664474598E-3</v>
      </c>
      <c r="Q97" s="40">
        <f t="shared" si="9"/>
        <v>5.934641134357232E-3</v>
      </c>
      <c r="R97" s="14"/>
      <c r="S97" s="34">
        <f t="shared" si="14"/>
        <v>1.5644740293593862E-2</v>
      </c>
      <c r="T97" s="2">
        <f t="shared" si="11"/>
        <v>17.239635565445809</v>
      </c>
      <c r="U97" s="33">
        <f t="shared" si="13"/>
        <v>17.239635565445809</v>
      </c>
      <c r="V97" s="7">
        <f t="shared" si="12"/>
        <v>0.9355478842934164</v>
      </c>
      <c r="W97"/>
      <c r="X97" s="9"/>
      <c r="Y97" s="8"/>
      <c r="Z97" s="8"/>
      <c r="AA97"/>
      <c r="AB97"/>
      <c r="AC97" s="9"/>
      <c r="AD97" s="8"/>
      <c r="AE97" s="8"/>
      <c r="AF97"/>
      <c r="AG97"/>
      <c r="AH97" s="9"/>
      <c r="AI97" s="8"/>
      <c r="AJ97" s="8"/>
      <c r="AQ97"/>
    </row>
    <row r="98" spans="1:50" s="24" customFormat="1" x14ac:dyDescent="0.25">
      <c r="A98" s="4">
        <f t="shared" si="1"/>
        <v>17.5085981406638</v>
      </c>
      <c r="B98" s="3">
        <f t="shared" si="2"/>
        <v>15.203894619610001</v>
      </c>
      <c r="C98" s="2" t="str">
        <f t="shared" si="0"/>
        <v>09-4:15-20</v>
      </c>
      <c r="D98" s="8">
        <f t="shared" si="3"/>
        <v>1.50873912329904E-2</v>
      </c>
      <c r="E98" s="8">
        <f t="shared" si="4"/>
        <v>8.6295183728230026E-3</v>
      </c>
      <c r="F98" s="3"/>
      <c r="G98" s="2">
        <f t="shared" si="5"/>
        <v>16.675566935214235</v>
      </c>
      <c r="H98" s="2">
        <f t="shared" si="5"/>
        <v>9.8777964343838001</v>
      </c>
      <c r="I98" s="33">
        <f t="shared" si="6"/>
        <v>20.282332825403337</v>
      </c>
      <c r="J98"/>
      <c r="K98" s="14">
        <f>VLOOKUP($C98,'Refi Adj'!$B$2:$E$32,2,0)</f>
        <v>1</v>
      </c>
      <c r="L98" s="14">
        <f>VLOOKUP($C98,'Refi Adj'!$B$2:$E$32,3,0)</f>
        <v>1</v>
      </c>
      <c r="M98" s="14">
        <f>VLOOKUP($C98,'Refi Adj'!$B$2:$E$32,4,0)</f>
        <v>0.75</v>
      </c>
      <c r="O98" s="40">
        <f t="shared" si="7"/>
        <v>1.3029046865287426E-2</v>
      </c>
      <c r="P98" s="40">
        <f t="shared" si="8"/>
        <v>2.9459486982991198E-3</v>
      </c>
      <c r="Q98" s="40">
        <f t="shared" si="9"/>
        <v>6.9791879650944423E-3</v>
      </c>
      <c r="R98" s="14"/>
      <c r="S98" s="34">
        <f t="shared" si="14"/>
        <v>1.7118072920144757E-2</v>
      </c>
      <c r="T98" s="2">
        <f t="shared" si="11"/>
        <v>18.713917501426145</v>
      </c>
      <c r="U98" s="33">
        <f t="shared" si="13"/>
        <v>18.713917501426145</v>
      </c>
      <c r="V98" s="7">
        <f t="shared" si="12"/>
        <v>0.88137206234443444</v>
      </c>
      <c r="W98"/>
      <c r="X98" s="9"/>
      <c r="Y98" s="8"/>
      <c r="Z98" s="8"/>
      <c r="AA98"/>
      <c r="AB98"/>
      <c r="AC98" s="9"/>
      <c r="AD98" s="8"/>
      <c r="AE98" s="8"/>
      <c r="AF98"/>
      <c r="AG98"/>
      <c r="AH98" s="9"/>
      <c r="AI98" s="8"/>
      <c r="AJ98" s="8"/>
      <c r="AQ98"/>
    </row>
    <row r="99" spans="1:50" s="24" customFormat="1" x14ac:dyDescent="0.25">
      <c r="A99" s="4">
        <f t="shared" si="1"/>
        <v>22.487946553768602</v>
      </c>
      <c r="B99" s="3">
        <f t="shared" si="2"/>
        <v>14.37337527059</v>
      </c>
      <c r="C99" s="2" t="str">
        <f t="shared" si="0"/>
        <v>09:0-25</v>
      </c>
      <c r="D99" s="8">
        <f t="shared" si="3"/>
        <v>1.6127573296105199E-2</v>
      </c>
      <c r="E99" s="8">
        <f t="shared" si="4"/>
        <v>9.2006208172126357E-3</v>
      </c>
      <c r="F99" s="3"/>
      <c r="G99" s="2">
        <f t="shared" ref="G99:H112" si="15">(1-(1-D99)^12)*100</f>
        <v>17.725457839638725</v>
      </c>
      <c r="H99" s="2">
        <f t="shared" si="15"/>
        <v>10.498830646171143</v>
      </c>
      <c r="I99" s="33">
        <f t="shared" si="6"/>
        <v>22.299322403072775</v>
      </c>
      <c r="J99"/>
      <c r="K99" s="14">
        <f>VLOOKUP($C99,'Refi Adj'!$B$2:$E$32,2,0)</f>
        <v>1</v>
      </c>
      <c r="L99" s="14">
        <f>VLOOKUP($C99,'Refi Adj'!$B$2:$E$32,3,0)</f>
        <v>1</v>
      </c>
      <c r="M99" s="14">
        <f>VLOOKUP($C99,'Refi Adj'!$B$2:$E$32,4,0)</f>
        <v>0.8</v>
      </c>
      <c r="O99" s="40">
        <f t="shared" si="7"/>
        <v>1.4990418828653122E-2</v>
      </c>
      <c r="P99" s="40">
        <f t="shared" si="8"/>
        <v>3.3850174797375098E-3</v>
      </c>
      <c r="Q99" s="40">
        <f t="shared" si="9"/>
        <v>8.0271780193037559E-3</v>
      </c>
      <c r="R99" s="14"/>
      <c r="S99" s="34">
        <f t="shared" si="14"/>
        <v>1.8982467770377862E-2</v>
      </c>
      <c r="T99" s="2">
        <f t="shared" si="11"/>
        <v>20.545000879546883</v>
      </c>
      <c r="U99" s="33">
        <f t="shared" si="13"/>
        <v>20.545000879546883</v>
      </c>
      <c r="V99" s="7">
        <f t="shared" si="12"/>
        <v>0.84960361799071638</v>
      </c>
      <c r="W99"/>
      <c r="X99" s="9"/>
      <c r="Y99" s="8"/>
      <c r="Z99" s="8"/>
      <c r="AA99"/>
      <c r="AB99"/>
      <c r="AC99" s="9"/>
      <c r="AD99" s="8"/>
      <c r="AE99" s="8"/>
      <c r="AF99"/>
      <c r="AG99"/>
      <c r="AH99" s="9"/>
      <c r="AI99" s="8"/>
      <c r="AJ99" s="8"/>
      <c r="AQ99"/>
    </row>
    <row r="100" spans="1:50" s="24" customFormat="1" x14ac:dyDescent="0.25">
      <c r="A100" s="4">
        <f t="shared" si="1"/>
        <v>27.469367165642801</v>
      </c>
      <c r="B100" s="3">
        <f t="shared" si="2"/>
        <v>15.157067737450001</v>
      </c>
      <c r="C100" s="2" t="str">
        <f t="shared" si="0"/>
        <v>10-1:25-30</v>
      </c>
      <c r="D100" s="8">
        <f t="shared" si="3"/>
        <v>1.9082893170706199E-2</v>
      </c>
      <c r="E100" s="8">
        <f t="shared" si="4"/>
        <v>9.9874727487189348E-3</v>
      </c>
      <c r="F100" s="3"/>
      <c r="G100" s="2">
        <f t="shared" si="15"/>
        <v>20.642550317364826</v>
      </c>
      <c r="H100" s="2">
        <f t="shared" si="15"/>
        <v>11.348052538881404</v>
      </c>
      <c r="I100" s="33">
        <f t="shared" si="6"/>
        <v>25.157853185943235</v>
      </c>
      <c r="J100"/>
      <c r="K100" s="14">
        <f>VLOOKUP($C100,'Refi Adj'!$B$2:$E$32,2,0)</f>
        <v>1</v>
      </c>
      <c r="L100" s="14">
        <f>VLOOKUP($C100,'Refi Adj'!$B$2:$E$32,3,0)</f>
        <v>1</v>
      </c>
      <c r="M100" s="14">
        <f>VLOOKUP($C100,'Refi Adj'!$B$2:$E$32,4,0)</f>
        <v>0.85000000000000009</v>
      </c>
      <c r="O100" s="40">
        <f t="shared" si="7"/>
        <v>1.7877093877485043E-2</v>
      </c>
      <c r="P100" s="40">
        <f t="shared" si="8"/>
        <v>4.0047393367294397E-3</v>
      </c>
      <c r="Q100" s="40">
        <f t="shared" si="9"/>
        <v>9.5536811530316824E-3</v>
      </c>
      <c r="R100" s="14"/>
      <c r="S100" s="34">
        <f t="shared" si="14"/>
        <v>2.0846895698287547E-2</v>
      </c>
      <c r="T100" s="2">
        <f t="shared" si="11"/>
        <v>22.338234065411534</v>
      </c>
      <c r="U100" s="33">
        <f t="shared" si="13"/>
        <v>22.338234065411534</v>
      </c>
      <c r="V100" s="7">
        <f t="shared" si="12"/>
        <v>0.91538296381814532</v>
      </c>
      <c r="W100"/>
      <c r="X100" s="9"/>
      <c r="Y100" s="8"/>
      <c r="Z100" s="8"/>
      <c r="AA100"/>
      <c r="AB100"/>
      <c r="AC100" s="9"/>
      <c r="AD100" s="8"/>
      <c r="AE100" s="8"/>
      <c r="AF100"/>
      <c r="AG100"/>
      <c r="AH100" s="9"/>
      <c r="AI100" s="8"/>
      <c r="AJ100" s="8"/>
      <c r="AQ100"/>
    </row>
    <row r="101" spans="1:50" x14ac:dyDescent="0.25">
      <c r="A101" s="4">
        <f t="shared" si="1"/>
        <v>32.425308851325397</v>
      </c>
      <c r="B101" s="3">
        <f t="shared" si="2"/>
        <v>13.97737331367</v>
      </c>
      <c r="C101" s="2" t="str">
        <f t="shared" si="0"/>
        <v>10-2:30-35</v>
      </c>
      <c r="D101" s="8">
        <f t="shared" si="3"/>
        <v>1.98441382923824E-2</v>
      </c>
      <c r="E101" s="8">
        <f t="shared" si="4"/>
        <v>1.0566424779959428E-2</v>
      </c>
      <c r="F101" s="3"/>
      <c r="G101" s="2">
        <f t="shared" si="15"/>
        <v>21.378432526542433</v>
      </c>
      <c r="H101" s="2">
        <f t="shared" si="15"/>
        <v>11.968171553259598</v>
      </c>
      <c r="I101" s="33">
        <f t="shared" si="6"/>
        <v>27.565144012580014</v>
      </c>
      <c r="K101" s="14">
        <f>VLOOKUP($C101,'Refi Adj'!$B$2:$E$32,2,0)</f>
        <v>1</v>
      </c>
      <c r="L101" s="14">
        <f>VLOOKUP($C101,'Refi Adj'!$B$2:$E$32,3,0)</f>
        <v>1</v>
      </c>
      <c r="M101" s="14">
        <f>VLOOKUP($C101,'Refi Adj'!$B$2:$E$32,4,0)</f>
        <v>0.9</v>
      </c>
      <c r="O101" s="40">
        <f t="shared" si="7"/>
        <v>2.0459548074633932E-2</v>
      </c>
      <c r="P101" s="40">
        <f t="shared" si="8"/>
        <v>4.5103064353565403E-3</v>
      </c>
      <c r="Q101" s="40">
        <f t="shared" si="9"/>
        <v>1.0890003091067498E-2</v>
      </c>
      <c r="R101" s="14"/>
      <c r="S101" s="34">
        <f t="shared" si="14"/>
        <v>2.2376370111155959E-2</v>
      </c>
      <c r="T101" s="2">
        <f t="shared" si="11"/>
        <v>23.781520102958375</v>
      </c>
      <c r="U101" s="33">
        <f t="shared" si="13"/>
        <v>23.781520102958375</v>
      </c>
      <c r="V101" s="7">
        <f t="shared" si="12"/>
        <v>0.8868345577859793</v>
      </c>
      <c r="X101" s="9"/>
      <c r="Y101" s="8"/>
      <c r="Z101" s="8"/>
      <c r="AC101" s="9"/>
      <c r="AD101" s="8"/>
      <c r="AE101" s="8"/>
      <c r="AH101" s="9"/>
      <c r="AI101" s="8"/>
      <c r="AJ101" s="8"/>
    </row>
    <row r="102" spans="1:50" x14ac:dyDescent="0.25">
      <c r="A102" s="4">
        <f t="shared" si="1"/>
        <v>37.547950023891097</v>
      </c>
      <c r="B102" s="3">
        <f t="shared" si="2"/>
        <v>13.386199016819999</v>
      </c>
      <c r="C102" s="2" t="str">
        <f t="shared" si="0"/>
        <v>10-3:35-40</v>
      </c>
      <c r="D102" s="8">
        <f t="shared" si="3"/>
        <v>2.2101849951721399E-2</v>
      </c>
      <c r="E102" s="8">
        <f t="shared" si="4"/>
        <v>1.1411929559435312E-2</v>
      </c>
      <c r="F102" s="3"/>
      <c r="G102" s="2">
        <f t="shared" si="15"/>
        <v>23.524294067682682</v>
      </c>
      <c r="H102" s="2">
        <f t="shared" si="15"/>
        <v>12.866655358051815</v>
      </c>
      <c r="I102" s="33">
        <f t="shared" si="6"/>
        <v>30.605432098274086</v>
      </c>
      <c r="K102" s="14">
        <f>VLOOKUP($C102,'Refi Adj'!$B$2:$E$32,2,0)</f>
        <v>1</v>
      </c>
      <c r="L102" s="14">
        <f>VLOOKUP($C102,'Refi Adj'!$B$2:$E$32,3,0)</f>
        <v>1</v>
      </c>
      <c r="M102" s="14">
        <f>VLOOKUP($C102,'Refi Adj'!$B$2:$E$32,4,0)</f>
        <v>0.95000000000000007</v>
      </c>
      <c r="O102" s="40">
        <f t="shared" si="7"/>
        <v>2.3685491653552611E-2</v>
      </c>
      <c r="P102" s="40">
        <f t="shared" si="8"/>
        <v>5.1094570450962501E-3</v>
      </c>
      <c r="Q102" s="40">
        <f t="shared" si="9"/>
        <v>1.2539870888478796E-2</v>
      </c>
      <c r="R102" s="14"/>
      <c r="S102" s="34">
        <f t="shared" si="14"/>
        <v>2.4618756222493546E-2</v>
      </c>
      <c r="T102" s="2">
        <f t="shared" si="11"/>
        <v>25.853133841767018</v>
      </c>
      <c r="U102" s="33">
        <f t="shared" si="13"/>
        <v>25.853133841767018</v>
      </c>
      <c r="V102" s="7">
        <f t="shared" si="12"/>
        <v>0.89776468607814919</v>
      </c>
      <c r="X102" s="9"/>
      <c r="Y102" s="8"/>
      <c r="Z102" s="8"/>
      <c r="AC102" s="9"/>
      <c r="AD102" s="8"/>
      <c r="AE102" s="8"/>
      <c r="AH102" s="9"/>
      <c r="AI102" s="8"/>
      <c r="AJ102" s="8"/>
    </row>
    <row r="103" spans="1:50" x14ac:dyDescent="0.25">
      <c r="A103" s="4">
        <f t="shared" si="1"/>
        <v>42.453947885142497</v>
      </c>
      <c r="B103" s="3">
        <f t="shared" si="2"/>
        <v>12.15266933909</v>
      </c>
      <c r="C103" s="2" t="str">
        <f t="shared" si="0"/>
        <v>10-4:40-45</v>
      </c>
      <c r="D103" s="8">
        <f t="shared" si="3"/>
        <v>2.4379048881464398E-2</v>
      </c>
      <c r="E103" s="8">
        <f t="shared" si="4"/>
        <v>1.1945743032221123E-2</v>
      </c>
      <c r="F103" s="3"/>
      <c r="G103" s="2">
        <f t="shared" si="15"/>
        <v>25.634172177075556</v>
      </c>
      <c r="H103" s="2">
        <f t="shared" si="15"/>
        <v>13.429580189302682</v>
      </c>
      <c r="I103" s="33">
        <f t="shared" si="6"/>
        <v>33.309552197756233</v>
      </c>
      <c r="K103" s="14">
        <f>VLOOKUP($C103,'Refi Adj'!$B$2:$E$32,2,0)</f>
        <v>1</v>
      </c>
      <c r="L103" s="14">
        <f>VLOOKUP($C103,'Refi Adj'!$B$2:$E$32,3,0)</f>
        <v>1</v>
      </c>
      <c r="M103" s="14">
        <f>VLOOKUP($C103,'Refi Adj'!$B$2:$E$32,4,0)</f>
        <v>1</v>
      </c>
      <c r="O103" s="40">
        <f t="shared" si="7"/>
        <v>2.6906235329450301E-2</v>
      </c>
      <c r="P103" s="40">
        <f t="shared" si="8"/>
        <v>5.6564181713157496E-3</v>
      </c>
      <c r="Q103" s="40">
        <f t="shared" si="9"/>
        <v>1.415634503456957E-2</v>
      </c>
      <c r="R103" s="14"/>
      <c r="S103" s="34">
        <f t="shared" si="14"/>
        <v>2.5897568610981376E-2</v>
      </c>
      <c r="T103" s="2">
        <f t="shared" si="11"/>
        <v>27.011316840069544</v>
      </c>
      <c r="U103" s="33">
        <f t="shared" si="13"/>
        <v>27.011316840069544</v>
      </c>
      <c r="V103" s="7">
        <f t="shared" si="12"/>
        <v>0.94136439013533191</v>
      </c>
      <c r="X103" s="9"/>
      <c r="Y103" s="8"/>
      <c r="Z103" s="8"/>
      <c r="AC103" s="9"/>
      <c r="AD103" s="8"/>
      <c r="AE103" s="8"/>
      <c r="AH103" s="9"/>
      <c r="AI103" s="8"/>
      <c r="AJ103" s="8"/>
    </row>
    <row r="104" spans="1:50" x14ac:dyDescent="0.25">
      <c r="A104" s="4">
        <f t="shared" si="1"/>
        <v>47.494991047975198</v>
      </c>
      <c r="B104" s="3">
        <f t="shared" si="2"/>
        <v>10.34233248346</v>
      </c>
      <c r="C104" s="2" t="str">
        <f t="shared" si="0"/>
        <v>10:25-50</v>
      </c>
      <c r="D104" s="8">
        <f t="shared" si="3"/>
        <v>2.39281691125823E-2</v>
      </c>
      <c r="E104" s="8">
        <f t="shared" si="4"/>
        <v>1.2494174061228828E-2</v>
      </c>
      <c r="F104" s="3"/>
      <c r="G104" s="2">
        <f t="shared" si="15"/>
        <v>25.220707433292045</v>
      </c>
      <c r="H104" s="2">
        <f t="shared" si="15"/>
        <v>14.004446148583693</v>
      </c>
      <c r="I104" s="33">
        <f t="shared" si="6"/>
        <v>35.687502781307778</v>
      </c>
      <c r="K104" s="14">
        <f>VLOOKUP($C104,'Refi Adj'!$B$2:$E$32,2,0)</f>
        <v>1</v>
      </c>
      <c r="L104" s="14">
        <f>VLOOKUP($C104,'Refi Adj'!$B$2:$E$32,3,0)</f>
        <v>1</v>
      </c>
      <c r="M104" s="14">
        <f>VLOOKUP($C104,'Refi Adj'!$B$2:$E$32,4,0)</f>
        <v>1.05</v>
      </c>
      <c r="O104" s="40">
        <f t="shared" si="7"/>
        <v>2.9716401304081173E-2</v>
      </c>
      <c r="P104" s="40">
        <f t="shared" si="8"/>
        <v>6.0942273314904399E-3</v>
      </c>
      <c r="Q104" s="40">
        <f t="shared" si="9"/>
        <v>1.5543096920526734E-2</v>
      </c>
      <c r="R104" s="14"/>
      <c r="S104" s="34">
        <f t="shared" si="14"/>
        <v>2.7183340246390738E-2</v>
      </c>
      <c r="T104" s="2">
        <f t="shared" si="11"/>
        <v>28.159062207399689</v>
      </c>
      <c r="U104" s="33">
        <f t="shared" si="13"/>
        <v>28.159062207399689</v>
      </c>
      <c r="V104" s="7">
        <f t="shared" si="12"/>
        <v>0.88025124564150492</v>
      </c>
      <c r="X104" s="9"/>
      <c r="Y104" s="8"/>
      <c r="Z104" s="8"/>
      <c r="AC104" s="9"/>
      <c r="AD104" s="8"/>
      <c r="AE104" s="8"/>
      <c r="AH104" s="9"/>
      <c r="AI104" s="8"/>
      <c r="AJ104" s="8"/>
      <c r="AK104" s="4"/>
      <c r="AL104" s="4"/>
      <c r="AM104" s="4"/>
      <c r="AN104" s="4"/>
      <c r="AO104" s="4"/>
      <c r="AP104" s="4"/>
      <c r="AR104" s="4"/>
      <c r="AS104" s="15"/>
      <c r="AT104" s="15"/>
      <c r="AU104" s="15"/>
      <c r="AV104" s="15"/>
      <c r="AW104" s="15"/>
      <c r="AX104" s="15"/>
    </row>
    <row r="105" spans="1:50" x14ac:dyDescent="0.25">
      <c r="A105" s="4">
        <f t="shared" si="1"/>
        <v>52.4600608127218</v>
      </c>
      <c r="B105" s="3">
        <f t="shared" si="2"/>
        <v>9.99650499006</v>
      </c>
      <c r="C105" s="2" t="str">
        <f t="shared" si="0"/>
        <v>11-1:50-55</v>
      </c>
      <c r="D105" s="8">
        <f t="shared" si="3"/>
        <v>2.63989724620288E-2</v>
      </c>
      <c r="E105" s="8">
        <f t="shared" si="4"/>
        <v>1.3337618478573562E-2</v>
      </c>
      <c r="F105" s="3"/>
      <c r="G105" s="2">
        <f t="shared" si="15"/>
        <v>27.460879960909757</v>
      </c>
      <c r="H105" s="2">
        <f t="shared" si="15"/>
        <v>14.881719435182916</v>
      </c>
      <c r="I105" s="33">
        <f t="shared" si="6"/>
        <v>38.847023267075699</v>
      </c>
      <c r="K105" s="14">
        <f>VLOOKUP($C105,'Refi Adj'!$B$2:$E$32,2,0)</f>
        <v>1</v>
      </c>
      <c r="L105" s="14">
        <f>VLOOKUP($C105,'Refi Adj'!$B$2:$E$32,3,0)</f>
        <v>1</v>
      </c>
      <c r="M105" s="14">
        <f>VLOOKUP($C105,'Refi Adj'!$B$2:$E$32,4,0)</f>
        <v>1.1000000000000001</v>
      </c>
      <c r="O105" s="40">
        <f t="shared" si="7"/>
        <v>3.3534031359922722E-2</v>
      </c>
      <c r="P105" s="40">
        <f t="shared" si="8"/>
        <v>6.7174452968046701E-3</v>
      </c>
      <c r="Q105" s="40">
        <f t="shared" si="9"/>
        <v>1.7444079722051892E-2</v>
      </c>
      <c r="R105" s="14"/>
      <c r="S105" s="34">
        <f t="shared" si="14"/>
        <v>2.8111092297698329E-2</v>
      </c>
      <c r="T105" s="2">
        <f t="shared" si="11"/>
        <v>28.976919370943534</v>
      </c>
      <c r="U105" s="33">
        <f t="shared" si="13"/>
        <v>28.976919370943534</v>
      </c>
      <c r="V105" s="7">
        <f t="shared" si="12"/>
        <v>0.93909451053918269</v>
      </c>
      <c r="X105" s="9"/>
      <c r="Y105" s="8"/>
      <c r="Z105" s="8"/>
      <c r="AC105" s="9"/>
      <c r="AD105" s="8"/>
      <c r="AE105" s="8"/>
      <c r="AH105" s="9"/>
      <c r="AI105" s="8"/>
      <c r="AJ105" s="8"/>
    </row>
    <row r="106" spans="1:50" x14ac:dyDescent="0.25">
      <c r="A106" s="4">
        <f t="shared" si="1"/>
        <v>57.4443863338306</v>
      </c>
      <c r="B106" s="3">
        <f t="shared" si="2"/>
        <v>9.0780868407199993</v>
      </c>
      <c r="C106" s="2" t="str">
        <f t="shared" si="0"/>
        <v>11-2:55-60</v>
      </c>
      <c r="D106" s="8">
        <f t="shared" si="3"/>
        <v>2.9089890351916701E-2</v>
      </c>
      <c r="E106" s="8">
        <f t="shared" si="4"/>
        <v>1.3994725798898726E-2</v>
      </c>
      <c r="F106" s="3"/>
      <c r="G106" s="2">
        <f t="shared" si="15"/>
        <v>29.830516682436659</v>
      </c>
      <c r="H106" s="2">
        <f t="shared" si="15"/>
        <v>15.559488347583327</v>
      </c>
      <c r="I106" s="33">
        <f t="shared" si="6"/>
        <v>40.520573342802713</v>
      </c>
      <c r="K106" s="14">
        <f>VLOOKUP($C106,'Refi Adj'!$B$2:$E$32,2,0)</f>
        <v>1</v>
      </c>
      <c r="L106" s="14">
        <f>VLOOKUP($C106,'Refi Adj'!$B$2:$E$32,3,0)</f>
        <v>1</v>
      </c>
      <c r="M106" s="14">
        <f>VLOOKUP($C106,'Refi Adj'!$B$2:$E$32,4,0)</f>
        <v>1.1000000000000001</v>
      </c>
      <c r="O106" s="40">
        <f t="shared" si="7"/>
        <v>3.5700359460031972E-2</v>
      </c>
      <c r="P106" s="40">
        <f t="shared" si="8"/>
        <v>7.3239567886707498E-3</v>
      </c>
      <c r="Q106" s="40">
        <f t="shared" si="9"/>
        <v>1.8674517857215238E-2</v>
      </c>
      <c r="R106" s="14"/>
      <c r="S106" s="34">
        <f t="shared" si="14"/>
        <v>2.9194339544044393E-2</v>
      </c>
      <c r="T106" s="2">
        <f t="shared" si="11"/>
        <v>29.921047957768888</v>
      </c>
      <c r="U106" s="33">
        <f t="shared" si="13"/>
        <v>29.921047957768888</v>
      </c>
      <c r="V106" s="7">
        <f t="shared" si="12"/>
        <v>0.9964222793267814</v>
      </c>
      <c r="X106" s="9"/>
      <c r="Y106" s="8"/>
      <c r="Z106" s="8"/>
      <c r="AC106" s="9"/>
      <c r="AD106" s="8"/>
      <c r="AE106" s="8"/>
      <c r="AH106" s="9"/>
      <c r="AI106" s="8"/>
      <c r="AJ106" s="8"/>
    </row>
    <row r="107" spans="1:50" x14ac:dyDescent="0.25">
      <c r="A107" s="4">
        <f t="shared" si="1"/>
        <v>62.488471355463098</v>
      </c>
      <c r="B107" s="3">
        <f t="shared" si="2"/>
        <v>7.9143135260499999</v>
      </c>
      <c r="C107" s="2" t="str">
        <f t="shared" si="0"/>
        <v>11-3:60-65</v>
      </c>
      <c r="D107" s="8">
        <f t="shared" si="3"/>
        <v>3.1003270890249599E-2</v>
      </c>
      <c r="E107" s="8">
        <f t="shared" si="4"/>
        <v>1.4794139048502129E-2</v>
      </c>
      <c r="F107" s="3"/>
      <c r="G107" s="2">
        <f t="shared" si="15"/>
        <v>31.47205115137287</v>
      </c>
      <c r="H107" s="2">
        <f t="shared" si="15"/>
        <v>16.377366348461553</v>
      </c>
      <c r="I107" s="33">
        <f t="shared" si="6"/>
        <v>42.080867420188071</v>
      </c>
      <c r="K107" s="14">
        <f>VLOOKUP($C107,'Refi Adj'!$B$2:$E$32,2,0)</f>
        <v>1</v>
      </c>
      <c r="L107" s="14">
        <f>VLOOKUP($C107,'Refi Adj'!$B$2:$E$32,3,0)</f>
        <v>1</v>
      </c>
      <c r="M107" s="14">
        <f>VLOOKUP($C107,'Refi Adj'!$B$2:$E$32,4,0)</f>
        <v>1.1000000000000001</v>
      </c>
      <c r="O107" s="40">
        <f t="shared" si="7"/>
        <v>3.7611311567382302E-2</v>
      </c>
      <c r="P107" s="40">
        <f t="shared" si="8"/>
        <v>7.9153058069075903E-3</v>
      </c>
      <c r="Q107" s="40">
        <f t="shared" si="9"/>
        <v>1.9793708111097475E-2</v>
      </c>
      <c r="R107" s="14"/>
      <c r="S107" s="34">
        <f t="shared" si="14"/>
        <v>3.098199368475605E-2</v>
      </c>
      <c r="T107" s="2">
        <f t="shared" si="11"/>
        <v>31.453992151050137</v>
      </c>
      <c r="U107" s="33">
        <f t="shared" si="13"/>
        <v>31.453992151050137</v>
      </c>
      <c r="V107" s="7">
        <f t="shared" si="12"/>
        <v>1.0006867603715257</v>
      </c>
      <c r="X107" s="9"/>
      <c r="Y107" s="8"/>
      <c r="Z107" s="8"/>
      <c r="AC107" s="9"/>
      <c r="AD107" s="8"/>
      <c r="AE107" s="8"/>
      <c r="AH107" s="9"/>
      <c r="AI107" s="8"/>
      <c r="AJ107" s="8"/>
    </row>
    <row r="108" spans="1:50" x14ac:dyDescent="0.25">
      <c r="A108" s="4">
        <f t="shared" si="1"/>
        <v>67.4831203582509</v>
      </c>
      <c r="B108" s="3">
        <f t="shared" si="2"/>
        <v>6.7462892236599998</v>
      </c>
      <c r="C108" s="2" t="str">
        <f t="shared" si="0"/>
        <v>11-4:65-70</v>
      </c>
      <c r="D108" s="8">
        <f t="shared" si="3"/>
        <v>2.9525681933378799E-2</v>
      </c>
      <c r="E108" s="8">
        <f t="shared" si="4"/>
        <v>1.5423216525138953E-2</v>
      </c>
      <c r="F108" s="3"/>
      <c r="G108" s="2">
        <f t="shared" si="15"/>
        <v>30.207530693518947</v>
      </c>
      <c r="H108" s="2">
        <f t="shared" si="15"/>
        <v>17.015861515790785</v>
      </c>
      <c r="I108" s="33">
        <f t="shared" si="6"/>
        <v>42.971440632416915</v>
      </c>
      <c r="K108" s="14">
        <f>VLOOKUP($C108,'Refi Adj'!$B$2:$E$32,2,0)</f>
        <v>1</v>
      </c>
      <c r="L108" s="14">
        <f>VLOOKUP($C108,'Refi Adj'!$B$2:$E$32,3,0)</f>
        <v>1</v>
      </c>
      <c r="M108" s="14">
        <f>VLOOKUP($C108,'Refi Adj'!$B$2:$E$32,4,0)</f>
        <v>1.1000000000000001</v>
      </c>
      <c r="O108" s="40">
        <f t="shared" si="7"/>
        <v>3.8647530558135516E-2</v>
      </c>
      <c r="P108" s="40">
        <f t="shared" si="8"/>
        <v>8.34754965319447E-3</v>
      </c>
      <c r="Q108" s="40">
        <f t="shared" si="9"/>
        <v>2.0467542015170891E-2</v>
      </c>
      <c r="R108" s="14"/>
      <c r="S108" s="34">
        <f t="shared" si="14"/>
        <v>3.4425622816325357E-2</v>
      </c>
      <c r="T108" s="2">
        <f t="shared" si="11"/>
        <v>34.320658207237628</v>
      </c>
      <c r="U108" s="33">
        <f t="shared" si="13"/>
        <v>34.320658207237628</v>
      </c>
      <c r="V108" s="7">
        <f t="shared" si="12"/>
        <v>0.85766587552853502</v>
      </c>
      <c r="X108" s="9"/>
      <c r="Y108" s="8"/>
      <c r="Z108" s="8"/>
      <c r="AC108" s="9"/>
      <c r="AD108" s="8"/>
      <c r="AE108" s="8"/>
      <c r="AH108" s="9"/>
      <c r="AI108" s="8"/>
      <c r="AJ108" s="8"/>
    </row>
    <row r="109" spans="1:50" x14ac:dyDescent="0.25">
      <c r="A109" s="4">
        <f t="shared" si="1"/>
        <v>72.451525167973699</v>
      </c>
      <c r="B109" s="3">
        <f t="shared" si="2"/>
        <v>5.8535800020300002</v>
      </c>
      <c r="C109" s="2" t="str">
        <f t="shared" si="0"/>
        <v>11:50-75</v>
      </c>
      <c r="D109" s="8">
        <f t="shared" si="3"/>
        <v>3.2087047285248901E-2</v>
      </c>
      <c r="E109" s="8">
        <f t="shared" si="4"/>
        <v>1.6144051218705331E-2</v>
      </c>
      <c r="F109" s="3"/>
      <c r="G109" s="2">
        <f t="shared" si="15"/>
        <v>32.38615711961986</v>
      </c>
      <c r="H109" s="2">
        <f t="shared" si="15"/>
        <v>17.741991552272086</v>
      </c>
      <c r="I109" s="33">
        <f t="shared" si="6"/>
        <v>44.196952789372801</v>
      </c>
      <c r="K109" s="14">
        <f>VLOOKUP($C109,'Refi Adj'!$B$2:$E$32,2,0)</f>
        <v>1</v>
      </c>
      <c r="L109" s="14">
        <f>VLOOKUP($C109,'Refi Adj'!$B$2:$E$32,3,0)</f>
        <v>1</v>
      </c>
      <c r="M109" s="14">
        <f>VLOOKUP($C109,'Refi Adj'!$B$2:$E$32,4,0)</f>
        <v>1.1000000000000001</v>
      </c>
      <c r="O109" s="40">
        <f t="shared" si="7"/>
        <v>4.0234091095011332E-2</v>
      </c>
      <c r="P109" s="40">
        <f t="shared" si="8"/>
        <v>8.9289718633518301E-3</v>
      </c>
      <c r="Q109" s="40">
        <f t="shared" si="9"/>
        <v>2.1451019556015631E-2</v>
      </c>
      <c r="R109" s="14"/>
      <c r="S109" s="34">
        <f>Z29+AA29+AB29*K109+AC29*L109+Q110*$M$78</f>
        <v>3.1318239798515009E-2</v>
      </c>
      <c r="T109" s="2">
        <f t="shared" si="11"/>
        <v>31.738870972076285</v>
      </c>
      <c r="U109" s="33">
        <f t="shared" si="13"/>
        <v>31.738870972076285</v>
      </c>
      <c r="V109" s="7">
        <f t="shared" si="12"/>
        <v>1.0245482342456023</v>
      </c>
      <c r="X109" s="9"/>
      <c r="Y109" s="8"/>
      <c r="Z109" s="8"/>
      <c r="AC109" s="9"/>
      <c r="AD109" s="8"/>
      <c r="AE109" s="8"/>
      <c r="AH109" s="9"/>
      <c r="AI109" s="8"/>
      <c r="AJ109" s="8"/>
    </row>
    <row r="110" spans="1:50" x14ac:dyDescent="0.25">
      <c r="A110" s="4">
        <f t="shared" si="1"/>
        <v>85.559474535318401</v>
      </c>
      <c r="B110" s="3">
        <f t="shared" si="2"/>
        <v>17.67244214522</v>
      </c>
      <c r="C110" s="2" t="str">
        <f t="shared" si="0"/>
        <v>12:75-100</v>
      </c>
      <c r="D110" s="8">
        <f t="shared" si="3"/>
        <v>3.52305795340353E-2</v>
      </c>
      <c r="E110" s="8">
        <f t="shared" si="4"/>
        <v>1.8299998212727028E-2</v>
      </c>
      <c r="F110" s="3"/>
      <c r="G110" s="2">
        <f t="shared" si="15"/>
        <v>34.974701531182774</v>
      </c>
      <c r="H110" s="2">
        <f t="shared" si="15"/>
        <v>19.879158604696702</v>
      </c>
      <c r="I110" s="33">
        <f t="shared" si="6"/>
        <v>45.14609082773088</v>
      </c>
      <c r="K110" s="14">
        <f>VLOOKUP($C110,'Refi Adj'!$B$2:$E$32,2,0)</f>
        <v>1</v>
      </c>
      <c r="L110" s="14">
        <f>VLOOKUP($C110,'Refi Adj'!$B$2:$E$32,3,0)</f>
        <v>1</v>
      </c>
      <c r="M110" s="14">
        <f>VLOOKUP($C110,'Refi Adj'!$B$2:$E$32,4,0)</f>
        <v>1.02</v>
      </c>
      <c r="O110" s="40">
        <f t="shared" si="7"/>
        <v>4.1261362065662083E-2</v>
      </c>
      <c r="P110" s="40">
        <f t="shared" si="8"/>
        <v>1.0751410119973701E-2</v>
      </c>
      <c r="Q110" s="40">
        <f t="shared" si="9"/>
        <v>2.2955390898249054E-2</v>
      </c>
      <c r="R110" s="14"/>
      <c r="S110" s="34">
        <f t="shared" ref="S110:S111" si="16">Z30+AA30+AB30*K110+AC30*L110+Q111*$M$78</f>
        <v>3.4898544037134202E-2</v>
      </c>
      <c r="T110" s="2">
        <f t="shared" si="11"/>
        <v>34.705642967458708</v>
      </c>
      <c r="U110" s="33">
        <f t="shared" si="13"/>
        <v>34.705642967458708</v>
      </c>
      <c r="V110" s="7">
        <f t="shared" si="12"/>
        <v>1.0095143080051647</v>
      </c>
      <c r="X110" s="9"/>
      <c r="Y110" s="8"/>
      <c r="Z110" s="8"/>
      <c r="AC110" s="9"/>
      <c r="AD110" s="8"/>
      <c r="AE110" s="8"/>
      <c r="AH110" s="9"/>
      <c r="AI110" s="8"/>
      <c r="AJ110" s="8"/>
    </row>
    <row r="111" spans="1:50" x14ac:dyDescent="0.25">
      <c r="A111" s="4">
        <f t="shared" si="1"/>
        <v>109.884869518402</v>
      </c>
      <c r="B111" s="3">
        <f t="shared" si="2"/>
        <v>6.3984816987299995</v>
      </c>
      <c r="C111" s="2" t="str">
        <f t="shared" si="0"/>
        <v>13:100-125</v>
      </c>
      <c r="D111" s="8">
        <f t="shared" si="3"/>
        <v>3.9877447648275298E-2</v>
      </c>
      <c r="E111" s="8">
        <f t="shared" si="4"/>
        <v>2.2304924114117775E-2</v>
      </c>
      <c r="F111" s="3"/>
      <c r="G111" s="2">
        <f t="shared" si="15"/>
        <v>38.635097059717907</v>
      </c>
      <c r="H111" s="2">
        <f t="shared" si="15"/>
        <v>23.714651490611661</v>
      </c>
      <c r="I111" s="33">
        <f t="shared" si="6"/>
        <v>46.908006527925714</v>
      </c>
      <c r="K111" s="14">
        <f>VLOOKUP($C111,'Refi Adj'!$B$2:$E$32,2,0)</f>
        <v>1</v>
      </c>
      <c r="L111" s="14">
        <f>VLOOKUP($C111,'Refi Adj'!$B$2:$E$32,3,0)</f>
        <v>1</v>
      </c>
      <c r="M111" s="14">
        <f>VLOOKUP($C111,'Refi Adj'!$B$2:$E$32,4,0)</f>
        <v>0.95</v>
      </c>
      <c r="O111" s="40">
        <f t="shared" si="7"/>
        <v>4.3501172776405118E-2</v>
      </c>
      <c r="P111" s="40">
        <f t="shared" si="8"/>
        <v>1.4411846632207501E-2</v>
      </c>
      <c r="Q111" s="40">
        <f t="shared" si="9"/>
        <v>2.6047577089886545E-2</v>
      </c>
      <c r="R111" s="14"/>
      <c r="S111" s="34">
        <f t="shared" si="16"/>
        <v>3.9052903892747903E-2</v>
      </c>
      <c r="T111" s="2">
        <f t="shared" si="11"/>
        <v>37.999706609526349</v>
      </c>
      <c r="U111" s="33">
        <f t="shared" si="13"/>
        <v>37.999706609526349</v>
      </c>
      <c r="V111" s="7">
        <f t="shared" si="12"/>
        <v>1.0211135068929025</v>
      </c>
      <c r="AC111" s="9"/>
      <c r="AD111" s="8"/>
      <c r="AE111" s="8"/>
      <c r="AH111" s="9"/>
      <c r="AI111" s="8"/>
      <c r="AJ111" s="8"/>
    </row>
    <row r="112" spans="1:50" x14ac:dyDescent="0.25">
      <c r="A112" s="4">
        <f t="shared" si="1"/>
        <v>135.383023664653</v>
      </c>
      <c r="B112" s="3">
        <f t="shared" si="2"/>
        <v>2.36403964429</v>
      </c>
      <c r="C112" s="2" t="str">
        <f t="shared" si="0"/>
        <v>14:125-150</v>
      </c>
      <c r="D112" s="8">
        <f t="shared" si="3"/>
        <v>4.2318970185423202E-2</v>
      </c>
      <c r="E112" s="8">
        <f t="shared" si="4"/>
        <v>2.7153119209575732E-2</v>
      </c>
      <c r="F112" s="3"/>
      <c r="G112" s="2">
        <f t="shared" si="15"/>
        <v>40.481686364924109</v>
      </c>
      <c r="H112" s="2">
        <f t="shared" si="15"/>
        <v>28.132276334458496</v>
      </c>
      <c r="I112" s="33">
        <f t="shared" si="6"/>
        <v>48.62922774129089</v>
      </c>
      <c r="K112" s="14">
        <f>VLOOKUP($C112,'Refi Adj'!$B$2:$E$32,2,0)</f>
        <v>1</v>
      </c>
      <c r="L112" s="14">
        <f>VLOOKUP($C112,'Refi Adj'!$B$2:$E$32,3,0)</f>
        <v>1</v>
      </c>
      <c r="M112" s="14">
        <f>VLOOKUP($C112,'Refi Adj'!$B$2:$E$32,4,0)</f>
        <v>0.92</v>
      </c>
      <c r="O112" s="40">
        <f t="shared" si="7"/>
        <v>4.5781707701135224E-2</v>
      </c>
      <c r="P112" s="40">
        <f t="shared" si="8"/>
        <v>1.8938903454540999E-2</v>
      </c>
      <c r="Q112" s="40">
        <f t="shared" si="9"/>
        <v>2.967602515317869E-2</v>
      </c>
      <c r="R112" s="14"/>
      <c r="S112" s="34">
        <f>Z32+AA32+AB32*K112+AC32*L112+Q112*$M$78</f>
        <v>3.9374042165872356E-2</v>
      </c>
      <c r="T112" s="2">
        <f t="shared" si="11"/>
        <v>38.247888154673539</v>
      </c>
      <c r="U112" s="33">
        <f t="shared" si="13"/>
        <v>38.247888154673539</v>
      </c>
      <c r="V112" s="7">
        <f t="shared" si="12"/>
        <v>1.074793642144859</v>
      </c>
    </row>
    <row r="113" spans="1:51" s="64" customFormat="1" x14ac:dyDescent="0.25">
      <c r="A113" s="54">
        <f t="shared" ref="A113" si="17">K33</f>
        <v>155.85016048708499</v>
      </c>
      <c r="B113" s="55">
        <f t="shared" ref="B113" si="18">AQ33/1000000000</f>
        <v>0.31723411136000002</v>
      </c>
      <c r="C113" s="56" t="str">
        <f t="shared" ref="C113" si="19">AO33</f>
        <v>15:150-175</v>
      </c>
      <c r="D113" s="57">
        <f t="shared" ref="D113" si="20">E33</f>
        <v>6.9302462151791699E-2</v>
      </c>
      <c r="E113" s="57">
        <f t="shared" ref="E113" si="21">Z33+AA33+AB33+AC33+AD33</f>
        <v>3.2157362446108201E-2</v>
      </c>
      <c r="F113" s="55"/>
      <c r="G113" s="56">
        <f t="shared" ref="G113" si="22">(1-(1-D113)^12)*100</f>
        <v>57.762055041889873</v>
      </c>
      <c r="H113" s="56">
        <f t="shared" ref="H113" si="23">(1-(1-E113)^12)*100</f>
        <v>32.445076208507118</v>
      </c>
      <c r="I113" s="58">
        <f t="shared" ref="I113" si="24">(1-(1-SUM(Z72,AA72,AB72,AC72,AD72*M113))^12)*100</f>
        <v>50.008833849517245</v>
      </c>
      <c r="J113" s="25"/>
      <c r="K113" s="59">
        <f>VLOOKUP($C113,'Refi Adj'!$B$2:$E$32,2,0)</f>
        <v>1</v>
      </c>
      <c r="L113" s="59">
        <f>VLOOKUP($C113,'Refi Adj'!$B$2:$E$32,3,0)</f>
        <v>1</v>
      </c>
      <c r="M113" s="59">
        <f>VLOOKUP($C113,'Refi Adj'!$B$2:$E$32,4,0)</f>
        <v>0.9</v>
      </c>
      <c r="N113" s="25"/>
      <c r="O113" s="60">
        <f t="shared" ref="O113" si="25">AD72*M113</f>
        <v>4.7574332214666032E-2</v>
      </c>
      <c r="P113" s="60">
        <f t="shared" ref="P113" si="26">AD33</f>
        <v>2.3592109477622698E-2</v>
      </c>
      <c r="Q113" s="60">
        <f t="shared" ref="Q113" si="27">(O113*$O$79+P113*$P$79)</f>
        <v>3.3184998572440033E-2</v>
      </c>
      <c r="R113" s="59"/>
      <c r="S113" s="61">
        <f t="shared" ref="S113" si="28">Z33+AA33+AB33*K113+AC33*L113+Q113*$M$78</f>
        <v>4.3409501469547536E-2</v>
      </c>
      <c r="T113" s="56">
        <f t="shared" ref="T113" si="29">100*(1-(1-S113)^12)</f>
        <v>41.289908882807723</v>
      </c>
      <c r="U113" s="58">
        <f t="shared" ref="U113" si="30">100*(1-(1-S113*$M$79)^12)</f>
        <v>41.289908882807723</v>
      </c>
      <c r="V113" s="62">
        <f t="shared" ref="V113" si="31">D113/S113</f>
        <v>1.5964814108820966</v>
      </c>
      <c r="X113" s="65"/>
      <c r="Y113" s="66"/>
      <c r="Z113" s="66"/>
      <c r="AC113" s="65"/>
      <c r="AD113" s="66"/>
      <c r="AE113" s="66"/>
      <c r="AQ113"/>
    </row>
    <row r="114" spans="1:51" s="17" customFormat="1" x14ac:dyDescent="0.25">
      <c r="A114" s="4"/>
      <c r="B114" s="3"/>
      <c r="C114" s="2"/>
      <c r="D114" s="8"/>
      <c r="E114" s="8"/>
      <c r="F114" s="3"/>
      <c r="G114" s="2"/>
      <c r="H114" s="2"/>
      <c r="I114" s="33"/>
      <c r="J114"/>
      <c r="K114" s="14"/>
      <c r="L114" s="14"/>
      <c r="M114" s="14"/>
      <c r="N114"/>
      <c r="O114" s="40"/>
      <c r="P114" s="40"/>
      <c r="Q114" s="40"/>
      <c r="R114" s="14"/>
      <c r="S114" s="34"/>
      <c r="T114" s="2"/>
      <c r="U114" s="33"/>
      <c r="V114" s="7"/>
      <c r="X114" s="18"/>
      <c r="Y114" s="16"/>
      <c r="Z114" s="16"/>
      <c r="AC114" s="18"/>
      <c r="AD114" s="16"/>
      <c r="AE114" s="16"/>
      <c r="AQ114"/>
    </row>
    <row r="115" spans="1:51" s="17" customFormat="1" x14ac:dyDescent="0.25">
      <c r="A115" s="15"/>
      <c r="B115" s="20"/>
      <c r="C115" s="21"/>
      <c r="D115" s="16"/>
      <c r="E115" s="16"/>
      <c r="F115" s="20"/>
      <c r="G115" s="21"/>
      <c r="H115" s="21"/>
      <c r="K115" s="14"/>
      <c r="L115" s="14"/>
      <c r="M115" s="14"/>
      <c r="N115" s="16"/>
      <c r="O115" s="21"/>
      <c r="P115" s="22"/>
      <c r="X115" s="18"/>
      <c r="Y115" s="16"/>
      <c r="Z115" s="16"/>
      <c r="AC115" s="18"/>
      <c r="AD115" s="16"/>
      <c r="AE115" s="16"/>
      <c r="AQ115"/>
    </row>
    <row r="116" spans="1:51" s="17" customFormat="1" x14ac:dyDescent="0.25">
      <c r="A116" s="15"/>
      <c r="B116" s="20"/>
      <c r="C116" s="21"/>
      <c r="D116" s="16"/>
      <c r="E116" s="16"/>
      <c r="F116" s="20"/>
      <c r="G116" s="21"/>
      <c r="H116" s="21"/>
      <c r="K116" s="15"/>
      <c r="L116" s="15"/>
      <c r="M116" s="15"/>
      <c r="N116" s="16"/>
      <c r="O116" s="21"/>
      <c r="P116" s="22"/>
      <c r="X116" s="18"/>
      <c r="Y116" s="16"/>
      <c r="Z116" s="16"/>
      <c r="AC116" s="18"/>
      <c r="AD116" s="16"/>
      <c r="AE116" s="16"/>
      <c r="AQ116"/>
    </row>
    <row r="117" spans="1:51" s="17" customFormat="1" x14ac:dyDescent="0.25">
      <c r="A117" s="15"/>
      <c r="B117" s="20"/>
      <c r="C117" s="21"/>
      <c r="D117" s="16"/>
      <c r="E117" s="16"/>
      <c r="F117" s="20"/>
      <c r="G117" s="21"/>
      <c r="H117" s="21"/>
      <c r="K117" s="15"/>
      <c r="L117" s="15"/>
      <c r="M117" s="23"/>
      <c r="N117" s="16"/>
      <c r="O117" s="21"/>
      <c r="P117" s="22"/>
      <c r="X117" s="18"/>
      <c r="Y117" s="16"/>
      <c r="Z117" s="16"/>
      <c r="AC117" s="18"/>
      <c r="AD117" s="16"/>
      <c r="AE117" s="16"/>
      <c r="AQ117"/>
    </row>
    <row r="120" spans="1:51" s="41" customFormat="1" x14ac:dyDescent="0.25">
      <c r="AQ120"/>
    </row>
    <row r="121" spans="1:51" x14ac:dyDescent="0.25">
      <c r="A121" t="s">
        <v>179</v>
      </c>
      <c r="C121" t="s">
        <v>182</v>
      </c>
      <c r="F121" t="s">
        <v>166</v>
      </c>
      <c r="AS121" s="17" t="s">
        <v>88</v>
      </c>
      <c r="AT121" s="17" t="s">
        <v>89</v>
      </c>
      <c r="AU121" s="17"/>
      <c r="AV121" s="17"/>
      <c r="AW121" s="17" t="s">
        <v>90</v>
      </c>
      <c r="AX121" s="17"/>
    </row>
    <row r="122" spans="1:51" x14ac:dyDescent="0.25">
      <c r="A122" t="s">
        <v>20</v>
      </c>
      <c r="B122" t="s">
        <v>21</v>
      </c>
      <c r="C122" t="s">
        <v>22</v>
      </c>
      <c r="D122" t="s">
        <v>23</v>
      </c>
      <c r="E122" t="s">
        <v>94</v>
      </c>
      <c r="F122" t="s">
        <v>95</v>
      </c>
      <c r="G122" t="s">
        <v>24</v>
      </c>
      <c r="H122" t="s">
        <v>25</v>
      </c>
      <c r="I122" t="s">
        <v>26</v>
      </c>
      <c r="J122" t="s">
        <v>27</v>
      </c>
      <c r="K122" t="s">
        <v>28</v>
      </c>
      <c r="L122" t="s">
        <v>29</v>
      </c>
      <c r="M122" t="s">
        <v>30</v>
      </c>
      <c r="N122" t="s">
        <v>31</v>
      </c>
      <c r="O122" t="s">
        <v>32</v>
      </c>
      <c r="P122" t="s">
        <v>33</v>
      </c>
      <c r="Q122" t="s">
        <v>34</v>
      </c>
      <c r="R122" t="s">
        <v>35</v>
      </c>
      <c r="S122" t="s">
        <v>36</v>
      </c>
      <c r="T122" t="s">
        <v>37</v>
      </c>
      <c r="U122" t="s">
        <v>38</v>
      </c>
      <c r="V122" t="s">
        <v>39</v>
      </c>
      <c r="W122" t="s">
        <v>40</v>
      </c>
      <c r="X122" t="s">
        <v>41</v>
      </c>
      <c r="Y122" t="s">
        <v>42</v>
      </c>
      <c r="Z122" t="s">
        <v>43</v>
      </c>
      <c r="AA122" t="s">
        <v>44</v>
      </c>
      <c r="AB122" s="1" t="s">
        <v>45</v>
      </c>
      <c r="AC122" s="1" t="s">
        <v>46</v>
      </c>
      <c r="AD122" s="1" t="s">
        <v>47</v>
      </c>
      <c r="AE122" t="s">
        <v>48</v>
      </c>
      <c r="AF122" t="s">
        <v>49</v>
      </c>
      <c r="AG122" t="s">
        <v>50</v>
      </c>
      <c r="AH122" t="s">
        <v>51</v>
      </c>
      <c r="AI122" t="s">
        <v>52</v>
      </c>
      <c r="AJ122" t="s">
        <v>53</v>
      </c>
      <c r="AK122" t="s">
        <v>54</v>
      </c>
      <c r="AL122" t="s">
        <v>55</v>
      </c>
      <c r="AM122" t="s">
        <v>56</v>
      </c>
      <c r="AN122" t="s">
        <v>57</v>
      </c>
      <c r="AO122" t="s">
        <v>58</v>
      </c>
      <c r="AP122" t="s">
        <v>59</v>
      </c>
      <c r="AQ122" t="s">
        <v>60</v>
      </c>
      <c r="AR122" t="s">
        <v>61</v>
      </c>
      <c r="AS122" s="19" t="s">
        <v>116</v>
      </c>
      <c r="AT122" s="19" t="s">
        <v>117</v>
      </c>
      <c r="AU122" s="17" t="s">
        <v>118</v>
      </c>
      <c r="AV122" s="17" t="s">
        <v>119</v>
      </c>
      <c r="AW122" s="19" t="s">
        <v>120</v>
      </c>
      <c r="AX122" s="17" t="s">
        <v>121</v>
      </c>
      <c r="AY122" t="s">
        <v>171</v>
      </c>
    </row>
    <row r="123" spans="1:51" x14ac:dyDescent="0.25">
      <c r="A123">
        <v>97</v>
      </c>
      <c r="B123" s="4">
        <v>0.981058843549936</v>
      </c>
      <c r="C123" s="4">
        <v>99.955281208192901</v>
      </c>
      <c r="D123" s="4">
        <v>20.5048407256416</v>
      </c>
      <c r="E123" s="4">
        <v>0.47413511460297297</v>
      </c>
      <c r="F123" s="5">
        <v>1.8941156450063099E-2</v>
      </c>
      <c r="G123" s="5">
        <v>0</v>
      </c>
      <c r="H123" s="4">
        <v>4.375</v>
      </c>
      <c r="I123" s="4">
        <v>3.7606606211961302</v>
      </c>
      <c r="J123" s="4">
        <v>-72.206400000000002</v>
      </c>
      <c r="K123" s="4">
        <v>2.5904381600544699</v>
      </c>
      <c r="L123" s="4">
        <v>100</v>
      </c>
      <c r="M123" s="4">
        <v>87.474135114602902</v>
      </c>
      <c r="N123" s="4">
        <v>60</v>
      </c>
      <c r="O123" s="4">
        <v>2.5167248702032201</v>
      </c>
      <c r="P123" s="4">
        <v>17831.158285344201</v>
      </c>
      <c r="Q123" s="4">
        <v>17783.57</v>
      </c>
      <c r="R123" s="4">
        <v>800</v>
      </c>
      <c r="S123" s="4">
        <v>0</v>
      </c>
      <c r="T123" s="4">
        <v>0</v>
      </c>
      <c r="U123" s="4">
        <v>0</v>
      </c>
      <c r="V123" s="4">
        <v>0</v>
      </c>
      <c r="W123" s="4">
        <v>0</v>
      </c>
      <c r="X123" s="4">
        <v>1</v>
      </c>
      <c r="Y123" s="4">
        <v>0</v>
      </c>
      <c r="Z123" s="5">
        <v>1.3350575469945E-2</v>
      </c>
      <c r="AA123" s="5">
        <v>9.8462842401722401E-5</v>
      </c>
      <c r="AB123" s="10">
        <v>5.4340409583508798E-3</v>
      </c>
      <c r="AC123" s="10">
        <v>0</v>
      </c>
      <c r="AD123" s="10">
        <v>5.8062438014414399E-5</v>
      </c>
      <c r="AE123" s="4">
        <v>0.12461709169056701</v>
      </c>
      <c r="AF123" s="4">
        <v>0</v>
      </c>
      <c r="AG123" s="4">
        <v>1</v>
      </c>
      <c r="AH123" s="4">
        <v>1</v>
      </c>
      <c r="AI123" s="4">
        <v>1</v>
      </c>
      <c r="AJ123" s="4">
        <v>1</v>
      </c>
      <c r="AK123" s="4">
        <v>1</v>
      </c>
      <c r="AL123" s="4">
        <v>1</v>
      </c>
      <c r="AM123" s="4">
        <v>0</v>
      </c>
      <c r="AN123" s="4">
        <v>0</v>
      </c>
      <c r="AO123" s="4" t="s">
        <v>141</v>
      </c>
      <c r="AP123" s="4" t="s">
        <v>127</v>
      </c>
      <c r="AQ123">
        <v>35567.14</v>
      </c>
      <c r="AR123" s="4">
        <v>2</v>
      </c>
      <c r="AS123" s="15">
        <v>100</v>
      </c>
      <c r="AT123" s="15">
        <v>0</v>
      </c>
      <c r="AU123" s="15">
        <v>100</v>
      </c>
      <c r="AV123" s="15">
        <v>0</v>
      </c>
      <c r="AW123" s="15">
        <v>0</v>
      </c>
      <c r="AX123" s="15">
        <v>0</v>
      </c>
      <c r="AY123" s="31">
        <v>2162.61697208434</v>
      </c>
    </row>
    <row r="124" spans="1:51" x14ac:dyDescent="0.25">
      <c r="A124">
        <v>97</v>
      </c>
      <c r="B124" s="4">
        <v>0.98245513517222005</v>
      </c>
      <c r="C124" s="4">
        <v>16.883124082959402</v>
      </c>
      <c r="D124" s="4">
        <v>19.1364648013849</v>
      </c>
      <c r="E124" s="4">
        <v>1.5292072507522E-2</v>
      </c>
      <c r="F124" s="5">
        <v>1.7544864827778998E-2</v>
      </c>
      <c r="G124" s="5">
        <v>0</v>
      </c>
      <c r="H124" s="4">
        <v>4.5365542151877101</v>
      </c>
      <c r="I124" s="4">
        <v>3.9341215756108801</v>
      </c>
      <c r="J124" s="4">
        <v>-33.501752891212902</v>
      </c>
      <c r="K124" s="4">
        <v>8.3859232756867996</v>
      </c>
      <c r="L124" s="4">
        <v>92.765015685821993</v>
      </c>
      <c r="M124" s="4">
        <v>74.054436081440599</v>
      </c>
      <c r="N124" s="4">
        <v>62.985504636728699</v>
      </c>
      <c r="O124" s="4">
        <v>6.7598632778910099</v>
      </c>
      <c r="P124" s="4">
        <v>34619.839065541899</v>
      </c>
      <c r="Q124" s="4">
        <v>27456.642</v>
      </c>
      <c r="R124" s="4">
        <v>782.16102926934695</v>
      </c>
      <c r="S124" s="4">
        <v>0</v>
      </c>
      <c r="T124" s="4">
        <v>0</v>
      </c>
      <c r="U124" s="4">
        <v>0</v>
      </c>
      <c r="V124" s="4">
        <v>0</v>
      </c>
      <c r="W124" s="4">
        <v>0</v>
      </c>
      <c r="X124" s="4">
        <v>0.64879179325716496</v>
      </c>
      <c r="Y124" s="4">
        <v>0</v>
      </c>
      <c r="Z124" s="5">
        <v>8.5001873877366303E-3</v>
      </c>
      <c r="AA124" s="5">
        <v>3.4500776867396902E-4</v>
      </c>
      <c r="AB124" s="10">
        <v>7.8075667977260199E-3</v>
      </c>
      <c r="AC124" s="10">
        <v>7.5650930572391097E-4</v>
      </c>
      <c r="AD124" s="10">
        <v>1.3557687551959101E-4</v>
      </c>
      <c r="AE124" s="4">
        <v>0.24025044283536001</v>
      </c>
      <c r="AF124" s="4">
        <v>0</v>
      </c>
      <c r="AG124" s="4">
        <v>0.35378313924914701</v>
      </c>
      <c r="AH124" s="4">
        <v>0.35378313924914701</v>
      </c>
      <c r="AI124" s="4">
        <v>0.64879179325716496</v>
      </c>
      <c r="AJ124" s="4">
        <v>0.64879179325716496</v>
      </c>
      <c r="AK124" s="4">
        <v>0.64879179325716496</v>
      </c>
      <c r="AL124" s="4">
        <v>0.92584777847196298</v>
      </c>
      <c r="AM124" s="4">
        <v>0</v>
      </c>
      <c r="AN124" s="4">
        <v>0</v>
      </c>
      <c r="AO124" s="4" t="s">
        <v>142</v>
      </c>
      <c r="AP124" s="4">
        <v>43230</v>
      </c>
      <c r="AQ124">
        <v>274566.42</v>
      </c>
      <c r="AR124" s="4">
        <v>10</v>
      </c>
      <c r="AS124" s="15">
        <v>100</v>
      </c>
      <c r="AT124" s="15">
        <v>0</v>
      </c>
      <c r="AU124" s="15">
        <v>100</v>
      </c>
      <c r="AV124" s="15">
        <v>0</v>
      </c>
      <c r="AW124" s="15">
        <v>0</v>
      </c>
      <c r="AX124" s="15">
        <v>0</v>
      </c>
      <c r="AY124" s="31">
        <v>2290.4064702821202</v>
      </c>
    </row>
    <row r="125" spans="1:51" x14ac:dyDescent="0.25">
      <c r="A125">
        <v>97</v>
      </c>
      <c r="B125" s="4">
        <v>0.98578184194825003</v>
      </c>
      <c r="C125" s="4">
        <v>7.4613196171793996</v>
      </c>
      <c r="D125" s="4">
        <v>15.788816583705801</v>
      </c>
      <c r="E125" s="4">
        <v>6.4411216813520097E-3</v>
      </c>
      <c r="F125" s="5">
        <v>1.4218158051749599E-2</v>
      </c>
      <c r="G125" s="5">
        <v>0</v>
      </c>
      <c r="H125" s="4">
        <v>4.26536939781586</v>
      </c>
      <c r="I125" s="4">
        <v>3.9164514180807699</v>
      </c>
      <c r="J125" s="4">
        <v>-35.121079027422198</v>
      </c>
      <c r="K125" s="4">
        <v>13.768401129947399</v>
      </c>
      <c r="L125" s="4">
        <v>60.533341599428901</v>
      </c>
      <c r="M125" s="4">
        <v>64.7315236523864</v>
      </c>
      <c r="N125" s="4">
        <v>76.669562014170495</v>
      </c>
      <c r="O125" s="4">
        <v>25.829777433596</v>
      </c>
      <c r="P125" s="4">
        <v>124548.35981874001</v>
      </c>
      <c r="Q125" s="4">
        <v>51263.622000000003</v>
      </c>
      <c r="R125" s="4">
        <v>795.89809611969997</v>
      </c>
      <c r="S125" s="4">
        <v>0</v>
      </c>
      <c r="T125" s="4">
        <v>0</v>
      </c>
      <c r="U125" s="4">
        <v>0.523360990762611</v>
      </c>
      <c r="V125" s="4">
        <v>0</v>
      </c>
      <c r="W125" s="4">
        <v>0</v>
      </c>
      <c r="X125" s="4">
        <v>0.69302264674158198</v>
      </c>
      <c r="Y125" s="4">
        <v>0</v>
      </c>
      <c r="Z125" s="5">
        <v>4.6890072085901298E-3</v>
      </c>
      <c r="AA125" s="5">
        <v>2.0978226882329901E-4</v>
      </c>
      <c r="AB125" s="10">
        <v>7.4871526495847197E-3</v>
      </c>
      <c r="AC125" s="10">
        <v>7.6185130601598905E-4</v>
      </c>
      <c r="AD125" s="10">
        <v>1.0703500955439699E-3</v>
      </c>
      <c r="AE125" s="4">
        <v>0.39525258069429198</v>
      </c>
      <c r="AF125" s="4">
        <v>0</v>
      </c>
      <c r="AG125" s="4">
        <v>0.236886402603389</v>
      </c>
      <c r="AH125" s="4">
        <v>0.236886402603389</v>
      </c>
      <c r="AI125" s="4">
        <v>0.30695874357063502</v>
      </c>
      <c r="AJ125" s="4">
        <v>0.30695874357063502</v>
      </c>
      <c r="AK125" s="4">
        <v>0.37834611062011902</v>
      </c>
      <c r="AL125" s="4">
        <v>0.45030470145086499</v>
      </c>
      <c r="AM125" s="4">
        <v>0</v>
      </c>
      <c r="AN125" s="4">
        <v>0</v>
      </c>
      <c r="AO125" s="4" t="s">
        <v>143</v>
      </c>
      <c r="AP125" s="4">
        <v>43388</v>
      </c>
      <c r="AQ125">
        <v>512636.22</v>
      </c>
      <c r="AR125" s="4">
        <v>10</v>
      </c>
      <c r="AS125" s="15">
        <v>100</v>
      </c>
      <c r="AT125" s="15">
        <v>0</v>
      </c>
      <c r="AU125" s="15">
        <v>100</v>
      </c>
      <c r="AV125" s="15">
        <v>0</v>
      </c>
      <c r="AW125" s="15">
        <v>0</v>
      </c>
      <c r="AX125" s="15">
        <v>0</v>
      </c>
      <c r="AY125" s="31">
        <v>2512.5878645859202</v>
      </c>
    </row>
    <row r="126" spans="1:51" x14ac:dyDescent="0.25">
      <c r="A126">
        <v>97</v>
      </c>
      <c r="B126" s="4">
        <v>0.98415526424031297</v>
      </c>
      <c r="C126" s="4">
        <v>64.478769868411007</v>
      </c>
      <c r="D126" s="4">
        <v>17.4411873633311</v>
      </c>
      <c r="E126" s="4">
        <v>8.2638168745465604E-2</v>
      </c>
      <c r="F126" s="5">
        <v>1.5844735759686299E-2</v>
      </c>
      <c r="G126" s="5">
        <v>0</v>
      </c>
      <c r="H126" s="4">
        <v>4.40406157686244</v>
      </c>
      <c r="I126" s="4">
        <v>3.9090768691718001</v>
      </c>
      <c r="J126" s="4">
        <v>-32.398214887465997</v>
      </c>
      <c r="K126" s="4">
        <v>17.3684195963991</v>
      </c>
      <c r="L126" s="4">
        <v>71.0915067310371</v>
      </c>
      <c r="M126" s="4">
        <v>67.504556660080596</v>
      </c>
      <c r="N126" s="4">
        <v>71.047808708456202</v>
      </c>
      <c r="O126" s="4">
        <v>19.335857254602701</v>
      </c>
      <c r="P126" s="4">
        <v>96887.0122104599</v>
      </c>
      <c r="Q126" s="4">
        <v>34091.647142857102</v>
      </c>
      <c r="R126" s="4">
        <v>795.16743609826199</v>
      </c>
      <c r="S126" s="4">
        <v>0</v>
      </c>
      <c r="T126" s="4">
        <v>0</v>
      </c>
      <c r="U126" s="4">
        <v>0.37728224979672698</v>
      </c>
      <c r="V126" s="4">
        <v>0</v>
      </c>
      <c r="W126" s="4">
        <v>0</v>
      </c>
      <c r="X126" s="4">
        <v>0.61201691647440104</v>
      </c>
      <c r="Y126" s="4">
        <v>0</v>
      </c>
      <c r="Z126" s="5">
        <v>6.5694697534871603E-3</v>
      </c>
      <c r="AA126" s="5">
        <v>2.8342469461902398E-4</v>
      </c>
      <c r="AB126" s="10">
        <v>7.4290926431799104E-3</v>
      </c>
      <c r="AC126" s="10">
        <v>7.1623630189975702E-4</v>
      </c>
      <c r="AD126" s="10">
        <v>8.46497451298467E-4</v>
      </c>
      <c r="AE126" s="4">
        <v>0.367796225253678</v>
      </c>
      <c r="AF126" s="4">
        <v>2.62643863091781E-2</v>
      </c>
      <c r="AG126" s="4">
        <v>0.33784590357484401</v>
      </c>
      <c r="AH126" s="4">
        <v>0.378615881876609</v>
      </c>
      <c r="AI126" s="4">
        <v>0.403988987164136</v>
      </c>
      <c r="AJ126" s="4">
        <v>0.424503829376778</v>
      </c>
      <c r="AK126" s="4">
        <v>0.42741509968249503</v>
      </c>
      <c r="AL126" s="4">
        <v>0.42741509968249503</v>
      </c>
      <c r="AM126" s="4">
        <v>0</v>
      </c>
      <c r="AN126" s="4">
        <v>0</v>
      </c>
      <c r="AO126" s="4" t="s">
        <v>144</v>
      </c>
      <c r="AP126" s="4" t="s">
        <v>128</v>
      </c>
      <c r="AQ126">
        <v>715924.59</v>
      </c>
      <c r="AR126" s="4">
        <v>21</v>
      </c>
      <c r="AS126" s="15">
        <v>100</v>
      </c>
      <c r="AT126" s="15">
        <v>0</v>
      </c>
      <c r="AU126" s="15">
        <v>100</v>
      </c>
      <c r="AV126" s="15">
        <v>0</v>
      </c>
      <c r="AW126" s="15">
        <v>0</v>
      </c>
      <c r="AX126" s="15">
        <v>0</v>
      </c>
      <c r="AY126">
        <v>2554.6652789160298</v>
      </c>
    </row>
    <row r="127" spans="1:51" x14ac:dyDescent="0.25">
      <c r="A127">
        <v>97</v>
      </c>
      <c r="B127" s="4">
        <v>0.98664020893544302</v>
      </c>
      <c r="C127" s="4">
        <v>28.865346166213701</v>
      </c>
      <c r="D127" s="4">
        <v>14.9046702542148</v>
      </c>
      <c r="E127" s="4">
        <v>2.7983951982608501E-2</v>
      </c>
      <c r="F127" s="5">
        <v>1.33597910645567E-2</v>
      </c>
      <c r="G127" s="5">
        <v>0</v>
      </c>
      <c r="H127" s="4">
        <v>4.0447178319122896</v>
      </c>
      <c r="I127" s="4">
        <v>3.8886437566109899</v>
      </c>
      <c r="J127" s="4">
        <v>-34.347937340558502</v>
      </c>
      <c r="K127" s="4">
        <v>22.108428923031202</v>
      </c>
      <c r="L127" s="4">
        <v>33.681549478670298</v>
      </c>
      <c r="M127" s="4">
        <v>58.813334382647497</v>
      </c>
      <c r="N127" s="4">
        <v>85.677989731901306</v>
      </c>
      <c r="O127" s="4">
        <v>39.680837898391701</v>
      </c>
      <c r="P127" s="4">
        <v>203120.05550501199</v>
      </c>
      <c r="Q127" s="4">
        <v>75901.426666666594</v>
      </c>
      <c r="R127" s="4">
        <v>781.28632368592196</v>
      </c>
      <c r="S127" s="4">
        <v>0</v>
      </c>
      <c r="T127" s="4">
        <v>0</v>
      </c>
      <c r="U127" s="4">
        <v>0.489142990636803</v>
      </c>
      <c r="V127" s="4">
        <v>0</v>
      </c>
      <c r="W127" s="4">
        <v>0</v>
      </c>
      <c r="X127" s="4">
        <v>0.74763685820925196</v>
      </c>
      <c r="Y127" s="4">
        <v>0</v>
      </c>
      <c r="Z127" s="5">
        <v>2.4377815366307498E-3</v>
      </c>
      <c r="AA127" s="5">
        <v>1.5314003603319399E-4</v>
      </c>
      <c r="AB127" s="10">
        <v>7.5433080640876001E-3</v>
      </c>
      <c r="AC127" s="10">
        <v>8.2731242441347601E-4</v>
      </c>
      <c r="AD127" s="10">
        <v>2.3982286515904501E-3</v>
      </c>
      <c r="AE127" s="4">
        <v>0.52342589042444199</v>
      </c>
      <c r="AF127" s="4">
        <v>9.1624705078007292E-3</v>
      </c>
      <c r="AG127" s="4">
        <v>9.8171557205688001E-2</v>
      </c>
      <c r="AH127" s="4">
        <v>9.8171557205688001E-2</v>
      </c>
      <c r="AI127" s="4">
        <v>0.106999514897128</v>
      </c>
      <c r="AJ127" s="4">
        <v>0.11452935799010799</v>
      </c>
      <c r="AK127" s="4">
        <v>0.11452935799010799</v>
      </c>
      <c r="AL127" s="4">
        <v>0.115102568559536</v>
      </c>
      <c r="AM127" s="4">
        <v>0</v>
      </c>
      <c r="AN127" s="4">
        <v>0</v>
      </c>
      <c r="AO127" s="4" t="s">
        <v>68</v>
      </c>
      <c r="AP127" s="4" t="s">
        <v>69</v>
      </c>
      <c r="AQ127">
        <v>1821634.24</v>
      </c>
      <c r="AR127" s="4">
        <v>24</v>
      </c>
      <c r="AS127" s="15">
        <v>100</v>
      </c>
      <c r="AT127" s="15">
        <v>0</v>
      </c>
      <c r="AU127" s="15">
        <v>100</v>
      </c>
      <c r="AV127" s="15">
        <v>0</v>
      </c>
      <c r="AW127" s="15">
        <v>0</v>
      </c>
      <c r="AX127" s="15">
        <v>0</v>
      </c>
      <c r="AY127">
        <v>2344.5227440302101</v>
      </c>
    </row>
    <row r="128" spans="1:51" x14ac:dyDescent="0.25">
      <c r="A128">
        <v>97</v>
      </c>
      <c r="B128" s="4">
        <v>0.98557974583027397</v>
      </c>
      <c r="C128" s="4">
        <v>50.206842301296597</v>
      </c>
      <c r="D128" s="4">
        <v>15.995753769632501</v>
      </c>
      <c r="E128" s="4">
        <v>5.6451694466542399E-2</v>
      </c>
      <c r="F128" s="5">
        <v>1.44202541697253E-2</v>
      </c>
      <c r="G128" s="5">
        <v>0</v>
      </c>
      <c r="H128" s="4">
        <v>4.1686539281815103</v>
      </c>
      <c r="I128" s="4">
        <v>3.8765726104093998</v>
      </c>
      <c r="J128" s="4">
        <v>-38.025447233952399</v>
      </c>
      <c r="K128" s="4">
        <v>27.926688952374001</v>
      </c>
      <c r="L128" s="4">
        <v>42.202159791480497</v>
      </c>
      <c r="M128" s="4">
        <v>64.396667863683206</v>
      </c>
      <c r="N128" s="4">
        <v>81.301821999448705</v>
      </c>
      <c r="O128" s="4">
        <v>37.256983054890902</v>
      </c>
      <c r="P128" s="4">
        <v>172154.73403610301</v>
      </c>
      <c r="Q128" s="4">
        <v>54925.827586206797</v>
      </c>
      <c r="R128" s="4">
        <v>781.000901027027</v>
      </c>
      <c r="S128" s="4">
        <v>0</v>
      </c>
      <c r="T128" s="4">
        <v>0</v>
      </c>
      <c r="U128" s="4">
        <v>0.39174430219060302</v>
      </c>
      <c r="V128" s="4">
        <v>0</v>
      </c>
      <c r="W128" s="4">
        <v>0</v>
      </c>
      <c r="X128" s="4">
        <v>0.78069437215957005</v>
      </c>
      <c r="Y128" s="4">
        <v>0</v>
      </c>
      <c r="Z128" s="5">
        <v>3.47780564628448E-3</v>
      </c>
      <c r="AA128" s="5">
        <v>2.1244533610109901E-4</v>
      </c>
      <c r="AB128" s="10">
        <v>7.3567111039109104E-3</v>
      </c>
      <c r="AC128" s="10">
        <v>9.7627665212986204E-4</v>
      </c>
      <c r="AD128" s="10">
        <v>2.39699710819431E-3</v>
      </c>
      <c r="AE128" s="4">
        <v>0.46471141889027701</v>
      </c>
      <c r="AF128" s="4">
        <v>1.71240462843621E-2</v>
      </c>
      <c r="AG128" s="4">
        <v>0.110958326872164</v>
      </c>
      <c r="AH128" s="4">
        <v>0.130102244468873</v>
      </c>
      <c r="AI128" s="4">
        <v>0.13755874536757701</v>
      </c>
      <c r="AJ128" s="4">
        <v>0.151715159440725</v>
      </c>
      <c r="AK128" s="4">
        <v>0.151715159440725</v>
      </c>
      <c r="AL128" s="4">
        <v>0.32043378248660098</v>
      </c>
      <c r="AM128" s="4">
        <v>0</v>
      </c>
      <c r="AN128" s="4">
        <v>0</v>
      </c>
      <c r="AO128" s="4" t="s">
        <v>145</v>
      </c>
      <c r="AP128" s="4" t="s">
        <v>129</v>
      </c>
      <c r="AQ128">
        <v>1592849</v>
      </c>
      <c r="AR128" s="4">
        <v>29</v>
      </c>
      <c r="AS128" s="15">
        <v>100</v>
      </c>
      <c r="AT128" s="15">
        <v>0</v>
      </c>
      <c r="AU128" s="15">
        <v>100</v>
      </c>
      <c r="AV128" s="15">
        <v>0</v>
      </c>
      <c r="AW128" s="15">
        <v>0</v>
      </c>
      <c r="AX128" s="15">
        <v>0</v>
      </c>
      <c r="AY128">
        <v>2345.31873521752</v>
      </c>
    </row>
    <row r="129" spans="1:51" x14ac:dyDescent="0.25">
      <c r="A129">
        <v>97</v>
      </c>
      <c r="B129" s="4">
        <v>0.98735278691476203</v>
      </c>
      <c r="C129" s="4">
        <v>50.160641611522898</v>
      </c>
      <c r="D129" s="4">
        <v>14.164236157581501</v>
      </c>
      <c r="E129" s="4">
        <v>5.63787693614319E-2</v>
      </c>
      <c r="F129" s="5">
        <v>1.2647213085237301E-2</v>
      </c>
      <c r="G129" s="5">
        <v>0</v>
      </c>
      <c r="H129" s="4">
        <v>4.0899915532312701</v>
      </c>
      <c r="I129" s="4">
        <v>3.8705536391311202</v>
      </c>
      <c r="J129" s="4">
        <v>-32.457909182683501</v>
      </c>
      <c r="K129" s="4">
        <v>32.578164428331199</v>
      </c>
      <c r="L129" s="4">
        <v>29.9616372794878</v>
      </c>
      <c r="M129" s="4">
        <v>62.147303290130701</v>
      </c>
      <c r="N129" s="4">
        <v>85.641249800414897</v>
      </c>
      <c r="O129" s="4">
        <v>45.318222214595799</v>
      </c>
      <c r="P129" s="4">
        <v>195503.704133755</v>
      </c>
      <c r="Q129" s="4">
        <v>103934.36261904699</v>
      </c>
      <c r="R129" s="4">
        <v>783.034972740797</v>
      </c>
      <c r="S129" s="4">
        <v>0</v>
      </c>
      <c r="T129" s="4">
        <v>0</v>
      </c>
      <c r="U129" s="4">
        <v>0.39245600754302001</v>
      </c>
      <c r="V129" s="4">
        <v>0</v>
      </c>
      <c r="W129" s="4">
        <v>0</v>
      </c>
      <c r="X129" s="4">
        <v>0.95711859794809095</v>
      </c>
      <c r="Y129" s="4">
        <v>0</v>
      </c>
      <c r="Z129" s="5">
        <v>1.5902822103397601E-3</v>
      </c>
      <c r="AA129" s="5">
        <v>1.3026011870871101E-4</v>
      </c>
      <c r="AB129" s="10">
        <v>6.8907930915614E-3</v>
      </c>
      <c r="AC129" s="10">
        <v>1.00114002848652E-3</v>
      </c>
      <c r="AD129" s="10">
        <v>3.03471925609851E-3</v>
      </c>
      <c r="AE129" s="4">
        <v>0.430827133536337</v>
      </c>
      <c r="AF129" s="4">
        <v>0</v>
      </c>
      <c r="AG129" s="4">
        <v>7.4748638920631202E-2</v>
      </c>
      <c r="AH129" s="4">
        <v>0.148553495379912</v>
      </c>
      <c r="AI129" s="4">
        <v>0.17382946608452701</v>
      </c>
      <c r="AJ129" s="4">
        <v>0.176748570319642</v>
      </c>
      <c r="AK129" s="4">
        <v>0.19492638672507601</v>
      </c>
      <c r="AL129" s="4">
        <v>0.43626667969198102</v>
      </c>
      <c r="AM129" s="4">
        <v>0</v>
      </c>
      <c r="AN129" s="4">
        <v>0</v>
      </c>
      <c r="AO129" s="4" t="s">
        <v>146</v>
      </c>
      <c r="AP129" s="4" t="s">
        <v>130</v>
      </c>
      <c r="AQ129">
        <v>4365243.2300000004</v>
      </c>
      <c r="AR129" s="4">
        <v>42</v>
      </c>
      <c r="AS129" s="15">
        <v>100</v>
      </c>
      <c r="AT129" s="15">
        <v>0</v>
      </c>
      <c r="AU129" s="15">
        <v>100</v>
      </c>
      <c r="AV129" s="15">
        <v>0</v>
      </c>
      <c r="AW129" s="15">
        <v>0</v>
      </c>
      <c r="AX129" s="15">
        <v>0</v>
      </c>
      <c r="AY129">
        <v>2502.5584395083501</v>
      </c>
    </row>
    <row r="130" spans="1:51" x14ac:dyDescent="0.25">
      <c r="A130">
        <v>97</v>
      </c>
      <c r="B130" s="4">
        <v>0.98727065534550995</v>
      </c>
      <c r="C130" s="4">
        <v>72.746588764985205</v>
      </c>
      <c r="D130" s="4">
        <v>14.2498785128374</v>
      </c>
      <c r="E130" s="4">
        <v>0.102670926533416</v>
      </c>
      <c r="F130" s="5">
        <v>1.27293446544897E-2</v>
      </c>
      <c r="G130" s="5">
        <v>0</v>
      </c>
      <c r="H130" s="4">
        <v>4.0917964486927003</v>
      </c>
      <c r="I130" s="4">
        <v>3.8373163507946999</v>
      </c>
      <c r="J130" s="4">
        <v>-30.516580085726201</v>
      </c>
      <c r="K130" s="4">
        <v>37.644768381803097</v>
      </c>
      <c r="L130" s="4">
        <v>27.223626449111499</v>
      </c>
      <c r="M130" s="4">
        <v>61.9410013146613</v>
      </c>
      <c r="N130" s="4">
        <v>85.2710147572827</v>
      </c>
      <c r="O130" s="4">
        <v>48.338430029146799</v>
      </c>
      <c r="P130" s="4">
        <v>219299.09059069899</v>
      </c>
      <c r="Q130" s="4">
        <v>109864.437169811</v>
      </c>
      <c r="R130" s="4">
        <v>779.58069384503494</v>
      </c>
      <c r="S130" s="4">
        <v>0</v>
      </c>
      <c r="T130" s="4">
        <v>0</v>
      </c>
      <c r="U130" s="4">
        <v>0.39196701653162702</v>
      </c>
      <c r="V130" s="4">
        <v>0</v>
      </c>
      <c r="W130" s="4">
        <v>0</v>
      </c>
      <c r="X130" s="4">
        <v>0.96024644038289098</v>
      </c>
      <c r="Y130" s="4">
        <v>0</v>
      </c>
      <c r="Z130" s="5">
        <v>1.4637735199472699E-3</v>
      </c>
      <c r="AA130" s="5">
        <v>1.18452471202344E-4</v>
      </c>
      <c r="AB130" s="10">
        <v>6.5438307371090696E-3</v>
      </c>
      <c r="AC130" s="10">
        <v>9.0739857189952602E-4</v>
      </c>
      <c r="AD130" s="10">
        <v>3.6958678628959902E-3</v>
      </c>
      <c r="AE130" s="4">
        <v>0.40386936925056399</v>
      </c>
      <c r="AF130" s="4">
        <v>4.0292912131023297E-2</v>
      </c>
      <c r="AG130" s="4">
        <v>0.105113691939495</v>
      </c>
      <c r="AH130" s="4">
        <v>0.280273349291284</v>
      </c>
      <c r="AI130" s="4">
        <v>0.29449538924657198</v>
      </c>
      <c r="AJ130" s="4">
        <v>0.31529170107592402</v>
      </c>
      <c r="AK130" s="4">
        <v>0.31529170107592402</v>
      </c>
      <c r="AL130" s="4">
        <v>0.47010464527590301</v>
      </c>
      <c r="AM130" s="4">
        <v>0</v>
      </c>
      <c r="AN130" s="4">
        <v>0</v>
      </c>
      <c r="AO130" s="4" t="s">
        <v>147</v>
      </c>
      <c r="AP130" s="4" t="s">
        <v>131</v>
      </c>
      <c r="AQ130">
        <v>5822815.1699999999</v>
      </c>
      <c r="AR130" s="4">
        <v>53</v>
      </c>
      <c r="AS130" s="15">
        <v>100</v>
      </c>
      <c r="AT130" s="15">
        <v>0</v>
      </c>
      <c r="AU130" s="15">
        <v>100</v>
      </c>
      <c r="AV130" s="15">
        <v>0</v>
      </c>
      <c r="AW130" s="15">
        <v>0</v>
      </c>
      <c r="AX130" s="15">
        <v>0</v>
      </c>
      <c r="AY130">
        <v>2405.5380052801302</v>
      </c>
    </row>
    <row r="131" spans="1:51" x14ac:dyDescent="0.25">
      <c r="A131">
        <v>97</v>
      </c>
      <c r="B131" s="4">
        <v>0.98714637265049998</v>
      </c>
      <c r="C131" s="4">
        <v>12.343284833170101</v>
      </c>
      <c r="D131" s="4">
        <v>14.379324846380699</v>
      </c>
      <c r="E131" s="4">
        <v>1.09184532434306E-2</v>
      </c>
      <c r="F131" s="5">
        <v>1.2853627349499901E-2</v>
      </c>
      <c r="G131" s="5">
        <v>0</v>
      </c>
      <c r="H131" s="4">
        <v>4.2252701473796304</v>
      </c>
      <c r="I131" s="4">
        <v>3.8662987185138902</v>
      </c>
      <c r="J131" s="4">
        <v>-27.896380537553998</v>
      </c>
      <c r="K131" s="4">
        <v>42.330073662706198</v>
      </c>
      <c r="L131" s="4">
        <v>31.731815888433601</v>
      </c>
      <c r="M131" s="4">
        <v>65.473815314423803</v>
      </c>
      <c r="N131" s="4">
        <v>84.280556250274202</v>
      </c>
      <c r="O131" s="4">
        <v>50.305000884293399</v>
      </c>
      <c r="P131" s="4">
        <v>189413.61031925399</v>
      </c>
      <c r="Q131" s="4">
        <v>100065.334393939</v>
      </c>
      <c r="R131" s="4">
        <v>774.85620631339998</v>
      </c>
      <c r="S131" s="4">
        <v>0</v>
      </c>
      <c r="T131" s="4">
        <v>0</v>
      </c>
      <c r="U131" s="4">
        <v>0.301933635004622</v>
      </c>
      <c r="V131" s="4">
        <v>0</v>
      </c>
      <c r="W131" s="4">
        <v>0</v>
      </c>
      <c r="X131" s="4">
        <v>0.876374077822764</v>
      </c>
      <c r="Y131" s="4">
        <v>0</v>
      </c>
      <c r="Z131" s="5">
        <v>1.61033941023781E-3</v>
      </c>
      <c r="AA131" s="5">
        <v>1.6709826903509701E-4</v>
      </c>
      <c r="AB131" s="10">
        <v>6.7003078197184701E-3</v>
      </c>
      <c r="AC131" s="10">
        <v>8.3115167696345602E-4</v>
      </c>
      <c r="AD131" s="10">
        <v>3.5447119361125901E-3</v>
      </c>
      <c r="AE131" s="4">
        <v>0.29893052999674502</v>
      </c>
      <c r="AF131" s="4">
        <v>1.9266924193059799E-2</v>
      </c>
      <c r="AG131" s="4">
        <v>0.217057821436351</v>
      </c>
      <c r="AH131" s="4">
        <v>0.37920439607572898</v>
      </c>
      <c r="AI131" s="4">
        <v>0.50570914647889997</v>
      </c>
      <c r="AJ131" s="4">
        <v>0.54815559465226704</v>
      </c>
      <c r="AK131" s="4">
        <v>0.55178776704899102</v>
      </c>
      <c r="AL131" s="4">
        <v>0.77972924135306598</v>
      </c>
      <c r="AM131" s="4">
        <v>0</v>
      </c>
      <c r="AN131" s="4">
        <v>0</v>
      </c>
      <c r="AO131" s="4" t="s">
        <v>148</v>
      </c>
      <c r="AP131" s="4" t="s">
        <v>132</v>
      </c>
      <c r="AQ131">
        <v>6604312.0700000003</v>
      </c>
      <c r="AR131" s="4">
        <v>66</v>
      </c>
      <c r="AS131" s="15">
        <v>100</v>
      </c>
      <c r="AT131" s="15">
        <v>0</v>
      </c>
      <c r="AU131" s="15">
        <v>100</v>
      </c>
      <c r="AV131" s="15">
        <v>0</v>
      </c>
      <c r="AW131" s="15">
        <v>0</v>
      </c>
      <c r="AX131" s="15">
        <v>0</v>
      </c>
      <c r="AY131">
        <v>2430.6153882550798</v>
      </c>
    </row>
    <row r="132" spans="1:51" x14ac:dyDescent="0.25">
      <c r="A132">
        <v>97</v>
      </c>
      <c r="B132" s="4">
        <v>0.98695870888760395</v>
      </c>
      <c r="C132" s="4">
        <v>56.433050358684802</v>
      </c>
      <c r="D132" s="4">
        <v>14.574446162473</v>
      </c>
      <c r="E132" s="4">
        <v>6.6896619522743506E-2</v>
      </c>
      <c r="F132" s="5">
        <v>1.30412911123954E-2</v>
      </c>
      <c r="G132" s="5">
        <v>0</v>
      </c>
      <c r="H132" s="4">
        <v>4.2619367940051998</v>
      </c>
      <c r="I132" s="4">
        <v>3.9000257448337501</v>
      </c>
      <c r="J132" s="4">
        <v>-24.463154818555701</v>
      </c>
      <c r="K132" s="4">
        <v>47.758697444379202</v>
      </c>
      <c r="L132" s="4">
        <v>26.522968834168498</v>
      </c>
      <c r="M132" s="4">
        <v>64.747834620615507</v>
      </c>
      <c r="N132" s="4">
        <v>85.173551907245795</v>
      </c>
      <c r="O132" s="4">
        <v>53.869136072715897</v>
      </c>
      <c r="P132" s="4">
        <v>190245.94868590299</v>
      </c>
      <c r="Q132" s="4">
        <v>138039.507794117</v>
      </c>
      <c r="R132" s="4">
        <v>770.66145351612101</v>
      </c>
      <c r="S132" s="4">
        <v>0</v>
      </c>
      <c r="T132" s="4">
        <v>0</v>
      </c>
      <c r="U132" s="4">
        <v>0.229610589755147</v>
      </c>
      <c r="V132" s="4">
        <v>0</v>
      </c>
      <c r="W132" s="4">
        <v>0</v>
      </c>
      <c r="X132" s="4">
        <v>0.81854482893869396</v>
      </c>
      <c r="Y132" s="4">
        <v>0</v>
      </c>
      <c r="Z132" s="5">
        <v>1.0033588301407901E-3</v>
      </c>
      <c r="AA132" s="5">
        <v>2.0595021845688501E-4</v>
      </c>
      <c r="AB132" s="10">
        <v>6.9920330100393504E-3</v>
      </c>
      <c r="AC132" s="10">
        <v>8.2142630574145699E-4</v>
      </c>
      <c r="AD132" s="10">
        <v>4.0185058917693202E-3</v>
      </c>
      <c r="AE132" s="4">
        <v>0.27804287411137502</v>
      </c>
      <c r="AF132" s="4">
        <v>2.10359640080576E-2</v>
      </c>
      <c r="AG132" s="4">
        <v>0.19832922022591501</v>
      </c>
      <c r="AH132" s="4">
        <v>0.44587960795575798</v>
      </c>
      <c r="AI132" s="4">
        <v>0.58765419537238905</v>
      </c>
      <c r="AJ132" s="4">
        <v>0.64427317357107905</v>
      </c>
      <c r="AK132" s="4">
        <v>0.64938704520688795</v>
      </c>
      <c r="AL132" s="4">
        <v>0.72476532674837202</v>
      </c>
      <c r="AM132" s="4">
        <v>0</v>
      </c>
      <c r="AN132" s="4">
        <v>0</v>
      </c>
      <c r="AO132" s="4" t="s">
        <v>70</v>
      </c>
      <c r="AP132" s="4" t="s">
        <v>71</v>
      </c>
      <c r="AQ132">
        <v>9386686.5299999993</v>
      </c>
      <c r="AR132" s="4">
        <v>68</v>
      </c>
      <c r="AS132" s="15">
        <v>100</v>
      </c>
      <c r="AT132" s="15">
        <v>0</v>
      </c>
      <c r="AU132" s="15">
        <v>100</v>
      </c>
      <c r="AV132" s="15">
        <v>0</v>
      </c>
      <c r="AW132" s="15">
        <v>0</v>
      </c>
      <c r="AX132" s="15">
        <v>0</v>
      </c>
      <c r="AY132">
        <v>2456.34322731468</v>
      </c>
    </row>
    <row r="133" spans="1:51" x14ac:dyDescent="0.25">
      <c r="A133">
        <v>97</v>
      </c>
      <c r="B133" s="4">
        <v>0.98618955980193501</v>
      </c>
      <c r="C133" s="4">
        <v>38.600915661648202</v>
      </c>
      <c r="D133" s="4">
        <v>15.3699091190004</v>
      </c>
      <c r="E133" s="4">
        <v>3.9832891838088601E-2</v>
      </c>
      <c r="F133" s="5">
        <v>1.3810440198064201E-2</v>
      </c>
      <c r="G133" s="5">
        <v>0</v>
      </c>
      <c r="H133" s="4">
        <v>4.26094009406334</v>
      </c>
      <c r="I133" s="4">
        <v>3.87631110574041</v>
      </c>
      <c r="J133" s="4">
        <v>-21.3448939427042</v>
      </c>
      <c r="K133" s="4">
        <v>52.912921012347297</v>
      </c>
      <c r="L133" s="4">
        <v>24.332879625596501</v>
      </c>
      <c r="M133" s="4">
        <v>63.125790910374903</v>
      </c>
      <c r="N133" s="4">
        <v>83.918117761086606</v>
      </c>
      <c r="O133" s="4">
        <v>51.161362721635903</v>
      </c>
      <c r="P133" s="4">
        <v>222300.89132739199</v>
      </c>
      <c r="Q133" s="4">
        <v>153861.568431372</v>
      </c>
      <c r="R133" s="4">
        <v>772.14634906236802</v>
      </c>
      <c r="S133" s="4">
        <v>0</v>
      </c>
      <c r="T133" s="4">
        <v>0</v>
      </c>
      <c r="U133" s="4">
        <v>0.199802635421964</v>
      </c>
      <c r="V133" s="4">
        <v>0</v>
      </c>
      <c r="W133" s="4">
        <v>0</v>
      </c>
      <c r="X133" s="4">
        <v>0.81160685223998996</v>
      </c>
      <c r="Y133" s="4">
        <v>0</v>
      </c>
      <c r="Z133" s="5">
        <v>1.0087574774368499E-3</v>
      </c>
      <c r="AA133" s="5">
        <v>1.4645937192232799E-4</v>
      </c>
      <c r="AB133" s="10">
        <v>6.7731116849442004E-3</v>
      </c>
      <c r="AC133" s="10">
        <v>1.02193432774993E-3</v>
      </c>
      <c r="AD133" s="10">
        <v>4.8601591310478099E-3</v>
      </c>
      <c r="AE133" s="4">
        <v>0.336461993773776</v>
      </c>
      <c r="AF133" s="4">
        <v>4.9737528322808004E-3</v>
      </c>
      <c r="AG133" s="4">
        <v>0.178744563076491</v>
      </c>
      <c r="AH133" s="4">
        <v>0.32166677688585199</v>
      </c>
      <c r="AI133" s="4">
        <v>0.457175183520168</v>
      </c>
      <c r="AJ133" s="4">
        <v>0.53447438942374204</v>
      </c>
      <c r="AK133" s="4">
        <v>0.54866416023145803</v>
      </c>
      <c r="AL133" s="4">
        <v>0.61156821017054797</v>
      </c>
      <c r="AM133" s="4">
        <v>0</v>
      </c>
      <c r="AN133" s="4">
        <v>0</v>
      </c>
      <c r="AO133" s="4" t="s">
        <v>149</v>
      </c>
      <c r="AP133" s="4" t="s">
        <v>133</v>
      </c>
      <c r="AQ133">
        <v>15693879.98</v>
      </c>
      <c r="AR133" s="4">
        <v>102</v>
      </c>
      <c r="AS133" s="15">
        <v>100</v>
      </c>
      <c r="AT133" s="15">
        <v>0</v>
      </c>
      <c r="AU133" s="15">
        <v>100</v>
      </c>
      <c r="AV133" s="15">
        <v>0</v>
      </c>
      <c r="AW133" s="15">
        <v>0</v>
      </c>
      <c r="AX133" s="15">
        <v>0</v>
      </c>
      <c r="AY133">
        <v>2522.6196167551898</v>
      </c>
    </row>
    <row r="134" spans="1:51" x14ac:dyDescent="0.25">
      <c r="A134">
        <v>97</v>
      </c>
      <c r="B134" s="4">
        <v>0.98606619013782904</v>
      </c>
      <c r="C134" s="4">
        <v>33.753008935504297</v>
      </c>
      <c r="D134" s="4">
        <v>15.4968657084044</v>
      </c>
      <c r="E134" s="4">
        <v>3.3732928714407903E-2</v>
      </c>
      <c r="F134" s="5">
        <v>1.39338098621707E-2</v>
      </c>
      <c r="G134" s="5">
        <v>0</v>
      </c>
      <c r="H134" s="4">
        <v>4.3026085836389401</v>
      </c>
      <c r="I134" s="4">
        <v>3.8568143724309301</v>
      </c>
      <c r="J134" s="4">
        <v>-24.531901243332999</v>
      </c>
      <c r="K134" s="4">
        <v>57.637480224365397</v>
      </c>
      <c r="L134" s="4">
        <v>24.952355184757501</v>
      </c>
      <c r="M134" s="4">
        <v>66.271388955958102</v>
      </c>
      <c r="N134" s="4">
        <v>82.675764987256798</v>
      </c>
      <c r="O134" s="4">
        <v>51.1744575886256</v>
      </c>
      <c r="P134" s="4">
        <v>203561.84504468201</v>
      </c>
      <c r="Q134" s="4">
        <v>155675.007647058</v>
      </c>
      <c r="R134" s="4">
        <v>779.32286088354397</v>
      </c>
      <c r="S134" s="4">
        <v>0</v>
      </c>
      <c r="T134" s="4">
        <v>0</v>
      </c>
      <c r="U134" s="4">
        <v>0.13292219517286699</v>
      </c>
      <c r="V134" s="4">
        <v>0</v>
      </c>
      <c r="W134" s="4">
        <v>0</v>
      </c>
      <c r="X134" s="4">
        <v>0.70471761716498704</v>
      </c>
      <c r="Y134" s="4">
        <v>0</v>
      </c>
      <c r="Z134" s="5">
        <v>1.05500175640521E-3</v>
      </c>
      <c r="AA134" s="5">
        <v>2.1881254825345699E-4</v>
      </c>
      <c r="AB134" s="10">
        <v>6.7661268923873297E-3</v>
      </c>
      <c r="AC134" s="10">
        <v>1.0366537198025999E-3</v>
      </c>
      <c r="AD134" s="10">
        <v>4.8571960519663204E-3</v>
      </c>
      <c r="AE134" s="4">
        <v>0.31648973419575599</v>
      </c>
      <c r="AF134" s="4">
        <v>4.7165963732294699E-3</v>
      </c>
      <c r="AG134" s="4">
        <v>0.22056236695109199</v>
      </c>
      <c r="AH134" s="4">
        <v>0.38408514252692</v>
      </c>
      <c r="AI134" s="4">
        <v>0.503396694965351</v>
      </c>
      <c r="AJ134" s="4">
        <v>0.55512200203445705</v>
      </c>
      <c r="AK134" s="4">
        <v>0.60059600720676298</v>
      </c>
      <c r="AL134" s="4">
        <v>0.67320555502442903</v>
      </c>
      <c r="AM134" s="4">
        <v>0</v>
      </c>
      <c r="AN134" s="4">
        <v>0</v>
      </c>
      <c r="AO134" s="4" t="s">
        <v>150</v>
      </c>
      <c r="AP134" s="4" t="s">
        <v>134</v>
      </c>
      <c r="AQ134">
        <v>21171801.039999999</v>
      </c>
      <c r="AR134" s="4">
        <v>136</v>
      </c>
      <c r="AS134" s="15">
        <v>100</v>
      </c>
      <c r="AT134" s="15">
        <v>0</v>
      </c>
      <c r="AU134" s="15">
        <v>100</v>
      </c>
      <c r="AV134" s="15">
        <v>0</v>
      </c>
      <c r="AW134" s="15">
        <v>0</v>
      </c>
      <c r="AX134" s="15">
        <v>0</v>
      </c>
      <c r="AY134">
        <v>2535.19031720987</v>
      </c>
    </row>
    <row r="135" spans="1:51" x14ac:dyDescent="0.25">
      <c r="A135">
        <v>97</v>
      </c>
      <c r="B135" s="4">
        <v>0.98543774459343703</v>
      </c>
      <c r="C135" s="4">
        <v>27.336734487852802</v>
      </c>
      <c r="D135" s="4">
        <v>16.140877596390698</v>
      </c>
      <c r="E135" s="4">
        <v>2.6260227264860801E-2</v>
      </c>
      <c r="F135" s="5">
        <v>1.4562255406562001E-2</v>
      </c>
      <c r="G135" s="5">
        <v>0</v>
      </c>
      <c r="H135" s="4">
        <v>4.3630972689629202</v>
      </c>
      <c r="I135" s="4">
        <v>3.91609666941407</v>
      </c>
      <c r="J135" s="4">
        <v>-23.629239151153602</v>
      </c>
      <c r="K135" s="4">
        <v>63.335867090499001</v>
      </c>
      <c r="L135" s="4">
        <v>21.345709402580098</v>
      </c>
      <c r="M135" s="4">
        <v>65.456764218997193</v>
      </c>
      <c r="N135" s="4">
        <v>63.191221991259297</v>
      </c>
      <c r="O135" s="4">
        <v>39.6319671647124</v>
      </c>
      <c r="P135" s="4">
        <v>212015.59664552001</v>
      </c>
      <c r="Q135" s="4">
        <v>183126.71</v>
      </c>
      <c r="R135" s="4">
        <v>780.93531380160198</v>
      </c>
      <c r="S135" s="4">
        <v>0</v>
      </c>
      <c r="T135" s="4">
        <v>0</v>
      </c>
      <c r="U135" s="4">
        <v>0.15309845139450001</v>
      </c>
      <c r="V135" s="4">
        <v>0</v>
      </c>
      <c r="W135" s="4">
        <v>0</v>
      </c>
      <c r="X135" s="4">
        <v>0.80717310509183304</v>
      </c>
      <c r="Y135" s="4">
        <v>0</v>
      </c>
      <c r="Z135" s="5">
        <v>8.42420752944098E-4</v>
      </c>
      <c r="AA135" s="5">
        <v>1.7884674895907301E-4</v>
      </c>
      <c r="AB135" s="10">
        <v>6.5369699032825799E-3</v>
      </c>
      <c r="AC135" s="10">
        <v>1.09598701346871E-3</v>
      </c>
      <c r="AD135" s="10">
        <v>5.9080131417391796E-3</v>
      </c>
      <c r="AE135" s="4">
        <v>0.31652810800661302</v>
      </c>
      <c r="AF135" s="4">
        <v>3.46589907536725E-2</v>
      </c>
      <c r="AG135" s="4">
        <v>0.23567485395462501</v>
      </c>
      <c r="AH135" s="4">
        <v>0.40087555551677001</v>
      </c>
      <c r="AI135" s="4">
        <v>0.45063978443027097</v>
      </c>
      <c r="AJ135" s="4">
        <v>0.49765846864427998</v>
      </c>
      <c r="AK135" s="4">
        <v>0.55393696439398699</v>
      </c>
      <c r="AL135" s="4">
        <v>0.61325819807145199</v>
      </c>
      <c r="AM135" s="4">
        <v>0</v>
      </c>
      <c r="AN135" s="4">
        <v>0</v>
      </c>
      <c r="AO135" s="4" t="s">
        <v>151</v>
      </c>
      <c r="AP135" s="4" t="s">
        <v>135</v>
      </c>
      <c r="AQ135">
        <v>60614941.009999998</v>
      </c>
      <c r="AR135" s="4">
        <v>331</v>
      </c>
      <c r="AS135" s="15">
        <v>100</v>
      </c>
      <c r="AT135" s="15">
        <v>0</v>
      </c>
      <c r="AU135" s="15">
        <v>100</v>
      </c>
      <c r="AV135" s="15">
        <v>0</v>
      </c>
      <c r="AW135" s="15">
        <v>0</v>
      </c>
      <c r="AX135" s="15">
        <v>0</v>
      </c>
      <c r="AY135" s="31">
        <v>2291.2959298472701</v>
      </c>
    </row>
    <row r="136" spans="1:51" x14ac:dyDescent="0.25">
      <c r="A136">
        <v>97</v>
      </c>
      <c r="B136" s="4">
        <v>0.98415732926011501</v>
      </c>
      <c r="C136" s="4">
        <v>22.058691395545001</v>
      </c>
      <c r="D136" s="4">
        <v>17.4391085748723</v>
      </c>
      <c r="E136" s="4">
        <v>2.0553674896872001E-2</v>
      </c>
      <c r="F136" s="5">
        <v>1.58426707398844E-2</v>
      </c>
      <c r="G136" s="5">
        <v>0</v>
      </c>
      <c r="H136" s="4">
        <v>4.3805738420449396</v>
      </c>
      <c r="I136" s="4">
        <v>3.93986043067612</v>
      </c>
      <c r="J136" s="4">
        <v>-22.778545221526599</v>
      </c>
      <c r="K136" s="4">
        <v>67.997674381729098</v>
      </c>
      <c r="L136" s="4">
        <v>16.864087863368798</v>
      </c>
      <c r="M136" s="4">
        <v>65.8761667669432</v>
      </c>
      <c r="N136" s="4">
        <v>62.109744509323498</v>
      </c>
      <c r="O136" s="4">
        <v>40.605144048246302</v>
      </c>
      <c r="P136" s="4">
        <v>252679.24470817999</v>
      </c>
      <c r="Q136" s="4">
        <v>235677.10681085</v>
      </c>
      <c r="R136" s="4">
        <v>782.47616196115996</v>
      </c>
      <c r="S136" s="4">
        <v>0</v>
      </c>
      <c r="T136" s="4">
        <v>0</v>
      </c>
      <c r="U136" s="4">
        <v>0.11468352254290499</v>
      </c>
      <c r="V136" s="4">
        <v>0</v>
      </c>
      <c r="W136" s="4">
        <v>0</v>
      </c>
      <c r="X136" s="4">
        <v>0.83753650029298898</v>
      </c>
      <c r="Y136" s="4">
        <v>0</v>
      </c>
      <c r="Z136" s="5">
        <v>6.2937321677459797E-4</v>
      </c>
      <c r="AA136" s="5">
        <v>1.63433796849329E-4</v>
      </c>
      <c r="AB136" s="10">
        <v>6.4445375106452502E-3</v>
      </c>
      <c r="AC136" s="10">
        <v>1.27866037581221E-3</v>
      </c>
      <c r="AD136" s="10">
        <v>7.3266476047107896E-3</v>
      </c>
      <c r="AE136" s="4">
        <v>0.34856085801304698</v>
      </c>
      <c r="AF136" s="4">
        <v>4.4848382678352797E-2</v>
      </c>
      <c r="AG136" s="4">
        <v>0.20494859440445901</v>
      </c>
      <c r="AH136" s="4">
        <v>0.31256856416614098</v>
      </c>
      <c r="AI136" s="4">
        <v>0.35982094093044698</v>
      </c>
      <c r="AJ136" s="4">
        <v>0.413455721792514</v>
      </c>
      <c r="AK136" s="4">
        <v>0.456756829193949</v>
      </c>
      <c r="AL136" s="4">
        <v>0.50188054173000296</v>
      </c>
      <c r="AM136" s="4">
        <v>0</v>
      </c>
      <c r="AN136" s="4">
        <v>0</v>
      </c>
      <c r="AO136" s="4" t="s">
        <v>152</v>
      </c>
      <c r="AP136" s="4" t="s">
        <v>136</v>
      </c>
      <c r="AQ136">
        <v>321463573.69</v>
      </c>
      <c r="AR136" s="4">
        <v>1364</v>
      </c>
      <c r="AS136" s="15">
        <v>100</v>
      </c>
      <c r="AT136" s="15">
        <v>0</v>
      </c>
      <c r="AU136" s="15">
        <v>100</v>
      </c>
      <c r="AV136" s="15">
        <v>0</v>
      </c>
      <c r="AW136" s="15">
        <v>0</v>
      </c>
      <c r="AX136" s="15">
        <v>0</v>
      </c>
      <c r="AY136" s="31">
        <v>2191.6855948387401</v>
      </c>
    </row>
    <row r="137" spans="1:51" x14ac:dyDescent="0.25">
      <c r="A137">
        <v>97</v>
      </c>
      <c r="B137" s="4">
        <v>0.98335918719034499</v>
      </c>
      <c r="C137" s="4">
        <v>25.1668004909654</v>
      </c>
      <c r="D137" s="4">
        <v>18.239007404329801</v>
      </c>
      <c r="E137" s="4">
        <v>2.3869552538808299E-2</v>
      </c>
      <c r="F137" s="5">
        <v>1.6640812809654099E-2</v>
      </c>
      <c r="G137" s="5">
        <v>0</v>
      </c>
      <c r="H137" s="4">
        <v>4.3934165142905002</v>
      </c>
      <c r="I137" s="4">
        <v>3.9153080772106099</v>
      </c>
      <c r="J137" s="4">
        <v>-22.338272424153701</v>
      </c>
      <c r="K137" s="4">
        <v>72.452596630700299</v>
      </c>
      <c r="L137" s="4">
        <v>15.740914211331599</v>
      </c>
      <c r="M137" s="4">
        <v>66.4328609666901</v>
      </c>
      <c r="N137" s="4">
        <v>64.632232859081995</v>
      </c>
      <c r="O137" s="4">
        <v>42.229456562425703</v>
      </c>
      <c r="P137" s="4">
        <v>274466.42298244702</v>
      </c>
      <c r="Q137" s="4">
        <v>253444.37161176401</v>
      </c>
      <c r="R137" s="4">
        <v>781.45866068022303</v>
      </c>
      <c r="S137" s="4">
        <v>0</v>
      </c>
      <c r="T137" s="4">
        <v>0</v>
      </c>
      <c r="U137" s="4">
        <v>0.13593041549183699</v>
      </c>
      <c r="V137" s="4">
        <v>0</v>
      </c>
      <c r="W137" s="4">
        <v>0</v>
      </c>
      <c r="X137" s="4">
        <v>0.81349017569812998</v>
      </c>
      <c r="Y137" s="4">
        <v>0</v>
      </c>
      <c r="Z137" s="5">
        <v>5.9627927444404303E-4</v>
      </c>
      <c r="AA137" s="5">
        <v>1.6238991472741101E-4</v>
      </c>
      <c r="AB137" s="10">
        <v>6.3930252958610103E-3</v>
      </c>
      <c r="AC137" s="10">
        <v>1.3844030558182699E-3</v>
      </c>
      <c r="AD137" s="10">
        <v>8.1046968025771209E-3</v>
      </c>
      <c r="AE137" s="4">
        <v>0.36575419312733098</v>
      </c>
      <c r="AF137" s="4">
        <v>3.6717257888828202E-2</v>
      </c>
      <c r="AG137" s="4">
        <v>0.18229144635083899</v>
      </c>
      <c r="AH137" s="4">
        <v>0.28426627768246199</v>
      </c>
      <c r="AI137" s="4">
        <v>0.33965561947851602</v>
      </c>
      <c r="AJ137" s="4">
        <v>0.37494629054791401</v>
      </c>
      <c r="AK137" s="4">
        <v>0.420122078463738</v>
      </c>
      <c r="AL137" s="4">
        <v>0.47443624442924498</v>
      </c>
      <c r="AM137" s="4">
        <v>0</v>
      </c>
      <c r="AN137" s="4">
        <v>0</v>
      </c>
      <c r="AO137" s="4" t="s">
        <v>72</v>
      </c>
      <c r="AP137" s="4" t="s">
        <v>73</v>
      </c>
      <c r="AQ137">
        <v>646283147.61000001</v>
      </c>
      <c r="AR137" s="4">
        <v>2550</v>
      </c>
      <c r="AS137" s="15">
        <v>100</v>
      </c>
      <c r="AT137" s="15">
        <v>0</v>
      </c>
      <c r="AU137" s="15">
        <v>100</v>
      </c>
      <c r="AV137" s="15">
        <v>0</v>
      </c>
      <c r="AW137" s="15">
        <v>0</v>
      </c>
      <c r="AX137" s="15">
        <v>0</v>
      </c>
      <c r="AY137" s="31">
        <v>2255.7684425069901</v>
      </c>
    </row>
    <row r="138" spans="1:51" x14ac:dyDescent="0.25">
      <c r="A138">
        <v>97</v>
      </c>
      <c r="B138" s="4">
        <v>0.98239492852468102</v>
      </c>
      <c r="C138" s="4">
        <v>27.066255506960601</v>
      </c>
      <c r="D138" s="4">
        <v>19.195910346582501</v>
      </c>
      <c r="E138" s="4">
        <v>2.5958690369751299E-2</v>
      </c>
      <c r="F138" s="5">
        <v>1.7605071475318101E-2</v>
      </c>
      <c r="G138" s="5">
        <v>0</v>
      </c>
      <c r="H138" s="4">
        <v>4.4694126420510099</v>
      </c>
      <c r="I138" s="4">
        <v>3.8356711200281799</v>
      </c>
      <c r="J138" s="4">
        <v>-21.400202533951099</v>
      </c>
      <c r="K138" s="4">
        <v>87.945752311352294</v>
      </c>
      <c r="L138" s="4">
        <v>16.507143119140899</v>
      </c>
      <c r="M138" s="4">
        <v>69.4415620596005</v>
      </c>
      <c r="N138" s="4">
        <v>68.867598002860504</v>
      </c>
      <c r="O138" s="4">
        <v>45.730949835081198</v>
      </c>
      <c r="P138" s="4">
        <v>261499.670072779</v>
      </c>
      <c r="Q138" s="4">
        <v>241716.37294304301</v>
      </c>
      <c r="R138" s="4">
        <v>780.88512012540605</v>
      </c>
      <c r="S138" s="4">
        <v>0</v>
      </c>
      <c r="T138" s="4">
        <v>0</v>
      </c>
      <c r="U138" s="4">
        <v>0.17730025766825699</v>
      </c>
      <c r="V138" s="4">
        <v>0</v>
      </c>
      <c r="W138" s="4">
        <v>0</v>
      </c>
      <c r="X138" s="4">
        <v>0.76340221235209504</v>
      </c>
      <c r="Y138" s="4">
        <v>0</v>
      </c>
      <c r="Z138" s="5">
        <v>6.0185971414024797E-4</v>
      </c>
      <c r="AA138" s="5">
        <v>2.06050257256084E-4</v>
      </c>
      <c r="AB138" s="10">
        <v>6.2584939133154601E-3</v>
      </c>
      <c r="AC138" s="10">
        <v>1.55893661309919E-3</v>
      </c>
      <c r="AD138" s="10">
        <v>8.9797132906227605E-3</v>
      </c>
      <c r="AE138" s="4">
        <v>0.34533443823559701</v>
      </c>
      <c r="AF138" s="4">
        <v>5.3176987241333802E-2</v>
      </c>
      <c r="AG138" s="4">
        <v>0.220876096629396</v>
      </c>
      <c r="AH138" s="4">
        <v>0.31969436402017598</v>
      </c>
      <c r="AI138" s="4">
        <v>0.38916750214990398</v>
      </c>
      <c r="AJ138" s="4">
        <v>0.43119637342697398</v>
      </c>
      <c r="AK138" s="4">
        <v>0.473939469095501</v>
      </c>
      <c r="AL138" s="4">
        <v>0.53612200843748403</v>
      </c>
      <c r="AM138" s="4">
        <v>0</v>
      </c>
      <c r="AN138" s="4">
        <v>0</v>
      </c>
      <c r="AO138" s="4" t="s">
        <v>74</v>
      </c>
      <c r="AP138" s="4" t="s">
        <v>75</v>
      </c>
      <c r="AQ138">
        <v>5635858951.54</v>
      </c>
      <c r="AR138" s="4">
        <v>23316</v>
      </c>
      <c r="AS138" s="15">
        <v>100</v>
      </c>
      <c r="AT138" s="15">
        <v>0</v>
      </c>
      <c r="AU138" s="15">
        <v>100</v>
      </c>
      <c r="AV138" s="15">
        <v>0</v>
      </c>
      <c r="AW138" s="15">
        <v>0</v>
      </c>
      <c r="AX138" s="15">
        <v>0</v>
      </c>
      <c r="AY138">
        <v>2653.6145930610201</v>
      </c>
    </row>
    <row r="139" spans="1:51" x14ac:dyDescent="0.25">
      <c r="A139">
        <v>97</v>
      </c>
      <c r="B139" s="4">
        <v>0.98041325871831797</v>
      </c>
      <c r="C139" s="4">
        <v>29.188920424882301</v>
      </c>
      <c r="D139" s="4">
        <v>21.130314299744601</v>
      </c>
      <c r="E139" s="4">
        <v>2.83531778004854E-2</v>
      </c>
      <c r="F139" s="5">
        <v>1.9586741281681402E-2</v>
      </c>
      <c r="G139" s="5">
        <v>0</v>
      </c>
      <c r="H139" s="4">
        <v>4.6629257048631603</v>
      </c>
      <c r="I139" s="4">
        <v>3.8359039585549599</v>
      </c>
      <c r="J139" s="4">
        <v>-12.219254262101201</v>
      </c>
      <c r="K139" s="4">
        <v>110.88952267332</v>
      </c>
      <c r="L139" s="4">
        <v>16.977021950971299</v>
      </c>
      <c r="M139" s="4">
        <v>68.811679215913799</v>
      </c>
      <c r="N139" s="4">
        <v>79.493137790504207</v>
      </c>
      <c r="O139" s="4">
        <v>55.725216279353297</v>
      </c>
      <c r="P139" s="4">
        <v>252640.92960619699</v>
      </c>
      <c r="Q139" s="4">
        <v>235074.75733160699</v>
      </c>
      <c r="R139" s="4">
        <v>777.73642603258304</v>
      </c>
      <c r="S139" s="4">
        <v>0</v>
      </c>
      <c r="T139" s="4">
        <v>0</v>
      </c>
      <c r="U139" s="4">
        <v>0.21275961630415999</v>
      </c>
      <c r="V139" s="4">
        <v>0</v>
      </c>
      <c r="W139" s="4">
        <v>0</v>
      </c>
      <c r="X139" s="4">
        <v>0.66269724171058397</v>
      </c>
      <c r="Y139" s="4">
        <v>0</v>
      </c>
      <c r="Z139" s="5">
        <v>5.8247770001330803E-4</v>
      </c>
      <c r="AA139" s="5">
        <v>3.2643798227115098E-4</v>
      </c>
      <c r="AB139" s="10">
        <v>6.4255241178627198E-3</v>
      </c>
      <c r="AC139" s="10">
        <v>1.71904713142885E-3</v>
      </c>
      <c r="AD139" s="10">
        <v>1.0533236207612399E-2</v>
      </c>
      <c r="AE139" s="4">
        <v>0.28285185613637498</v>
      </c>
      <c r="AF139" s="4">
        <v>9.0709187396234806E-2</v>
      </c>
      <c r="AG139" s="4">
        <v>0.28441879000855702</v>
      </c>
      <c r="AH139" s="4">
        <v>0.39151241056124197</v>
      </c>
      <c r="AI139" s="4">
        <v>0.49865491534491702</v>
      </c>
      <c r="AJ139" s="4">
        <v>0.58035292352982104</v>
      </c>
      <c r="AK139" s="4">
        <v>0.635844076313415</v>
      </c>
      <c r="AL139" s="4">
        <v>0.69421548406697697</v>
      </c>
      <c r="AM139" s="4">
        <v>0</v>
      </c>
      <c r="AN139" s="4">
        <v>0</v>
      </c>
      <c r="AO139" s="4" t="s">
        <v>76</v>
      </c>
      <c r="AP139" s="4" t="s">
        <v>77</v>
      </c>
      <c r="AQ139">
        <v>4812685506.8500004</v>
      </c>
      <c r="AR139" s="4">
        <v>20473</v>
      </c>
      <c r="AS139" s="15">
        <v>100</v>
      </c>
      <c r="AT139" s="15">
        <v>0</v>
      </c>
      <c r="AU139" s="15">
        <v>100</v>
      </c>
      <c r="AV139" s="15">
        <v>0</v>
      </c>
      <c r="AW139" s="15">
        <v>0</v>
      </c>
      <c r="AX139" s="15">
        <v>0</v>
      </c>
      <c r="AY139">
        <v>3207.0096991854698</v>
      </c>
    </row>
    <row r="140" spans="1:51" x14ac:dyDescent="0.25">
      <c r="A140">
        <v>97</v>
      </c>
      <c r="B140" s="4">
        <v>0.97528670658504102</v>
      </c>
      <c r="C140" s="4">
        <v>36.917865942457396</v>
      </c>
      <c r="D140" s="4">
        <v>25.939326613547401</v>
      </c>
      <c r="E140" s="4">
        <v>3.76666616664212E-2</v>
      </c>
      <c r="F140" s="5">
        <v>2.4713293414958801E-2</v>
      </c>
      <c r="G140" s="5">
        <v>0</v>
      </c>
      <c r="H140" s="4">
        <v>4.7139152506986699</v>
      </c>
      <c r="I140" s="4">
        <v>3.7964637276712501</v>
      </c>
      <c r="J140" s="4">
        <v>3.4839448691621402</v>
      </c>
      <c r="K140" s="4">
        <v>135.58899768964201</v>
      </c>
      <c r="L140" s="4">
        <v>15.804677705199399</v>
      </c>
      <c r="M140" s="4">
        <v>57.065017639642797</v>
      </c>
      <c r="N140" s="4">
        <v>89.869543663081004</v>
      </c>
      <c r="O140" s="4">
        <v>65.537677507000197</v>
      </c>
      <c r="P140" s="4">
        <v>268217.142188292</v>
      </c>
      <c r="Q140" s="4">
        <v>252549.11857648601</v>
      </c>
      <c r="R140" s="4">
        <v>775.209682662462</v>
      </c>
      <c r="S140" s="4">
        <v>0</v>
      </c>
      <c r="T140" s="4">
        <v>0</v>
      </c>
      <c r="U140" s="4">
        <v>0.219141562329522</v>
      </c>
      <c r="V140" s="4">
        <v>0</v>
      </c>
      <c r="W140" s="4">
        <v>0</v>
      </c>
      <c r="X140" s="4">
        <v>0.59405233440192595</v>
      </c>
      <c r="Y140" s="4">
        <v>0</v>
      </c>
      <c r="Z140" s="5">
        <v>5.2065997083815697E-4</v>
      </c>
      <c r="AA140" s="5">
        <v>3.5312003840775198E-4</v>
      </c>
      <c r="AB140" s="10">
        <v>6.3456197291657801E-3</v>
      </c>
      <c r="AC140" s="10">
        <v>2.0222808827192601E-3</v>
      </c>
      <c r="AD140" s="10">
        <v>1.54715941196407E-2</v>
      </c>
      <c r="AE140" s="4">
        <v>0.25450808873820902</v>
      </c>
      <c r="AF140" s="4">
        <v>5.6351250867528901E-2</v>
      </c>
      <c r="AG140" s="4">
        <v>0.24842643068735801</v>
      </c>
      <c r="AH140" s="4">
        <v>0.37915466383532398</v>
      </c>
      <c r="AI140" s="4">
        <v>0.55103660513033503</v>
      </c>
      <c r="AJ140" s="4">
        <v>0.69086611218030203</v>
      </c>
      <c r="AK140" s="4">
        <v>0.78729045501006001</v>
      </c>
      <c r="AL140" s="4">
        <v>0.83131646156668004</v>
      </c>
      <c r="AM140" s="4">
        <v>0</v>
      </c>
      <c r="AN140" s="4">
        <v>0</v>
      </c>
      <c r="AO140" s="4" t="s">
        <v>78</v>
      </c>
      <c r="AP140" s="4" t="s">
        <v>79</v>
      </c>
      <c r="AQ140">
        <v>1712030474.8299999</v>
      </c>
      <c r="AR140" s="4">
        <v>6779</v>
      </c>
      <c r="AS140" s="15">
        <v>100</v>
      </c>
      <c r="AT140" s="15">
        <v>0</v>
      </c>
      <c r="AU140" s="15">
        <v>100</v>
      </c>
      <c r="AV140" s="15">
        <v>0</v>
      </c>
      <c r="AW140" s="15">
        <v>0</v>
      </c>
      <c r="AX140" s="15">
        <v>0</v>
      </c>
      <c r="AY140">
        <v>2925.4365598557101</v>
      </c>
    </row>
    <row r="141" spans="1:51" x14ac:dyDescent="0.25">
      <c r="A141">
        <v>97</v>
      </c>
      <c r="B141" s="4">
        <v>0.96881068582115704</v>
      </c>
      <c r="C141" s="4">
        <v>49.268192747152497</v>
      </c>
      <c r="D141" s="4">
        <v>31.629769463990499</v>
      </c>
      <c r="E141" s="4">
        <v>5.4982115095476701E-2</v>
      </c>
      <c r="F141" s="5">
        <v>3.1189314178842801E-2</v>
      </c>
      <c r="G141" s="5">
        <v>0</v>
      </c>
      <c r="H141" s="4">
        <v>4.7814730427541399</v>
      </c>
      <c r="I141" s="4">
        <v>3.8050848286478498</v>
      </c>
      <c r="J141" s="4">
        <v>16.695507104818098</v>
      </c>
      <c r="K141" s="4">
        <v>160.82644468613199</v>
      </c>
      <c r="L141" s="4">
        <v>15.331064579662099</v>
      </c>
      <c r="M141" s="4">
        <v>39.611913006328898</v>
      </c>
      <c r="N141" s="4">
        <v>94.630675065917004</v>
      </c>
      <c r="O141" s="4">
        <v>72.363162029602805</v>
      </c>
      <c r="P141" s="4">
        <v>277113.60248509201</v>
      </c>
      <c r="Q141" s="4">
        <v>260405.82595430099</v>
      </c>
      <c r="R141" s="4">
        <v>772.30949210755796</v>
      </c>
      <c r="S141" s="4">
        <v>0</v>
      </c>
      <c r="T141" s="4">
        <v>0</v>
      </c>
      <c r="U141" s="4">
        <v>0.29822888824833999</v>
      </c>
      <c r="V141" s="4">
        <v>0</v>
      </c>
      <c r="W141" s="4">
        <v>0</v>
      </c>
      <c r="X141" s="4">
        <v>0.32134030257030599</v>
      </c>
      <c r="Y141" s="4">
        <v>0</v>
      </c>
      <c r="Z141" s="5">
        <v>4.38277079756959E-4</v>
      </c>
      <c r="AA141" s="5">
        <v>3.8172360786684702E-4</v>
      </c>
      <c r="AB141" s="10">
        <v>6.4286416922616002E-3</v>
      </c>
      <c r="AC141" s="10">
        <v>1.99300743056196E-3</v>
      </c>
      <c r="AD141" s="10">
        <v>2.1947645085214299E-2</v>
      </c>
      <c r="AE141" s="4">
        <v>0.23038844602393699</v>
      </c>
      <c r="AF141" s="4">
        <v>1.1094971635524E-2</v>
      </c>
      <c r="AG141" s="4">
        <v>0.148181058677919</v>
      </c>
      <c r="AH141" s="4">
        <v>0.35423980618123502</v>
      </c>
      <c r="AI141" s="4">
        <v>0.63499341793580599</v>
      </c>
      <c r="AJ141" s="4">
        <v>0.83600753296720998</v>
      </c>
      <c r="AK141" s="4">
        <v>0.93783886749939305</v>
      </c>
      <c r="AL141" s="4">
        <v>0.95338672985360295</v>
      </c>
      <c r="AM141" s="4">
        <v>0</v>
      </c>
      <c r="AN141" s="4">
        <v>0</v>
      </c>
      <c r="AO141" s="4" t="s">
        <v>80</v>
      </c>
      <c r="AP141" s="4" t="s">
        <v>81</v>
      </c>
      <c r="AQ141">
        <v>968709672.54999995</v>
      </c>
      <c r="AR141" s="4">
        <v>3720</v>
      </c>
      <c r="AS141" s="15">
        <v>100</v>
      </c>
      <c r="AT141" s="15">
        <v>0</v>
      </c>
      <c r="AU141" s="15">
        <v>100</v>
      </c>
      <c r="AV141" s="15">
        <v>0</v>
      </c>
      <c r="AW141" s="15">
        <v>0</v>
      </c>
      <c r="AX141" s="15">
        <v>0</v>
      </c>
      <c r="AY141">
        <v>2578.5586421818798</v>
      </c>
    </row>
    <row r="142" spans="1:51" x14ac:dyDescent="0.25">
      <c r="A142">
        <v>97</v>
      </c>
      <c r="B142" s="4">
        <v>0.96335366170761005</v>
      </c>
      <c r="C142" s="4">
        <v>63.908756864340802</v>
      </c>
      <c r="D142" s="4">
        <v>36.110567621770002</v>
      </c>
      <c r="E142" s="4">
        <v>8.1420349628238298E-2</v>
      </c>
      <c r="F142" s="5">
        <v>3.6646338292389002E-2</v>
      </c>
      <c r="G142" s="5">
        <v>0</v>
      </c>
      <c r="H142" s="4">
        <v>4.9389746598421498</v>
      </c>
      <c r="I142" s="4">
        <v>3.8179699940226799</v>
      </c>
      <c r="J142" s="4">
        <v>34.379804363650599</v>
      </c>
      <c r="K142" s="4">
        <v>184.06994703991199</v>
      </c>
      <c r="L142" s="4">
        <v>15.588466886200701</v>
      </c>
      <c r="M142" s="4">
        <v>36.781546436349899</v>
      </c>
      <c r="N142" s="4">
        <v>96.259193011237798</v>
      </c>
      <c r="O142" s="4">
        <v>73.305005603719493</v>
      </c>
      <c r="P142" s="4">
        <v>272732.46211351699</v>
      </c>
      <c r="Q142" s="4">
        <v>256129.48452665901</v>
      </c>
      <c r="R142" s="4">
        <v>767.41815698846301</v>
      </c>
      <c r="S142" s="4">
        <v>0</v>
      </c>
      <c r="T142" s="4">
        <v>0</v>
      </c>
      <c r="U142" s="4">
        <v>0.29905952032432798</v>
      </c>
      <c r="V142" s="4">
        <v>0</v>
      </c>
      <c r="W142" s="4">
        <v>0</v>
      </c>
      <c r="X142" s="4">
        <v>0.30537375530938998</v>
      </c>
      <c r="Y142" s="4">
        <v>0</v>
      </c>
      <c r="Z142" s="5">
        <v>4.2168997986265802E-4</v>
      </c>
      <c r="AA142" s="5">
        <v>3.9371278361125499E-4</v>
      </c>
      <c r="AB142" s="10">
        <v>6.7761795936713597E-3</v>
      </c>
      <c r="AC142" s="10">
        <v>2.1278956907668099E-3</v>
      </c>
      <c r="AD142" s="10">
        <v>2.69268404246715E-2</v>
      </c>
      <c r="AE142" s="4">
        <v>0.24397556668185699</v>
      </c>
      <c r="AF142" s="4">
        <v>2.2462931407799601E-3</v>
      </c>
      <c r="AG142" s="4">
        <v>6.8990907910283103E-2</v>
      </c>
      <c r="AH142" s="4">
        <v>0.26938198706831401</v>
      </c>
      <c r="AI142" s="4">
        <v>0.59783180860102103</v>
      </c>
      <c r="AJ142" s="4">
        <v>0.83042413984517904</v>
      </c>
      <c r="AK142" s="4">
        <v>0.93455888643852303</v>
      </c>
      <c r="AL142" s="4">
        <v>0.94852274832296501</v>
      </c>
      <c r="AM142" s="4">
        <v>0</v>
      </c>
      <c r="AN142" s="4">
        <v>0</v>
      </c>
      <c r="AO142" s="4" t="s">
        <v>82</v>
      </c>
      <c r="AP142" s="4" t="s">
        <v>83</v>
      </c>
      <c r="AQ142">
        <v>235382996.28</v>
      </c>
      <c r="AR142" s="4">
        <v>919</v>
      </c>
      <c r="AS142" s="15">
        <v>100</v>
      </c>
      <c r="AT142" s="15">
        <v>0</v>
      </c>
      <c r="AU142" s="15">
        <v>100</v>
      </c>
      <c r="AV142" s="15">
        <v>0</v>
      </c>
      <c r="AW142" s="15">
        <v>0</v>
      </c>
      <c r="AX142" s="15">
        <v>0</v>
      </c>
      <c r="AY142">
        <v>2968.5981436173902</v>
      </c>
    </row>
    <row r="143" spans="1:51" x14ac:dyDescent="0.25">
      <c r="A143">
        <v>97</v>
      </c>
      <c r="B143" s="4">
        <v>0.96274580695083101</v>
      </c>
      <c r="C143" s="4">
        <v>62.020614509873297</v>
      </c>
      <c r="D143" s="4">
        <v>36.592646087512399</v>
      </c>
      <c r="E143" s="4">
        <v>7.7508596411000302E-2</v>
      </c>
      <c r="F143" s="5">
        <v>3.7254193049168098E-2</v>
      </c>
      <c r="G143" s="5">
        <v>0</v>
      </c>
      <c r="H143" s="4">
        <v>5.2033870253838099</v>
      </c>
      <c r="I143" s="4">
        <v>3.8337893512443202</v>
      </c>
      <c r="J143" s="4">
        <v>51.833257806741599</v>
      </c>
      <c r="K143" s="4">
        <v>208.36100068623099</v>
      </c>
      <c r="L143" s="4">
        <v>16.4490191069617</v>
      </c>
      <c r="M143" s="4">
        <v>37.972796532532001</v>
      </c>
      <c r="N143" s="4">
        <v>98.304005902743697</v>
      </c>
      <c r="O143" s="4">
        <v>74.589689061399298</v>
      </c>
      <c r="P143" s="4">
        <v>259062.82969569799</v>
      </c>
      <c r="Q143" s="4">
        <v>242746.911011235</v>
      </c>
      <c r="R143" s="4">
        <v>766.604988061575</v>
      </c>
      <c r="S143" s="4">
        <v>0</v>
      </c>
      <c r="T143" s="4">
        <v>0</v>
      </c>
      <c r="U143" s="4">
        <v>0.29179040692526698</v>
      </c>
      <c r="V143" s="4">
        <v>0</v>
      </c>
      <c r="W143" s="4">
        <v>0</v>
      </c>
      <c r="X143" s="4">
        <v>0.29365503241840302</v>
      </c>
      <c r="Y143" s="4">
        <v>0</v>
      </c>
      <c r="Z143" s="5">
        <v>4.2075310210217502E-4</v>
      </c>
      <c r="AA143" s="5">
        <v>9.1383843282957604E-4</v>
      </c>
      <c r="AB143" s="10">
        <v>6.88097700181376E-3</v>
      </c>
      <c r="AC143" s="10">
        <v>2.0856245383380199E-3</v>
      </c>
      <c r="AD143" s="10">
        <v>2.6952979238038001E-2</v>
      </c>
      <c r="AE143" s="4">
        <v>0.25005797517122902</v>
      </c>
      <c r="AF143" s="4">
        <v>0</v>
      </c>
      <c r="AG143" s="4">
        <v>7.6115329528293196E-2</v>
      </c>
      <c r="AH143" s="4">
        <v>0.24467080386939899</v>
      </c>
      <c r="AI143" s="4">
        <v>0.54304643003619701</v>
      </c>
      <c r="AJ143" s="4">
        <v>0.81069761311692001</v>
      </c>
      <c r="AK143" s="4">
        <v>0.910756026570398</v>
      </c>
      <c r="AL143" s="4">
        <v>0.94737807395040796</v>
      </c>
      <c r="AM143" s="4">
        <v>0</v>
      </c>
      <c r="AN143" s="4">
        <v>0</v>
      </c>
      <c r="AO143" s="4" t="s">
        <v>84</v>
      </c>
      <c r="AP143" s="4" t="s">
        <v>85</v>
      </c>
      <c r="AQ143">
        <v>43208950.159999996</v>
      </c>
      <c r="AR143" s="4">
        <v>178</v>
      </c>
      <c r="AS143" s="15">
        <v>100</v>
      </c>
      <c r="AT143" s="15">
        <v>0</v>
      </c>
      <c r="AU143" s="15">
        <v>100</v>
      </c>
      <c r="AV143" s="15">
        <v>0</v>
      </c>
      <c r="AW143" s="15">
        <v>0</v>
      </c>
      <c r="AX143" s="15">
        <v>0</v>
      </c>
      <c r="AY143">
        <v>3501.4642876396601</v>
      </c>
    </row>
    <row r="144" spans="1:51" x14ac:dyDescent="0.25">
      <c r="A144">
        <v>97</v>
      </c>
      <c r="B144" s="4">
        <v>0.96851389372753705</v>
      </c>
      <c r="C144" s="4">
        <v>0.27667627222831498</v>
      </c>
      <c r="D144" s="4">
        <v>31.880686461502901</v>
      </c>
      <c r="E144" s="4">
        <v>2.3085645561159401E-4</v>
      </c>
      <c r="F144" s="5">
        <v>3.1486106272462698E-2</v>
      </c>
      <c r="G144" s="5">
        <v>0</v>
      </c>
      <c r="H144" s="4">
        <v>5.3390070852573199</v>
      </c>
      <c r="I144" s="4">
        <v>3.8575664162622298</v>
      </c>
      <c r="J144" s="4">
        <v>35.911821508141998</v>
      </c>
      <c r="K144" s="4">
        <v>228.464390870909</v>
      </c>
      <c r="L144" s="4">
        <v>20.091896561029799</v>
      </c>
      <c r="M144" s="4">
        <v>47.053700418483302</v>
      </c>
      <c r="N144" s="4">
        <v>99.9843967744102</v>
      </c>
      <c r="O144" s="4">
        <v>73.644670290049902</v>
      </c>
      <c r="P144" s="4">
        <v>200341.560407563</v>
      </c>
      <c r="Q144" s="4">
        <v>198729.55</v>
      </c>
      <c r="R144" s="4">
        <v>755.44339480464703</v>
      </c>
      <c r="S144" s="4">
        <v>0</v>
      </c>
      <c r="T144" s="4">
        <v>0</v>
      </c>
      <c r="U144" s="4">
        <v>0.35602834102930297</v>
      </c>
      <c r="V144" s="4">
        <v>0</v>
      </c>
      <c r="W144" s="4">
        <v>0</v>
      </c>
      <c r="X144" s="4">
        <v>0.35602834102930297</v>
      </c>
      <c r="Y144" s="4">
        <v>0</v>
      </c>
      <c r="Z144" s="5">
        <v>4.6889062202425298E-4</v>
      </c>
      <c r="AA144" s="5">
        <v>2.7265323978341402E-4</v>
      </c>
      <c r="AB144" s="10">
        <v>7.2402420660152402E-3</v>
      </c>
      <c r="AC144" s="10">
        <v>2.6729913276174501E-3</v>
      </c>
      <c r="AD144" s="10">
        <v>2.08313089713313E-2</v>
      </c>
      <c r="AE144" s="4">
        <v>0.26566478200882998</v>
      </c>
      <c r="AF144" s="4">
        <v>0</v>
      </c>
      <c r="AG144" s="4">
        <v>0</v>
      </c>
      <c r="AH144" s="4">
        <v>0.217355727922696</v>
      </c>
      <c r="AI144" s="4">
        <v>0.217355727922696</v>
      </c>
      <c r="AJ144" s="4">
        <v>0.64397165897069597</v>
      </c>
      <c r="AK144" s="4">
        <v>1</v>
      </c>
      <c r="AL144" s="4">
        <v>1</v>
      </c>
      <c r="AM144" s="4">
        <v>0</v>
      </c>
      <c r="AN144" s="4">
        <v>0</v>
      </c>
      <c r="AO144" s="4" t="s">
        <v>86</v>
      </c>
      <c r="AP144" s="4" t="s">
        <v>87</v>
      </c>
      <c r="AQ144">
        <v>993647.75</v>
      </c>
      <c r="AR144" s="4">
        <v>5</v>
      </c>
      <c r="AS144" s="15">
        <v>100</v>
      </c>
      <c r="AT144" s="15">
        <v>0</v>
      </c>
      <c r="AU144" s="15">
        <v>100</v>
      </c>
      <c r="AV144" s="15">
        <v>0</v>
      </c>
      <c r="AW144" s="15">
        <v>0</v>
      </c>
      <c r="AX144" s="15">
        <v>0</v>
      </c>
      <c r="AY144">
        <v>3748.88466442559</v>
      </c>
    </row>
    <row r="148" spans="1:51" x14ac:dyDescent="0.25">
      <c r="F148" t="s">
        <v>167</v>
      </c>
    </row>
    <row r="149" spans="1:51" x14ac:dyDescent="0.25">
      <c r="A149" t="s">
        <v>20</v>
      </c>
      <c r="B149" t="s">
        <v>21</v>
      </c>
      <c r="C149" t="s">
        <v>22</v>
      </c>
      <c r="D149" t="s">
        <v>23</v>
      </c>
      <c r="E149" t="s">
        <v>94</v>
      </c>
      <c r="F149" t="s">
        <v>95</v>
      </c>
      <c r="G149" t="s">
        <v>24</v>
      </c>
      <c r="H149" t="s">
        <v>25</v>
      </c>
      <c r="I149" t="s">
        <v>26</v>
      </c>
      <c r="J149" t="s">
        <v>27</v>
      </c>
      <c r="K149" t="s">
        <v>28</v>
      </c>
      <c r="L149" t="s">
        <v>29</v>
      </c>
      <c r="M149" t="s">
        <v>30</v>
      </c>
      <c r="N149" t="s">
        <v>31</v>
      </c>
      <c r="O149" t="s">
        <v>32</v>
      </c>
      <c r="P149" t="s">
        <v>33</v>
      </c>
      <c r="Q149" t="s">
        <v>34</v>
      </c>
      <c r="R149" t="s">
        <v>35</v>
      </c>
      <c r="S149" t="s">
        <v>36</v>
      </c>
      <c r="T149" t="s">
        <v>37</v>
      </c>
      <c r="U149" t="s">
        <v>38</v>
      </c>
      <c r="V149" t="s">
        <v>39</v>
      </c>
      <c r="W149" t="s">
        <v>40</v>
      </c>
      <c r="X149" t="s">
        <v>41</v>
      </c>
      <c r="Y149" t="s">
        <v>42</v>
      </c>
      <c r="Z149" t="s">
        <v>43</v>
      </c>
      <c r="AA149" t="s">
        <v>44</v>
      </c>
      <c r="AB149" t="s">
        <v>45</v>
      </c>
      <c r="AC149" t="s">
        <v>46</v>
      </c>
      <c r="AD149" t="s">
        <v>47</v>
      </c>
      <c r="AE149" t="s">
        <v>48</v>
      </c>
      <c r="AF149" t="s">
        <v>49</v>
      </c>
      <c r="AG149" t="s">
        <v>50</v>
      </c>
      <c r="AH149" t="s">
        <v>51</v>
      </c>
      <c r="AI149" t="s">
        <v>52</v>
      </c>
      <c r="AJ149" t="s">
        <v>53</v>
      </c>
      <c r="AK149" t="s">
        <v>54</v>
      </c>
      <c r="AL149" t="s">
        <v>55</v>
      </c>
      <c r="AM149" t="s">
        <v>56</v>
      </c>
      <c r="AN149" t="s">
        <v>57</v>
      </c>
      <c r="AO149" t="s">
        <v>58</v>
      </c>
      <c r="AP149" t="s">
        <v>59</v>
      </c>
      <c r="AQ149" t="s">
        <v>60</v>
      </c>
      <c r="AR149" t="s">
        <v>61</v>
      </c>
      <c r="AS149" t="s">
        <v>116</v>
      </c>
      <c r="AT149" t="s">
        <v>117</v>
      </c>
      <c r="AU149" t="s">
        <v>118</v>
      </c>
      <c r="AV149" t="s">
        <v>119</v>
      </c>
      <c r="AW149" t="s">
        <v>120</v>
      </c>
      <c r="AX149" t="s">
        <v>121</v>
      </c>
      <c r="AY149" t="s">
        <v>171</v>
      </c>
    </row>
    <row r="150" spans="1:51" x14ac:dyDescent="0.25">
      <c r="A150">
        <v>96</v>
      </c>
      <c r="B150" s="4">
        <v>0.98069933239446005</v>
      </c>
      <c r="C150" s="4">
        <v>99.955281208192901</v>
      </c>
      <c r="D150" s="4">
        <v>20.853711119947601</v>
      </c>
      <c r="E150" s="4">
        <v>0.47413511460297297</v>
      </c>
      <c r="F150" s="5">
        <v>1.9300667605539799E-2</v>
      </c>
      <c r="G150" s="5">
        <v>0</v>
      </c>
      <c r="H150" s="4">
        <v>4.375</v>
      </c>
      <c r="I150" s="4">
        <v>3.7606606211961302</v>
      </c>
      <c r="J150" s="4">
        <v>-72.206400000000002</v>
      </c>
      <c r="K150" s="4">
        <v>2.5904381600544699</v>
      </c>
      <c r="L150" s="4">
        <v>100</v>
      </c>
      <c r="M150" s="4">
        <v>87.474135114602902</v>
      </c>
      <c r="N150" s="4">
        <v>60</v>
      </c>
      <c r="O150" s="4">
        <v>2.5167248702032201</v>
      </c>
      <c r="P150" s="4">
        <v>17831.158285344201</v>
      </c>
      <c r="Q150" s="4">
        <v>17783.57</v>
      </c>
      <c r="R150" s="4">
        <v>800</v>
      </c>
      <c r="S150" s="4">
        <v>0</v>
      </c>
      <c r="T150" s="4">
        <v>0</v>
      </c>
      <c r="U150" s="4">
        <v>0</v>
      </c>
      <c r="V150" s="4">
        <v>0</v>
      </c>
      <c r="W150" s="4">
        <v>0</v>
      </c>
      <c r="X150" s="4">
        <v>1</v>
      </c>
      <c r="Y150" s="4">
        <v>0</v>
      </c>
      <c r="Z150" s="5">
        <v>1.3350575469945E-2</v>
      </c>
      <c r="AA150" s="5">
        <v>9.8462842401722401E-5</v>
      </c>
      <c r="AB150" s="10">
        <v>5.4340409583508798E-3</v>
      </c>
      <c r="AC150" s="10">
        <v>0</v>
      </c>
      <c r="AD150" s="10">
        <v>4.1756833484221602E-4</v>
      </c>
      <c r="AE150" s="4">
        <v>0.12461709169056701</v>
      </c>
      <c r="AF150" s="4">
        <v>0</v>
      </c>
      <c r="AG150" s="4">
        <v>1</v>
      </c>
      <c r="AH150" s="4">
        <v>1</v>
      </c>
      <c r="AI150" s="4">
        <v>1</v>
      </c>
      <c r="AJ150" s="4">
        <v>1</v>
      </c>
      <c r="AK150" s="4">
        <v>1</v>
      </c>
      <c r="AL150" s="4">
        <v>1</v>
      </c>
      <c r="AM150" s="4">
        <v>0</v>
      </c>
      <c r="AN150" s="4">
        <v>0</v>
      </c>
      <c r="AO150" s="4" t="s">
        <v>141</v>
      </c>
      <c r="AP150" s="4" t="s">
        <v>127</v>
      </c>
      <c r="AQ150">
        <v>35567.14</v>
      </c>
      <c r="AR150" s="4">
        <v>2</v>
      </c>
      <c r="AS150" s="15">
        <v>100</v>
      </c>
      <c r="AT150" s="15">
        <v>0</v>
      </c>
      <c r="AU150" s="15">
        <v>100</v>
      </c>
      <c r="AV150" s="15">
        <v>0</v>
      </c>
      <c r="AW150" s="15">
        <v>0</v>
      </c>
      <c r="AX150" s="15">
        <v>0</v>
      </c>
      <c r="AY150" s="31">
        <v>2162.61697208434</v>
      </c>
    </row>
    <row r="151" spans="1:51" x14ac:dyDescent="0.25">
      <c r="A151">
        <v>96</v>
      </c>
      <c r="B151" s="4">
        <v>0.981684971878102</v>
      </c>
      <c r="C151" s="4">
        <v>16.883124082959402</v>
      </c>
      <c r="D151" s="4">
        <v>19.893877246695698</v>
      </c>
      <c r="E151" s="4">
        <v>1.5292072507522E-2</v>
      </c>
      <c r="F151" s="5">
        <v>1.8315028121897701E-2</v>
      </c>
      <c r="G151" s="5">
        <v>0</v>
      </c>
      <c r="H151" s="4">
        <v>4.5365542151877101</v>
      </c>
      <c r="I151" s="4">
        <v>3.9341215756108801</v>
      </c>
      <c r="J151" s="4">
        <v>-33.501752891212902</v>
      </c>
      <c r="K151" s="4">
        <v>8.3859232756867996</v>
      </c>
      <c r="L151" s="4">
        <v>92.765015685821993</v>
      </c>
      <c r="M151" s="4">
        <v>74.054436081440599</v>
      </c>
      <c r="N151" s="4">
        <v>62.985504636728699</v>
      </c>
      <c r="O151" s="4">
        <v>6.7598632778910099</v>
      </c>
      <c r="P151" s="4">
        <v>34619.839065541899</v>
      </c>
      <c r="Q151" s="4">
        <v>27456.642</v>
      </c>
      <c r="R151" s="4">
        <v>782.16102926934695</v>
      </c>
      <c r="S151" s="4">
        <v>0</v>
      </c>
      <c r="T151" s="4">
        <v>0</v>
      </c>
      <c r="U151" s="4">
        <v>0</v>
      </c>
      <c r="V151" s="4">
        <v>0</v>
      </c>
      <c r="W151" s="4">
        <v>0</v>
      </c>
      <c r="X151" s="4">
        <v>0.64879179325716496</v>
      </c>
      <c r="Y151" s="4">
        <v>0</v>
      </c>
      <c r="Z151" s="5">
        <v>8.5001873877366303E-3</v>
      </c>
      <c r="AA151" s="5">
        <v>3.4500776867396902E-4</v>
      </c>
      <c r="AB151" s="10">
        <v>7.8075667977260199E-3</v>
      </c>
      <c r="AC151" s="10">
        <v>7.5650930572391097E-4</v>
      </c>
      <c r="AD151" s="10">
        <v>9.0574231138388999E-4</v>
      </c>
      <c r="AE151" s="4">
        <v>0.24025044283536001</v>
      </c>
      <c r="AF151" s="4">
        <v>0</v>
      </c>
      <c r="AG151" s="4">
        <v>0.35378313924914701</v>
      </c>
      <c r="AH151" s="4">
        <v>0.35378313924914701</v>
      </c>
      <c r="AI151" s="4">
        <v>0.64879179325716496</v>
      </c>
      <c r="AJ151" s="4">
        <v>0.64879179325716496</v>
      </c>
      <c r="AK151" s="4">
        <v>0.64879179325716496</v>
      </c>
      <c r="AL151" s="4">
        <v>0.92584777847196298</v>
      </c>
      <c r="AM151" s="4">
        <v>0</v>
      </c>
      <c r="AN151" s="4">
        <v>0</v>
      </c>
      <c r="AO151" s="4" t="s">
        <v>142</v>
      </c>
      <c r="AP151" s="4">
        <v>43230</v>
      </c>
      <c r="AQ151">
        <v>274566.42</v>
      </c>
      <c r="AR151" s="4">
        <v>10</v>
      </c>
      <c r="AS151" s="15">
        <v>100</v>
      </c>
      <c r="AT151" s="15">
        <v>0</v>
      </c>
      <c r="AU151" s="15">
        <v>100</v>
      </c>
      <c r="AV151" s="15">
        <v>0</v>
      </c>
      <c r="AW151" s="15">
        <v>0</v>
      </c>
      <c r="AX151" s="15">
        <v>0</v>
      </c>
      <c r="AY151" s="31">
        <v>2290.4064702821202</v>
      </c>
    </row>
    <row r="152" spans="1:51" x14ac:dyDescent="0.25">
      <c r="A152">
        <v>96</v>
      </c>
      <c r="B152" s="4">
        <v>0.98024336469184403</v>
      </c>
      <c r="C152" s="4">
        <v>7.4613196171793996</v>
      </c>
      <c r="D152" s="4">
        <v>21.294164286971299</v>
      </c>
      <c r="E152" s="4">
        <v>6.4411216813520097E-3</v>
      </c>
      <c r="F152" s="5">
        <v>1.9756635308155499E-2</v>
      </c>
      <c r="G152" s="5">
        <v>0</v>
      </c>
      <c r="H152" s="4">
        <v>4.26536939781586</v>
      </c>
      <c r="I152" s="4">
        <v>3.9164514180807699</v>
      </c>
      <c r="J152" s="4">
        <v>-35.121079027422198</v>
      </c>
      <c r="K152" s="4">
        <v>13.768401129947399</v>
      </c>
      <c r="L152" s="4">
        <v>60.533341599428901</v>
      </c>
      <c r="M152" s="4">
        <v>64.7315236523864</v>
      </c>
      <c r="N152" s="4">
        <v>76.669562014170495</v>
      </c>
      <c r="O152" s="4">
        <v>25.829777433596</v>
      </c>
      <c r="P152" s="4">
        <v>124548.35981874001</v>
      </c>
      <c r="Q152" s="4">
        <v>51263.622000000003</v>
      </c>
      <c r="R152" s="4">
        <v>795.89809611969997</v>
      </c>
      <c r="S152" s="4">
        <v>0</v>
      </c>
      <c r="T152" s="4">
        <v>0</v>
      </c>
      <c r="U152" s="4">
        <v>0.523360990762611</v>
      </c>
      <c r="V152" s="4">
        <v>0</v>
      </c>
      <c r="W152" s="4">
        <v>0</v>
      </c>
      <c r="X152" s="4">
        <v>0.69302264674158198</v>
      </c>
      <c r="Y152" s="4">
        <v>0</v>
      </c>
      <c r="Z152" s="5">
        <v>4.6890072085901298E-3</v>
      </c>
      <c r="AA152" s="5">
        <v>2.0978226882329901E-4</v>
      </c>
      <c r="AB152" s="10">
        <v>7.4871526495847197E-3</v>
      </c>
      <c r="AC152" s="10">
        <v>7.6185130601598905E-4</v>
      </c>
      <c r="AD152" s="10">
        <v>6.6088233776663303E-3</v>
      </c>
      <c r="AE152" s="4">
        <v>0.39525258069429198</v>
      </c>
      <c r="AF152" s="4">
        <v>0</v>
      </c>
      <c r="AG152" s="4">
        <v>0.236886402603389</v>
      </c>
      <c r="AH152" s="4">
        <v>0.236886402603389</v>
      </c>
      <c r="AI152" s="4">
        <v>0.30695874357063502</v>
      </c>
      <c r="AJ152" s="4">
        <v>0.30695874357063502</v>
      </c>
      <c r="AK152" s="4">
        <v>0.37834611062011902</v>
      </c>
      <c r="AL152" s="4">
        <v>0.45030470145086499</v>
      </c>
      <c r="AM152" s="4">
        <v>0</v>
      </c>
      <c r="AN152" s="4">
        <v>0</v>
      </c>
      <c r="AO152" s="4" t="s">
        <v>143</v>
      </c>
      <c r="AP152" s="4">
        <v>43388</v>
      </c>
      <c r="AQ152">
        <v>512636.22</v>
      </c>
      <c r="AR152" s="4">
        <v>10</v>
      </c>
      <c r="AS152" s="15">
        <v>100</v>
      </c>
      <c r="AT152" s="15">
        <v>0</v>
      </c>
      <c r="AU152" s="15">
        <v>100</v>
      </c>
      <c r="AV152" s="15">
        <v>0</v>
      </c>
      <c r="AW152" s="15">
        <v>0</v>
      </c>
      <c r="AX152" s="15">
        <v>0</v>
      </c>
      <c r="AY152" s="31">
        <v>2512.5878645859202</v>
      </c>
    </row>
    <row r="153" spans="1:51" x14ac:dyDescent="0.25">
      <c r="A153">
        <v>96</v>
      </c>
      <c r="B153" s="4">
        <v>0.97994084264413805</v>
      </c>
      <c r="C153" s="4">
        <v>64.478769868411007</v>
      </c>
      <c r="D153" s="4">
        <v>21.5851517374903</v>
      </c>
      <c r="E153" s="4">
        <v>8.2638168745465604E-2</v>
      </c>
      <c r="F153" s="5">
        <v>2.0059157355861699E-2</v>
      </c>
      <c r="G153" s="5">
        <v>0</v>
      </c>
      <c r="H153" s="4">
        <v>4.40406157686244</v>
      </c>
      <c r="I153" s="4">
        <v>3.9090768691718001</v>
      </c>
      <c r="J153" s="4">
        <v>-32.398214887465997</v>
      </c>
      <c r="K153" s="4">
        <v>17.3684195963991</v>
      </c>
      <c r="L153" s="4">
        <v>71.0915067310371</v>
      </c>
      <c r="M153" s="4">
        <v>67.504556660080596</v>
      </c>
      <c r="N153" s="4">
        <v>71.047808708456202</v>
      </c>
      <c r="O153" s="4">
        <v>19.335857254602701</v>
      </c>
      <c r="P153" s="4">
        <v>96887.0122104599</v>
      </c>
      <c r="Q153" s="4">
        <v>34091.647142857102</v>
      </c>
      <c r="R153" s="4">
        <v>795.16743609826199</v>
      </c>
      <c r="S153" s="4">
        <v>0</v>
      </c>
      <c r="T153" s="4">
        <v>0</v>
      </c>
      <c r="U153" s="4">
        <v>0.37728224979672698</v>
      </c>
      <c r="V153" s="4">
        <v>0</v>
      </c>
      <c r="W153" s="4">
        <v>0</v>
      </c>
      <c r="X153" s="4">
        <v>0.61201691647440104</v>
      </c>
      <c r="Y153" s="4">
        <v>0</v>
      </c>
      <c r="Z153" s="5">
        <v>6.5694697534871603E-3</v>
      </c>
      <c r="AA153" s="5">
        <v>2.8342469461902398E-4</v>
      </c>
      <c r="AB153" s="10">
        <v>7.4290926431799104E-3</v>
      </c>
      <c r="AC153" s="10">
        <v>7.1623630189975702E-4</v>
      </c>
      <c r="AD153" s="10">
        <v>5.0609155063845402E-3</v>
      </c>
      <c r="AE153" s="4">
        <v>0.367796225253678</v>
      </c>
      <c r="AF153" s="4">
        <v>2.62643863091781E-2</v>
      </c>
      <c r="AG153" s="4">
        <v>0.33784590357484401</v>
      </c>
      <c r="AH153" s="4">
        <v>0.378615881876609</v>
      </c>
      <c r="AI153" s="4">
        <v>0.403988987164136</v>
      </c>
      <c r="AJ153" s="4">
        <v>0.424503829376778</v>
      </c>
      <c r="AK153" s="4">
        <v>0.42741509968249503</v>
      </c>
      <c r="AL153" s="4">
        <v>0.42741509968249503</v>
      </c>
      <c r="AM153" s="4">
        <v>0</v>
      </c>
      <c r="AN153" s="4">
        <v>0</v>
      </c>
      <c r="AO153" s="4" t="s">
        <v>144</v>
      </c>
      <c r="AP153" s="4" t="s">
        <v>128</v>
      </c>
      <c r="AQ153">
        <v>715924.59</v>
      </c>
      <c r="AR153" s="4">
        <v>21</v>
      </c>
      <c r="AS153" s="15">
        <v>100</v>
      </c>
      <c r="AT153" s="15">
        <v>0</v>
      </c>
      <c r="AU153" s="15">
        <v>100</v>
      </c>
      <c r="AV153" s="15">
        <v>0</v>
      </c>
      <c r="AW153" s="15">
        <v>0</v>
      </c>
      <c r="AX153" s="15">
        <v>0</v>
      </c>
      <c r="AY153">
        <v>2554.6652789160298</v>
      </c>
    </row>
    <row r="154" spans="1:51" x14ac:dyDescent="0.25">
      <c r="A154">
        <v>96</v>
      </c>
      <c r="B154" s="4">
        <v>0.97568241672966805</v>
      </c>
      <c r="C154" s="4">
        <v>28.865346166213701</v>
      </c>
      <c r="D154" s="4">
        <v>25.577930761782099</v>
      </c>
      <c r="E154" s="4">
        <v>2.7983951982608501E-2</v>
      </c>
      <c r="F154" s="5">
        <v>2.4317583270331199E-2</v>
      </c>
      <c r="G154" s="5">
        <v>0</v>
      </c>
      <c r="H154" s="4">
        <v>4.0447178319122896</v>
      </c>
      <c r="I154" s="4">
        <v>3.8886437566109899</v>
      </c>
      <c r="J154" s="4">
        <v>-34.347937340558502</v>
      </c>
      <c r="K154" s="4">
        <v>22.108428923031202</v>
      </c>
      <c r="L154" s="4">
        <v>33.681549478670298</v>
      </c>
      <c r="M154" s="4">
        <v>58.813334382647497</v>
      </c>
      <c r="N154" s="4">
        <v>85.677989731901306</v>
      </c>
      <c r="O154" s="4">
        <v>39.680837898391701</v>
      </c>
      <c r="P154" s="4">
        <v>203120.05550501199</v>
      </c>
      <c r="Q154" s="4">
        <v>75901.426666666594</v>
      </c>
      <c r="R154" s="4">
        <v>781.28632368592196</v>
      </c>
      <c r="S154" s="4">
        <v>0</v>
      </c>
      <c r="T154" s="4">
        <v>0</v>
      </c>
      <c r="U154" s="4">
        <v>0.489142990636803</v>
      </c>
      <c r="V154" s="4">
        <v>0</v>
      </c>
      <c r="W154" s="4">
        <v>0</v>
      </c>
      <c r="X154" s="4">
        <v>0.74763685820925196</v>
      </c>
      <c r="Y154" s="4">
        <v>0</v>
      </c>
      <c r="Z154" s="5">
        <v>2.4377815366307498E-3</v>
      </c>
      <c r="AA154" s="5">
        <v>1.5314003603319399E-4</v>
      </c>
      <c r="AB154" s="10">
        <v>7.5433080640876001E-3</v>
      </c>
      <c r="AC154" s="10">
        <v>8.2731242441347601E-4</v>
      </c>
      <c r="AD154" s="10">
        <v>1.33560250272863E-2</v>
      </c>
      <c r="AE154" s="4">
        <v>0.52342589042444199</v>
      </c>
      <c r="AF154" s="4">
        <v>9.1624705078007292E-3</v>
      </c>
      <c r="AG154" s="4">
        <v>9.8171557205688001E-2</v>
      </c>
      <c r="AH154" s="4">
        <v>9.8171557205688001E-2</v>
      </c>
      <c r="AI154" s="4">
        <v>0.106999514897128</v>
      </c>
      <c r="AJ154" s="4">
        <v>0.11452935799010799</v>
      </c>
      <c r="AK154" s="4">
        <v>0.11452935799010799</v>
      </c>
      <c r="AL154" s="4">
        <v>0.115102568559536</v>
      </c>
      <c r="AM154" s="4">
        <v>0</v>
      </c>
      <c r="AN154" s="4">
        <v>0</v>
      </c>
      <c r="AO154" s="4" t="s">
        <v>68</v>
      </c>
      <c r="AP154" s="4" t="s">
        <v>69</v>
      </c>
      <c r="AQ154">
        <v>1821634.24</v>
      </c>
      <c r="AR154" s="4">
        <v>24</v>
      </c>
      <c r="AS154" s="15">
        <v>100</v>
      </c>
      <c r="AT154" s="15">
        <v>0</v>
      </c>
      <c r="AU154" s="15">
        <v>100</v>
      </c>
      <c r="AV154" s="15">
        <v>0</v>
      </c>
      <c r="AW154" s="15">
        <v>0</v>
      </c>
      <c r="AX154" s="15">
        <v>0</v>
      </c>
      <c r="AY154">
        <v>2344.5227440302101</v>
      </c>
    </row>
    <row r="155" spans="1:51" x14ac:dyDescent="0.25">
      <c r="A155">
        <v>96</v>
      </c>
      <c r="B155" s="4">
        <v>0.97545728185409097</v>
      </c>
      <c r="C155" s="4">
        <v>50.206842301296597</v>
      </c>
      <c r="D155" s="4">
        <v>25.7837406301642</v>
      </c>
      <c r="E155" s="4">
        <v>5.6451694466542399E-2</v>
      </c>
      <c r="F155" s="5">
        <v>2.45427181459087E-2</v>
      </c>
      <c r="G155" s="5">
        <v>0</v>
      </c>
      <c r="H155" s="4">
        <v>4.1686539281815103</v>
      </c>
      <c r="I155" s="4">
        <v>3.8765726104093998</v>
      </c>
      <c r="J155" s="4">
        <v>-38.025447233952399</v>
      </c>
      <c r="K155" s="4">
        <v>27.926688952374001</v>
      </c>
      <c r="L155" s="4">
        <v>42.202159791480497</v>
      </c>
      <c r="M155" s="4">
        <v>64.396667863683206</v>
      </c>
      <c r="N155" s="4">
        <v>81.301821999448705</v>
      </c>
      <c r="O155" s="4">
        <v>37.256983054890902</v>
      </c>
      <c r="P155" s="4">
        <v>172154.73403610301</v>
      </c>
      <c r="Q155" s="4">
        <v>54925.827586206797</v>
      </c>
      <c r="R155" s="4">
        <v>781.000901027027</v>
      </c>
      <c r="S155" s="4">
        <v>0</v>
      </c>
      <c r="T155" s="4">
        <v>0</v>
      </c>
      <c r="U155" s="4">
        <v>0.39174430219060302</v>
      </c>
      <c r="V155" s="4">
        <v>0</v>
      </c>
      <c r="W155" s="4">
        <v>0</v>
      </c>
      <c r="X155" s="4">
        <v>0.78069437215957005</v>
      </c>
      <c r="Y155" s="4">
        <v>0</v>
      </c>
      <c r="Z155" s="5">
        <v>3.47780564628448E-3</v>
      </c>
      <c r="AA155" s="5">
        <v>2.1244533610109901E-4</v>
      </c>
      <c r="AB155" s="10">
        <v>7.3567111039109104E-3</v>
      </c>
      <c r="AC155" s="10">
        <v>9.7627665212986204E-4</v>
      </c>
      <c r="AD155" s="10">
        <v>1.25194609196619E-2</v>
      </c>
      <c r="AE155" s="4">
        <v>0.46471141889027701</v>
      </c>
      <c r="AF155" s="4">
        <v>1.71240462843621E-2</v>
      </c>
      <c r="AG155" s="4">
        <v>0.110958326872164</v>
      </c>
      <c r="AH155" s="4">
        <v>0.130102244468873</v>
      </c>
      <c r="AI155" s="4">
        <v>0.13755874536757701</v>
      </c>
      <c r="AJ155" s="4">
        <v>0.151715159440725</v>
      </c>
      <c r="AK155" s="4">
        <v>0.151715159440725</v>
      </c>
      <c r="AL155" s="4">
        <v>0.32043378248660098</v>
      </c>
      <c r="AM155" s="4">
        <v>0</v>
      </c>
      <c r="AN155" s="4">
        <v>0</v>
      </c>
      <c r="AO155" s="4" t="s">
        <v>145</v>
      </c>
      <c r="AP155" s="4" t="s">
        <v>129</v>
      </c>
      <c r="AQ155">
        <v>1592849</v>
      </c>
      <c r="AR155" s="4">
        <v>29</v>
      </c>
      <c r="AS155" s="15">
        <v>100</v>
      </c>
      <c r="AT155" s="15">
        <v>0</v>
      </c>
      <c r="AU155" s="15">
        <v>100</v>
      </c>
      <c r="AV155" s="15">
        <v>0</v>
      </c>
      <c r="AW155" s="15">
        <v>0</v>
      </c>
      <c r="AX155" s="15">
        <v>0</v>
      </c>
      <c r="AY155">
        <v>2345.31873521752</v>
      </c>
    </row>
    <row r="156" spans="1:51" x14ac:dyDescent="0.25">
      <c r="A156">
        <v>96</v>
      </c>
      <c r="B156" s="4">
        <v>0.97511253406244403</v>
      </c>
      <c r="C156" s="4">
        <v>50.160641611522898</v>
      </c>
      <c r="D156" s="4">
        <v>26.0978851798492</v>
      </c>
      <c r="E156" s="4">
        <v>5.63787693614319E-2</v>
      </c>
      <c r="F156" s="5">
        <v>2.4887465937555E-2</v>
      </c>
      <c r="G156" s="5">
        <v>0</v>
      </c>
      <c r="H156" s="4">
        <v>4.0899915532312701</v>
      </c>
      <c r="I156" s="4">
        <v>3.8705536391311202</v>
      </c>
      <c r="J156" s="4">
        <v>-32.457909182683501</v>
      </c>
      <c r="K156" s="4">
        <v>32.578164428331199</v>
      </c>
      <c r="L156" s="4">
        <v>29.9616372794878</v>
      </c>
      <c r="M156" s="4">
        <v>62.147303290130701</v>
      </c>
      <c r="N156" s="4">
        <v>85.641249800414897</v>
      </c>
      <c r="O156" s="4">
        <v>45.318222214595799</v>
      </c>
      <c r="P156" s="4">
        <v>195503.704133755</v>
      </c>
      <c r="Q156" s="4">
        <v>103934.36261904699</v>
      </c>
      <c r="R156" s="4">
        <v>783.034972740797</v>
      </c>
      <c r="S156" s="4">
        <v>0</v>
      </c>
      <c r="T156" s="4">
        <v>0</v>
      </c>
      <c r="U156" s="4">
        <v>0.39245600754302001</v>
      </c>
      <c r="V156" s="4">
        <v>0</v>
      </c>
      <c r="W156" s="4">
        <v>0</v>
      </c>
      <c r="X156" s="4">
        <v>0.95711859794809095</v>
      </c>
      <c r="Y156" s="4">
        <v>0</v>
      </c>
      <c r="Z156" s="5">
        <v>1.5902822103397601E-3</v>
      </c>
      <c r="AA156" s="5">
        <v>1.3026011870871101E-4</v>
      </c>
      <c r="AB156" s="10">
        <v>6.8907930915614E-3</v>
      </c>
      <c r="AC156" s="10">
        <v>1.00114002848652E-3</v>
      </c>
      <c r="AD156" s="10">
        <v>1.5274972174264901E-2</v>
      </c>
      <c r="AE156" s="4">
        <v>0.430827133536337</v>
      </c>
      <c r="AF156" s="4">
        <v>0</v>
      </c>
      <c r="AG156" s="4">
        <v>7.4748638920631202E-2</v>
      </c>
      <c r="AH156" s="4">
        <v>0.148553495379912</v>
      </c>
      <c r="AI156" s="4">
        <v>0.17382946608452701</v>
      </c>
      <c r="AJ156" s="4">
        <v>0.176748570319642</v>
      </c>
      <c r="AK156" s="4">
        <v>0.19492638672507601</v>
      </c>
      <c r="AL156" s="4">
        <v>0.43626667969198102</v>
      </c>
      <c r="AM156" s="4">
        <v>0</v>
      </c>
      <c r="AN156" s="4">
        <v>0</v>
      </c>
      <c r="AO156" s="4" t="s">
        <v>146</v>
      </c>
      <c r="AP156" s="4" t="s">
        <v>130</v>
      </c>
      <c r="AQ156">
        <v>4365243.2300000004</v>
      </c>
      <c r="AR156" s="4">
        <v>42</v>
      </c>
      <c r="AS156" s="15">
        <v>100</v>
      </c>
      <c r="AT156" s="15">
        <v>0</v>
      </c>
      <c r="AU156" s="15">
        <v>100</v>
      </c>
      <c r="AV156" s="15">
        <v>0</v>
      </c>
      <c r="AW156" s="15">
        <v>0</v>
      </c>
      <c r="AX156" s="15">
        <v>0</v>
      </c>
      <c r="AY156">
        <v>2502.5584395083501</v>
      </c>
    </row>
    <row r="157" spans="1:51" x14ac:dyDescent="0.25">
      <c r="A157">
        <v>96</v>
      </c>
      <c r="B157" s="4">
        <v>0.97293204496774499</v>
      </c>
      <c r="C157" s="4">
        <v>72.746588764985205</v>
      </c>
      <c r="D157" s="4">
        <v>28.056743338090499</v>
      </c>
      <c r="E157" s="4">
        <v>0.102670926533416</v>
      </c>
      <c r="F157" s="5">
        <v>2.7067955032254301E-2</v>
      </c>
      <c r="G157" s="5">
        <v>0</v>
      </c>
      <c r="H157" s="4">
        <v>4.0917964486927003</v>
      </c>
      <c r="I157" s="4">
        <v>3.8373163507946999</v>
      </c>
      <c r="J157" s="4">
        <v>-30.516580085726201</v>
      </c>
      <c r="K157" s="4">
        <v>37.644768381803097</v>
      </c>
      <c r="L157" s="4">
        <v>27.223626449111499</v>
      </c>
      <c r="M157" s="4">
        <v>61.9410013146613</v>
      </c>
      <c r="N157" s="4">
        <v>85.2710147572827</v>
      </c>
      <c r="O157" s="4">
        <v>48.338430029146799</v>
      </c>
      <c r="P157" s="4">
        <v>219299.09059069899</v>
      </c>
      <c r="Q157" s="4">
        <v>109864.437169811</v>
      </c>
      <c r="R157" s="4">
        <v>779.58069384503494</v>
      </c>
      <c r="S157" s="4">
        <v>0</v>
      </c>
      <c r="T157" s="4">
        <v>0</v>
      </c>
      <c r="U157" s="4">
        <v>0.39196701653162702</v>
      </c>
      <c r="V157" s="4">
        <v>0</v>
      </c>
      <c r="W157" s="4">
        <v>0</v>
      </c>
      <c r="X157" s="4">
        <v>0.96024644038289098</v>
      </c>
      <c r="Y157" s="4">
        <v>0</v>
      </c>
      <c r="Z157" s="5">
        <v>1.4637735199472699E-3</v>
      </c>
      <c r="AA157" s="5">
        <v>1.18452471202344E-4</v>
      </c>
      <c r="AB157" s="10">
        <v>6.5438307371090696E-3</v>
      </c>
      <c r="AC157" s="10">
        <v>9.0739857189952602E-4</v>
      </c>
      <c r="AD157" s="10">
        <v>1.8034478804289499E-2</v>
      </c>
      <c r="AE157" s="4">
        <v>0.40386936925056399</v>
      </c>
      <c r="AF157" s="4">
        <v>4.0292912131023297E-2</v>
      </c>
      <c r="AG157" s="4">
        <v>0.105113691939495</v>
      </c>
      <c r="AH157" s="4">
        <v>0.280273349291284</v>
      </c>
      <c r="AI157" s="4">
        <v>0.29449538924657198</v>
      </c>
      <c r="AJ157" s="4">
        <v>0.31529170107592402</v>
      </c>
      <c r="AK157" s="4">
        <v>0.31529170107592402</v>
      </c>
      <c r="AL157" s="4">
        <v>0.47010464527590301</v>
      </c>
      <c r="AM157" s="4">
        <v>0</v>
      </c>
      <c r="AN157" s="4">
        <v>0</v>
      </c>
      <c r="AO157" s="4" t="s">
        <v>147</v>
      </c>
      <c r="AP157" s="4" t="s">
        <v>131</v>
      </c>
      <c r="AQ157">
        <v>5822815.1699999999</v>
      </c>
      <c r="AR157" s="4">
        <v>53</v>
      </c>
      <c r="AS157" s="15">
        <v>100</v>
      </c>
      <c r="AT157" s="15">
        <v>0</v>
      </c>
      <c r="AU157" s="15">
        <v>100</v>
      </c>
      <c r="AV157" s="15">
        <v>0</v>
      </c>
      <c r="AW157" s="15">
        <v>0</v>
      </c>
      <c r="AX157" s="15">
        <v>0</v>
      </c>
      <c r="AY157">
        <v>2405.5380052801302</v>
      </c>
    </row>
    <row r="158" spans="1:51" x14ac:dyDescent="0.25">
      <c r="A158">
        <v>96</v>
      </c>
      <c r="B158" s="4">
        <v>0.97380977217539699</v>
      </c>
      <c r="C158" s="4">
        <v>12.343284833170101</v>
      </c>
      <c r="D158" s="4">
        <v>27.274026981078499</v>
      </c>
      <c r="E158" s="4">
        <v>1.09184532434306E-2</v>
      </c>
      <c r="F158" s="5">
        <v>2.6190227824602601E-2</v>
      </c>
      <c r="G158" s="5">
        <v>0</v>
      </c>
      <c r="H158" s="4">
        <v>4.2252701473796304</v>
      </c>
      <c r="I158" s="4">
        <v>3.8662987185138902</v>
      </c>
      <c r="J158" s="4">
        <v>-27.896380537553998</v>
      </c>
      <c r="K158" s="4">
        <v>42.330073662706198</v>
      </c>
      <c r="L158" s="4">
        <v>31.731815888433601</v>
      </c>
      <c r="M158" s="4">
        <v>65.473815314423803</v>
      </c>
      <c r="N158" s="4">
        <v>84.280556250274202</v>
      </c>
      <c r="O158" s="4">
        <v>50.305000884293399</v>
      </c>
      <c r="P158" s="4">
        <v>189413.61031925399</v>
      </c>
      <c r="Q158" s="4">
        <v>100065.334393939</v>
      </c>
      <c r="R158" s="4">
        <v>774.85620631339998</v>
      </c>
      <c r="S158" s="4">
        <v>0</v>
      </c>
      <c r="T158" s="4">
        <v>0</v>
      </c>
      <c r="U158" s="4">
        <v>0.301933635004622</v>
      </c>
      <c r="V158" s="4">
        <v>0</v>
      </c>
      <c r="W158" s="4">
        <v>0</v>
      </c>
      <c r="X158" s="4">
        <v>0.876374077822764</v>
      </c>
      <c r="Y158" s="4">
        <v>0</v>
      </c>
      <c r="Z158" s="5">
        <v>1.61033941023781E-3</v>
      </c>
      <c r="AA158" s="5">
        <v>1.6709826903509701E-4</v>
      </c>
      <c r="AB158" s="10">
        <v>6.7003078197184701E-3</v>
      </c>
      <c r="AC158" s="10">
        <v>8.3115167696345602E-4</v>
      </c>
      <c r="AD158" s="10">
        <v>1.6881310529100399E-2</v>
      </c>
      <c r="AE158" s="4">
        <v>0.29893052999674502</v>
      </c>
      <c r="AF158" s="4">
        <v>1.9266924193059799E-2</v>
      </c>
      <c r="AG158" s="4">
        <v>0.217057821436351</v>
      </c>
      <c r="AH158" s="4">
        <v>0.37920439607572898</v>
      </c>
      <c r="AI158" s="4">
        <v>0.50570914647889997</v>
      </c>
      <c r="AJ158" s="4">
        <v>0.54815559465226704</v>
      </c>
      <c r="AK158" s="4">
        <v>0.55178776704899102</v>
      </c>
      <c r="AL158" s="4">
        <v>0.77972924135306598</v>
      </c>
      <c r="AM158" s="4">
        <v>0</v>
      </c>
      <c r="AN158" s="4">
        <v>0</v>
      </c>
      <c r="AO158" s="4" t="s">
        <v>148</v>
      </c>
      <c r="AP158" s="4" t="s">
        <v>132</v>
      </c>
      <c r="AQ158">
        <v>6604312.0700000003</v>
      </c>
      <c r="AR158" s="4">
        <v>66</v>
      </c>
      <c r="AS158" s="15">
        <v>100</v>
      </c>
      <c r="AT158" s="15">
        <v>0</v>
      </c>
      <c r="AU158" s="15">
        <v>100</v>
      </c>
      <c r="AV158" s="15">
        <v>0</v>
      </c>
      <c r="AW158" s="15">
        <v>0</v>
      </c>
      <c r="AX158" s="15">
        <v>0</v>
      </c>
      <c r="AY158">
        <v>2430.6153882550798</v>
      </c>
    </row>
    <row r="159" spans="1:51" x14ac:dyDescent="0.25">
      <c r="A159">
        <v>96</v>
      </c>
      <c r="B159" s="4">
        <v>0.97232967740268506</v>
      </c>
      <c r="C159" s="4">
        <v>56.433050358684802</v>
      </c>
      <c r="D159" s="4">
        <v>28.589430325970401</v>
      </c>
      <c r="E159" s="4">
        <v>6.6896619522743506E-2</v>
      </c>
      <c r="F159" s="5">
        <v>2.7670322597314501E-2</v>
      </c>
      <c r="G159" s="5">
        <v>0</v>
      </c>
      <c r="H159" s="4">
        <v>4.2619367940051998</v>
      </c>
      <c r="I159" s="4">
        <v>3.9000257448337501</v>
      </c>
      <c r="J159" s="4">
        <v>-24.463154818555701</v>
      </c>
      <c r="K159" s="4">
        <v>47.758697444379202</v>
      </c>
      <c r="L159" s="4">
        <v>26.522968834168498</v>
      </c>
      <c r="M159" s="4">
        <v>64.747834620615507</v>
      </c>
      <c r="N159" s="4">
        <v>85.173551907245795</v>
      </c>
      <c r="O159" s="4">
        <v>53.869136072715897</v>
      </c>
      <c r="P159" s="4">
        <v>190245.94868590299</v>
      </c>
      <c r="Q159" s="4">
        <v>138039.507794117</v>
      </c>
      <c r="R159" s="4">
        <v>770.66145351612101</v>
      </c>
      <c r="S159" s="4">
        <v>0</v>
      </c>
      <c r="T159" s="4">
        <v>0</v>
      </c>
      <c r="U159" s="4">
        <v>0.229610589755147</v>
      </c>
      <c r="V159" s="4">
        <v>0</v>
      </c>
      <c r="W159" s="4">
        <v>0</v>
      </c>
      <c r="X159" s="4">
        <v>0.81854482893869396</v>
      </c>
      <c r="Y159" s="4">
        <v>0</v>
      </c>
      <c r="Z159" s="5">
        <v>1.0033588301407901E-3</v>
      </c>
      <c r="AA159" s="5">
        <v>2.0595021845688501E-4</v>
      </c>
      <c r="AB159" s="10">
        <v>6.9920330100393504E-3</v>
      </c>
      <c r="AC159" s="10">
        <v>8.2142630574145699E-4</v>
      </c>
      <c r="AD159" s="10">
        <v>1.86475360854754E-2</v>
      </c>
      <c r="AE159" s="4">
        <v>0.27804287411137502</v>
      </c>
      <c r="AF159" s="4">
        <v>2.10359640080576E-2</v>
      </c>
      <c r="AG159" s="4">
        <v>0.19832922022591501</v>
      </c>
      <c r="AH159" s="4">
        <v>0.44587960795575798</v>
      </c>
      <c r="AI159" s="4">
        <v>0.58765419537238905</v>
      </c>
      <c r="AJ159" s="4">
        <v>0.64427317357107905</v>
      </c>
      <c r="AK159" s="4">
        <v>0.64938704520688795</v>
      </c>
      <c r="AL159" s="4">
        <v>0.72476532674837202</v>
      </c>
      <c r="AM159" s="4">
        <v>0</v>
      </c>
      <c r="AN159" s="4">
        <v>0</v>
      </c>
      <c r="AO159" s="4" t="s">
        <v>70</v>
      </c>
      <c r="AP159" s="4" t="s">
        <v>71</v>
      </c>
      <c r="AQ159">
        <v>9386686.5299999993</v>
      </c>
      <c r="AR159" s="4">
        <v>68</v>
      </c>
      <c r="AS159" s="15">
        <v>100</v>
      </c>
      <c r="AT159" s="15">
        <v>0</v>
      </c>
      <c r="AU159" s="15">
        <v>100</v>
      </c>
      <c r="AV159" s="15">
        <v>0</v>
      </c>
      <c r="AW159" s="15">
        <v>0</v>
      </c>
      <c r="AX159" s="15">
        <v>0</v>
      </c>
      <c r="AY159">
        <v>2456.34322731468</v>
      </c>
    </row>
    <row r="160" spans="1:51" x14ac:dyDescent="0.25">
      <c r="A160">
        <v>96</v>
      </c>
      <c r="B160" s="4">
        <v>0.96903255174143699</v>
      </c>
      <c r="C160" s="4">
        <v>38.600915661648202</v>
      </c>
      <c r="D160" s="4">
        <v>31.441644229238701</v>
      </c>
      <c r="E160" s="4">
        <v>3.9832891838088601E-2</v>
      </c>
      <c r="F160" s="5">
        <v>3.0967448258562801E-2</v>
      </c>
      <c r="G160" s="5">
        <v>0</v>
      </c>
      <c r="H160" s="4">
        <v>4.26094009406334</v>
      </c>
      <c r="I160" s="4">
        <v>3.87631110574041</v>
      </c>
      <c r="J160" s="4">
        <v>-21.3448939427042</v>
      </c>
      <c r="K160" s="4">
        <v>52.912921012347297</v>
      </c>
      <c r="L160" s="4">
        <v>24.332879625596501</v>
      </c>
      <c r="M160" s="4">
        <v>63.125790910374903</v>
      </c>
      <c r="N160" s="4">
        <v>83.918117761086606</v>
      </c>
      <c r="O160" s="4">
        <v>51.161362721635903</v>
      </c>
      <c r="P160" s="4">
        <v>222300.89132739199</v>
      </c>
      <c r="Q160" s="4">
        <v>153861.568431372</v>
      </c>
      <c r="R160" s="4">
        <v>772.14634906236802</v>
      </c>
      <c r="S160" s="4">
        <v>0</v>
      </c>
      <c r="T160" s="4">
        <v>0</v>
      </c>
      <c r="U160" s="4">
        <v>0.199802635421964</v>
      </c>
      <c r="V160" s="4">
        <v>0</v>
      </c>
      <c r="W160" s="4">
        <v>0</v>
      </c>
      <c r="X160" s="4">
        <v>0.81160685223998996</v>
      </c>
      <c r="Y160" s="4">
        <v>0</v>
      </c>
      <c r="Z160" s="5">
        <v>1.0087574774368499E-3</v>
      </c>
      <c r="AA160" s="5">
        <v>1.4645937192232799E-4</v>
      </c>
      <c r="AB160" s="10">
        <v>6.7731116849442004E-3</v>
      </c>
      <c r="AC160" s="10">
        <v>1.02193432774993E-3</v>
      </c>
      <c r="AD160" s="10">
        <v>2.2017167338568001E-2</v>
      </c>
      <c r="AE160" s="4">
        <v>0.336461993773776</v>
      </c>
      <c r="AF160" s="4">
        <v>4.9737528322808004E-3</v>
      </c>
      <c r="AG160" s="4">
        <v>0.178744563076491</v>
      </c>
      <c r="AH160" s="4">
        <v>0.32166677688585199</v>
      </c>
      <c r="AI160" s="4">
        <v>0.457175183520168</v>
      </c>
      <c r="AJ160" s="4">
        <v>0.53447438942374204</v>
      </c>
      <c r="AK160" s="4">
        <v>0.54866416023145803</v>
      </c>
      <c r="AL160" s="4">
        <v>0.61156821017054797</v>
      </c>
      <c r="AM160" s="4">
        <v>0</v>
      </c>
      <c r="AN160" s="4">
        <v>0</v>
      </c>
      <c r="AO160" s="4" t="s">
        <v>149</v>
      </c>
      <c r="AP160" s="4" t="s">
        <v>133</v>
      </c>
      <c r="AQ160">
        <v>15693879.98</v>
      </c>
      <c r="AR160" s="4">
        <v>102</v>
      </c>
      <c r="AS160" s="15">
        <v>100</v>
      </c>
      <c r="AT160" s="15">
        <v>0</v>
      </c>
      <c r="AU160" s="15">
        <v>100</v>
      </c>
      <c r="AV160" s="15">
        <v>0</v>
      </c>
      <c r="AW160" s="15">
        <v>0</v>
      </c>
      <c r="AX160" s="15">
        <v>0</v>
      </c>
      <c r="AY160">
        <v>2522.6196167551898</v>
      </c>
    </row>
    <row r="161" spans="1:51" x14ac:dyDescent="0.25">
      <c r="A161">
        <v>96</v>
      </c>
      <c r="B161" s="4">
        <v>0.96941105634013802</v>
      </c>
      <c r="C161" s="4">
        <v>33.753008935504297</v>
      </c>
      <c r="D161" s="4">
        <v>31.119605842601899</v>
      </c>
      <c r="E161" s="4">
        <v>3.3732928714407903E-2</v>
      </c>
      <c r="F161" s="5">
        <v>3.0588943659861301E-2</v>
      </c>
      <c r="G161" s="5">
        <v>0</v>
      </c>
      <c r="H161" s="4">
        <v>4.3026085836389401</v>
      </c>
      <c r="I161" s="4">
        <v>3.8568143724309301</v>
      </c>
      <c r="J161" s="4">
        <v>-24.531901243332999</v>
      </c>
      <c r="K161" s="4">
        <v>57.637480224365397</v>
      </c>
      <c r="L161" s="4">
        <v>24.952355184757501</v>
      </c>
      <c r="M161" s="4">
        <v>66.271388955958102</v>
      </c>
      <c r="N161" s="4">
        <v>82.675764987256798</v>
      </c>
      <c r="O161" s="4">
        <v>51.1744575886256</v>
      </c>
      <c r="P161" s="4">
        <v>203561.84504468201</v>
      </c>
      <c r="Q161" s="4">
        <v>155675.007647058</v>
      </c>
      <c r="R161" s="4">
        <v>779.32286088354397</v>
      </c>
      <c r="S161" s="4">
        <v>0</v>
      </c>
      <c r="T161" s="4">
        <v>0</v>
      </c>
      <c r="U161" s="4">
        <v>0.13292219517286699</v>
      </c>
      <c r="V161" s="4">
        <v>0</v>
      </c>
      <c r="W161" s="4">
        <v>0</v>
      </c>
      <c r="X161" s="4">
        <v>0.70471761716498704</v>
      </c>
      <c r="Y161" s="4">
        <v>0</v>
      </c>
      <c r="Z161" s="5">
        <v>1.05500175640521E-3</v>
      </c>
      <c r="AA161" s="5">
        <v>2.1881254825345699E-4</v>
      </c>
      <c r="AB161" s="10">
        <v>6.7661268923873297E-3</v>
      </c>
      <c r="AC161" s="10">
        <v>1.0366537198025999E-3</v>
      </c>
      <c r="AD161" s="10">
        <v>2.1512330835750802E-2</v>
      </c>
      <c r="AE161" s="4">
        <v>0.31648973419575599</v>
      </c>
      <c r="AF161" s="4">
        <v>4.7165963732294699E-3</v>
      </c>
      <c r="AG161" s="4">
        <v>0.22056236695109199</v>
      </c>
      <c r="AH161" s="4">
        <v>0.38408514252692</v>
      </c>
      <c r="AI161" s="4">
        <v>0.503396694965351</v>
      </c>
      <c r="AJ161" s="4">
        <v>0.55512200203445705</v>
      </c>
      <c r="AK161" s="4">
        <v>0.60059600720676298</v>
      </c>
      <c r="AL161" s="4">
        <v>0.67320555502442903</v>
      </c>
      <c r="AM161" s="4">
        <v>0</v>
      </c>
      <c r="AN161" s="4">
        <v>0</v>
      </c>
      <c r="AO161" s="4" t="s">
        <v>150</v>
      </c>
      <c r="AP161" s="4" t="s">
        <v>134</v>
      </c>
      <c r="AQ161">
        <v>21171801.039999999</v>
      </c>
      <c r="AR161" s="4">
        <v>136</v>
      </c>
      <c r="AS161" s="15">
        <v>100</v>
      </c>
      <c r="AT161" s="15">
        <v>0</v>
      </c>
      <c r="AU161" s="15">
        <v>100</v>
      </c>
      <c r="AV161" s="15">
        <v>0</v>
      </c>
      <c r="AW161" s="15">
        <v>0</v>
      </c>
      <c r="AX161" s="15">
        <v>0</v>
      </c>
      <c r="AY161">
        <v>2535.19031720987</v>
      </c>
    </row>
    <row r="162" spans="1:51" x14ac:dyDescent="0.25">
      <c r="A162">
        <v>96</v>
      </c>
      <c r="B162" s="4">
        <v>0.96593895840713695</v>
      </c>
      <c r="C162" s="4">
        <v>27.336734487852802</v>
      </c>
      <c r="D162" s="4">
        <v>34.022449241887898</v>
      </c>
      <c r="E162" s="4">
        <v>2.6260227264860801E-2</v>
      </c>
      <c r="F162" s="5">
        <v>3.4061041592862398E-2</v>
      </c>
      <c r="G162" s="5">
        <v>0</v>
      </c>
      <c r="H162" s="4">
        <v>4.3630972689629202</v>
      </c>
      <c r="I162" s="4">
        <v>3.91609666941407</v>
      </c>
      <c r="J162" s="4">
        <v>-23.629239151153602</v>
      </c>
      <c r="K162" s="4">
        <v>63.335867090499001</v>
      </c>
      <c r="L162" s="4">
        <v>21.345709402580098</v>
      </c>
      <c r="M162" s="4">
        <v>65.456764218997193</v>
      </c>
      <c r="N162" s="4">
        <v>63.191221991259297</v>
      </c>
      <c r="O162" s="4">
        <v>39.6319671647124</v>
      </c>
      <c r="P162" s="4">
        <v>212015.59664552001</v>
      </c>
      <c r="Q162" s="4">
        <v>183126.71</v>
      </c>
      <c r="R162" s="4">
        <v>780.93531380160198</v>
      </c>
      <c r="S162" s="4">
        <v>0</v>
      </c>
      <c r="T162" s="4">
        <v>0</v>
      </c>
      <c r="U162" s="4">
        <v>0.15309845139450001</v>
      </c>
      <c r="V162" s="4">
        <v>0</v>
      </c>
      <c r="W162" s="4">
        <v>0</v>
      </c>
      <c r="X162" s="4">
        <v>0.80717310509183304</v>
      </c>
      <c r="Y162" s="4">
        <v>0</v>
      </c>
      <c r="Z162" s="5">
        <v>8.42420752944098E-4</v>
      </c>
      <c r="AA162" s="5">
        <v>1.7884674895907301E-4</v>
      </c>
      <c r="AB162" s="10">
        <v>6.5369699032825799E-3</v>
      </c>
      <c r="AC162" s="10">
        <v>1.09598701346871E-3</v>
      </c>
      <c r="AD162" s="10">
        <v>2.5406798914173499E-2</v>
      </c>
      <c r="AE162" s="4">
        <v>0.31652810800661302</v>
      </c>
      <c r="AF162" s="4">
        <v>3.46589907536725E-2</v>
      </c>
      <c r="AG162" s="4">
        <v>0.23567485395462501</v>
      </c>
      <c r="AH162" s="4">
        <v>0.40087555551677001</v>
      </c>
      <c r="AI162" s="4">
        <v>0.45063978443027097</v>
      </c>
      <c r="AJ162" s="4">
        <v>0.49765846864427998</v>
      </c>
      <c r="AK162" s="4">
        <v>0.55393696439398699</v>
      </c>
      <c r="AL162" s="4">
        <v>0.61325819807145199</v>
      </c>
      <c r="AM162" s="4">
        <v>0</v>
      </c>
      <c r="AN162" s="4">
        <v>0</v>
      </c>
      <c r="AO162" s="4" t="s">
        <v>151</v>
      </c>
      <c r="AP162" s="4" t="s">
        <v>135</v>
      </c>
      <c r="AQ162">
        <v>60614941.009999998</v>
      </c>
      <c r="AR162" s="4">
        <v>331</v>
      </c>
      <c r="AS162" s="15">
        <v>100</v>
      </c>
      <c r="AT162" s="15">
        <v>0</v>
      </c>
      <c r="AU162" s="15">
        <v>100</v>
      </c>
      <c r="AV162" s="15">
        <v>0</v>
      </c>
      <c r="AW162" s="15">
        <v>0</v>
      </c>
      <c r="AX162" s="15">
        <v>0</v>
      </c>
      <c r="AY162" s="31">
        <v>2291.2959298472701</v>
      </c>
    </row>
    <row r="163" spans="1:51" x14ac:dyDescent="0.25">
      <c r="A163">
        <v>96</v>
      </c>
      <c r="B163" s="4">
        <v>0.96073086863252799</v>
      </c>
      <c r="C163" s="4">
        <v>22.058691395545001</v>
      </c>
      <c r="D163" s="4">
        <v>38.166911503065698</v>
      </c>
      <c r="E163" s="4">
        <v>2.0553674896872001E-2</v>
      </c>
      <c r="F163" s="5">
        <v>3.9269131367470997E-2</v>
      </c>
      <c r="G163" s="5">
        <v>0</v>
      </c>
      <c r="H163" s="4">
        <v>4.3805738420449396</v>
      </c>
      <c r="I163" s="4">
        <v>3.93986043067612</v>
      </c>
      <c r="J163" s="4">
        <v>-22.778545221526599</v>
      </c>
      <c r="K163" s="4">
        <v>67.997674381729098</v>
      </c>
      <c r="L163" s="4">
        <v>16.864087863368798</v>
      </c>
      <c r="M163" s="4">
        <v>65.8761667669432</v>
      </c>
      <c r="N163" s="4">
        <v>62.109744509323498</v>
      </c>
      <c r="O163" s="4">
        <v>40.605144048246302</v>
      </c>
      <c r="P163" s="4">
        <v>252679.24470817999</v>
      </c>
      <c r="Q163" s="4">
        <v>235677.10681085</v>
      </c>
      <c r="R163" s="4">
        <v>782.47616196115996</v>
      </c>
      <c r="S163" s="4">
        <v>0</v>
      </c>
      <c r="T163" s="4">
        <v>0</v>
      </c>
      <c r="U163" s="4">
        <v>0.11468352254290499</v>
      </c>
      <c r="V163" s="4">
        <v>0</v>
      </c>
      <c r="W163" s="4">
        <v>0</v>
      </c>
      <c r="X163" s="4">
        <v>0.83753650029298898</v>
      </c>
      <c r="Y163" s="4">
        <v>0</v>
      </c>
      <c r="Z163" s="5">
        <v>6.2937321677459797E-4</v>
      </c>
      <c r="AA163" s="5">
        <v>1.63433796849329E-4</v>
      </c>
      <c r="AB163" s="10">
        <v>6.4445375106452502E-3</v>
      </c>
      <c r="AC163" s="10">
        <v>1.27866037581221E-3</v>
      </c>
      <c r="AD163" s="10">
        <v>3.0753108431603501E-2</v>
      </c>
      <c r="AE163" s="4">
        <v>0.34856085801304698</v>
      </c>
      <c r="AF163" s="4">
        <v>4.4848382678352797E-2</v>
      </c>
      <c r="AG163" s="4">
        <v>0.20494859440445901</v>
      </c>
      <c r="AH163" s="4">
        <v>0.31256856416614098</v>
      </c>
      <c r="AI163" s="4">
        <v>0.35982094093044698</v>
      </c>
      <c r="AJ163" s="4">
        <v>0.413455721792514</v>
      </c>
      <c r="AK163" s="4">
        <v>0.456756829193949</v>
      </c>
      <c r="AL163" s="4">
        <v>0.50188054173000296</v>
      </c>
      <c r="AM163" s="4">
        <v>0</v>
      </c>
      <c r="AN163" s="4">
        <v>0</v>
      </c>
      <c r="AO163" s="4" t="s">
        <v>152</v>
      </c>
      <c r="AP163" s="4" t="s">
        <v>136</v>
      </c>
      <c r="AQ163">
        <v>321463573.69</v>
      </c>
      <c r="AR163" s="4">
        <v>1364</v>
      </c>
      <c r="AS163" s="15">
        <v>100</v>
      </c>
      <c r="AT163" s="15">
        <v>0</v>
      </c>
      <c r="AU163" s="15">
        <v>100</v>
      </c>
      <c r="AV163" s="15">
        <v>0</v>
      </c>
      <c r="AW163" s="15">
        <v>0</v>
      </c>
      <c r="AX163" s="15">
        <v>0</v>
      </c>
      <c r="AY163" s="31">
        <v>2191.6855948387401</v>
      </c>
    </row>
    <row r="164" spans="1:51" x14ac:dyDescent="0.25">
      <c r="A164">
        <v>96</v>
      </c>
      <c r="B164" s="4">
        <v>0.95824798498243302</v>
      </c>
      <c r="C164" s="4">
        <v>25.1668004909654</v>
      </c>
      <c r="D164" s="4">
        <v>40.057482844960703</v>
      </c>
      <c r="E164" s="4">
        <v>2.3869552538808299E-2</v>
      </c>
      <c r="F164" s="5">
        <v>4.1752015017566903E-2</v>
      </c>
      <c r="G164" s="5">
        <v>0</v>
      </c>
      <c r="H164" s="4">
        <v>4.3934165142905002</v>
      </c>
      <c r="I164" s="4">
        <v>3.9153080772106099</v>
      </c>
      <c r="J164" s="4">
        <v>-22.338272424153701</v>
      </c>
      <c r="K164" s="4">
        <v>72.452596630700299</v>
      </c>
      <c r="L164" s="4">
        <v>15.740914211331599</v>
      </c>
      <c r="M164" s="4">
        <v>66.4328609666901</v>
      </c>
      <c r="N164" s="4">
        <v>64.632232859081995</v>
      </c>
      <c r="O164" s="4">
        <v>42.229456562425703</v>
      </c>
      <c r="P164" s="4">
        <v>274466.42298244702</v>
      </c>
      <c r="Q164" s="4">
        <v>253444.37161176401</v>
      </c>
      <c r="R164" s="4">
        <v>781.45866068022303</v>
      </c>
      <c r="S164" s="4">
        <v>0</v>
      </c>
      <c r="T164" s="4">
        <v>0</v>
      </c>
      <c r="U164" s="4">
        <v>0.13593041549183699</v>
      </c>
      <c r="V164" s="4">
        <v>0</v>
      </c>
      <c r="W164" s="4">
        <v>0</v>
      </c>
      <c r="X164" s="4">
        <v>0.81349017569812998</v>
      </c>
      <c r="Y164" s="4">
        <v>0</v>
      </c>
      <c r="Z164" s="5">
        <v>5.9627927444404303E-4</v>
      </c>
      <c r="AA164" s="5">
        <v>1.6238991472741101E-4</v>
      </c>
      <c r="AB164" s="10">
        <v>6.3930252958610103E-3</v>
      </c>
      <c r="AC164" s="10">
        <v>1.3844030558182699E-3</v>
      </c>
      <c r="AD164" s="10">
        <v>3.3215899020951699E-2</v>
      </c>
      <c r="AE164" s="4">
        <v>0.36575419312733098</v>
      </c>
      <c r="AF164" s="4">
        <v>3.6717257888828202E-2</v>
      </c>
      <c r="AG164" s="4">
        <v>0.18229144635083899</v>
      </c>
      <c r="AH164" s="4">
        <v>0.28426627768246199</v>
      </c>
      <c r="AI164" s="4">
        <v>0.33965561947851602</v>
      </c>
      <c r="AJ164" s="4">
        <v>0.37494629054791401</v>
      </c>
      <c r="AK164" s="4">
        <v>0.420122078463738</v>
      </c>
      <c r="AL164" s="4">
        <v>0.47443624442924498</v>
      </c>
      <c r="AM164" s="4">
        <v>0</v>
      </c>
      <c r="AN164" s="4">
        <v>0</v>
      </c>
      <c r="AO164" s="4" t="s">
        <v>72</v>
      </c>
      <c r="AP164" s="4" t="s">
        <v>73</v>
      </c>
      <c r="AQ164">
        <v>646283147.61000001</v>
      </c>
      <c r="AR164" s="4">
        <v>2550</v>
      </c>
      <c r="AS164" s="15">
        <v>100</v>
      </c>
      <c r="AT164" s="15">
        <v>0</v>
      </c>
      <c r="AU164" s="15">
        <v>100</v>
      </c>
      <c r="AV164" s="15">
        <v>0</v>
      </c>
      <c r="AW164" s="15">
        <v>0</v>
      </c>
      <c r="AX164" s="15">
        <v>0</v>
      </c>
      <c r="AY164" s="31">
        <v>2255.7684425069901</v>
      </c>
    </row>
    <row r="165" spans="1:51" x14ac:dyDescent="0.25">
      <c r="A165">
        <v>96</v>
      </c>
      <c r="B165" s="4">
        <v>0.95801651570701396</v>
      </c>
      <c r="C165" s="4">
        <v>27.066255506960601</v>
      </c>
      <c r="D165" s="4">
        <v>40.231004930532201</v>
      </c>
      <c r="E165" s="4">
        <v>2.5958690369751299E-2</v>
      </c>
      <c r="F165" s="5">
        <v>4.1983484292985603E-2</v>
      </c>
      <c r="G165" s="5">
        <v>0</v>
      </c>
      <c r="H165" s="4">
        <v>4.4694126420510099</v>
      </c>
      <c r="I165" s="4">
        <v>3.8356711200281799</v>
      </c>
      <c r="J165" s="4">
        <v>-21.400202533951099</v>
      </c>
      <c r="K165" s="4">
        <v>87.945752311352294</v>
      </c>
      <c r="L165" s="4">
        <v>16.507143119140899</v>
      </c>
      <c r="M165" s="4">
        <v>69.4415620596005</v>
      </c>
      <c r="N165" s="4">
        <v>68.867598002860504</v>
      </c>
      <c r="O165" s="4">
        <v>45.730949835081198</v>
      </c>
      <c r="P165" s="4">
        <v>261499.670072779</v>
      </c>
      <c r="Q165" s="4">
        <v>241716.37294304301</v>
      </c>
      <c r="R165" s="4">
        <v>780.88512012540605</v>
      </c>
      <c r="S165" s="4">
        <v>0</v>
      </c>
      <c r="T165" s="4">
        <v>0</v>
      </c>
      <c r="U165" s="4">
        <v>0.17730025766825699</v>
      </c>
      <c r="V165" s="4">
        <v>0</v>
      </c>
      <c r="W165" s="4">
        <v>0</v>
      </c>
      <c r="X165" s="4">
        <v>0.76340221235209504</v>
      </c>
      <c r="Y165" s="4">
        <v>0</v>
      </c>
      <c r="Z165" s="5">
        <v>6.0185971414024797E-4</v>
      </c>
      <c r="AA165" s="5">
        <v>2.06050257256084E-4</v>
      </c>
      <c r="AB165" s="10">
        <v>6.2584939133154601E-3</v>
      </c>
      <c r="AC165" s="10">
        <v>1.55893661309919E-3</v>
      </c>
      <c r="AD165" s="10">
        <v>3.3358126159775597E-2</v>
      </c>
      <c r="AE165" s="4">
        <v>0.34533443823559701</v>
      </c>
      <c r="AF165" s="4">
        <v>5.3176987241333802E-2</v>
      </c>
      <c r="AG165" s="4">
        <v>0.220876096629396</v>
      </c>
      <c r="AH165" s="4">
        <v>0.31969436402017598</v>
      </c>
      <c r="AI165" s="4">
        <v>0.38916750214990398</v>
      </c>
      <c r="AJ165" s="4">
        <v>0.43119637342697398</v>
      </c>
      <c r="AK165" s="4">
        <v>0.473939469095501</v>
      </c>
      <c r="AL165" s="4">
        <v>0.53612200843748403</v>
      </c>
      <c r="AM165" s="4">
        <v>0</v>
      </c>
      <c r="AN165" s="4">
        <v>0</v>
      </c>
      <c r="AO165" s="4" t="s">
        <v>74</v>
      </c>
      <c r="AP165" s="4" t="s">
        <v>75</v>
      </c>
      <c r="AQ165">
        <v>5635858951.54</v>
      </c>
      <c r="AR165" s="4">
        <v>23316</v>
      </c>
      <c r="AS165" s="15">
        <v>100</v>
      </c>
      <c r="AT165" s="15">
        <v>0</v>
      </c>
      <c r="AU165" s="15">
        <v>100</v>
      </c>
      <c r="AV165" s="15">
        <v>0</v>
      </c>
      <c r="AW165" s="15">
        <v>0</v>
      </c>
      <c r="AX165" s="15">
        <v>0</v>
      </c>
      <c r="AY165">
        <v>2653.6145930610201</v>
      </c>
    </row>
    <row r="166" spans="1:51" x14ac:dyDescent="0.25">
      <c r="A166">
        <v>96</v>
      </c>
      <c r="B166" s="4">
        <v>0.95775853679121103</v>
      </c>
      <c r="C166" s="4">
        <v>29.188920424882301</v>
      </c>
      <c r="D166" s="4">
        <v>40.423857442473697</v>
      </c>
      <c r="E166" s="4">
        <v>2.83531778004854E-2</v>
      </c>
      <c r="F166" s="5">
        <v>4.2241463208788903E-2</v>
      </c>
      <c r="G166" s="5">
        <v>0</v>
      </c>
      <c r="H166" s="4">
        <v>4.6629257048631603</v>
      </c>
      <c r="I166" s="4">
        <v>3.8359039585549599</v>
      </c>
      <c r="J166" s="4">
        <v>-12.219254262101201</v>
      </c>
      <c r="K166" s="4">
        <v>110.88952267332</v>
      </c>
      <c r="L166" s="4">
        <v>16.977021950971299</v>
      </c>
      <c r="M166" s="4">
        <v>68.811679215913799</v>
      </c>
      <c r="N166" s="4">
        <v>79.493137790504207</v>
      </c>
      <c r="O166" s="4">
        <v>55.725216279353297</v>
      </c>
      <c r="P166" s="4">
        <v>252640.92960619699</v>
      </c>
      <c r="Q166" s="4">
        <v>235074.75733160699</v>
      </c>
      <c r="R166" s="4">
        <v>777.73642603258304</v>
      </c>
      <c r="S166" s="4">
        <v>0</v>
      </c>
      <c r="T166" s="4">
        <v>0</v>
      </c>
      <c r="U166" s="4">
        <v>0.21275961630415999</v>
      </c>
      <c r="V166" s="4">
        <v>0</v>
      </c>
      <c r="W166" s="4">
        <v>0</v>
      </c>
      <c r="X166" s="4">
        <v>0.66269724171058397</v>
      </c>
      <c r="Y166" s="4">
        <v>0</v>
      </c>
      <c r="Z166" s="5">
        <v>5.8247770001330803E-4</v>
      </c>
      <c r="AA166" s="5">
        <v>3.2643798227115098E-4</v>
      </c>
      <c r="AB166" s="10">
        <v>6.4255241178627198E-3</v>
      </c>
      <c r="AC166" s="10">
        <v>1.71904713142885E-3</v>
      </c>
      <c r="AD166" s="10">
        <v>3.3187958160879098E-2</v>
      </c>
      <c r="AE166" s="4">
        <v>0.28285185613637498</v>
      </c>
      <c r="AF166" s="4">
        <v>9.0709187396234806E-2</v>
      </c>
      <c r="AG166" s="4">
        <v>0.28441879000855702</v>
      </c>
      <c r="AH166" s="4">
        <v>0.39151241056124197</v>
      </c>
      <c r="AI166" s="4">
        <v>0.49865491534491702</v>
      </c>
      <c r="AJ166" s="4">
        <v>0.58035292352982104</v>
      </c>
      <c r="AK166" s="4">
        <v>0.635844076313415</v>
      </c>
      <c r="AL166" s="4">
        <v>0.69421548406697697</v>
      </c>
      <c r="AM166" s="4">
        <v>0</v>
      </c>
      <c r="AN166" s="4">
        <v>0</v>
      </c>
      <c r="AO166" s="4" t="s">
        <v>76</v>
      </c>
      <c r="AP166" s="4" t="s">
        <v>77</v>
      </c>
      <c r="AQ166">
        <v>4812685506.8500004</v>
      </c>
      <c r="AR166" s="4">
        <v>20473</v>
      </c>
      <c r="AS166" s="15">
        <v>100</v>
      </c>
      <c r="AT166" s="15">
        <v>0</v>
      </c>
      <c r="AU166" s="15">
        <v>100</v>
      </c>
      <c r="AV166" s="15">
        <v>0</v>
      </c>
      <c r="AW166" s="15">
        <v>0</v>
      </c>
      <c r="AX166" s="15">
        <v>0</v>
      </c>
      <c r="AY166">
        <v>3207.0096991854698</v>
      </c>
    </row>
    <row r="167" spans="1:51" x14ac:dyDescent="0.25">
      <c r="A167">
        <v>96</v>
      </c>
      <c r="B167" s="4">
        <v>0.95028988081149601</v>
      </c>
      <c r="C167" s="4">
        <v>36.917865942457396</v>
      </c>
      <c r="D167" s="4">
        <v>45.765797755155802</v>
      </c>
      <c r="E167" s="4">
        <v>3.76666616664212E-2</v>
      </c>
      <c r="F167" s="5">
        <v>4.97101191885033E-2</v>
      </c>
      <c r="G167" s="5">
        <v>0</v>
      </c>
      <c r="H167" s="4">
        <v>4.7139152506986699</v>
      </c>
      <c r="I167" s="4">
        <v>3.7964637276712501</v>
      </c>
      <c r="J167" s="4">
        <v>3.4839448691621402</v>
      </c>
      <c r="K167" s="4">
        <v>135.58899768964201</v>
      </c>
      <c r="L167" s="4">
        <v>15.804677705199399</v>
      </c>
      <c r="M167" s="4">
        <v>57.065017639642797</v>
      </c>
      <c r="N167" s="4">
        <v>89.869543663081004</v>
      </c>
      <c r="O167" s="4">
        <v>65.537677507000197</v>
      </c>
      <c r="P167" s="4">
        <v>268217.142188292</v>
      </c>
      <c r="Q167" s="4">
        <v>252549.11857648601</v>
      </c>
      <c r="R167" s="4">
        <v>775.209682662462</v>
      </c>
      <c r="S167" s="4">
        <v>0</v>
      </c>
      <c r="T167" s="4">
        <v>0</v>
      </c>
      <c r="U167" s="4">
        <v>0.219141562329522</v>
      </c>
      <c r="V167" s="4">
        <v>0</v>
      </c>
      <c r="W167" s="4">
        <v>0</v>
      </c>
      <c r="X167" s="4">
        <v>0.59405233440192595</v>
      </c>
      <c r="Y167" s="4">
        <v>0</v>
      </c>
      <c r="Z167" s="5">
        <v>5.2065997083815697E-4</v>
      </c>
      <c r="AA167" s="5">
        <v>3.5312003840775198E-4</v>
      </c>
      <c r="AB167" s="10">
        <v>6.3456197291657801E-3</v>
      </c>
      <c r="AC167" s="10">
        <v>2.0222808827192601E-3</v>
      </c>
      <c r="AD167" s="10">
        <v>4.0468419839422599E-2</v>
      </c>
      <c r="AE167" s="4">
        <v>0.25450808873820902</v>
      </c>
      <c r="AF167" s="4">
        <v>5.6351250867528901E-2</v>
      </c>
      <c r="AG167" s="4">
        <v>0.24842643068735801</v>
      </c>
      <c r="AH167" s="4">
        <v>0.37915466383532398</v>
      </c>
      <c r="AI167" s="4">
        <v>0.55103660513033503</v>
      </c>
      <c r="AJ167" s="4">
        <v>0.69086611218030203</v>
      </c>
      <c r="AK167" s="4">
        <v>0.78729045501006001</v>
      </c>
      <c r="AL167" s="4">
        <v>0.83131646156668004</v>
      </c>
      <c r="AM167" s="4">
        <v>0</v>
      </c>
      <c r="AN167" s="4">
        <v>0</v>
      </c>
      <c r="AO167" s="4" t="s">
        <v>78</v>
      </c>
      <c r="AP167" s="4" t="s">
        <v>79</v>
      </c>
      <c r="AQ167">
        <v>1712030474.8299999</v>
      </c>
      <c r="AR167" s="4">
        <v>6779</v>
      </c>
      <c r="AS167" s="15">
        <v>100</v>
      </c>
      <c r="AT167" s="15">
        <v>0</v>
      </c>
      <c r="AU167" s="15">
        <v>100</v>
      </c>
      <c r="AV167" s="15">
        <v>0</v>
      </c>
      <c r="AW167" s="15">
        <v>0</v>
      </c>
      <c r="AX167" s="15">
        <v>0</v>
      </c>
      <c r="AY167">
        <v>2925.4365598557101</v>
      </c>
    </row>
    <row r="168" spans="1:51" x14ac:dyDescent="0.25">
      <c r="A168">
        <v>96</v>
      </c>
      <c r="B168" s="4">
        <v>0.94360909246943103</v>
      </c>
      <c r="C168" s="4">
        <v>49.268192747152497</v>
      </c>
      <c r="D168" s="4">
        <v>50.168334305294302</v>
      </c>
      <c r="E168" s="4">
        <v>5.4982115095476701E-2</v>
      </c>
      <c r="F168" s="5">
        <v>5.6390907530568801E-2</v>
      </c>
      <c r="G168" s="5">
        <v>0</v>
      </c>
      <c r="H168" s="4">
        <v>4.7814730427541399</v>
      </c>
      <c r="I168" s="4">
        <v>3.8050848286478498</v>
      </c>
      <c r="J168" s="4">
        <v>16.695507104818098</v>
      </c>
      <c r="K168" s="4">
        <v>160.82644468613199</v>
      </c>
      <c r="L168" s="4">
        <v>15.331064579662099</v>
      </c>
      <c r="M168" s="4">
        <v>39.611913006328898</v>
      </c>
      <c r="N168" s="4">
        <v>94.630675065917004</v>
      </c>
      <c r="O168" s="4">
        <v>72.363162029602805</v>
      </c>
      <c r="P168" s="4">
        <v>277113.60248509201</v>
      </c>
      <c r="Q168" s="4">
        <v>260405.82595430099</v>
      </c>
      <c r="R168" s="4">
        <v>772.30949210755796</v>
      </c>
      <c r="S168" s="4">
        <v>0</v>
      </c>
      <c r="T168" s="4">
        <v>0</v>
      </c>
      <c r="U168" s="4">
        <v>0.29822888824833999</v>
      </c>
      <c r="V168" s="4">
        <v>0</v>
      </c>
      <c r="W168" s="4">
        <v>0</v>
      </c>
      <c r="X168" s="4">
        <v>0.32134030257030599</v>
      </c>
      <c r="Y168" s="4">
        <v>0</v>
      </c>
      <c r="Z168" s="5">
        <v>4.38277079756959E-4</v>
      </c>
      <c r="AA168" s="5">
        <v>3.8172360786684702E-4</v>
      </c>
      <c r="AB168" s="10">
        <v>6.4286416922616002E-3</v>
      </c>
      <c r="AC168" s="10">
        <v>1.99300743056196E-3</v>
      </c>
      <c r="AD168" s="10">
        <v>4.7149238308170603E-2</v>
      </c>
      <c r="AE168" s="4">
        <v>0.23038844602393699</v>
      </c>
      <c r="AF168" s="4">
        <v>1.1094971635524E-2</v>
      </c>
      <c r="AG168" s="4">
        <v>0.148181058677919</v>
      </c>
      <c r="AH168" s="4">
        <v>0.35423980618123502</v>
      </c>
      <c r="AI168" s="4">
        <v>0.63499341793580599</v>
      </c>
      <c r="AJ168" s="4">
        <v>0.83600753296720998</v>
      </c>
      <c r="AK168" s="4">
        <v>0.93783886749939305</v>
      </c>
      <c r="AL168" s="4">
        <v>0.95338672985360295</v>
      </c>
      <c r="AM168" s="4">
        <v>0</v>
      </c>
      <c r="AN168" s="4">
        <v>0</v>
      </c>
      <c r="AO168" s="4" t="s">
        <v>80</v>
      </c>
      <c r="AP168" s="4" t="s">
        <v>81</v>
      </c>
      <c r="AQ168">
        <v>968709672.54999995</v>
      </c>
      <c r="AR168" s="4">
        <v>3720</v>
      </c>
      <c r="AS168" s="15">
        <v>100</v>
      </c>
      <c r="AT168" s="15">
        <v>0</v>
      </c>
      <c r="AU168" s="15">
        <v>100</v>
      </c>
      <c r="AV168" s="15">
        <v>0</v>
      </c>
      <c r="AW168" s="15">
        <v>0</v>
      </c>
      <c r="AX168" s="15">
        <v>0</v>
      </c>
      <c r="AY168">
        <v>2578.5586421818798</v>
      </c>
    </row>
    <row r="169" spans="1:51" x14ac:dyDescent="0.25">
      <c r="A169">
        <v>96</v>
      </c>
      <c r="B169" s="4">
        <v>0.944143588795755</v>
      </c>
      <c r="C169" s="4">
        <v>63.908756864340802</v>
      </c>
      <c r="D169" s="4">
        <v>49.828558296698503</v>
      </c>
      <c r="E169" s="4">
        <v>8.1420349628238298E-2</v>
      </c>
      <c r="F169" s="5">
        <v>5.5856411204244803E-2</v>
      </c>
      <c r="G169" s="5">
        <v>0</v>
      </c>
      <c r="H169" s="4">
        <v>4.9389746598421498</v>
      </c>
      <c r="I169" s="4">
        <v>3.8179699940226799</v>
      </c>
      <c r="J169" s="4">
        <v>34.379804363650599</v>
      </c>
      <c r="K169" s="4">
        <v>184.06994703991199</v>
      </c>
      <c r="L169" s="4">
        <v>15.588466886200701</v>
      </c>
      <c r="M169" s="4">
        <v>36.781546436349899</v>
      </c>
      <c r="N169" s="4">
        <v>96.259193011237798</v>
      </c>
      <c r="O169" s="4">
        <v>73.305005603719493</v>
      </c>
      <c r="P169" s="4">
        <v>272732.46211351699</v>
      </c>
      <c r="Q169" s="4">
        <v>256129.48452665901</v>
      </c>
      <c r="R169" s="4">
        <v>767.41815698846301</v>
      </c>
      <c r="S169" s="4">
        <v>0</v>
      </c>
      <c r="T169" s="4">
        <v>0</v>
      </c>
      <c r="U169" s="4">
        <v>0.29905952032432798</v>
      </c>
      <c r="V169" s="4">
        <v>0</v>
      </c>
      <c r="W169" s="4">
        <v>0</v>
      </c>
      <c r="X169" s="4">
        <v>0.30537375530938998</v>
      </c>
      <c r="Y169" s="4">
        <v>0</v>
      </c>
      <c r="Z169" s="5">
        <v>4.2168997986265802E-4</v>
      </c>
      <c r="AA169" s="5">
        <v>3.9371278361125499E-4</v>
      </c>
      <c r="AB169" s="10">
        <v>6.7761795936713597E-3</v>
      </c>
      <c r="AC169" s="10">
        <v>2.1278956907668099E-3</v>
      </c>
      <c r="AD169" s="10">
        <v>4.61369134407928E-2</v>
      </c>
      <c r="AE169" s="4">
        <v>0.24397556668185699</v>
      </c>
      <c r="AF169" s="4">
        <v>2.2462931407799601E-3</v>
      </c>
      <c r="AG169" s="4">
        <v>6.8990907910283103E-2</v>
      </c>
      <c r="AH169" s="4">
        <v>0.26938198706831401</v>
      </c>
      <c r="AI169" s="4">
        <v>0.59783180860102103</v>
      </c>
      <c r="AJ169" s="4">
        <v>0.83042413984517904</v>
      </c>
      <c r="AK169" s="4">
        <v>0.93455888643852303</v>
      </c>
      <c r="AL169" s="4">
        <v>0.94852274832296501</v>
      </c>
      <c r="AM169" s="4">
        <v>0</v>
      </c>
      <c r="AN169" s="4">
        <v>0</v>
      </c>
      <c r="AO169" s="4" t="s">
        <v>82</v>
      </c>
      <c r="AP169" s="4" t="s">
        <v>83</v>
      </c>
      <c r="AQ169">
        <v>235382996.28</v>
      </c>
      <c r="AR169" s="4">
        <v>919</v>
      </c>
      <c r="AS169" s="15">
        <v>100</v>
      </c>
      <c r="AT169" s="15">
        <v>0</v>
      </c>
      <c r="AU169" s="15">
        <v>100</v>
      </c>
      <c r="AV169" s="15">
        <v>0</v>
      </c>
      <c r="AW169" s="15">
        <v>0</v>
      </c>
      <c r="AX169" s="15">
        <v>0</v>
      </c>
      <c r="AY169">
        <v>2968.5981436173902</v>
      </c>
    </row>
    <row r="170" spans="1:51" x14ac:dyDescent="0.25">
      <c r="A170">
        <v>96</v>
      </c>
      <c r="B170" s="4">
        <v>0.94772529738094302</v>
      </c>
      <c r="C170" s="4">
        <v>62.020614509873297</v>
      </c>
      <c r="D170" s="4">
        <v>47.496327841874397</v>
      </c>
      <c r="E170" s="4">
        <v>7.7508596411000302E-2</v>
      </c>
      <c r="F170" s="5">
        <v>5.2274702619056701E-2</v>
      </c>
      <c r="G170" s="5">
        <v>0</v>
      </c>
      <c r="H170" s="4">
        <v>5.2033870253838099</v>
      </c>
      <c r="I170" s="4">
        <v>3.8337893512443202</v>
      </c>
      <c r="J170" s="4">
        <v>51.833257806741599</v>
      </c>
      <c r="K170" s="4">
        <v>208.36100068623099</v>
      </c>
      <c r="L170" s="4">
        <v>16.4490191069617</v>
      </c>
      <c r="M170" s="4">
        <v>37.972796532532001</v>
      </c>
      <c r="N170" s="4">
        <v>98.304005902743697</v>
      </c>
      <c r="O170" s="4">
        <v>74.589689061399298</v>
      </c>
      <c r="P170" s="4">
        <v>259062.82969569799</v>
      </c>
      <c r="Q170" s="4">
        <v>242746.911011235</v>
      </c>
      <c r="R170" s="4">
        <v>766.604988061575</v>
      </c>
      <c r="S170" s="4">
        <v>0</v>
      </c>
      <c r="T170" s="4">
        <v>0</v>
      </c>
      <c r="U170" s="4">
        <v>0.29179040692526698</v>
      </c>
      <c r="V170" s="4">
        <v>0</v>
      </c>
      <c r="W170" s="4">
        <v>0</v>
      </c>
      <c r="X170" s="4">
        <v>0.29365503241840302</v>
      </c>
      <c r="Y170" s="4">
        <v>0</v>
      </c>
      <c r="Z170" s="5">
        <v>4.2075310210217502E-4</v>
      </c>
      <c r="AA170" s="5">
        <v>9.1383843282957604E-4</v>
      </c>
      <c r="AB170" s="10">
        <v>6.88097700181376E-3</v>
      </c>
      <c r="AC170" s="10">
        <v>2.0856245383380199E-3</v>
      </c>
      <c r="AD170" s="10">
        <v>4.19734886444924E-2</v>
      </c>
      <c r="AE170" s="4">
        <v>0.25005797517122902</v>
      </c>
      <c r="AF170" s="4">
        <v>0</v>
      </c>
      <c r="AG170" s="4">
        <v>7.6115329528293196E-2</v>
      </c>
      <c r="AH170" s="4">
        <v>0.24467080386939899</v>
      </c>
      <c r="AI170" s="4">
        <v>0.54304643003619701</v>
      </c>
      <c r="AJ170" s="4">
        <v>0.81069761311692001</v>
      </c>
      <c r="AK170" s="4">
        <v>0.910756026570398</v>
      </c>
      <c r="AL170" s="4">
        <v>0.94737807395040796</v>
      </c>
      <c r="AM170" s="4">
        <v>0</v>
      </c>
      <c r="AN170" s="4">
        <v>0</v>
      </c>
      <c r="AO170" s="4" t="s">
        <v>84</v>
      </c>
      <c r="AP170" s="4" t="s">
        <v>85</v>
      </c>
      <c r="AQ170">
        <v>43208950.159999996</v>
      </c>
      <c r="AR170" s="4">
        <v>178</v>
      </c>
      <c r="AS170" s="15">
        <v>100</v>
      </c>
      <c r="AT170" s="15">
        <v>0</v>
      </c>
      <c r="AU170" s="15">
        <v>100</v>
      </c>
      <c r="AV170" s="15">
        <v>0</v>
      </c>
      <c r="AW170" s="15">
        <v>0</v>
      </c>
      <c r="AX170" s="15">
        <v>0</v>
      </c>
      <c r="AY170">
        <v>3501.4642876396601</v>
      </c>
    </row>
    <row r="171" spans="1:51" x14ac:dyDescent="0.25">
      <c r="A171">
        <v>96</v>
      </c>
      <c r="B171" s="4">
        <v>0.95583074271570301</v>
      </c>
      <c r="C171" s="4">
        <v>0.27667627222831498</v>
      </c>
      <c r="D171" s="4">
        <v>41.8470250085347</v>
      </c>
      <c r="E171" s="4">
        <v>2.3085645561159401E-4</v>
      </c>
      <c r="F171" s="5">
        <v>4.4169257284296902E-2</v>
      </c>
      <c r="G171" s="5">
        <v>0</v>
      </c>
      <c r="H171" s="4">
        <v>5.3390070852573199</v>
      </c>
      <c r="I171" s="4">
        <v>3.8575664162622298</v>
      </c>
      <c r="J171" s="4">
        <v>35.911821508141998</v>
      </c>
      <c r="K171" s="4">
        <v>228.464390870909</v>
      </c>
      <c r="L171" s="4">
        <v>20.091896561029799</v>
      </c>
      <c r="M171" s="4">
        <v>47.053700418483302</v>
      </c>
      <c r="N171" s="4">
        <v>99.9843967744102</v>
      </c>
      <c r="O171" s="4">
        <v>73.644670290049902</v>
      </c>
      <c r="P171" s="4">
        <v>200341.560407563</v>
      </c>
      <c r="Q171" s="4">
        <v>198729.55</v>
      </c>
      <c r="R171" s="4">
        <v>755.44339480464703</v>
      </c>
      <c r="S171" s="4">
        <v>0</v>
      </c>
      <c r="T171" s="4">
        <v>0</v>
      </c>
      <c r="U171" s="4">
        <v>0.35602834102930297</v>
      </c>
      <c r="V171" s="4">
        <v>0</v>
      </c>
      <c r="W171" s="4">
        <v>0</v>
      </c>
      <c r="X171" s="4">
        <v>0.35602834102930297</v>
      </c>
      <c r="Y171" s="4">
        <v>0</v>
      </c>
      <c r="Z171" s="5">
        <v>4.6889062202425298E-4</v>
      </c>
      <c r="AA171" s="5">
        <v>2.7265323978341402E-4</v>
      </c>
      <c r="AB171" s="10">
        <v>7.2402420660152402E-3</v>
      </c>
      <c r="AC171" s="10">
        <v>2.6729913276174501E-3</v>
      </c>
      <c r="AD171" s="10">
        <v>3.3514462118354897E-2</v>
      </c>
      <c r="AE171" s="4">
        <v>0.26566478200882998</v>
      </c>
      <c r="AF171" s="4">
        <v>0</v>
      </c>
      <c r="AG171" s="4">
        <v>0</v>
      </c>
      <c r="AH171" s="4">
        <v>0.217355727922696</v>
      </c>
      <c r="AI171" s="4">
        <v>0.217355727922696</v>
      </c>
      <c r="AJ171" s="4">
        <v>0.64397165897069597</v>
      </c>
      <c r="AK171" s="4">
        <v>1</v>
      </c>
      <c r="AL171" s="4">
        <v>1</v>
      </c>
      <c r="AM171" s="4">
        <v>0</v>
      </c>
      <c r="AN171" s="4">
        <v>0</v>
      </c>
      <c r="AO171" s="4" t="s">
        <v>86</v>
      </c>
      <c r="AP171" s="4" t="s">
        <v>87</v>
      </c>
      <c r="AQ171">
        <v>993647.75</v>
      </c>
      <c r="AR171" s="4">
        <v>5</v>
      </c>
      <c r="AS171" s="15">
        <v>100</v>
      </c>
      <c r="AT171" s="15">
        <v>0</v>
      </c>
      <c r="AU171" s="15">
        <v>100</v>
      </c>
      <c r="AV171" s="15">
        <v>0</v>
      </c>
      <c r="AW171" s="15">
        <v>0</v>
      </c>
      <c r="AX171" s="15">
        <v>0</v>
      </c>
      <c r="AY171">
        <v>3748.88466442559</v>
      </c>
    </row>
    <row r="173" spans="1:51" s="17" customFormat="1" x14ac:dyDescent="0.25">
      <c r="A173" s="15"/>
      <c r="B173" s="20"/>
      <c r="C173" s="21"/>
      <c r="D173" s="16"/>
      <c r="E173" s="16"/>
      <c r="F173" s="20"/>
      <c r="G173" s="21"/>
      <c r="H173" s="21"/>
      <c r="K173" s="15"/>
      <c r="L173" s="15"/>
      <c r="M173" s="23"/>
      <c r="N173" s="16"/>
      <c r="O173" s="21"/>
      <c r="P173" s="22"/>
      <c r="X173" s="18"/>
      <c r="Y173" s="16"/>
      <c r="Z173" s="16"/>
      <c r="AC173" s="18"/>
      <c r="AD173" s="16"/>
      <c r="AE173" s="16"/>
      <c r="AQ173"/>
    </row>
    <row r="174" spans="1:51" x14ac:dyDescent="0.25">
      <c r="L174" s="4" t="s">
        <v>160</v>
      </c>
      <c r="M174" s="35" t="s">
        <v>159</v>
      </c>
      <c r="O174" s="4"/>
      <c r="P174" s="30"/>
    </row>
    <row r="175" spans="1:51" s="35" customFormat="1" x14ac:dyDescent="0.25">
      <c r="L175" t="s">
        <v>153</v>
      </c>
      <c r="M175" s="4">
        <v>1.05</v>
      </c>
      <c r="O175" s="35" t="s">
        <v>169</v>
      </c>
      <c r="P175" s="35" t="s">
        <v>170</v>
      </c>
      <c r="AQ175"/>
    </row>
    <row r="176" spans="1:51" s="35" customFormat="1" x14ac:dyDescent="0.25">
      <c r="L176" s="35" t="s">
        <v>183</v>
      </c>
      <c r="M176" s="39">
        <v>1</v>
      </c>
      <c r="O176" s="39">
        <v>0.4</v>
      </c>
      <c r="P176" s="35">
        <f>1-O176</f>
        <v>0.6</v>
      </c>
      <c r="AQ176"/>
    </row>
    <row r="177" spans="1:43" s="35" customFormat="1" x14ac:dyDescent="0.25">
      <c r="M177" s="39"/>
      <c r="AQ177"/>
    </row>
    <row r="178" spans="1:43" x14ac:dyDescent="0.25">
      <c r="K178" t="s">
        <v>98</v>
      </c>
      <c r="L178" t="s">
        <v>89</v>
      </c>
      <c r="M178" t="s">
        <v>90</v>
      </c>
    </row>
    <row r="179" spans="1:43" x14ac:dyDescent="0.25">
      <c r="A179" s="4" t="s">
        <v>93</v>
      </c>
      <c r="B179" t="str">
        <f>AQ122</f>
        <v>Balance</v>
      </c>
      <c r="C179" s="2" t="str">
        <f>AO122</f>
        <v>groupByColumn</v>
      </c>
      <c r="D179" t="str">
        <f>E122</f>
        <v>PREPAY_SMM1</v>
      </c>
      <c r="E179" t="str">
        <f>F122</f>
        <v>PREPAY_TRACKING_SMM1</v>
      </c>
      <c r="G179" t="str">
        <f>C122</f>
        <v>PREPAY_CPR1</v>
      </c>
      <c r="H179" t="str">
        <f>D122</f>
        <v>PREPAY_TRACKING_CPR1</v>
      </c>
      <c r="I179" t="s">
        <v>168</v>
      </c>
      <c r="K179" t="s">
        <v>92</v>
      </c>
      <c r="L179" t="s">
        <v>92</v>
      </c>
      <c r="M179" t="s">
        <v>92</v>
      </c>
      <c r="O179" t="s">
        <v>163</v>
      </c>
      <c r="P179" t="s">
        <v>164</v>
      </c>
      <c r="Q179" t="s">
        <v>165</v>
      </c>
      <c r="S179" t="s">
        <v>96</v>
      </c>
      <c r="T179" t="s">
        <v>97</v>
      </c>
      <c r="U179" t="s">
        <v>184</v>
      </c>
      <c r="V179" t="s">
        <v>91</v>
      </c>
    </row>
    <row r="180" spans="1:43" s="35" customFormat="1" x14ac:dyDescent="0.25">
      <c r="A180" s="14">
        <f>K123</f>
        <v>2.5904381600544699</v>
      </c>
      <c r="B180" s="32">
        <f>AQ123/1000000000</f>
        <v>3.5567139999999996E-5</v>
      </c>
      <c r="C180" s="33" t="str">
        <f>AO123</f>
        <v>09-1:0-5</v>
      </c>
      <c r="D180" s="34">
        <f>E123</f>
        <v>0.47413511460297297</v>
      </c>
      <c r="E180" s="34">
        <f>Z123+AA123+AB123+AC123+AD123</f>
        <v>1.8941141708712014E-2</v>
      </c>
      <c r="F180" s="32"/>
      <c r="G180" s="33">
        <f t="shared" ref="G180:G190" si="32">(1-(1-D180)^12)*100</f>
        <v>99.955281208192943</v>
      </c>
      <c r="H180" s="33">
        <f t="shared" ref="H180:H190" si="33">(1-(1-E180)^12)*100</f>
        <v>20.504826391747244</v>
      </c>
      <c r="I180" s="33">
        <f>(1-(1-SUM(Z150,AA150,AB150,AC150,AD150*M180))^12)*100</f>
        <v>20.691782961537275</v>
      </c>
      <c r="K180" s="14">
        <f>VLOOKUP($C180,'Refi Adj'!$B$2:$E$39,2,0)</f>
        <v>1</v>
      </c>
      <c r="L180" s="14">
        <f>VLOOKUP($C180,'Refi Adj'!$B$2:$E$39,3,0)</f>
        <v>1</v>
      </c>
      <c r="M180" s="14">
        <f>VLOOKUP($C180,'Refi Adj'!$B$2:$E$39,4,0)</f>
        <v>0.60000000000000009</v>
      </c>
      <c r="O180" s="40">
        <f>AD150*M180</f>
        <v>2.5054100090532964E-4</v>
      </c>
      <c r="P180" s="40">
        <f>AD123</f>
        <v>5.8062438014414399E-5</v>
      </c>
      <c r="Q180" s="40">
        <f t="shared" ref="Q180:Q190" si="34">(O180*$O$79+P180*$P$79)</f>
        <v>1.3505386317078051E-4</v>
      </c>
      <c r="R180" s="14"/>
      <c r="S180" s="34">
        <f>Z123+AA123+AB123*K180+AC123*L180+Q181*$M$175</f>
        <v>1.9215760353282745E-2</v>
      </c>
      <c r="T180" s="33">
        <f t="shared" ref="T180:T190" si="35">100*(1-(1-S180)^12)</f>
        <v>20.771443767322641</v>
      </c>
      <c r="U180" s="33">
        <f>100*(1-(1-S180*$M$176)^12)</f>
        <v>20.771443767322641</v>
      </c>
      <c r="V180" s="36">
        <f t="shared" ref="V180:V190" si="36">D180/S180</f>
        <v>24.674283290693392</v>
      </c>
      <c r="X180" s="37"/>
      <c r="Y180" s="34"/>
      <c r="Z180" s="34"/>
      <c r="AD180" s="34"/>
      <c r="AE180" s="34"/>
      <c r="AJ180" s="34"/>
      <c r="AQ180"/>
    </row>
    <row r="181" spans="1:43" s="35" customFormat="1" x14ac:dyDescent="0.25">
      <c r="A181" s="14">
        <f>K124</f>
        <v>8.3859232756867996</v>
      </c>
      <c r="B181" s="32">
        <f>AQ124/1000000000</f>
        <v>2.7456641999999996E-4</v>
      </c>
      <c r="C181" s="33" t="str">
        <f>AO124</f>
        <v>09-2:5-10</v>
      </c>
      <c r="D181" s="34">
        <f>E124</f>
        <v>1.5292072507522E-2</v>
      </c>
      <c r="E181" s="34">
        <f>Z124+AA124+AB124+AC124+AD124</f>
        <v>1.7544848135380122E-2</v>
      </c>
      <c r="F181" s="32"/>
      <c r="G181" s="33">
        <f t="shared" si="32"/>
        <v>16.883124082959345</v>
      </c>
      <c r="H181" s="33">
        <f t="shared" si="33"/>
        <v>19.136448314445797</v>
      </c>
      <c r="I181" s="33">
        <f>(1-(1-SUM(Z151,AA151,AB151,AC151,AD151*M181))^12)*100</f>
        <v>19.582892582518653</v>
      </c>
      <c r="K181" s="14">
        <f>VLOOKUP($C181,'Refi Adj'!$B$2:$E$39,2,0)</f>
        <v>1</v>
      </c>
      <c r="L181" s="14">
        <f>VLOOKUP($C181,'Refi Adj'!$B$2:$E$39,3,0)</f>
        <v>1</v>
      </c>
      <c r="M181" s="14">
        <f>VLOOKUP($C181,'Refi Adj'!$B$2:$E$39,4,0)</f>
        <v>0.65</v>
      </c>
      <c r="O181" s="40">
        <f>AD151*M181</f>
        <v>5.8873250239952846E-4</v>
      </c>
      <c r="P181" s="40">
        <f>AD124</f>
        <v>1.3557687551959101E-4</v>
      </c>
      <c r="Q181" s="40">
        <f t="shared" si="34"/>
        <v>3.1683912627156598E-4</v>
      </c>
      <c r="R181" s="14"/>
      <c r="S181" s="34">
        <f>Z124+AA124+AB124*K181+AC124*L181+Q182*$M$175</f>
        <v>2.0026585893087132E-2</v>
      </c>
      <c r="T181" s="33">
        <f t="shared" si="35"/>
        <v>21.553869604964792</v>
      </c>
      <c r="U181" s="33">
        <f t="shared" ref="U181:U190" si="37">100*(1-(1-S181*$M$176)^12)</f>
        <v>21.553869604964792</v>
      </c>
      <c r="V181" s="36">
        <f t="shared" si="36"/>
        <v>0.76358859114376498</v>
      </c>
      <c r="X181" s="37"/>
      <c r="Y181" s="34"/>
      <c r="Z181" s="34"/>
      <c r="AC181" s="37"/>
      <c r="AD181" s="34"/>
      <c r="AE181" s="34"/>
      <c r="AJ181" s="34"/>
      <c r="AQ181"/>
    </row>
    <row r="182" spans="1:43" s="35" customFormat="1" x14ac:dyDescent="0.25">
      <c r="A182" s="14">
        <f>K125</f>
        <v>13.768401129947399</v>
      </c>
      <c r="B182" s="32">
        <f>AQ125/1000000000</f>
        <v>5.1263622E-4</v>
      </c>
      <c r="C182" s="33" t="str">
        <f>AO125</f>
        <v>09-3:10-15</v>
      </c>
      <c r="D182" s="34">
        <f>E125</f>
        <v>6.4411216813520097E-3</v>
      </c>
      <c r="E182" s="34">
        <f>Z125+AA125+AB125+AC125+AD125</f>
        <v>1.4218143528558108E-2</v>
      </c>
      <c r="F182" s="32"/>
      <c r="G182" s="33">
        <f t="shared" si="32"/>
        <v>7.4613196171793845</v>
      </c>
      <c r="H182" s="33">
        <f t="shared" si="33"/>
        <v>15.788801695844878</v>
      </c>
      <c r="I182" s="33">
        <f>(1-(1-SUM(Z152,AA152,AB152,AC152,AD152*M182))^12)*100</f>
        <v>19.362459791151</v>
      </c>
      <c r="K182" s="14">
        <f>VLOOKUP($C182,'Refi Adj'!$B$2:$E$39,2,0)</f>
        <v>1</v>
      </c>
      <c r="L182" s="14">
        <f>VLOOKUP($C182,'Refi Adj'!$B$2:$E$39,3,0)</f>
        <v>1</v>
      </c>
      <c r="M182" s="14">
        <f>VLOOKUP($C182,'Refi Adj'!$B$2:$E$39,4,0)</f>
        <v>0.70000000000000007</v>
      </c>
      <c r="O182" s="40">
        <f>AD152*M182</f>
        <v>4.6261763643664321E-3</v>
      </c>
      <c r="P182" s="40">
        <f>AD125</f>
        <v>1.0703500955439699E-3</v>
      </c>
      <c r="Q182" s="40">
        <f t="shared" si="34"/>
        <v>2.492680603072955E-3</v>
      </c>
      <c r="R182" s="14"/>
      <c r="S182" s="34">
        <f>Z125+AA125+AB125*K182+AC125*L182+Q183*$M$175</f>
        <v>1.5275275211843303E-2</v>
      </c>
      <c r="T182" s="33">
        <f t="shared" si="35"/>
        <v>16.866108644842683</v>
      </c>
      <c r="U182" s="33">
        <f t="shared" si="37"/>
        <v>16.866108644842683</v>
      </c>
      <c r="V182" s="36">
        <f t="shared" si="36"/>
        <v>0.42166976319732996</v>
      </c>
      <c r="X182" s="37"/>
      <c r="Y182" s="34"/>
      <c r="Z182" s="34"/>
      <c r="AC182" s="37"/>
      <c r="AD182" s="34"/>
      <c r="AE182" s="34"/>
      <c r="AJ182" s="34"/>
      <c r="AQ182"/>
    </row>
    <row r="183" spans="1:43" s="35" customFormat="1" x14ac:dyDescent="0.25">
      <c r="A183" s="14">
        <f>K126</f>
        <v>17.3684195963991</v>
      </c>
      <c r="B183" s="32">
        <f>AQ126/1000000000</f>
        <v>7.1592458999999997E-4</v>
      </c>
      <c r="C183" s="33" t="str">
        <f>AO126</f>
        <v>09-4:15-20</v>
      </c>
      <c r="D183" s="34">
        <f>E126</f>
        <v>8.2638168745465604E-2</v>
      </c>
      <c r="E183" s="34">
        <f>Z126+AA126+AB126+AC126+AD126</f>
        <v>1.5844720844484319E-2</v>
      </c>
      <c r="F183" s="32"/>
      <c r="G183" s="33">
        <f t="shared" si="32"/>
        <v>64.478769868410964</v>
      </c>
      <c r="H183" s="33">
        <f t="shared" si="33"/>
        <v>17.441172348853073</v>
      </c>
      <c r="I183" s="33">
        <f>(1-(1-SUM(Z153,AA153,AB153,AC153,AD153*M183))^12)*100</f>
        <v>20.361546009662668</v>
      </c>
      <c r="K183" s="14">
        <f>VLOOKUP($C183,'Refi Adj'!$B$2:$E$39,2,0)</f>
        <v>1</v>
      </c>
      <c r="L183" s="14">
        <f>VLOOKUP($C183,'Refi Adj'!$B$2:$E$39,3,0)</f>
        <v>1</v>
      </c>
      <c r="M183" s="14">
        <f>VLOOKUP($C183,'Refi Adj'!$B$2:$E$39,4,0)</f>
        <v>0.75</v>
      </c>
      <c r="O183" s="40">
        <f>AD153*M183</f>
        <v>3.795686629788405E-3</v>
      </c>
      <c r="P183" s="40">
        <f>AD126</f>
        <v>8.46497451298467E-4</v>
      </c>
      <c r="Q183" s="40">
        <f t="shared" si="34"/>
        <v>2.0261731226944423E-3</v>
      </c>
      <c r="R183" s="14"/>
      <c r="S183" s="34">
        <f>Z126+AA126+AB126*K183+AC126*L183+Q184*$M$175</f>
        <v>2.0996731852856033E-2</v>
      </c>
      <c r="T183" s="33">
        <f t="shared" si="35"/>
        <v>22.480725589693673</v>
      </c>
      <c r="U183" s="33">
        <f t="shared" si="37"/>
        <v>22.480725589693673</v>
      </c>
      <c r="V183" s="36">
        <f t="shared" si="36"/>
        <v>3.9357633999705022</v>
      </c>
      <c r="X183" s="37"/>
      <c r="Y183" s="34"/>
      <c r="Z183" s="34"/>
      <c r="AC183" s="37"/>
      <c r="AD183" s="34"/>
      <c r="AE183" s="34"/>
      <c r="AH183" s="37"/>
      <c r="AI183" s="34"/>
      <c r="AJ183" s="34"/>
      <c r="AQ183"/>
    </row>
    <row r="184" spans="1:43" x14ac:dyDescent="0.25">
      <c r="A184" s="4">
        <f>K127</f>
        <v>22.108428923031202</v>
      </c>
      <c r="B184" s="3">
        <f>AQ127/1000000000</f>
        <v>1.8216342400000001E-3</v>
      </c>
      <c r="C184" s="2" t="str">
        <f>AO127</f>
        <v>09:0-25</v>
      </c>
      <c r="D184" s="8">
        <f>E127</f>
        <v>2.7983951982608501E-2</v>
      </c>
      <c r="E184" s="8">
        <f>Z127+AA127+AB127+AC127+AD127</f>
        <v>1.3359770712755471E-2</v>
      </c>
      <c r="F184" s="3"/>
      <c r="G184" s="2">
        <f t="shared" si="32"/>
        <v>28.865346166213612</v>
      </c>
      <c r="H184" s="2">
        <f t="shared" si="33"/>
        <v>14.904649190689456</v>
      </c>
      <c r="I184" s="33">
        <f>(1-(1-SUM(Z154,AA154,AB154,AC154,AD154*M184))^12)*100</f>
        <v>23.095744747889601</v>
      </c>
      <c r="K184" s="14">
        <f>VLOOKUP($C184,'Refi Adj'!$B$2:$E$39,2,0)</f>
        <v>1</v>
      </c>
      <c r="L184" s="14">
        <f>VLOOKUP($C184,'Refi Adj'!$B$2:$E$39,3,0)</f>
        <v>1</v>
      </c>
      <c r="M184" s="14">
        <f>VLOOKUP($C184,'Refi Adj'!$B$2:$E$39,4,0)</f>
        <v>0.8</v>
      </c>
      <c r="O184" s="40">
        <f>AD154*M184</f>
        <v>1.0684820021829041E-2</v>
      </c>
      <c r="P184" s="40">
        <f>AD127</f>
        <v>2.3982286515904501E-3</v>
      </c>
      <c r="Q184" s="40">
        <f t="shared" si="34"/>
        <v>5.7128651996858869E-3</v>
      </c>
      <c r="R184" s="14"/>
      <c r="S184" s="34">
        <f>Z127+AA127+AB127*K184+AC127*L184+Q185*$M$175</f>
        <v>1.6941097787646735E-2</v>
      </c>
      <c r="T184" s="2">
        <f t="shared" si="35"/>
        <v>18.538109567524319</v>
      </c>
      <c r="U184" s="33">
        <f t="shared" si="37"/>
        <v>18.538109567524319</v>
      </c>
      <c r="V184" s="7">
        <f t="shared" si="36"/>
        <v>1.6518381709014216</v>
      </c>
      <c r="X184" s="9"/>
      <c r="Y184" s="8"/>
      <c r="Z184" s="8"/>
      <c r="AC184" s="9"/>
      <c r="AD184" s="8"/>
      <c r="AE184" s="8"/>
      <c r="AH184" s="9"/>
      <c r="AI184" s="8"/>
      <c r="AJ184" s="8"/>
    </row>
    <row r="185" spans="1:43" x14ac:dyDescent="0.25">
      <c r="A185" s="4">
        <f>K128</f>
        <v>27.926688952374001</v>
      </c>
      <c r="B185" s="3">
        <f>AQ128/1000000000</f>
        <v>1.5928489999999999E-3</v>
      </c>
      <c r="C185" s="2" t="str">
        <f>AO128</f>
        <v>10-1:25-30</v>
      </c>
      <c r="D185" s="8">
        <f>E128</f>
        <v>5.6451694466542399E-2</v>
      </c>
      <c r="E185" s="8">
        <f>Z128+AA128+AB128+AC128+AD128</f>
        <v>1.4420235846620662E-2</v>
      </c>
      <c r="F185" s="3"/>
      <c r="G185" s="2">
        <f t="shared" si="32"/>
        <v>50.206842301296618</v>
      </c>
      <c r="H185" s="2">
        <f t="shared" si="33"/>
        <v>15.995735028759462</v>
      </c>
      <c r="I185" s="33">
        <f>(1-(1-SUM(Z155,AA155,AB155,AC155,AD155*M185))^12)*100</f>
        <v>24.050906846083787</v>
      </c>
      <c r="K185" s="14">
        <f>VLOOKUP($C185,'Refi Adj'!$B$2:$E$39,2,0)</f>
        <v>1</v>
      </c>
      <c r="L185" s="14">
        <f>VLOOKUP($C185,'Refi Adj'!$B$2:$E$39,3,0)</f>
        <v>1</v>
      </c>
      <c r="M185" s="14">
        <f>VLOOKUP($C185,'Refi Adj'!$B$2:$E$39,4,0)</f>
        <v>0.85000000000000009</v>
      </c>
      <c r="O185" s="40">
        <f>AD155*M185</f>
        <v>1.0641541781712616E-2</v>
      </c>
      <c r="P185" s="40">
        <f>AD128</f>
        <v>2.39699710819431E-3</v>
      </c>
      <c r="Q185" s="40">
        <f t="shared" si="34"/>
        <v>5.6948149776016328E-3</v>
      </c>
      <c r="R185" s="14"/>
      <c r="S185" s="34">
        <f>Z128+AA128+AB128*K185+AC128*L185+Q186*$M$175</f>
        <v>1.9709051351640545E-2</v>
      </c>
      <c r="T185" s="2">
        <f t="shared" si="35"/>
        <v>21.248304632995328</v>
      </c>
      <c r="U185" s="33">
        <f t="shared" si="37"/>
        <v>21.248304632995328</v>
      </c>
      <c r="V185" s="7">
        <f t="shared" si="36"/>
        <v>2.8642522392049816</v>
      </c>
      <c r="X185" s="9"/>
      <c r="Y185" s="8"/>
      <c r="Z185" s="8"/>
      <c r="AC185" s="9"/>
      <c r="AD185" s="8"/>
      <c r="AE185" s="8"/>
      <c r="AH185" s="9"/>
      <c r="AI185" s="8"/>
      <c r="AJ185" s="8"/>
    </row>
    <row r="186" spans="1:43" x14ac:dyDescent="0.25">
      <c r="A186" s="4">
        <f>K129</f>
        <v>32.578164428331199</v>
      </c>
      <c r="B186" s="3">
        <f>AQ129/1000000000</f>
        <v>4.3652432300000004E-3</v>
      </c>
      <c r="C186" s="2" t="str">
        <f>AO129</f>
        <v>10-2:30-35</v>
      </c>
      <c r="D186" s="8">
        <f>E129</f>
        <v>5.63787693614319E-2</v>
      </c>
      <c r="E186" s="8">
        <f>Z129+AA129+AB129+AC129+AD129</f>
        <v>1.2647194705194901E-2</v>
      </c>
      <c r="F186" s="3"/>
      <c r="G186" s="2">
        <f t="shared" si="32"/>
        <v>50.160641611522962</v>
      </c>
      <c r="H186" s="2">
        <f t="shared" si="33"/>
        <v>14.164216983096034</v>
      </c>
      <c r="I186" s="33">
        <f>(1-(1-SUM(Z156,AA156,AB156,AC156,AD156*M186))^12)*100</f>
        <v>24.696639786631092</v>
      </c>
      <c r="K186" s="14">
        <f>VLOOKUP($C186,'Refi Adj'!$B$2:$E$39,2,0)</f>
        <v>1</v>
      </c>
      <c r="L186" s="14">
        <f>VLOOKUP($C186,'Refi Adj'!$B$2:$E$39,3,0)</f>
        <v>1</v>
      </c>
      <c r="M186" s="14">
        <f>VLOOKUP($C186,'Refi Adj'!$B$2:$E$39,4,0)</f>
        <v>0.9</v>
      </c>
      <c r="O186" s="40">
        <f>AD156*M186</f>
        <v>1.3747474956838411E-2</v>
      </c>
      <c r="P186" s="40">
        <f>AD129</f>
        <v>3.03471925609851E-3</v>
      </c>
      <c r="Q186" s="40">
        <f t="shared" si="34"/>
        <v>7.3198215363944703E-3</v>
      </c>
      <c r="R186" s="14"/>
      <c r="S186" s="34">
        <f>Z129+AA129+AB129*K186+AC129*L186+Q187*$M$175</f>
        <v>1.9136629245632378E-2</v>
      </c>
      <c r="T186" s="2">
        <f t="shared" si="35"/>
        <v>20.694702409209896</v>
      </c>
      <c r="U186" s="33">
        <f t="shared" si="37"/>
        <v>20.694702409209896</v>
      </c>
      <c r="V186" s="7">
        <f t="shared" si="36"/>
        <v>2.9461180774194822</v>
      </c>
      <c r="X186" s="9"/>
      <c r="Y186" s="8"/>
      <c r="Z186" s="8"/>
      <c r="AC186" s="9"/>
      <c r="AD186" s="8"/>
      <c r="AE186" s="8"/>
      <c r="AH186" s="9"/>
      <c r="AI186" s="8"/>
      <c r="AJ186" s="8"/>
    </row>
    <row r="187" spans="1:43" x14ac:dyDescent="0.25">
      <c r="A187" s="4">
        <f>K130</f>
        <v>37.644768381803097</v>
      </c>
      <c r="B187" s="3">
        <f>AQ130/1000000000</f>
        <v>5.8228151699999996E-3</v>
      </c>
      <c r="C187" s="2" t="str">
        <f>AO130</f>
        <v>10-3:35-40</v>
      </c>
      <c r="D187" s="8">
        <f>E130</f>
        <v>0.102670926533416</v>
      </c>
      <c r="E187" s="8">
        <f>Z130+AA130+AB130+AC130+AD130</f>
        <v>1.2729323163054199E-2</v>
      </c>
      <c r="F187" s="3"/>
      <c r="G187" s="2">
        <f t="shared" si="32"/>
        <v>72.746588764984992</v>
      </c>
      <c r="H187" s="2">
        <f t="shared" si="33"/>
        <v>14.249856112980662</v>
      </c>
      <c r="I187" s="33">
        <f>(1-(1-SUM(Z157,AA157,AB157,AC157,AD157*M187))^12)*100</f>
        <v>27.252499844300882</v>
      </c>
      <c r="K187" s="14">
        <f>VLOOKUP($C187,'Refi Adj'!$B$2:$E$39,2,0)</f>
        <v>1</v>
      </c>
      <c r="L187" s="14">
        <f>VLOOKUP($C187,'Refi Adj'!$B$2:$E$39,3,0)</f>
        <v>1</v>
      </c>
      <c r="M187" s="14">
        <f>VLOOKUP($C187,'Refi Adj'!$B$2:$E$39,4,0)</f>
        <v>0.95000000000000007</v>
      </c>
      <c r="O187" s="40">
        <f>AD157*M187</f>
        <v>1.7132754864075027E-2</v>
      </c>
      <c r="P187" s="40">
        <f>AD130</f>
        <v>3.6958678628959902E-3</v>
      </c>
      <c r="Q187" s="40">
        <f t="shared" si="34"/>
        <v>9.0706226633676043E-3</v>
      </c>
      <c r="R187" s="14"/>
      <c r="S187" s="34">
        <f>Z130+AA130+AB130*K187+AC130*L187+Q188*$M$175</f>
        <v>1.8356774242131307E-2</v>
      </c>
      <c r="T187" s="2">
        <f t="shared" si="35"/>
        <v>19.934745809112385</v>
      </c>
      <c r="U187" s="33">
        <f t="shared" si="37"/>
        <v>19.934745809112385</v>
      </c>
      <c r="V187" s="7">
        <f t="shared" si="36"/>
        <v>5.5930810707347582</v>
      </c>
      <c r="X187" s="9"/>
      <c r="Y187" s="8"/>
      <c r="Z187" s="8"/>
      <c r="AC187" s="9"/>
      <c r="AD187" s="8"/>
      <c r="AE187" s="8"/>
      <c r="AH187" s="9"/>
      <c r="AI187" s="8"/>
      <c r="AJ187" s="8"/>
    </row>
    <row r="188" spans="1:43" x14ac:dyDescent="0.25">
      <c r="A188" s="4">
        <f>K131</f>
        <v>42.330073662706198</v>
      </c>
      <c r="B188" s="3">
        <f>AQ131/1000000000</f>
        <v>6.6043120699999999E-3</v>
      </c>
      <c r="C188" s="2" t="str">
        <f>AO131</f>
        <v>10-4:40-45</v>
      </c>
      <c r="D188" s="8">
        <f>E131</f>
        <v>1.09184532434306E-2</v>
      </c>
      <c r="E188" s="8">
        <f>Z131+AA131+AB131+AC131+AD131</f>
        <v>1.2853609112067423E-2</v>
      </c>
      <c r="F188" s="3"/>
      <c r="G188" s="2">
        <f t="shared" si="32"/>
        <v>12.343284833170031</v>
      </c>
      <c r="H188" s="2">
        <f t="shared" si="33"/>
        <v>14.379305864375802</v>
      </c>
      <c r="I188" s="33">
        <f>(1-(1-SUM(Z158,AA158,AB158,AC158,AD158*M188))^12)*100</f>
        <v>27.274008950281981</v>
      </c>
      <c r="K188" s="14">
        <f>VLOOKUP($C188,'Refi Adj'!$B$2:$E$39,2,0)</f>
        <v>1</v>
      </c>
      <c r="L188" s="14">
        <f>VLOOKUP($C188,'Refi Adj'!$B$2:$E$39,3,0)</f>
        <v>1</v>
      </c>
      <c r="M188" s="14">
        <f>VLOOKUP($C188,'Refi Adj'!$B$2:$E$39,4,0)</f>
        <v>1</v>
      </c>
      <c r="O188" s="40">
        <f>AD158*M188</f>
        <v>1.6881310529100399E-2</v>
      </c>
      <c r="P188" s="40">
        <f>AD131</f>
        <v>3.5447119361125901E-3</v>
      </c>
      <c r="Q188" s="40">
        <f t="shared" si="34"/>
        <v>8.8793513733077135E-3</v>
      </c>
      <c r="R188" s="14"/>
      <c r="S188" s="34">
        <f>Z131+AA131+AB131*K188+AC131*L188+Q191*$M$175</f>
        <v>2.2307627534810491E-2</v>
      </c>
      <c r="T188" s="2">
        <f t="shared" si="35"/>
        <v>23.717182687813633</v>
      </c>
      <c r="U188" s="33">
        <f t="shared" si="37"/>
        <v>23.717182687813633</v>
      </c>
      <c r="V188" s="7">
        <f t="shared" si="36"/>
        <v>0.48944932518676082</v>
      </c>
      <c r="X188" s="9"/>
      <c r="Y188" s="8"/>
      <c r="Z188" s="8"/>
      <c r="AC188" s="9"/>
      <c r="AD188" s="8"/>
      <c r="AE188" s="8"/>
      <c r="AH188" s="9"/>
      <c r="AI188" s="8"/>
      <c r="AJ188" s="8"/>
    </row>
    <row r="189" spans="1:43" x14ac:dyDescent="0.25">
      <c r="A189" s="4">
        <f>K132</f>
        <v>47.758697444379202</v>
      </c>
      <c r="B189" s="3">
        <f>AQ132/1000000000</f>
        <v>9.3866865299999987E-3</v>
      </c>
      <c r="C189" s="2" t="str">
        <f>AO132</f>
        <v>10:25-50</v>
      </c>
      <c r="D189" s="8">
        <f>E132</f>
        <v>6.6896619522743506E-2</v>
      </c>
      <c r="E189" s="8">
        <f>Z132+AA132+AB132+AC132+AD132</f>
        <v>1.3041274256147803E-2</v>
      </c>
      <c r="F189" s="3"/>
      <c r="G189" s="2">
        <f t="shared" si="32"/>
        <v>56.433050358684845</v>
      </c>
      <c r="H189" s="2">
        <f t="shared" si="33"/>
        <v>14.574428654695982</v>
      </c>
      <c r="I189" s="33">
        <f>(1-(1-SUM(Z159,AA159,AB159,AC159,AD159*M189))^12)*100</f>
        <v>29.406810435945395</v>
      </c>
      <c r="K189" s="14">
        <f>VLOOKUP($C189,'Refi Adj'!$B$2:$E$39,2,0)</f>
        <v>1</v>
      </c>
      <c r="L189" s="14">
        <f>VLOOKUP($C189,'Refi Adj'!$B$2:$E$39,3,0)</f>
        <v>1</v>
      </c>
      <c r="M189" s="14">
        <f>VLOOKUP($C189,'Refi Adj'!$B$2:$E$39,4,0)</f>
        <v>1.05</v>
      </c>
      <c r="O189" s="40">
        <f>AD159*M189</f>
        <v>1.9579912889749172E-2</v>
      </c>
      <c r="P189" s="40">
        <f>AD132</f>
        <v>4.0185058917693202E-3</v>
      </c>
      <c r="Q189" s="40">
        <f t="shared" si="34"/>
        <v>1.0243068690961261E-2</v>
      </c>
      <c r="R189" s="14"/>
      <c r="S189" s="34">
        <f t="shared" ref="S189:S193" si="38">Z132+AA132+AB132*K189+AC132*L189+Q192*$M$175</f>
        <v>2.4482757742022326E-2</v>
      </c>
      <c r="T189" s="2">
        <f t="shared" si="35"/>
        <v>25.728978109103206</v>
      </c>
      <c r="U189" s="33">
        <f t="shared" si="37"/>
        <v>25.728978109103206</v>
      </c>
      <c r="V189" s="7">
        <f t="shared" si="36"/>
        <v>2.7323972334996323</v>
      </c>
      <c r="X189" s="9"/>
      <c r="Y189" s="8"/>
      <c r="Z189" s="8"/>
      <c r="AC189" s="9"/>
      <c r="AD189" s="8"/>
      <c r="AE189" s="8"/>
      <c r="AH189" s="9"/>
      <c r="AI189" s="8"/>
      <c r="AJ189" s="8"/>
    </row>
    <row r="190" spans="1:43" x14ac:dyDescent="0.25">
      <c r="A190" s="4">
        <f>K133</f>
        <v>52.912921012347297</v>
      </c>
      <c r="B190" s="3">
        <f>AQ133/1000000000</f>
        <v>1.5693879980000002E-2</v>
      </c>
      <c r="C190" s="2" t="str">
        <f>AO133</f>
        <v>11-1:50-55</v>
      </c>
      <c r="D190" s="8">
        <f>E133</f>
        <v>3.9832891838088601E-2</v>
      </c>
      <c r="E190" s="8">
        <f>Z133+AA133+AB133+AC133+AD133</f>
        <v>1.3810421993101119E-2</v>
      </c>
      <c r="F190" s="3"/>
      <c r="G190" s="2">
        <f t="shared" si="32"/>
        <v>38.60091566164828</v>
      </c>
      <c r="H190" s="2">
        <f t="shared" si="33"/>
        <v>15.369890371839823</v>
      </c>
      <c r="I190" s="33">
        <f>(1-(1-SUM(Z160,AA160,AB160,AC160,AD160*M190))^12)*100</f>
        <v>33.287684984487754</v>
      </c>
      <c r="K190" s="14">
        <f>VLOOKUP($C190,'Refi Adj'!$B$2:$E$39,2,0)</f>
        <v>1</v>
      </c>
      <c r="L190" s="14">
        <f>VLOOKUP($C190,'Refi Adj'!$B$2:$E$39,3,0)</f>
        <v>1</v>
      </c>
      <c r="M190" s="14">
        <f>VLOOKUP($C190,'Refi Adj'!$B$2:$E$39,4,0)</f>
        <v>1.1000000000000001</v>
      </c>
      <c r="O190" s="40">
        <f>AD160*M190</f>
        <v>2.4218884072424802E-2</v>
      </c>
      <c r="P190" s="40">
        <f>AD133</f>
        <v>4.8601591310478099E-3</v>
      </c>
      <c r="Q190" s="40">
        <f t="shared" si="34"/>
        <v>1.2603649107598607E-2</v>
      </c>
      <c r="R190" s="14"/>
      <c r="S190" s="34">
        <f t="shared" si="38"/>
        <v>2.7773986948421925E-2</v>
      </c>
      <c r="T190" s="2">
        <f t="shared" si="35"/>
        <v>28.680737518676679</v>
      </c>
      <c r="U190" s="33">
        <f t="shared" si="37"/>
        <v>28.680737518676679</v>
      </c>
      <c r="V190" s="7">
        <f t="shared" si="36"/>
        <v>1.434179828487024</v>
      </c>
      <c r="X190" s="9"/>
      <c r="Y190" s="8"/>
      <c r="Z190" s="8"/>
      <c r="AC190" s="9"/>
      <c r="AD190" s="8"/>
      <c r="AE190" s="8"/>
      <c r="AH190" s="9"/>
      <c r="AI190" s="8"/>
      <c r="AJ190" s="8"/>
    </row>
    <row r="191" spans="1:43" x14ac:dyDescent="0.25">
      <c r="A191" s="4">
        <f t="shared" ref="A191:A196" si="39">K134</f>
        <v>57.637480224365397</v>
      </c>
      <c r="B191" s="3">
        <f t="shared" ref="B191:B196" si="40">AQ134/1000000000</f>
        <v>2.117180104E-2</v>
      </c>
      <c r="C191" s="2" t="str">
        <f t="shared" ref="C191:C196" si="41">AO134</f>
        <v>11-2:55-60</v>
      </c>
      <c r="D191" s="8">
        <f t="shared" ref="D191:D200" si="42">E134</f>
        <v>3.3732928714407903E-2</v>
      </c>
      <c r="E191" s="8">
        <f t="shared" ref="E191:E196" si="43">Z134+AA134+AB134+AC134+AD134</f>
        <v>1.3933790968814915E-2</v>
      </c>
      <c r="F191" s="3"/>
      <c r="G191" s="2">
        <f t="shared" ref="G191:G197" si="44">(1-(1-D191)^12)*100</f>
        <v>33.753008935504269</v>
      </c>
      <c r="H191" s="2">
        <f t="shared" ref="H191:H197" si="45">(1-(1-E191)^12)*100</f>
        <v>15.496846279104769</v>
      </c>
      <c r="I191" s="33">
        <f t="shared" ref="I191:I196" si="46">(1-(1-SUM(Z161,AA161,AB161,AC161,AD161*M191))^12)*100</f>
        <v>32.93160946402017</v>
      </c>
      <c r="K191" s="14">
        <f>VLOOKUP($C191,'Refi Adj'!$B$2:$E$39,2,0)</f>
        <v>1</v>
      </c>
      <c r="L191" s="14">
        <f>VLOOKUP($C191,'Refi Adj'!$B$2:$E$39,3,0)</f>
        <v>1</v>
      </c>
      <c r="M191" s="14">
        <f>VLOOKUP($C191,'Refi Adj'!$B$2:$E$39,4,0)</f>
        <v>1.1000000000000001</v>
      </c>
      <c r="O191" s="40">
        <f t="shared" ref="O191:O196" si="47">AD161*M191</f>
        <v>2.3663563919325885E-2</v>
      </c>
      <c r="P191" s="40">
        <f t="shared" ref="P191:P196" si="48">AD134</f>
        <v>4.8571960519663204E-3</v>
      </c>
      <c r="Q191" s="40">
        <f t="shared" ref="Q191:Q197" si="49">(O191*$O$79+P191*$P$79)</f>
        <v>1.2379743198910147E-2</v>
      </c>
      <c r="R191" s="14"/>
      <c r="S191" s="34">
        <f t="shared" si="38"/>
        <v>2.9528299250151872E-2</v>
      </c>
      <c r="T191" s="2">
        <f t="shared" ref="T191:T197" si="50">100*(1-(1-S191)^12)</f>
        <v>30.209789378217021</v>
      </c>
      <c r="U191" s="33">
        <f t="shared" ref="U191:U197" si="51">100*(1-(1-S191*$M$176)^12)</f>
        <v>30.209789378217021</v>
      </c>
      <c r="V191" s="7">
        <f t="shared" ref="V191:V197" si="52">D191/S191</f>
        <v>1.1423932150184506</v>
      </c>
      <c r="X191" s="9"/>
      <c r="Y191" s="8"/>
      <c r="Z191" s="8"/>
      <c r="AC191" s="9"/>
      <c r="AD191" s="8"/>
      <c r="AE191" s="8"/>
      <c r="AH191" s="9"/>
      <c r="AI191" s="8"/>
      <c r="AJ191" s="8"/>
    </row>
    <row r="192" spans="1:43" x14ac:dyDescent="0.25">
      <c r="A192" s="4">
        <f t="shared" si="39"/>
        <v>63.335867090499001</v>
      </c>
      <c r="B192" s="3">
        <f t="shared" si="40"/>
        <v>6.0614941009999999E-2</v>
      </c>
      <c r="C192" s="2" t="str">
        <f t="shared" si="41"/>
        <v>11-3:60-65</v>
      </c>
      <c r="D192" s="8">
        <f t="shared" si="42"/>
        <v>2.6260227264860801E-2</v>
      </c>
      <c r="E192" s="8">
        <f t="shared" si="43"/>
        <v>1.456223756039364E-2</v>
      </c>
      <c r="F192" s="3"/>
      <c r="G192" s="2">
        <f t="shared" si="44"/>
        <v>27.336734487852766</v>
      </c>
      <c r="H192" s="2">
        <f t="shared" si="45"/>
        <v>16.140859372235983</v>
      </c>
      <c r="I192" s="33">
        <f t="shared" si="46"/>
        <v>36.075036296996629</v>
      </c>
      <c r="K192" s="14">
        <f>VLOOKUP($C192,'Refi Adj'!$B$2:$E$39,2,0)</f>
        <v>1</v>
      </c>
      <c r="L192" s="14">
        <f>VLOOKUP($C192,'Refi Adj'!$B$2:$E$39,3,0)</f>
        <v>1</v>
      </c>
      <c r="M192" s="14">
        <f>VLOOKUP($C192,'Refi Adj'!$B$2:$E$39,4,0)</f>
        <v>1.1000000000000001</v>
      </c>
      <c r="O192" s="40">
        <f t="shared" si="47"/>
        <v>2.7947478805590852E-2</v>
      </c>
      <c r="P192" s="40">
        <f t="shared" si="48"/>
        <v>5.9080131417391796E-3</v>
      </c>
      <c r="Q192" s="40">
        <f t="shared" si="49"/>
        <v>1.472379940727985E-2</v>
      </c>
      <c r="R192" s="14"/>
      <c r="S192" s="34">
        <f t="shared" si="38"/>
        <v>2.8602065038594669E-2</v>
      </c>
      <c r="T192" s="2">
        <f t="shared" si="50"/>
        <v>29.40627305618283</v>
      </c>
      <c r="U192" s="33">
        <f t="shared" si="51"/>
        <v>29.40627305618283</v>
      </c>
      <c r="V192" s="7">
        <f t="shared" si="52"/>
        <v>0.91812347218377865</v>
      </c>
      <c r="X192" s="9"/>
      <c r="Y192" s="8"/>
      <c r="Z192" s="8"/>
      <c r="AC192" s="9"/>
      <c r="AD192" s="8"/>
      <c r="AE192" s="8"/>
      <c r="AH192" s="9"/>
      <c r="AI192" s="8"/>
      <c r="AJ192" s="8"/>
    </row>
    <row r="193" spans="1:51" x14ac:dyDescent="0.25">
      <c r="A193" s="4">
        <f t="shared" si="39"/>
        <v>67.997674381729098</v>
      </c>
      <c r="B193" s="3">
        <f t="shared" si="40"/>
        <v>0.32146357369</v>
      </c>
      <c r="C193" s="2" t="str">
        <f t="shared" si="41"/>
        <v>11-4:65-70</v>
      </c>
      <c r="D193" s="8">
        <f t="shared" si="42"/>
        <v>2.0553674896872001E-2</v>
      </c>
      <c r="E193" s="8">
        <f t="shared" si="43"/>
        <v>1.5842652504792176E-2</v>
      </c>
      <c r="F193" s="3"/>
      <c r="G193" s="2">
        <f t="shared" si="44"/>
        <v>22.058691395544983</v>
      </c>
      <c r="H193" s="2">
        <f t="shared" si="45"/>
        <v>17.439090217982823</v>
      </c>
      <c r="I193" s="33">
        <f t="shared" si="46"/>
        <v>40.500666677161256</v>
      </c>
      <c r="K193" s="14">
        <f>VLOOKUP($C193,'Refi Adj'!$B$2:$E$39,2,0)</f>
        <v>1</v>
      </c>
      <c r="L193" s="14">
        <f>VLOOKUP($C193,'Refi Adj'!$B$2:$E$39,3,0)</f>
        <v>1</v>
      </c>
      <c r="M193" s="14">
        <f>VLOOKUP($C193,'Refi Adj'!$B$2:$E$39,4,0)</f>
        <v>1.1000000000000001</v>
      </c>
      <c r="O193" s="40">
        <f t="shared" si="47"/>
        <v>3.3828419274763856E-2</v>
      </c>
      <c r="P193" s="40">
        <f t="shared" si="48"/>
        <v>7.3266476047107896E-3</v>
      </c>
      <c r="Q193" s="40">
        <f t="shared" si="49"/>
        <v>1.7927356272732016E-2</v>
      </c>
      <c r="R193" s="14"/>
      <c r="S193" s="34">
        <f t="shared" si="38"/>
        <v>2.8393939017067958E-2</v>
      </c>
      <c r="T193" s="2">
        <f t="shared" si="50"/>
        <v>29.224559051787658</v>
      </c>
      <c r="U193" s="33">
        <f t="shared" si="51"/>
        <v>29.224559051787658</v>
      </c>
      <c r="V193" s="7">
        <f t="shared" si="52"/>
        <v>0.7238754328702659</v>
      </c>
      <c r="X193" s="9"/>
      <c r="Y193" s="8"/>
      <c r="Z193" s="8"/>
      <c r="AC193" s="9"/>
      <c r="AD193" s="8"/>
      <c r="AE193" s="8"/>
      <c r="AH193" s="9"/>
      <c r="AI193" s="8"/>
      <c r="AJ193" s="8"/>
    </row>
    <row r="194" spans="1:51" s="24" customFormat="1" x14ac:dyDescent="0.25">
      <c r="A194" s="4">
        <f t="shared" si="39"/>
        <v>72.452596630700299</v>
      </c>
      <c r="B194" s="3">
        <f t="shared" si="40"/>
        <v>0.64628314761000005</v>
      </c>
      <c r="C194" s="2" t="str">
        <f t="shared" si="41"/>
        <v>11:50-75</v>
      </c>
      <c r="D194" s="8">
        <f t="shared" si="42"/>
        <v>2.3869552538808299E-2</v>
      </c>
      <c r="E194" s="8">
        <f t="shared" si="43"/>
        <v>1.6640794343427856E-2</v>
      </c>
      <c r="F194" s="3"/>
      <c r="G194" s="2">
        <f t="shared" si="44"/>
        <v>25.166800490965493</v>
      </c>
      <c r="H194" s="2">
        <f t="shared" si="45"/>
        <v>18.238988979927139</v>
      </c>
      <c r="I194" s="33">
        <f t="shared" si="46"/>
        <v>42.503835474233199</v>
      </c>
      <c r="J194"/>
      <c r="K194" s="14">
        <f>VLOOKUP($C194,'Refi Adj'!$B$2:$E$39,2,0)</f>
        <v>1</v>
      </c>
      <c r="L194" s="14">
        <f>VLOOKUP($C194,'Refi Adj'!$B$2:$E$39,3,0)</f>
        <v>1</v>
      </c>
      <c r="M194" s="14">
        <f>VLOOKUP($C194,'Refi Adj'!$B$2:$E$39,4,0)</f>
        <v>1.1000000000000001</v>
      </c>
      <c r="N194"/>
      <c r="O194" s="40">
        <f t="shared" si="47"/>
        <v>3.6537488923046875E-2</v>
      </c>
      <c r="P194" s="40">
        <f t="shared" si="48"/>
        <v>8.1046968025771209E-3</v>
      </c>
      <c r="Q194" s="40">
        <f t="shared" si="49"/>
        <v>1.9477813650765022E-2</v>
      </c>
      <c r="R194" s="14"/>
      <c r="S194" s="34">
        <f t="shared" ref="S194:S196" si="53">Z137+AA137+AB137*K194+AC137*L194+Q195*$M$175</f>
        <v>2.8483938160790943E-2</v>
      </c>
      <c r="T194" s="2">
        <f t="shared" si="50"/>
        <v>29.303189499392236</v>
      </c>
      <c r="U194" s="33">
        <f t="shared" si="51"/>
        <v>29.303189499392236</v>
      </c>
      <c r="V194" s="7">
        <f t="shared" si="52"/>
        <v>0.83800043393106027</v>
      </c>
      <c r="W194"/>
      <c r="X194" s="9"/>
      <c r="Y194" s="8"/>
      <c r="Z194" s="8"/>
      <c r="AA194"/>
      <c r="AB194"/>
      <c r="AC194" s="9"/>
      <c r="AD194" s="8"/>
      <c r="AE194" s="8"/>
      <c r="AF194"/>
      <c r="AG194"/>
      <c r="AH194" s="9"/>
      <c r="AI194" s="8"/>
      <c r="AJ194" s="8"/>
      <c r="AQ194"/>
    </row>
    <row r="195" spans="1:51" s="24" customFormat="1" x14ac:dyDescent="0.25">
      <c r="A195" s="4">
        <f t="shared" si="39"/>
        <v>87.945752311352294</v>
      </c>
      <c r="B195" s="3">
        <f t="shared" si="40"/>
        <v>5.6358589515400004</v>
      </c>
      <c r="C195" s="2" t="str">
        <f t="shared" si="41"/>
        <v>12:75-100</v>
      </c>
      <c r="D195" s="8">
        <f t="shared" si="42"/>
        <v>2.5958690369751299E-2</v>
      </c>
      <c r="E195" s="8">
        <f t="shared" si="43"/>
        <v>1.7605053788433744E-2</v>
      </c>
      <c r="F195" s="3"/>
      <c r="G195" s="2">
        <f t="shared" si="44"/>
        <v>27.066255506960569</v>
      </c>
      <c r="H195" s="2">
        <f t="shared" si="45"/>
        <v>19.19589288917085</v>
      </c>
      <c r="I195" s="33">
        <f t="shared" si="46"/>
        <v>40.728560569035267</v>
      </c>
      <c r="J195"/>
      <c r="K195" s="14">
        <f>VLOOKUP($C195,'Refi Adj'!$B$2:$E$39,2,0)</f>
        <v>1</v>
      </c>
      <c r="L195" s="14">
        <f>VLOOKUP($C195,'Refi Adj'!$B$2:$E$39,3,0)</f>
        <v>1</v>
      </c>
      <c r="M195" s="14">
        <f>VLOOKUP($C195,'Refi Adj'!$B$2:$E$39,4,0)</f>
        <v>1.02</v>
      </c>
      <c r="N195"/>
      <c r="O195" s="40">
        <f t="shared" si="47"/>
        <v>3.4025288682971111E-2</v>
      </c>
      <c r="P195" s="40">
        <f t="shared" si="48"/>
        <v>8.9797132906227605E-3</v>
      </c>
      <c r="Q195" s="40">
        <f t="shared" si="49"/>
        <v>1.8997943447562102E-2</v>
      </c>
      <c r="R195" s="14"/>
      <c r="S195" s="34">
        <f t="shared" si="53"/>
        <v>2.8503274614797552E-2</v>
      </c>
      <c r="T195" s="2">
        <f t="shared" si="50"/>
        <v>29.320072917487739</v>
      </c>
      <c r="U195" s="33">
        <f t="shared" si="51"/>
        <v>29.320072917487739</v>
      </c>
      <c r="V195" s="7">
        <f t="shared" si="52"/>
        <v>0.91072659968250713</v>
      </c>
      <c r="W195"/>
      <c r="X195" s="9"/>
      <c r="Y195" s="8"/>
      <c r="Z195" s="8"/>
      <c r="AA195"/>
      <c r="AB195"/>
      <c r="AC195" s="9"/>
      <c r="AD195" s="8"/>
      <c r="AE195" s="8"/>
      <c r="AF195"/>
      <c r="AG195"/>
      <c r="AH195" s="9"/>
      <c r="AI195" s="8"/>
      <c r="AJ195" s="8"/>
      <c r="AQ195"/>
    </row>
    <row r="196" spans="1:51" s="24" customFormat="1" x14ac:dyDescent="0.25">
      <c r="A196" s="4">
        <f t="shared" si="39"/>
        <v>110.88952267332</v>
      </c>
      <c r="B196" s="3">
        <f t="shared" si="40"/>
        <v>4.8126855068500003</v>
      </c>
      <c r="C196" s="2" t="str">
        <f t="shared" si="41"/>
        <v>13:100-125</v>
      </c>
      <c r="D196" s="8">
        <f t="shared" si="42"/>
        <v>2.83531778004854E-2</v>
      </c>
      <c r="E196" s="8">
        <f t="shared" si="43"/>
        <v>1.9586723139188425E-2</v>
      </c>
      <c r="F196" s="3"/>
      <c r="G196" s="2">
        <f t="shared" si="44"/>
        <v>29.188920424882426</v>
      </c>
      <c r="H196" s="2">
        <f t="shared" si="45"/>
        <v>21.130296785992865</v>
      </c>
      <c r="I196" s="33">
        <f t="shared" si="46"/>
        <v>39.173323227103261</v>
      </c>
      <c r="J196"/>
      <c r="K196" s="14">
        <f>VLOOKUP($C196,'Refi Adj'!$B$2:$E$39,2,0)</f>
        <v>1</v>
      </c>
      <c r="L196" s="14">
        <f>VLOOKUP($C196,'Refi Adj'!$B$2:$E$39,3,0)</f>
        <v>1</v>
      </c>
      <c r="M196" s="14">
        <f>VLOOKUP($C196,'Refi Adj'!$B$2:$E$39,4,0)</f>
        <v>0.95</v>
      </c>
      <c r="N196"/>
      <c r="O196" s="40">
        <f t="shared" si="47"/>
        <v>3.1528560252835139E-2</v>
      </c>
      <c r="P196" s="40">
        <f t="shared" si="48"/>
        <v>1.0533236207612399E-2</v>
      </c>
      <c r="Q196" s="40">
        <f t="shared" si="49"/>
        <v>1.8931365825701495E-2</v>
      </c>
      <c r="R196" s="14"/>
      <c r="S196" s="34">
        <f t="shared" si="53"/>
        <v>3.4437588652902557E-2</v>
      </c>
      <c r="T196" s="2">
        <f t="shared" si="50"/>
        <v>34.330424680642601</v>
      </c>
      <c r="U196" s="33">
        <f t="shared" si="51"/>
        <v>34.330424680642601</v>
      </c>
      <c r="V196" s="7">
        <f t="shared" si="52"/>
        <v>0.82332064786120462</v>
      </c>
      <c r="W196"/>
      <c r="X196" s="9"/>
      <c r="Y196" s="8"/>
      <c r="Z196" s="8"/>
      <c r="AA196"/>
      <c r="AB196"/>
      <c r="AC196" s="9"/>
      <c r="AD196" s="8"/>
      <c r="AE196" s="8"/>
      <c r="AF196"/>
      <c r="AG196"/>
      <c r="AH196" s="9"/>
      <c r="AI196" s="8"/>
      <c r="AJ196" s="8"/>
      <c r="AQ196"/>
    </row>
    <row r="197" spans="1:51" s="24" customFormat="1" x14ac:dyDescent="0.25">
      <c r="A197" s="4">
        <f>K140</f>
        <v>135.58899768964201</v>
      </c>
      <c r="B197" s="3">
        <f>AQ140/1000000000</f>
        <v>1.7120304748299999</v>
      </c>
      <c r="C197" s="2" t="str">
        <f>AO140</f>
        <v>14:125-150</v>
      </c>
      <c r="D197" s="8">
        <f>E140</f>
        <v>3.76666616664212E-2</v>
      </c>
      <c r="E197" s="8">
        <f>Z140+AA140+AB140+AC140+AD140</f>
        <v>2.4713274740771649E-2</v>
      </c>
      <c r="F197" s="3"/>
      <c r="G197" s="2">
        <f t="shared" si="44"/>
        <v>36.91786594245734</v>
      </c>
      <c r="H197" s="2">
        <f t="shared" si="45"/>
        <v>25.939309596729608</v>
      </c>
      <c r="I197" s="33">
        <f>(1-(1-SUM(Z167,AA167,AB167,AC167,AD167*M197))^12)*100</f>
        <v>43.506565359074834</v>
      </c>
      <c r="J197"/>
      <c r="K197" s="14">
        <f>VLOOKUP($C197,'Refi Adj'!$B$2:$E$39,2,0)</f>
        <v>1</v>
      </c>
      <c r="L197" s="14">
        <f>VLOOKUP($C197,'Refi Adj'!$B$2:$E$39,3,0)</f>
        <v>1</v>
      </c>
      <c r="M197" s="14">
        <f>VLOOKUP($C197,'Refi Adj'!$B$2:$E$39,4,0)</f>
        <v>0.92</v>
      </c>
      <c r="N197"/>
      <c r="O197" s="40">
        <f>AD167*M197</f>
        <v>3.723094625226879E-2</v>
      </c>
      <c r="P197" s="40">
        <f>AD140</f>
        <v>1.54715941196407E-2</v>
      </c>
      <c r="Q197" s="40">
        <f t="shared" si="49"/>
        <v>2.4175334972691934E-2</v>
      </c>
      <c r="R197" s="14"/>
      <c r="S197" s="34">
        <f>Z140+AA140+AB140*K197+AC140*L197+Q198*$M$175</f>
        <v>4.0891109105304448E-2</v>
      </c>
      <c r="T197" s="2">
        <f t="shared" si="50"/>
        <v>39.408039760099214</v>
      </c>
      <c r="U197" s="33">
        <f t="shared" si="51"/>
        <v>39.408039760099214</v>
      </c>
      <c r="V197" s="7">
        <f t="shared" si="52"/>
        <v>0.92114551281601287</v>
      </c>
      <c r="W197"/>
      <c r="X197" s="9"/>
      <c r="Y197" s="8"/>
      <c r="Z197" s="8"/>
      <c r="AA197"/>
      <c r="AB197"/>
      <c r="AC197" s="9"/>
      <c r="AD197" s="8"/>
      <c r="AE197" s="8"/>
      <c r="AF197"/>
      <c r="AG197"/>
      <c r="AH197" s="9"/>
      <c r="AI197" s="8"/>
      <c r="AJ197" s="8"/>
      <c r="AQ197"/>
    </row>
    <row r="198" spans="1:51" x14ac:dyDescent="0.25">
      <c r="A198" s="4">
        <f t="shared" ref="A198:A200" si="54">K141</f>
        <v>160.82644468613199</v>
      </c>
      <c r="B198" s="3">
        <f t="shared" ref="B198:B200" si="55">AQ141/1000000000</f>
        <v>0.96870967254999996</v>
      </c>
      <c r="C198" s="2" t="str">
        <f t="shared" ref="C198:C200" si="56">AO141</f>
        <v>15:150-175</v>
      </c>
      <c r="D198" s="8">
        <f t="shared" si="42"/>
        <v>5.4982115095476701E-2</v>
      </c>
      <c r="E198" s="8">
        <f t="shared" ref="E198:E200" si="57">Z141+AA141+AB141+AC141+AD141</f>
        <v>3.1189294895661666E-2</v>
      </c>
      <c r="F198" s="3"/>
      <c r="G198" s="2">
        <f t="shared" ref="G198:G200" si="58">(1-(1-D198)^12)*100</f>
        <v>49.268192747152526</v>
      </c>
      <c r="H198" s="2">
        <f t="shared" ref="H198:H200" si="59">(1-(1-E198)^12)*100</f>
        <v>31.629753133918527</v>
      </c>
      <c r="I198" s="33">
        <f t="shared" ref="I198:I200" si="60">(1-(1-SUM(Z168,AA168,AB168,AC168,AD168*M198))^12)*100</f>
        <v>47.096902961879117</v>
      </c>
      <c r="K198" s="14">
        <f>VLOOKUP($C198,'Refi Adj'!$B$2:$E$39,2,0)</f>
        <v>1</v>
      </c>
      <c r="L198" s="14">
        <f>VLOOKUP($C198,'Refi Adj'!$B$2:$E$39,3,0)</f>
        <v>1</v>
      </c>
      <c r="M198" s="14">
        <f>VLOOKUP($C198,'Refi Adj'!$B$2:$E$39,4,0)</f>
        <v>0.9</v>
      </c>
      <c r="O198" s="40">
        <f t="shared" ref="O198:O200" si="61">AD168*M198</f>
        <v>4.2434314477353546E-2</v>
      </c>
      <c r="P198" s="40">
        <f t="shared" ref="P198:P200" si="62">AD141</f>
        <v>2.1947645085214299E-2</v>
      </c>
      <c r="Q198" s="40">
        <f t="shared" ref="Q198:Q200" si="63">(O198*$O$79+P198*$P$79)</f>
        <v>3.0142312842069998E-2</v>
      </c>
      <c r="R198" s="14"/>
      <c r="S198" s="34">
        <f t="shared" ref="S198:S200" si="64">Z141+AA141+AB141*K198+AC141*L198+Q199*$M$175</f>
        <v>4.3645312558610087E-2</v>
      </c>
      <c r="T198" s="2">
        <f t="shared" ref="T198:T200" si="65">100*(1-(1-S198)^12)</f>
        <v>41.463346549721599</v>
      </c>
      <c r="U198" s="33">
        <f t="shared" ref="U198:U200" si="66">100*(1-(1-S198*$M$176)^12)</f>
        <v>41.463346549721599</v>
      </c>
      <c r="V198" s="7">
        <f t="shared" ref="V198:V200" si="67">D198/S198</f>
        <v>1.2597484557280403</v>
      </c>
      <c r="X198" s="9"/>
      <c r="Y198" s="8"/>
      <c r="Z198" s="8"/>
      <c r="AC198" s="9"/>
      <c r="AD198" s="8"/>
      <c r="AE198" s="8"/>
      <c r="AH198" s="9"/>
      <c r="AI198" s="8"/>
      <c r="AJ198" s="8"/>
    </row>
    <row r="199" spans="1:51" x14ac:dyDescent="0.25">
      <c r="A199" s="4">
        <f t="shared" si="54"/>
        <v>184.06994703991199</v>
      </c>
      <c r="B199" s="3">
        <f t="shared" si="55"/>
        <v>0.23538299628000001</v>
      </c>
      <c r="C199" s="2" t="str">
        <f t="shared" si="56"/>
        <v>16:175-200</v>
      </c>
      <c r="D199" s="8">
        <f t="shared" si="42"/>
        <v>8.1420349628238298E-2</v>
      </c>
      <c r="E199" s="8">
        <f t="shared" si="57"/>
        <v>3.6646318472583581E-2</v>
      </c>
      <c r="F199" s="3"/>
      <c r="G199" s="2">
        <f t="shared" si="58"/>
        <v>63.908756864340901</v>
      </c>
      <c r="H199" s="2">
        <f t="shared" si="59"/>
        <v>36.110551848419448</v>
      </c>
      <c r="I199" s="33">
        <f t="shared" si="60"/>
        <v>46.806132744422634</v>
      </c>
      <c r="K199" s="14">
        <f>VLOOKUP($C199,'Refi Adj'!$B$2:$E$39,2,0)</f>
        <v>1</v>
      </c>
      <c r="L199" s="14">
        <f>VLOOKUP($C199,'Refi Adj'!$B$2:$E$39,3,0)</f>
        <v>1</v>
      </c>
      <c r="M199" s="14">
        <f>VLOOKUP($C199,'Refi Adj'!$B$2:$E$39,4,0)</f>
        <v>0.9</v>
      </c>
      <c r="O199" s="40">
        <f t="shared" si="61"/>
        <v>4.1523222096713518E-2</v>
      </c>
      <c r="P199" s="40">
        <f t="shared" si="62"/>
        <v>2.69268404246715E-2</v>
      </c>
      <c r="Q199" s="40">
        <f t="shared" si="63"/>
        <v>3.2765393093488304E-2</v>
      </c>
      <c r="R199" s="14"/>
      <c r="S199" s="34">
        <f t="shared" si="64"/>
        <v>4.2565833675494158E-2</v>
      </c>
      <c r="T199" s="2">
        <f t="shared" si="65"/>
        <v>40.665531531516073</v>
      </c>
      <c r="U199" s="33">
        <f t="shared" si="66"/>
        <v>40.665531531516073</v>
      </c>
      <c r="V199" s="7">
        <f t="shared" si="67"/>
        <v>1.9128099369310207</v>
      </c>
      <c r="X199" s="9"/>
      <c r="Y199" s="8"/>
      <c r="Z199" s="8"/>
      <c r="AC199" s="9"/>
      <c r="AD199" s="8"/>
      <c r="AE199" s="8"/>
      <c r="AH199" s="9"/>
      <c r="AI199" s="8"/>
      <c r="AJ199" s="8"/>
    </row>
    <row r="200" spans="1:51" x14ac:dyDescent="0.25">
      <c r="A200" s="4">
        <f t="shared" si="54"/>
        <v>208.36100068623099</v>
      </c>
      <c r="B200" s="3">
        <f t="shared" si="55"/>
        <v>4.3208950159999995E-2</v>
      </c>
      <c r="C200" s="2" t="str">
        <f t="shared" si="56"/>
        <v>17:200-225</v>
      </c>
      <c r="D200" s="8">
        <f t="shared" si="42"/>
        <v>7.7508596411000302E-2</v>
      </c>
      <c r="E200" s="8">
        <f t="shared" si="57"/>
        <v>3.7254172313121531E-2</v>
      </c>
      <c r="F200" s="3"/>
      <c r="G200" s="2">
        <f t="shared" si="58"/>
        <v>62.020614509873376</v>
      </c>
      <c r="H200" s="2">
        <f t="shared" si="59"/>
        <v>36.592629699161606</v>
      </c>
      <c r="I200" s="33">
        <f t="shared" si="60"/>
        <v>44.636948422469658</v>
      </c>
      <c r="K200" s="14">
        <f>VLOOKUP($C200,'Refi Adj'!$B$2:$E$39,2,0)</f>
        <v>1</v>
      </c>
      <c r="L200" s="14">
        <f>VLOOKUP($C200,'Refi Adj'!$B$2:$E$39,3,0)</f>
        <v>1</v>
      </c>
      <c r="M200" s="14">
        <f>VLOOKUP($C200,'Refi Adj'!$B$2:$E$39,4,0)</f>
        <v>0.9</v>
      </c>
      <c r="O200" s="40">
        <f t="shared" si="61"/>
        <v>3.7776139780043162E-2</v>
      </c>
      <c r="P200" s="40">
        <f t="shared" si="62"/>
        <v>2.6952979238038001E-2</v>
      </c>
      <c r="Q200" s="40">
        <f t="shared" si="63"/>
        <v>3.128224345484007E-2</v>
      </c>
      <c r="R200" s="14"/>
      <c r="S200" s="34">
        <f t="shared" si="64"/>
        <v>1.030119307508353E-2</v>
      </c>
      <c r="T200" s="2">
        <f t="shared" si="65"/>
        <v>11.684575511316474</v>
      </c>
      <c r="U200" s="33">
        <f t="shared" si="66"/>
        <v>11.684575511316474</v>
      </c>
      <c r="V200" s="7">
        <f t="shared" si="67"/>
        <v>7.5242348964876387</v>
      </c>
      <c r="X200" s="9"/>
      <c r="Y200" s="8"/>
      <c r="Z200" s="8"/>
      <c r="AC200" s="9"/>
      <c r="AD200" s="8"/>
      <c r="AE200" s="8"/>
      <c r="AH200" s="9"/>
      <c r="AI200" s="8"/>
      <c r="AJ200" s="8"/>
    </row>
    <row r="201" spans="1:51" x14ac:dyDescent="0.25">
      <c r="A201" s="4"/>
      <c r="B201" s="3"/>
      <c r="C201" s="2"/>
      <c r="D201" s="8"/>
      <c r="E201" s="8"/>
      <c r="F201" s="3"/>
      <c r="G201" s="2"/>
      <c r="H201" s="2"/>
      <c r="I201" s="33"/>
      <c r="K201" s="14"/>
      <c r="L201" s="14"/>
      <c r="M201" s="14"/>
      <c r="O201" s="40"/>
      <c r="P201" s="40"/>
      <c r="Q201" s="40"/>
      <c r="R201" s="14"/>
      <c r="S201" s="34"/>
      <c r="T201" s="2"/>
      <c r="U201" s="33"/>
      <c r="V201" s="7"/>
      <c r="X201" s="9"/>
      <c r="Y201" s="8"/>
      <c r="Z201" s="8"/>
      <c r="AC201" s="9"/>
      <c r="AD201" s="8"/>
      <c r="AE201" s="8"/>
      <c r="AH201" s="9"/>
      <c r="AI201" s="8"/>
      <c r="AJ201" s="8"/>
      <c r="AK201" s="4"/>
      <c r="AL201" s="4"/>
      <c r="AM201" s="4"/>
      <c r="AN201" s="4"/>
      <c r="AO201" s="4"/>
      <c r="AP201" s="4"/>
      <c r="AR201" s="4"/>
      <c r="AS201" s="15"/>
      <c r="AT201" s="15"/>
      <c r="AU201" s="15"/>
      <c r="AV201" s="15"/>
      <c r="AW201" s="15"/>
      <c r="AX201" s="15"/>
    </row>
    <row r="202" spans="1:51" s="41" customFormat="1" x14ac:dyDescent="0.25">
      <c r="AQ202"/>
    </row>
    <row r="203" spans="1:51" x14ac:dyDescent="0.25">
      <c r="A203" t="s">
        <v>180</v>
      </c>
      <c r="C203" t="s">
        <v>182</v>
      </c>
      <c r="F203" t="s">
        <v>166</v>
      </c>
      <c r="AS203" s="17" t="s">
        <v>88</v>
      </c>
      <c r="AT203" s="17" t="s">
        <v>89</v>
      </c>
      <c r="AU203" s="17"/>
      <c r="AV203" s="17"/>
      <c r="AW203" s="17" t="s">
        <v>90</v>
      </c>
      <c r="AX203" s="17"/>
    </row>
    <row r="204" spans="1:51" x14ac:dyDescent="0.25">
      <c r="A204" t="s">
        <v>20</v>
      </c>
      <c r="B204" t="s">
        <v>21</v>
      </c>
      <c r="C204" t="s">
        <v>22</v>
      </c>
      <c r="D204" t="s">
        <v>23</v>
      </c>
      <c r="E204" t="s">
        <v>94</v>
      </c>
      <c r="F204" t="s">
        <v>95</v>
      </c>
      <c r="G204" t="s">
        <v>24</v>
      </c>
      <c r="H204" t="s">
        <v>25</v>
      </c>
      <c r="I204" t="s">
        <v>26</v>
      </c>
      <c r="J204" t="s">
        <v>27</v>
      </c>
      <c r="K204" t="s">
        <v>28</v>
      </c>
      <c r="L204" t="s">
        <v>29</v>
      </c>
      <c r="M204" t="s">
        <v>30</v>
      </c>
      <c r="N204" t="s">
        <v>31</v>
      </c>
      <c r="O204" t="s">
        <v>32</v>
      </c>
      <c r="P204" t="s">
        <v>33</v>
      </c>
      <c r="Q204" t="s">
        <v>34</v>
      </c>
      <c r="R204" t="s">
        <v>35</v>
      </c>
      <c r="S204" t="s">
        <v>36</v>
      </c>
      <c r="T204" t="s">
        <v>37</v>
      </c>
      <c r="U204" t="s">
        <v>38</v>
      </c>
      <c r="V204" t="s">
        <v>39</v>
      </c>
      <c r="W204" t="s">
        <v>40</v>
      </c>
      <c r="X204" t="s">
        <v>41</v>
      </c>
      <c r="Y204" t="s">
        <v>42</v>
      </c>
      <c r="Z204" t="s">
        <v>43</v>
      </c>
      <c r="AA204" t="s">
        <v>44</v>
      </c>
      <c r="AB204" s="1" t="s">
        <v>45</v>
      </c>
      <c r="AC204" s="1" t="s">
        <v>46</v>
      </c>
      <c r="AD204" s="1" t="s">
        <v>47</v>
      </c>
      <c r="AE204" t="s">
        <v>48</v>
      </c>
      <c r="AF204" t="s">
        <v>49</v>
      </c>
      <c r="AG204" t="s">
        <v>50</v>
      </c>
      <c r="AH204" t="s">
        <v>51</v>
      </c>
      <c r="AI204" t="s">
        <v>52</v>
      </c>
      <c r="AJ204" t="s">
        <v>53</v>
      </c>
      <c r="AK204" t="s">
        <v>54</v>
      </c>
      <c r="AL204" t="s">
        <v>55</v>
      </c>
      <c r="AM204" t="s">
        <v>56</v>
      </c>
      <c r="AN204" t="s">
        <v>57</v>
      </c>
      <c r="AO204" t="s">
        <v>58</v>
      </c>
      <c r="AP204" t="s">
        <v>59</v>
      </c>
      <c r="AQ204" t="s">
        <v>60</v>
      </c>
      <c r="AR204" t="s">
        <v>61</v>
      </c>
      <c r="AS204" s="19" t="s">
        <v>116</v>
      </c>
      <c r="AT204" s="19" t="s">
        <v>117</v>
      </c>
      <c r="AU204" s="17" t="s">
        <v>118</v>
      </c>
      <c r="AV204" s="17" t="s">
        <v>119</v>
      </c>
      <c r="AW204" s="19" t="s">
        <v>120</v>
      </c>
      <c r="AX204" s="17" t="s">
        <v>121</v>
      </c>
      <c r="AY204" t="s">
        <v>171</v>
      </c>
    </row>
    <row r="205" spans="1:51" x14ac:dyDescent="0.25">
      <c r="A205">
        <v>97</v>
      </c>
      <c r="B205" s="4">
        <v>0.97985721000000003</v>
      </c>
      <c r="C205" s="4">
        <v>0</v>
      </c>
      <c r="D205" s="4">
        <v>21.665421444114401</v>
      </c>
      <c r="E205" s="4">
        <v>0</v>
      </c>
      <c r="F205" s="5">
        <v>2.0142790000000001E-2</v>
      </c>
      <c r="G205" s="5">
        <v>0</v>
      </c>
      <c r="H205" s="4">
        <v>4.75</v>
      </c>
      <c r="I205" s="4">
        <v>3.939838</v>
      </c>
      <c r="J205" s="4">
        <v>-16.0609</v>
      </c>
      <c r="K205" s="4">
        <v>21.68</v>
      </c>
      <c r="L205" s="4">
        <v>100</v>
      </c>
      <c r="M205" s="4">
        <v>83</v>
      </c>
      <c r="N205" s="4">
        <v>30</v>
      </c>
      <c r="O205" s="4">
        <v>2.0299999999999998</v>
      </c>
      <c r="P205" s="4">
        <v>27239.99</v>
      </c>
      <c r="Q205" s="4">
        <v>27239.99</v>
      </c>
      <c r="R205" s="4">
        <v>808</v>
      </c>
      <c r="S205" s="4">
        <v>0</v>
      </c>
      <c r="T205" s="4">
        <v>0</v>
      </c>
      <c r="U205" s="4">
        <v>0</v>
      </c>
      <c r="V205" s="4">
        <v>0</v>
      </c>
      <c r="W205" s="4">
        <v>0</v>
      </c>
      <c r="X205" s="4">
        <v>1</v>
      </c>
      <c r="Y205" s="4">
        <v>0</v>
      </c>
      <c r="Z205" s="5">
        <v>1.096083E-2</v>
      </c>
      <c r="AA205" s="5">
        <v>1.9591000000000001E-4</v>
      </c>
      <c r="AB205" s="10">
        <v>7.13454E-3</v>
      </c>
      <c r="AC205" s="10">
        <v>1.7504599999999999E-3</v>
      </c>
      <c r="AD205" s="10">
        <v>1.0103999999999999E-4</v>
      </c>
      <c r="AE205" s="4">
        <v>0.36461551311296903</v>
      </c>
      <c r="AF205" s="4">
        <v>0</v>
      </c>
      <c r="AG205" s="4">
        <v>0</v>
      </c>
      <c r="AH205" s="4">
        <v>0</v>
      </c>
      <c r="AI205" s="4">
        <v>0</v>
      </c>
      <c r="AJ205" s="4">
        <v>0</v>
      </c>
      <c r="AK205" s="4">
        <v>0</v>
      </c>
      <c r="AL205" s="4">
        <v>1</v>
      </c>
      <c r="AM205" s="4">
        <v>0</v>
      </c>
      <c r="AN205" s="4">
        <v>0</v>
      </c>
      <c r="AO205" s="4" t="s">
        <v>68</v>
      </c>
      <c r="AP205" s="4" t="s">
        <v>69</v>
      </c>
      <c r="AQ205">
        <v>27239.99</v>
      </c>
      <c r="AR205" s="4">
        <v>1</v>
      </c>
      <c r="AS205" s="15">
        <v>100</v>
      </c>
      <c r="AT205" s="15">
        <v>0</v>
      </c>
      <c r="AU205" s="15">
        <v>100</v>
      </c>
      <c r="AV205" s="15">
        <v>0</v>
      </c>
      <c r="AW205" s="15">
        <v>0</v>
      </c>
      <c r="AX205" s="15">
        <v>0</v>
      </c>
      <c r="AY205" s="31">
        <v>4447.4399999999996</v>
      </c>
    </row>
    <row r="206" spans="1:51" x14ac:dyDescent="0.25">
      <c r="A206">
        <v>97</v>
      </c>
      <c r="B206" s="4">
        <v>0.97659588887445703</v>
      </c>
      <c r="C206" s="4">
        <v>100</v>
      </c>
      <c r="D206" s="4">
        <v>24.737489518536599</v>
      </c>
      <c r="E206" s="4">
        <v>0.97608981275552498</v>
      </c>
      <c r="F206" s="5">
        <v>2.3404111125542401E-2</v>
      </c>
      <c r="G206" s="5">
        <v>0</v>
      </c>
      <c r="H206" s="4">
        <v>4.75</v>
      </c>
      <c r="I206" s="4">
        <v>3.914507</v>
      </c>
      <c r="J206" s="4">
        <v>-13.4291411794305</v>
      </c>
      <c r="K206" s="4">
        <v>25.61</v>
      </c>
      <c r="L206" s="4">
        <v>100</v>
      </c>
      <c r="M206" s="4">
        <v>72.613588375330593</v>
      </c>
      <c r="N206" s="4">
        <v>52.298389431644203</v>
      </c>
      <c r="O206" s="4">
        <v>2.2848027159786999</v>
      </c>
      <c r="P206" s="4">
        <v>24587.1358946328</v>
      </c>
      <c r="Q206" s="4">
        <v>24523.02</v>
      </c>
      <c r="R206" s="4">
        <v>776.21293421446398</v>
      </c>
      <c r="S206" s="4">
        <v>0</v>
      </c>
      <c r="T206" s="4">
        <v>0</v>
      </c>
      <c r="U206" s="4">
        <v>0</v>
      </c>
      <c r="V206" s="4">
        <v>0</v>
      </c>
      <c r="W206" s="4">
        <v>0</v>
      </c>
      <c r="X206" s="4">
        <v>1</v>
      </c>
      <c r="Y206" s="4">
        <v>0</v>
      </c>
      <c r="Z206" s="5">
        <v>1.2032078524321199E-2</v>
      </c>
      <c r="AA206" s="5">
        <v>2.8785574503466498E-4</v>
      </c>
      <c r="AB206" s="10">
        <v>9.0791767791772691E-3</v>
      </c>
      <c r="AC206" s="10">
        <v>1.8953799999999999E-3</v>
      </c>
      <c r="AD206" s="10">
        <v>1.09600077009275E-4</v>
      </c>
      <c r="AE206" s="4">
        <v>0.47631304239371602</v>
      </c>
      <c r="AF206" s="4">
        <v>0</v>
      </c>
      <c r="AG206" s="4">
        <v>0</v>
      </c>
      <c r="AH206" s="4">
        <v>0</v>
      </c>
      <c r="AI206" s="4">
        <v>0</v>
      </c>
      <c r="AJ206" s="4">
        <v>0</v>
      </c>
      <c r="AK206" s="4">
        <v>0</v>
      </c>
      <c r="AL206" s="4">
        <v>0.52556618230544105</v>
      </c>
      <c r="AM206" s="4">
        <v>0</v>
      </c>
      <c r="AN206" s="4">
        <v>0</v>
      </c>
      <c r="AO206" s="4" t="s">
        <v>145</v>
      </c>
      <c r="AP206" s="4" t="s">
        <v>129</v>
      </c>
      <c r="AQ206">
        <v>49046.04</v>
      </c>
      <c r="AR206" s="4">
        <v>2</v>
      </c>
      <c r="AS206" s="15">
        <v>100</v>
      </c>
      <c r="AT206" s="15">
        <v>0</v>
      </c>
      <c r="AU206" s="15">
        <v>100</v>
      </c>
      <c r="AV206" s="15">
        <v>0</v>
      </c>
      <c r="AW206" s="15">
        <v>0</v>
      </c>
      <c r="AX206" s="15">
        <v>0</v>
      </c>
      <c r="AY206" s="31">
        <v>4327.7529553415498</v>
      </c>
    </row>
    <row r="207" spans="1:51" x14ac:dyDescent="0.25">
      <c r="A207">
        <v>97</v>
      </c>
      <c r="B207" s="4">
        <v>0.98153674267950497</v>
      </c>
      <c r="C207" s="4">
        <v>67.168963089963398</v>
      </c>
      <c r="D207" s="4">
        <v>20.038903937934698</v>
      </c>
      <c r="E207" s="4">
        <v>8.8639118645105E-2</v>
      </c>
      <c r="F207" s="5">
        <v>1.8463257320494302E-2</v>
      </c>
      <c r="G207" s="5">
        <v>0</v>
      </c>
      <c r="H207" s="4">
        <v>4.875</v>
      </c>
      <c r="I207" s="4">
        <v>3.9616103037770598</v>
      </c>
      <c r="J207" s="4">
        <v>-19.5576119751845</v>
      </c>
      <c r="K207" s="4">
        <v>32.872092768899499</v>
      </c>
      <c r="L207" s="4">
        <v>99.846719417017098</v>
      </c>
      <c r="M207" s="4">
        <v>73.964330529731399</v>
      </c>
      <c r="N207" s="4">
        <v>85.000794462545699</v>
      </c>
      <c r="O207" s="4">
        <v>8.6418775454709706</v>
      </c>
      <c r="P207" s="4">
        <v>32158.1590897477</v>
      </c>
      <c r="Q207" s="4">
        <v>28684.661111111101</v>
      </c>
      <c r="R207" s="4">
        <v>787.49020357182701</v>
      </c>
      <c r="S207" s="4">
        <v>0</v>
      </c>
      <c r="T207" s="4">
        <v>0</v>
      </c>
      <c r="U207" s="4">
        <v>0.22069902245470299</v>
      </c>
      <c r="V207" s="4">
        <v>0</v>
      </c>
      <c r="W207" s="4">
        <v>0</v>
      </c>
      <c r="X207" s="4">
        <v>0.22069902245470299</v>
      </c>
      <c r="Y207" s="4">
        <v>0</v>
      </c>
      <c r="Z207" s="5">
        <v>9.2332598786215303E-3</v>
      </c>
      <c r="AA207" s="5">
        <v>2.8055006756960103E-4</v>
      </c>
      <c r="AB207" s="10">
        <v>7.8381611516704901E-3</v>
      </c>
      <c r="AC207" s="10">
        <v>9.6118267592609904E-4</v>
      </c>
      <c r="AD207" s="10">
        <v>1.5008449295064499E-4</v>
      </c>
      <c r="AE207" s="4">
        <v>0.23817690331562399</v>
      </c>
      <c r="AF207" s="4">
        <v>0</v>
      </c>
      <c r="AG207" s="4">
        <v>0.41082715713915202</v>
      </c>
      <c r="AH207" s="4">
        <v>0.49996027687271399</v>
      </c>
      <c r="AI207" s="4">
        <v>0.49996027687271399</v>
      </c>
      <c r="AJ207" s="4">
        <v>0.49996027687271399</v>
      </c>
      <c r="AK207" s="4">
        <v>1</v>
      </c>
      <c r="AL207" s="4">
        <v>1</v>
      </c>
      <c r="AM207" s="4">
        <v>0</v>
      </c>
      <c r="AN207" s="4">
        <v>0</v>
      </c>
      <c r="AO207" s="4" t="s">
        <v>146</v>
      </c>
      <c r="AP207" s="4" t="s">
        <v>130</v>
      </c>
      <c r="AQ207">
        <v>258161.95</v>
      </c>
      <c r="AR207" s="4">
        <v>9</v>
      </c>
      <c r="AS207" s="15">
        <v>100</v>
      </c>
      <c r="AT207" s="15">
        <v>0</v>
      </c>
      <c r="AU207" s="15">
        <v>100</v>
      </c>
      <c r="AV207" s="15">
        <v>0</v>
      </c>
      <c r="AW207" s="15">
        <v>0</v>
      </c>
      <c r="AX207" s="15">
        <v>0</v>
      </c>
      <c r="AY207" s="31">
        <v>4505.9696222464199</v>
      </c>
    </row>
    <row r="208" spans="1:51" x14ac:dyDescent="0.25">
      <c r="A208">
        <v>97</v>
      </c>
      <c r="B208" s="4">
        <v>0.979998624552609</v>
      </c>
      <c r="C208" s="4">
        <v>93.352652837849604</v>
      </c>
      <c r="D208" s="4">
        <v>21.529649252934199</v>
      </c>
      <c r="E208" s="4">
        <v>0.20221225010940599</v>
      </c>
      <c r="F208" s="5">
        <v>2.0001375447390699E-2</v>
      </c>
      <c r="G208" s="5">
        <v>0</v>
      </c>
      <c r="H208" s="4">
        <v>4.85696894572673</v>
      </c>
      <c r="I208" s="4">
        <v>3.90810588106334</v>
      </c>
      <c r="J208" s="4">
        <v>-18.827103779307699</v>
      </c>
      <c r="K208" s="4">
        <v>38.168391940256399</v>
      </c>
      <c r="L208" s="4">
        <v>98.306070923628894</v>
      </c>
      <c r="M208" s="4">
        <v>68.5518433682618</v>
      </c>
      <c r="N208" s="4">
        <v>80.5578602852503</v>
      </c>
      <c r="O208" s="4">
        <v>7.9757924611527402</v>
      </c>
      <c r="P208" s="4">
        <v>32634.021349804902</v>
      </c>
      <c r="Q208" s="4">
        <v>27969.624545454499</v>
      </c>
      <c r="R208" s="4">
        <v>776.91077141575602</v>
      </c>
      <c r="S208" s="4">
        <v>0</v>
      </c>
      <c r="T208" s="4">
        <v>0</v>
      </c>
      <c r="U208" s="4">
        <v>0.40795119718674</v>
      </c>
      <c r="V208" s="4">
        <v>0</v>
      </c>
      <c r="W208" s="4">
        <v>0</v>
      </c>
      <c r="X208" s="4">
        <v>0.265713970808656</v>
      </c>
      <c r="Y208" s="4">
        <v>0</v>
      </c>
      <c r="Z208" s="5">
        <v>8.5926612441396197E-3</v>
      </c>
      <c r="AA208" s="5">
        <v>2.8048924476835801E-4</v>
      </c>
      <c r="AB208" s="10">
        <v>9.3760416043654708E-3</v>
      </c>
      <c r="AC208" s="10">
        <v>1.5769166479326999E-3</v>
      </c>
      <c r="AD208" s="10">
        <v>1.75245611372493E-4</v>
      </c>
      <c r="AE208" s="4">
        <v>0.39773372795261902</v>
      </c>
      <c r="AF208" s="4">
        <v>0</v>
      </c>
      <c r="AG208" s="4">
        <v>0.19098897775043999</v>
      </c>
      <c r="AH208" s="4">
        <v>0.22315010111456299</v>
      </c>
      <c r="AI208" s="4">
        <v>0.22315010111456299</v>
      </c>
      <c r="AJ208" s="4">
        <v>0.22315010111456299</v>
      </c>
      <c r="AK208" s="4">
        <v>0.22315010111456299</v>
      </c>
      <c r="AL208" s="4">
        <v>0.58443417854570601</v>
      </c>
      <c r="AM208" s="4">
        <v>0</v>
      </c>
      <c r="AN208" s="4">
        <v>0</v>
      </c>
      <c r="AO208" s="4" t="s">
        <v>147</v>
      </c>
      <c r="AP208" s="4" t="s">
        <v>131</v>
      </c>
      <c r="AQ208">
        <v>307665.87</v>
      </c>
      <c r="AR208" s="4">
        <v>11</v>
      </c>
      <c r="AS208" s="15">
        <v>100</v>
      </c>
      <c r="AT208" s="15">
        <v>0</v>
      </c>
      <c r="AU208" s="15">
        <v>100</v>
      </c>
      <c r="AV208" s="15">
        <v>0</v>
      </c>
      <c r="AW208" s="15">
        <v>0</v>
      </c>
      <c r="AX208" s="15">
        <v>0</v>
      </c>
      <c r="AY208">
        <v>4259.4737514892304</v>
      </c>
    </row>
    <row r="209" spans="1:51" x14ac:dyDescent="0.25">
      <c r="A209">
        <v>97</v>
      </c>
      <c r="B209" s="4">
        <v>0.97987261296385597</v>
      </c>
      <c r="C209" s="4">
        <v>80.502575466473104</v>
      </c>
      <c r="D209" s="4">
        <v>21.650643507157302</v>
      </c>
      <c r="E209" s="4">
        <v>0.127367392134554</v>
      </c>
      <c r="F209" s="5">
        <v>2.01273870361432E-2</v>
      </c>
      <c r="G209" s="5">
        <v>0</v>
      </c>
      <c r="H209" s="4">
        <v>4.8787342751306699</v>
      </c>
      <c r="I209" s="4">
        <v>3.8691701549236801</v>
      </c>
      <c r="J209" s="4">
        <v>-16.904092110173501</v>
      </c>
      <c r="K209" s="4">
        <v>41.8985616808503</v>
      </c>
      <c r="L209" s="4">
        <v>98.423969180162402</v>
      </c>
      <c r="M209" s="4">
        <v>67.913797359253806</v>
      </c>
      <c r="N209" s="4">
        <v>75.157727487977098</v>
      </c>
      <c r="O209" s="4">
        <v>7.2034569829031101</v>
      </c>
      <c r="P209" s="4">
        <v>30852.854838516399</v>
      </c>
      <c r="Q209" s="4">
        <v>21558.941538461499</v>
      </c>
      <c r="R209" s="4">
        <v>781.22108121192105</v>
      </c>
      <c r="S209" s="4">
        <v>0</v>
      </c>
      <c r="T209" s="4">
        <v>0</v>
      </c>
      <c r="U209" s="4">
        <v>0.28779584726294499</v>
      </c>
      <c r="V209" s="4">
        <v>0</v>
      </c>
      <c r="W209" s="4">
        <v>0</v>
      </c>
      <c r="X209" s="4">
        <v>0.31490828149690803</v>
      </c>
      <c r="Y209" s="4">
        <v>0</v>
      </c>
      <c r="Z209" s="5">
        <v>9.1730205469067495E-3</v>
      </c>
      <c r="AA209" s="5">
        <v>2.3711648258277501E-4</v>
      </c>
      <c r="AB209" s="10">
        <v>8.9761367736049796E-3</v>
      </c>
      <c r="AC209" s="10">
        <v>1.5701290219114501E-3</v>
      </c>
      <c r="AD209" s="10">
        <v>1.7096740369906799E-4</v>
      </c>
      <c r="AE209" s="4">
        <v>0.32600531336669702</v>
      </c>
      <c r="AF209" s="4">
        <v>9.7862910638113199E-2</v>
      </c>
      <c r="AG209" s="4">
        <v>0.206019462065784</v>
      </c>
      <c r="AH209" s="4">
        <v>0.23747269738945301</v>
      </c>
      <c r="AI209" s="4">
        <v>0.23747269738945301</v>
      </c>
      <c r="AJ209" s="4">
        <v>0.23747269738945301</v>
      </c>
      <c r="AK209" s="4">
        <v>0.51356577945313697</v>
      </c>
      <c r="AL209" s="4">
        <v>0.77799381045679905</v>
      </c>
      <c r="AM209" s="4">
        <v>0</v>
      </c>
      <c r="AN209" s="4">
        <v>0</v>
      </c>
      <c r="AO209" s="4" t="s">
        <v>148</v>
      </c>
      <c r="AP209" s="4" t="s">
        <v>132</v>
      </c>
      <c r="AQ209">
        <v>280266.23999999999</v>
      </c>
      <c r="AR209" s="4">
        <v>13</v>
      </c>
      <c r="AS209" s="15">
        <v>100</v>
      </c>
      <c r="AT209" s="15">
        <v>0</v>
      </c>
      <c r="AU209" s="15">
        <v>100</v>
      </c>
      <c r="AV209" s="15">
        <v>0</v>
      </c>
      <c r="AW209" s="15">
        <v>0</v>
      </c>
      <c r="AX209" s="15">
        <v>0</v>
      </c>
      <c r="AY209">
        <v>4406.6763460400998</v>
      </c>
    </row>
    <row r="210" spans="1:51" x14ac:dyDescent="0.25">
      <c r="A210">
        <v>97</v>
      </c>
      <c r="B210" s="4">
        <v>0.98278081512315796</v>
      </c>
      <c r="C210" s="4">
        <v>51.349736638458097</v>
      </c>
      <c r="D210" s="4">
        <v>18.814206407809301</v>
      </c>
      <c r="E210" s="4">
        <v>5.82757231621314E-2</v>
      </c>
      <c r="F210" s="5">
        <v>1.72191848768419E-2</v>
      </c>
      <c r="G210" s="5">
        <v>0</v>
      </c>
      <c r="H210" s="4">
        <v>4.8994549405909096</v>
      </c>
      <c r="I210" s="4">
        <v>3.88206336725387</v>
      </c>
      <c r="J210" s="4">
        <v>-5.3118101767779802</v>
      </c>
      <c r="K210" s="4">
        <v>47.848133928776903</v>
      </c>
      <c r="L210" s="4">
        <v>93.515910490806803</v>
      </c>
      <c r="M210" s="4">
        <v>68.182599230823101</v>
      </c>
      <c r="N210" s="4">
        <v>70.082130749111798</v>
      </c>
      <c r="O210" s="4">
        <v>8.9512854840707394</v>
      </c>
      <c r="P210" s="4">
        <v>38247.663088352499</v>
      </c>
      <c r="Q210" s="4">
        <v>32493.657368421002</v>
      </c>
      <c r="R210" s="4">
        <v>779.27508680277003</v>
      </c>
      <c r="S210" s="4">
        <v>0</v>
      </c>
      <c r="T210" s="4">
        <v>0</v>
      </c>
      <c r="U210" s="4">
        <v>0.31791546881481197</v>
      </c>
      <c r="V210" s="4">
        <v>0</v>
      </c>
      <c r="W210" s="4">
        <v>0</v>
      </c>
      <c r="X210" s="4">
        <v>0.52217845785579897</v>
      </c>
      <c r="Y210" s="4">
        <v>0</v>
      </c>
      <c r="Z210" s="5">
        <v>7.3931993481356102E-3</v>
      </c>
      <c r="AA210" s="5">
        <v>3.0472232259983199E-4</v>
      </c>
      <c r="AB210" s="10">
        <v>8.2347497730381296E-3</v>
      </c>
      <c r="AC210" s="10">
        <v>1.0300360525232199E-3</v>
      </c>
      <c r="AD210" s="10">
        <v>2.5646201630345701E-4</v>
      </c>
      <c r="AE210" s="4">
        <v>0.243126446711105</v>
      </c>
      <c r="AF210" s="4">
        <v>0.18604226713135499</v>
      </c>
      <c r="AG210" s="4">
        <v>0.51633328473545503</v>
      </c>
      <c r="AH210" s="4">
        <v>0.52885587436667103</v>
      </c>
      <c r="AI210" s="4">
        <v>0.52885587436667103</v>
      </c>
      <c r="AJ210" s="4">
        <v>0.52885587436667103</v>
      </c>
      <c r="AK210" s="4">
        <v>0.63666940085748502</v>
      </c>
      <c r="AL210" s="4">
        <v>0.79831231516939405</v>
      </c>
      <c r="AM210" s="4">
        <v>0</v>
      </c>
      <c r="AN210" s="4">
        <v>0</v>
      </c>
      <c r="AO210" s="4" t="s">
        <v>70</v>
      </c>
      <c r="AP210" s="4" t="s">
        <v>71</v>
      </c>
      <c r="AQ210">
        <v>617379.49</v>
      </c>
      <c r="AR210" s="4">
        <v>19</v>
      </c>
      <c r="AS210" s="15">
        <v>100</v>
      </c>
      <c r="AT210" s="15">
        <v>0</v>
      </c>
      <c r="AU210" s="15">
        <v>100</v>
      </c>
      <c r="AV210" s="15">
        <v>0</v>
      </c>
      <c r="AW210" s="15">
        <v>0</v>
      </c>
      <c r="AX210" s="15">
        <v>0</v>
      </c>
      <c r="AY210">
        <v>4432.3435711398497</v>
      </c>
    </row>
    <row r="211" spans="1:51" x14ac:dyDescent="0.25">
      <c r="A211">
        <v>97</v>
      </c>
      <c r="B211" s="4">
        <v>0.982961017949882</v>
      </c>
      <c r="C211" s="4">
        <v>65.792470935479301</v>
      </c>
      <c r="D211" s="4">
        <v>18.635391287202701</v>
      </c>
      <c r="E211" s="4">
        <v>8.5514531613319594E-2</v>
      </c>
      <c r="F211" s="5">
        <v>1.7038982050117502E-2</v>
      </c>
      <c r="G211" s="5">
        <v>0</v>
      </c>
      <c r="H211" s="4">
        <v>4.7402654883228097</v>
      </c>
      <c r="I211" s="4">
        <v>3.8520699979569901</v>
      </c>
      <c r="J211" s="4">
        <v>-30.851574404674999</v>
      </c>
      <c r="K211" s="4">
        <v>52.710950808280003</v>
      </c>
      <c r="L211" s="4">
        <v>75.807244058398894</v>
      </c>
      <c r="M211" s="4">
        <v>75.058489998158905</v>
      </c>
      <c r="N211" s="4">
        <v>75.728218874850796</v>
      </c>
      <c r="O211" s="4">
        <v>21.363882835804901</v>
      </c>
      <c r="P211" s="4">
        <v>89682.994062644997</v>
      </c>
      <c r="Q211" s="4">
        <v>35032.292258064503</v>
      </c>
      <c r="R211" s="4">
        <v>772.68282798913594</v>
      </c>
      <c r="S211" s="4">
        <v>0</v>
      </c>
      <c r="T211" s="4">
        <v>0</v>
      </c>
      <c r="U211" s="4">
        <v>0.24409151129189499</v>
      </c>
      <c r="V211" s="4">
        <v>0</v>
      </c>
      <c r="W211" s="4">
        <v>0</v>
      </c>
      <c r="X211" s="4">
        <v>0.29849134769721097</v>
      </c>
      <c r="Y211" s="4">
        <v>0</v>
      </c>
      <c r="Z211" s="5">
        <v>6.7980423174980103E-3</v>
      </c>
      <c r="AA211" s="5">
        <v>1.6939838852919701E-4</v>
      </c>
      <c r="AB211" s="10">
        <v>7.7540285972989703E-3</v>
      </c>
      <c r="AC211" s="10">
        <v>1.1678866637897199E-3</v>
      </c>
      <c r="AD211" s="10">
        <v>1.1496055571187901E-3</v>
      </c>
      <c r="AE211" s="4">
        <v>0.27023923802046401</v>
      </c>
      <c r="AF211" s="4">
        <v>2.40933190249372E-2</v>
      </c>
      <c r="AG211" s="4">
        <v>0.19358999520681799</v>
      </c>
      <c r="AH211" s="4">
        <v>0.44345021173367899</v>
      </c>
      <c r="AI211" s="4">
        <v>0.44345021173367899</v>
      </c>
      <c r="AJ211" s="4">
        <v>0.65710536230968297</v>
      </c>
      <c r="AK211" s="4">
        <v>0.724020775817658</v>
      </c>
      <c r="AL211" s="4">
        <v>0.84706858389254203</v>
      </c>
      <c r="AM211" s="4">
        <v>0</v>
      </c>
      <c r="AN211" s="4">
        <v>0</v>
      </c>
      <c r="AO211" s="4" t="s">
        <v>149</v>
      </c>
      <c r="AP211" s="4" t="s">
        <v>133</v>
      </c>
      <c r="AQ211">
        <v>1086001.06</v>
      </c>
      <c r="AR211" s="4">
        <v>31</v>
      </c>
      <c r="AS211" s="15">
        <v>100</v>
      </c>
      <c r="AT211" s="15">
        <v>0</v>
      </c>
      <c r="AU211" s="15">
        <v>100</v>
      </c>
      <c r="AV211" s="15">
        <v>0</v>
      </c>
      <c r="AW211" s="15">
        <v>0</v>
      </c>
      <c r="AX211" s="15">
        <v>0</v>
      </c>
      <c r="AY211" s="31">
        <v>4523.2493280947601</v>
      </c>
    </row>
    <row r="212" spans="1:51" x14ac:dyDescent="0.25">
      <c r="A212">
        <v>97</v>
      </c>
      <c r="B212" s="4">
        <v>0.98471213660209</v>
      </c>
      <c r="C212" s="4">
        <v>93.443030635925894</v>
      </c>
      <c r="D212" s="4">
        <v>16.878860610433101</v>
      </c>
      <c r="E212" s="4">
        <v>0.20312183037960399</v>
      </c>
      <c r="F212" s="5">
        <v>1.52878633979097E-2</v>
      </c>
      <c r="G212" s="5">
        <v>0</v>
      </c>
      <c r="H212" s="4">
        <v>4.6810848888510703</v>
      </c>
      <c r="I212" s="4">
        <v>3.8720153390065102</v>
      </c>
      <c r="J212" s="4">
        <v>-24.8877580375494</v>
      </c>
      <c r="K212" s="4">
        <v>57.1632138443278</v>
      </c>
      <c r="L212" s="4">
        <v>62.322629908982798</v>
      </c>
      <c r="M212" s="4">
        <v>72.862049047978203</v>
      </c>
      <c r="N212" s="4">
        <v>82.1744449963835</v>
      </c>
      <c r="O212" s="4">
        <v>29.609923634946401</v>
      </c>
      <c r="P212" s="4">
        <v>119728.001535146</v>
      </c>
      <c r="Q212" s="4">
        <v>51911.475161290298</v>
      </c>
      <c r="R212" s="4">
        <v>766.43331223683094</v>
      </c>
      <c r="S212" s="4">
        <v>0</v>
      </c>
      <c r="T212" s="4">
        <v>0</v>
      </c>
      <c r="U212" s="4">
        <v>0.17183880401656201</v>
      </c>
      <c r="V212" s="4">
        <v>0</v>
      </c>
      <c r="W212" s="4">
        <v>0</v>
      </c>
      <c r="X212" s="4">
        <v>0.58609285796981403</v>
      </c>
      <c r="Y212" s="4">
        <v>0</v>
      </c>
      <c r="Z212" s="5">
        <v>4.7173070055443501E-3</v>
      </c>
      <c r="AA212" s="5">
        <v>1.5368992250293199E-4</v>
      </c>
      <c r="AB212" s="10">
        <v>7.5360953789603002E-3</v>
      </c>
      <c r="AC212" s="10">
        <v>9.8179023316604806E-4</v>
      </c>
      <c r="AD212" s="10">
        <v>1.89896327681586E-3</v>
      </c>
      <c r="AE212" s="4">
        <v>0.27231052473684603</v>
      </c>
      <c r="AF212" s="4">
        <v>1.5536728895164401E-2</v>
      </c>
      <c r="AG212" s="4">
        <v>0.346872563256307</v>
      </c>
      <c r="AH212" s="4">
        <v>0.52512156038742197</v>
      </c>
      <c r="AI212" s="4">
        <v>0.54312041505050201</v>
      </c>
      <c r="AJ212" s="4">
        <v>0.56026686945523496</v>
      </c>
      <c r="AK212" s="4">
        <v>0.75497829049208898</v>
      </c>
      <c r="AL212" s="4">
        <v>0.78594540719764905</v>
      </c>
      <c r="AM212" s="4">
        <v>0</v>
      </c>
      <c r="AN212" s="4">
        <v>0</v>
      </c>
      <c r="AO212" s="4" t="s">
        <v>150</v>
      </c>
      <c r="AP212" s="4" t="s">
        <v>134</v>
      </c>
      <c r="AQ212">
        <v>1609255.73</v>
      </c>
      <c r="AR212" s="4">
        <v>31</v>
      </c>
      <c r="AS212" s="15">
        <v>100</v>
      </c>
      <c r="AT212" s="15">
        <v>0</v>
      </c>
      <c r="AU212" s="15">
        <v>100</v>
      </c>
      <c r="AV212" s="15">
        <v>0</v>
      </c>
      <c r="AW212" s="15">
        <v>0</v>
      </c>
      <c r="AX212" s="15">
        <v>0</v>
      </c>
      <c r="AY212" s="31">
        <v>4568.6905495538604</v>
      </c>
    </row>
    <row r="213" spans="1:51" x14ac:dyDescent="0.25">
      <c r="A213">
        <v>97</v>
      </c>
      <c r="B213" s="4">
        <v>0.98605108238370698</v>
      </c>
      <c r="C213" s="4">
        <v>32.2626102666554</v>
      </c>
      <c r="D213" s="4">
        <v>15.5124007101824</v>
      </c>
      <c r="E213" s="4">
        <v>3.19397863075929E-2</v>
      </c>
      <c r="F213" s="5">
        <v>1.3948917616292E-2</v>
      </c>
      <c r="G213" s="5">
        <v>0</v>
      </c>
      <c r="H213" s="4">
        <v>4.5960615527186004</v>
      </c>
      <c r="I213" s="4">
        <v>3.8998780116368801</v>
      </c>
      <c r="J213" s="4">
        <v>-35.572412446072697</v>
      </c>
      <c r="K213" s="4">
        <v>62.804174061834999</v>
      </c>
      <c r="L213" s="4">
        <v>44.742971250623498</v>
      </c>
      <c r="M213" s="4">
        <v>77.6589237549709</v>
      </c>
      <c r="N213" s="4">
        <v>80.501690262898805</v>
      </c>
      <c r="O213" s="4">
        <v>43.736449318495403</v>
      </c>
      <c r="P213" s="4">
        <v>151455.20048263</v>
      </c>
      <c r="Q213" s="4">
        <v>78563.336153846103</v>
      </c>
      <c r="R213" s="4">
        <v>762.808803513425</v>
      </c>
      <c r="S213" s="4">
        <v>0</v>
      </c>
      <c r="T213" s="4">
        <v>0</v>
      </c>
      <c r="U213" s="4">
        <v>5.2060015037157098E-2</v>
      </c>
      <c r="V213" s="4">
        <v>0</v>
      </c>
      <c r="W213" s="4">
        <v>0</v>
      </c>
      <c r="X213" s="4">
        <v>0.87461220044343002</v>
      </c>
      <c r="Y213" s="4">
        <v>0</v>
      </c>
      <c r="Z213" s="5">
        <v>3.28580042149471E-3</v>
      </c>
      <c r="AA213" s="5">
        <v>1.52269540057327E-4</v>
      </c>
      <c r="AB213" s="10">
        <v>6.7383587816173202E-3</v>
      </c>
      <c r="AC213" s="10">
        <v>8.1970412341059E-4</v>
      </c>
      <c r="AD213" s="10">
        <v>2.95277012695117E-3</v>
      </c>
      <c r="AE213" s="4">
        <v>0.20496888977043301</v>
      </c>
      <c r="AF213" s="4">
        <v>5.4928048890137499E-2</v>
      </c>
      <c r="AG213" s="4">
        <v>0.53665149168181603</v>
      </c>
      <c r="AH213" s="4">
        <v>0.61906867949178501</v>
      </c>
      <c r="AI213" s="4">
        <v>0.61906867949178501</v>
      </c>
      <c r="AJ213" s="4">
        <v>0.61906867949178501</v>
      </c>
      <c r="AK213" s="4">
        <v>0.88307419226096795</v>
      </c>
      <c r="AL213" s="4">
        <v>0.91730200005116802</v>
      </c>
      <c r="AM213" s="4">
        <v>0</v>
      </c>
      <c r="AN213" s="4">
        <v>0</v>
      </c>
      <c r="AO213" s="4" t="s">
        <v>151</v>
      </c>
      <c r="AP213" s="4" t="s">
        <v>135</v>
      </c>
      <c r="AQ213">
        <v>1021323.37</v>
      </c>
      <c r="AR213" s="4">
        <v>13</v>
      </c>
      <c r="AS213" s="15">
        <v>100</v>
      </c>
      <c r="AT213" s="15">
        <v>0</v>
      </c>
      <c r="AU213" s="15">
        <v>100</v>
      </c>
      <c r="AV213" s="15">
        <v>0</v>
      </c>
      <c r="AW213" s="15">
        <v>0</v>
      </c>
      <c r="AX213" s="15">
        <v>0</v>
      </c>
      <c r="AY213" s="31">
        <v>4479.2194469488104</v>
      </c>
    </row>
    <row r="214" spans="1:51" x14ac:dyDescent="0.25">
      <c r="A214">
        <v>97</v>
      </c>
      <c r="B214" s="4">
        <v>0.98450547340527494</v>
      </c>
      <c r="C214" s="4">
        <v>33.624522907411503</v>
      </c>
      <c r="D214" s="4">
        <v>17.087956427044801</v>
      </c>
      <c r="E214" s="4">
        <v>3.3576894468629902E-2</v>
      </c>
      <c r="F214" s="5">
        <v>1.5494526594724001E-2</v>
      </c>
      <c r="G214" s="5">
        <v>0</v>
      </c>
      <c r="H214" s="4">
        <v>4.5842137808585397</v>
      </c>
      <c r="I214" s="4">
        <v>3.83548104273736</v>
      </c>
      <c r="J214" s="4">
        <v>-36.497361868488703</v>
      </c>
      <c r="K214" s="4">
        <v>67.299262455309304</v>
      </c>
      <c r="L214" s="4">
        <v>46.030943354687103</v>
      </c>
      <c r="M214" s="4">
        <v>78.207523014619994</v>
      </c>
      <c r="N214" s="4">
        <v>80.885556982309296</v>
      </c>
      <c r="O214" s="4">
        <v>37.253655755410399</v>
      </c>
      <c r="P214" s="4">
        <v>154592.92062948601</v>
      </c>
      <c r="Q214" s="4">
        <v>73455.150869565201</v>
      </c>
      <c r="R214" s="4">
        <v>775.82044678229397</v>
      </c>
      <c r="S214" s="4">
        <v>0</v>
      </c>
      <c r="T214" s="4">
        <v>0</v>
      </c>
      <c r="U214" s="4">
        <v>0.131183910167912</v>
      </c>
      <c r="V214" s="4">
        <v>0</v>
      </c>
      <c r="W214" s="4">
        <v>0</v>
      </c>
      <c r="X214" s="4">
        <v>0.38463111418705498</v>
      </c>
      <c r="Y214" s="4">
        <v>0</v>
      </c>
      <c r="Z214" s="5">
        <v>3.99083674036669E-3</v>
      </c>
      <c r="AA214" s="5">
        <v>2.2772293615731101E-4</v>
      </c>
      <c r="AB214" s="10">
        <v>7.1895466207290001E-3</v>
      </c>
      <c r="AC214" s="10">
        <v>1.2689500246879999E-3</v>
      </c>
      <c r="AD214" s="10">
        <v>2.8174490932889001E-3</v>
      </c>
      <c r="AE214" s="4">
        <v>0.28910810237686402</v>
      </c>
      <c r="AF214" s="4">
        <v>0</v>
      </c>
      <c r="AG214" s="4">
        <v>3.1471501803167698E-2</v>
      </c>
      <c r="AH214" s="4">
        <v>0.38153784545029101</v>
      </c>
      <c r="AI214" s="4">
        <v>0.41448530258750499</v>
      </c>
      <c r="AJ214" s="4">
        <v>0.52764915464802897</v>
      </c>
      <c r="AK214" s="4">
        <v>0.54386319503198499</v>
      </c>
      <c r="AL214" s="4">
        <v>0.78196935513096599</v>
      </c>
      <c r="AM214" s="4">
        <v>0</v>
      </c>
      <c r="AN214" s="4">
        <v>0</v>
      </c>
      <c r="AO214" s="4" t="s">
        <v>152</v>
      </c>
      <c r="AP214" s="4" t="s">
        <v>136</v>
      </c>
      <c r="AQ214">
        <v>1689468.47</v>
      </c>
      <c r="AR214" s="4">
        <v>23</v>
      </c>
      <c r="AS214" s="15">
        <v>100</v>
      </c>
      <c r="AT214" s="15">
        <v>0</v>
      </c>
      <c r="AU214" s="15">
        <v>100</v>
      </c>
      <c r="AV214" s="15">
        <v>0</v>
      </c>
      <c r="AW214" s="15">
        <v>0</v>
      </c>
      <c r="AX214" s="15">
        <v>0</v>
      </c>
      <c r="AY214">
        <v>4730.92336695002</v>
      </c>
    </row>
    <row r="215" spans="1:51" x14ac:dyDescent="0.25">
      <c r="A215">
        <v>97</v>
      </c>
      <c r="B215" s="4">
        <v>0.98576892581222797</v>
      </c>
      <c r="C215" s="4">
        <v>14.2276096343364</v>
      </c>
      <c r="D215" s="4">
        <v>15.8020560816305</v>
      </c>
      <c r="E215" s="4">
        <v>1.2707981425426101E-2</v>
      </c>
      <c r="F215" s="5">
        <v>1.4231074187771401E-2</v>
      </c>
      <c r="G215" s="5">
        <v>0</v>
      </c>
      <c r="H215" s="4">
        <v>4.55921934192218</v>
      </c>
      <c r="I215" s="4">
        <v>3.8183159721589202</v>
      </c>
      <c r="J215" s="4">
        <v>-35.463906188073302</v>
      </c>
      <c r="K215" s="4">
        <v>72.746054398198098</v>
      </c>
      <c r="L215" s="4">
        <v>39.379267718845298</v>
      </c>
      <c r="M215" s="4">
        <v>78.051503737037095</v>
      </c>
      <c r="N215" s="4">
        <v>82.299515291867905</v>
      </c>
      <c r="O215" s="4">
        <v>42.984385967514399</v>
      </c>
      <c r="P215" s="4">
        <v>160118.92979887701</v>
      </c>
      <c r="Q215" s="4">
        <v>92426.634117647001</v>
      </c>
      <c r="R215" s="4">
        <v>773.53678685933596</v>
      </c>
      <c r="S215" s="4">
        <v>0</v>
      </c>
      <c r="T215" s="4">
        <v>0</v>
      </c>
      <c r="U215" s="4">
        <v>0.12818598799869699</v>
      </c>
      <c r="V215" s="4">
        <v>0</v>
      </c>
      <c r="W215" s="4">
        <v>0</v>
      </c>
      <c r="X215" s="4">
        <v>0.55589500691289095</v>
      </c>
      <c r="Y215" s="4">
        <v>0</v>
      </c>
      <c r="Z215" s="5">
        <v>2.6256000520349099E-3</v>
      </c>
      <c r="AA215" s="5">
        <v>1.20123657753623E-4</v>
      </c>
      <c r="AB215" s="10">
        <v>6.9924872018874602E-3</v>
      </c>
      <c r="AC215" s="10">
        <v>1.13255337588169E-3</v>
      </c>
      <c r="AD215" s="10">
        <v>3.3602929177408299E-3</v>
      </c>
      <c r="AE215" s="4">
        <v>0.25682894655996202</v>
      </c>
      <c r="AF215" s="4">
        <v>0</v>
      </c>
      <c r="AG215" s="4">
        <v>0.21203787146203101</v>
      </c>
      <c r="AH215" s="4">
        <v>0.48711706018429402</v>
      </c>
      <c r="AI215" s="4">
        <v>0.48711706018429402</v>
      </c>
      <c r="AJ215" s="4">
        <v>0.60936386378262997</v>
      </c>
      <c r="AK215" s="4">
        <v>0.66683183847731897</v>
      </c>
      <c r="AL215" s="4">
        <v>0.85558400730403095</v>
      </c>
      <c r="AM215" s="4">
        <v>0</v>
      </c>
      <c r="AN215" s="4">
        <v>0</v>
      </c>
      <c r="AO215" s="4" t="s">
        <v>72</v>
      </c>
      <c r="AP215" s="4" t="s">
        <v>73</v>
      </c>
      <c r="AQ215">
        <v>3142505.56</v>
      </c>
      <c r="AR215" s="4">
        <v>34</v>
      </c>
      <c r="AS215" s="15">
        <v>100</v>
      </c>
      <c r="AT215" s="15">
        <v>0</v>
      </c>
      <c r="AU215" s="15">
        <v>100</v>
      </c>
      <c r="AV215" s="15">
        <v>0</v>
      </c>
      <c r="AW215" s="15">
        <v>0</v>
      </c>
      <c r="AX215" s="15">
        <v>0</v>
      </c>
      <c r="AY215">
        <v>4536.2686090525403</v>
      </c>
    </row>
    <row r="216" spans="1:51" x14ac:dyDescent="0.25">
      <c r="A216">
        <v>97</v>
      </c>
      <c r="B216" s="4">
        <v>0.98454565640423197</v>
      </c>
      <c r="C216" s="4">
        <v>38.692459427587401</v>
      </c>
      <c r="D216" s="4">
        <v>17.0473382365982</v>
      </c>
      <c r="E216" s="4">
        <v>3.9952271245474E-2</v>
      </c>
      <c r="F216" s="5">
        <v>1.54543435957674E-2</v>
      </c>
      <c r="G216" s="5">
        <v>0</v>
      </c>
      <c r="H216" s="4">
        <v>4.6996706113173801</v>
      </c>
      <c r="I216" s="4">
        <v>3.90396262084414</v>
      </c>
      <c r="J216" s="4">
        <v>-22.1384490303581</v>
      </c>
      <c r="K216" s="4">
        <v>94.351524894454201</v>
      </c>
      <c r="L216" s="4">
        <v>24.801394191985899</v>
      </c>
      <c r="M216" s="4">
        <v>73.845509803514304</v>
      </c>
      <c r="N216" s="4">
        <v>71.8881135720451</v>
      </c>
      <c r="O216" s="4">
        <v>42.982350350965397</v>
      </c>
      <c r="P216" s="4">
        <v>190729.342154071</v>
      </c>
      <c r="Q216" s="4">
        <v>155492.975866141</v>
      </c>
      <c r="R216" s="4">
        <v>779.505097986441</v>
      </c>
      <c r="S216" s="4">
        <v>0</v>
      </c>
      <c r="T216" s="4">
        <v>0</v>
      </c>
      <c r="U216" s="4">
        <v>0.20751499806905599</v>
      </c>
      <c r="V216" s="4">
        <v>0</v>
      </c>
      <c r="W216" s="4">
        <v>0</v>
      </c>
      <c r="X216" s="4">
        <v>0.64107235388557904</v>
      </c>
      <c r="Y216" s="4">
        <v>0</v>
      </c>
      <c r="Z216" s="5">
        <v>1.0757231718273601E-3</v>
      </c>
      <c r="AA216" s="5">
        <v>2.7908137871711798E-4</v>
      </c>
      <c r="AB216" s="10">
        <v>6.8498498451887296E-3</v>
      </c>
      <c r="AC216" s="10">
        <v>1.59011941479915E-3</v>
      </c>
      <c r="AD216" s="10">
        <v>5.6595511196672402E-3</v>
      </c>
      <c r="AE216" s="4">
        <v>0.30546057009465399</v>
      </c>
      <c r="AF216" s="4">
        <v>5.8935568365080501E-2</v>
      </c>
      <c r="AG216" s="4">
        <v>0.21169494053457799</v>
      </c>
      <c r="AH216" s="4">
        <v>0.381433983791515</v>
      </c>
      <c r="AI216" s="4">
        <v>0.43925728275808001</v>
      </c>
      <c r="AJ216" s="4">
        <v>0.497215189040565</v>
      </c>
      <c r="AK216" s="4">
        <v>0.54835527374470305</v>
      </c>
      <c r="AL216" s="4">
        <v>0.62624720273493695</v>
      </c>
      <c r="AM216" s="4">
        <v>0</v>
      </c>
      <c r="AN216" s="4">
        <v>0</v>
      </c>
      <c r="AO216" s="4" t="s">
        <v>74</v>
      </c>
      <c r="AP216" s="4" t="s">
        <v>75</v>
      </c>
      <c r="AQ216">
        <v>78990431.739999995</v>
      </c>
      <c r="AR216" s="4">
        <v>508</v>
      </c>
      <c r="AS216" s="15">
        <v>100</v>
      </c>
      <c r="AT216" s="15">
        <v>0</v>
      </c>
      <c r="AU216" s="15">
        <v>100</v>
      </c>
      <c r="AV216" s="15">
        <v>0</v>
      </c>
      <c r="AW216" s="15">
        <v>0</v>
      </c>
      <c r="AX216" s="15">
        <v>0</v>
      </c>
      <c r="AY216">
        <v>4416.0178711057297</v>
      </c>
    </row>
    <row r="217" spans="1:51" x14ac:dyDescent="0.25">
      <c r="A217">
        <v>97</v>
      </c>
      <c r="B217" s="4">
        <v>0.98187889662253502</v>
      </c>
      <c r="C217" s="4">
        <v>23.445879267197999</v>
      </c>
      <c r="D217" s="4">
        <v>19.7037781943841</v>
      </c>
      <c r="E217" s="4">
        <v>2.20183314080802E-2</v>
      </c>
      <c r="F217" s="5">
        <v>1.8121103377464001E-2</v>
      </c>
      <c r="G217" s="5">
        <v>0</v>
      </c>
      <c r="H217" s="4">
        <v>4.8191296084470396</v>
      </c>
      <c r="I217" s="4">
        <v>3.8811146366259099</v>
      </c>
      <c r="J217" s="4">
        <v>-18.039773807566601</v>
      </c>
      <c r="K217" s="4">
        <v>116.03124639370201</v>
      </c>
      <c r="L217" s="4">
        <v>17.6504586317205</v>
      </c>
      <c r="M217" s="4">
        <v>74.875484747568095</v>
      </c>
      <c r="N217" s="4">
        <v>66.518840568994406</v>
      </c>
      <c r="O217" s="4">
        <v>45.032634635517901</v>
      </c>
      <c r="P217" s="4">
        <v>243966.971879146</v>
      </c>
      <c r="Q217" s="4">
        <v>226032.80447057201</v>
      </c>
      <c r="R217" s="4">
        <v>780.01839176802696</v>
      </c>
      <c r="S217" s="4">
        <v>0</v>
      </c>
      <c r="T217" s="4">
        <v>0</v>
      </c>
      <c r="U217" s="4">
        <v>0.20508323874373</v>
      </c>
      <c r="V217" s="4">
        <v>0</v>
      </c>
      <c r="W217" s="4">
        <v>0</v>
      </c>
      <c r="X217" s="4">
        <v>0.752978668374226</v>
      </c>
      <c r="Y217" s="4">
        <v>0</v>
      </c>
      <c r="Z217" s="5">
        <v>6.4093898571211303E-4</v>
      </c>
      <c r="AA217" s="5">
        <v>3.6216825224687899E-4</v>
      </c>
      <c r="AB217" s="10">
        <v>6.4004876017697797E-3</v>
      </c>
      <c r="AC217" s="10">
        <v>1.8914950395932501E-3</v>
      </c>
      <c r="AD217" s="10">
        <v>8.8259955916153206E-3</v>
      </c>
      <c r="AE217" s="4">
        <v>0.30968338738838602</v>
      </c>
      <c r="AF217" s="4">
        <v>7.8612060978049805E-2</v>
      </c>
      <c r="AG217" s="4">
        <v>0.27882884949235198</v>
      </c>
      <c r="AH217" s="4">
        <v>0.37486582102832899</v>
      </c>
      <c r="AI217" s="4">
        <v>0.42273091500362497</v>
      </c>
      <c r="AJ217" s="4">
        <v>0.47088514463075098</v>
      </c>
      <c r="AK217" s="4">
        <v>0.51938704928603596</v>
      </c>
      <c r="AL217" s="4">
        <v>0.58408756792581495</v>
      </c>
      <c r="AM217" s="4">
        <v>0</v>
      </c>
      <c r="AN217" s="4">
        <v>0</v>
      </c>
      <c r="AO217" s="4" t="s">
        <v>76</v>
      </c>
      <c r="AP217" s="4" t="s">
        <v>77</v>
      </c>
      <c r="AQ217">
        <v>5046408392.6099997</v>
      </c>
      <c r="AR217" s="4">
        <v>22326</v>
      </c>
      <c r="AS217" s="15">
        <v>100</v>
      </c>
      <c r="AT217" s="15">
        <v>0</v>
      </c>
      <c r="AU217" s="15">
        <v>100</v>
      </c>
      <c r="AV217" s="15">
        <v>0</v>
      </c>
      <c r="AW217" s="15">
        <v>0</v>
      </c>
      <c r="AX217" s="15">
        <v>0</v>
      </c>
      <c r="AY217" s="31">
        <v>4568.2934511073599</v>
      </c>
    </row>
    <row r="218" spans="1:51" x14ac:dyDescent="0.25">
      <c r="A218">
        <v>97</v>
      </c>
      <c r="B218" s="4">
        <v>0.97988231258382896</v>
      </c>
      <c r="C218" s="4">
        <v>27.5383002569844</v>
      </c>
      <c r="D218" s="4">
        <v>21.641336170476201</v>
      </c>
      <c r="E218" s="4">
        <v>2.6485607757575799E-2</v>
      </c>
      <c r="F218" s="5">
        <v>2.0117687416170399E-2</v>
      </c>
      <c r="G218" s="5">
        <v>0</v>
      </c>
      <c r="H218" s="4">
        <v>4.8998195486427498</v>
      </c>
      <c r="I218" s="4">
        <v>3.7952181148908601</v>
      </c>
      <c r="J218" s="4">
        <v>-11.963989715171101</v>
      </c>
      <c r="K218" s="4">
        <v>134.330485892414</v>
      </c>
      <c r="L218" s="4">
        <v>16.684542219394601</v>
      </c>
      <c r="M218" s="4">
        <v>77.246246321477898</v>
      </c>
      <c r="N218" s="4">
        <v>72.899847517323806</v>
      </c>
      <c r="O218" s="4">
        <v>49.607245144261498</v>
      </c>
      <c r="P218" s="4">
        <v>256541.43407461001</v>
      </c>
      <c r="Q218" s="4">
        <v>239186.171127751</v>
      </c>
      <c r="R218" s="4">
        <v>778.15732889922504</v>
      </c>
      <c r="S218" s="4">
        <v>0</v>
      </c>
      <c r="T218" s="4">
        <v>0</v>
      </c>
      <c r="U218" s="4">
        <v>0.216927704693017</v>
      </c>
      <c r="V218" s="4">
        <v>0</v>
      </c>
      <c r="W218" s="4">
        <v>0</v>
      </c>
      <c r="X218" s="4">
        <v>0.68131510512490701</v>
      </c>
      <c r="Y218" s="4">
        <v>0</v>
      </c>
      <c r="Z218" s="5">
        <v>6.2405451944983002E-4</v>
      </c>
      <c r="AA218" s="5">
        <v>4.1380259859958001E-4</v>
      </c>
      <c r="AB218" s="10">
        <v>6.1297421912327602E-3</v>
      </c>
      <c r="AC218" s="10">
        <v>2.15838625215653E-3</v>
      </c>
      <c r="AD218" s="10">
        <v>1.07916831463778E-2</v>
      </c>
      <c r="AE218" s="4">
        <v>0.31270930470694902</v>
      </c>
      <c r="AF218" s="4">
        <v>9.1682291248183098E-2</v>
      </c>
      <c r="AG218" s="4">
        <v>0.27832775723032099</v>
      </c>
      <c r="AH218" s="4">
        <v>0.365501969241601</v>
      </c>
      <c r="AI218" s="4">
        <v>0.41506861867903899</v>
      </c>
      <c r="AJ218" s="4">
        <v>0.472745712783048</v>
      </c>
      <c r="AK218" s="4">
        <v>0.51577740349442602</v>
      </c>
      <c r="AL218" s="4">
        <v>0.58184949908093697</v>
      </c>
      <c r="AM218" s="4">
        <v>0</v>
      </c>
      <c r="AN218" s="4">
        <v>0</v>
      </c>
      <c r="AO218" s="4" t="s">
        <v>78</v>
      </c>
      <c r="AP218" s="4" t="s">
        <v>79</v>
      </c>
      <c r="AQ218">
        <v>5781608128.5</v>
      </c>
      <c r="AR218" s="4">
        <v>24172</v>
      </c>
      <c r="AS218" s="15">
        <v>100</v>
      </c>
      <c r="AT218" s="15">
        <v>0</v>
      </c>
      <c r="AU218" s="15">
        <v>100</v>
      </c>
      <c r="AV218" s="15">
        <v>0</v>
      </c>
      <c r="AW218" s="15">
        <v>0</v>
      </c>
      <c r="AX218" s="15">
        <v>0</v>
      </c>
      <c r="AY218" s="31">
        <v>5084.6954315088797</v>
      </c>
    </row>
    <row r="219" spans="1:51" x14ac:dyDescent="0.25">
      <c r="A219">
        <v>97</v>
      </c>
      <c r="B219" s="4">
        <v>0.97634612551327105</v>
      </c>
      <c r="C219" s="4">
        <v>30.077035041807399</v>
      </c>
      <c r="D219" s="4">
        <v>24.9681445801953</v>
      </c>
      <c r="E219" s="4">
        <v>2.9374597965519202E-2</v>
      </c>
      <c r="F219" s="5">
        <v>2.3653874486728101E-2</v>
      </c>
      <c r="G219" s="5">
        <v>0</v>
      </c>
      <c r="H219" s="4">
        <v>5.0161098580728201</v>
      </c>
      <c r="I219" s="4">
        <v>3.81812087040892</v>
      </c>
      <c r="J219" s="4">
        <v>5.5416572038587297</v>
      </c>
      <c r="K219" s="4">
        <v>159.07673562394999</v>
      </c>
      <c r="L219" s="4">
        <v>16.7609666099134</v>
      </c>
      <c r="M219" s="4">
        <v>74.867301412564004</v>
      </c>
      <c r="N219" s="4">
        <v>87.554010389480695</v>
      </c>
      <c r="O219" s="4">
        <v>62.136150877775798</v>
      </c>
      <c r="P219" s="4">
        <v>254594.57079466601</v>
      </c>
      <c r="Q219" s="4">
        <v>238121.57580088801</v>
      </c>
      <c r="R219" s="4">
        <v>774.22220628088405</v>
      </c>
      <c r="S219" s="4">
        <v>0</v>
      </c>
      <c r="T219" s="4">
        <v>0</v>
      </c>
      <c r="U219" s="4">
        <v>0.22344179445301701</v>
      </c>
      <c r="V219" s="4">
        <v>0</v>
      </c>
      <c r="W219" s="4">
        <v>0</v>
      </c>
      <c r="X219" s="4">
        <v>0.58912938943485504</v>
      </c>
      <c r="Y219" s="4">
        <v>0</v>
      </c>
      <c r="Z219" s="5">
        <v>6.0050469784349205E-4</v>
      </c>
      <c r="AA219" s="5">
        <v>5.4451420076483397E-4</v>
      </c>
      <c r="AB219" s="10">
        <v>6.3683705069800603E-3</v>
      </c>
      <c r="AC219" s="10">
        <v>1.99412187858827E-3</v>
      </c>
      <c r="AD219" s="10">
        <v>1.41463457628246E-2</v>
      </c>
      <c r="AE219" s="4">
        <v>0.26611863976097</v>
      </c>
      <c r="AF219" s="4">
        <v>0.13584028670641601</v>
      </c>
      <c r="AG219" s="4">
        <v>0.33309391747325101</v>
      </c>
      <c r="AH219" s="4">
        <v>0.429462773188441</v>
      </c>
      <c r="AI219" s="4">
        <v>0.51387358715376896</v>
      </c>
      <c r="AJ219" s="4">
        <v>0.59229878419722304</v>
      </c>
      <c r="AK219" s="4">
        <v>0.65101598919728498</v>
      </c>
      <c r="AL219" s="4">
        <v>0.70372579673105096</v>
      </c>
      <c r="AM219" s="4">
        <v>0</v>
      </c>
      <c r="AN219" s="4">
        <v>0</v>
      </c>
      <c r="AO219" s="4" t="s">
        <v>80</v>
      </c>
      <c r="AP219" s="4" t="s">
        <v>81</v>
      </c>
      <c r="AQ219">
        <v>911291270.59000003</v>
      </c>
      <c r="AR219" s="4">
        <v>3827</v>
      </c>
      <c r="AS219" s="15">
        <v>100</v>
      </c>
      <c r="AT219" s="15">
        <v>0</v>
      </c>
      <c r="AU219" s="15">
        <v>100</v>
      </c>
      <c r="AV219" s="15">
        <v>0</v>
      </c>
      <c r="AW219" s="15">
        <v>0</v>
      </c>
      <c r="AX219" s="15">
        <v>0</v>
      </c>
      <c r="AY219" s="31">
        <v>5261.1902483113199</v>
      </c>
    </row>
    <row r="220" spans="1:51" x14ac:dyDescent="0.25">
      <c r="A220">
        <v>97</v>
      </c>
      <c r="B220" s="4">
        <v>0.97221754381896397</v>
      </c>
      <c r="C220" s="4">
        <v>52.514068290459399</v>
      </c>
      <c r="D220" s="4">
        <v>28.688192457883201</v>
      </c>
      <c r="E220" s="4">
        <v>6.0174811893982202E-2</v>
      </c>
      <c r="F220" s="5">
        <v>2.7782456181035801E-2</v>
      </c>
      <c r="G220" s="5">
        <v>0</v>
      </c>
      <c r="H220" s="4">
        <v>5.0217900204246799</v>
      </c>
      <c r="I220" s="4">
        <v>3.80950386800605</v>
      </c>
      <c r="J220" s="4">
        <v>5.3630702552977398</v>
      </c>
      <c r="K220" s="4">
        <v>183.120596686288</v>
      </c>
      <c r="L220" s="4">
        <v>17.066752480721998</v>
      </c>
      <c r="M220" s="4">
        <v>72.939558698106794</v>
      </c>
      <c r="N220" s="4">
        <v>94.736438941611098</v>
      </c>
      <c r="O220" s="4">
        <v>69.295635821807195</v>
      </c>
      <c r="P220" s="4">
        <v>249922.03279366501</v>
      </c>
      <c r="Q220" s="4">
        <v>233854.54116279</v>
      </c>
      <c r="R220" s="4">
        <v>771.47374988590695</v>
      </c>
      <c r="S220" s="4">
        <v>0</v>
      </c>
      <c r="T220" s="4">
        <v>0</v>
      </c>
      <c r="U220" s="4">
        <v>9.38328918235415E-2</v>
      </c>
      <c r="V220" s="4">
        <v>0</v>
      </c>
      <c r="W220" s="4">
        <v>0</v>
      </c>
      <c r="X220" s="4">
        <v>0.52199086327641198</v>
      </c>
      <c r="Y220" s="4">
        <v>0</v>
      </c>
      <c r="Z220" s="5">
        <v>5.92330067828153E-4</v>
      </c>
      <c r="AA220" s="5">
        <v>6.1226856142018097E-4</v>
      </c>
      <c r="AB220" s="10">
        <v>6.1473506380319703E-3</v>
      </c>
      <c r="AC220" s="10">
        <v>1.5512951004018299E-3</v>
      </c>
      <c r="AD220" s="10">
        <v>1.8879194003590699E-2</v>
      </c>
      <c r="AE220" s="4">
        <v>0.22337810455663601</v>
      </c>
      <c r="AF220" s="4">
        <v>8.2444733171428003E-2</v>
      </c>
      <c r="AG220" s="4">
        <v>0.40465509829138702</v>
      </c>
      <c r="AH220" s="4">
        <v>0.55045749638653996</v>
      </c>
      <c r="AI220" s="4">
        <v>0.65390145021046198</v>
      </c>
      <c r="AJ220" s="4">
        <v>0.72500303600073102</v>
      </c>
      <c r="AK220" s="4">
        <v>0.79974904044332396</v>
      </c>
      <c r="AL220" s="4">
        <v>0.853388350225184</v>
      </c>
      <c r="AM220" s="4">
        <v>0</v>
      </c>
      <c r="AN220" s="4">
        <v>0</v>
      </c>
      <c r="AO220" s="4" t="s">
        <v>82</v>
      </c>
      <c r="AP220" s="4" t="s">
        <v>83</v>
      </c>
      <c r="AQ220">
        <v>160891924.31999999</v>
      </c>
      <c r="AR220" s="4">
        <v>688</v>
      </c>
      <c r="AS220" s="15">
        <v>100</v>
      </c>
      <c r="AT220" s="15">
        <v>0</v>
      </c>
      <c r="AU220" s="15">
        <v>100</v>
      </c>
      <c r="AV220" s="15">
        <v>0</v>
      </c>
      <c r="AW220" s="15">
        <v>0</v>
      </c>
      <c r="AX220" s="15">
        <v>0</v>
      </c>
      <c r="AY220">
        <v>5274.3102944834</v>
      </c>
    </row>
    <row r="221" spans="1:51" x14ac:dyDescent="0.25">
      <c r="A221">
        <v>97</v>
      </c>
      <c r="B221" s="4">
        <v>0.968444773966463</v>
      </c>
      <c r="C221" s="4">
        <v>54.674600092358801</v>
      </c>
      <c r="D221" s="4">
        <v>31.939001077581899</v>
      </c>
      <c r="E221" s="4">
        <v>6.3814729811363297E-2</v>
      </c>
      <c r="F221" s="5">
        <v>3.1555226033536901E-2</v>
      </c>
      <c r="G221" s="5">
        <v>0</v>
      </c>
      <c r="H221" s="4">
        <v>5.2102137909063</v>
      </c>
      <c r="I221" s="4">
        <v>3.90468502549842</v>
      </c>
      <c r="J221" s="4">
        <v>22.166808225696101</v>
      </c>
      <c r="K221" s="4">
        <v>212.11329855409599</v>
      </c>
      <c r="L221" s="4">
        <v>16.637029894377999</v>
      </c>
      <c r="M221" s="4">
        <v>65.070235162621003</v>
      </c>
      <c r="N221" s="4">
        <v>99.2358877531112</v>
      </c>
      <c r="O221" s="4">
        <v>72.194756142770103</v>
      </c>
      <c r="P221" s="4">
        <v>253144.68727581701</v>
      </c>
      <c r="Q221" s="4">
        <v>239935.837192982</v>
      </c>
      <c r="R221" s="4">
        <v>769.90397045051498</v>
      </c>
      <c r="S221" s="4">
        <v>0</v>
      </c>
      <c r="T221" s="4">
        <v>0</v>
      </c>
      <c r="U221" s="4">
        <v>0.26168637612205098</v>
      </c>
      <c r="V221" s="4">
        <v>0</v>
      </c>
      <c r="W221" s="4">
        <v>0</v>
      </c>
      <c r="X221" s="4">
        <v>0.57709010490488699</v>
      </c>
      <c r="Y221" s="4">
        <v>0</v>
      </c>
      <c r="Z221" s="5">
        <v>5.4986115869047505E-4</v>
      </c>
      <c r="AA221" s="5">
        <v>5.1581619988622204E-4</v>
      </c>
      <c r="AB221" s="10">
        <v>6.3737245391275298E-3</v>
      </c>
      <c r="AC221" s="10">
        <v>2.0428273856053802E-3</v>
      </c>
      <c r="AD221" s="10">
        <v>2.2072978179881499E-2</v>
      </c>
      <c r="AE221" s="4">
        <v>0.24585163953736799</v>
      </c>
      <c r="AF221" s="4">
        <v>0</v>
      </c>
      <c r="AG221" s="4">
        <v>0.26523832169657702</v>
      </c>
      <c r="AH221" s="4">
        <v>0.35331623694496</v>
      </c>
      <c r="AI221" s="4">
        <v>0.51125310897444298</v>
      </c>
      <c r="AJ221" s="4">
        <v>0.662313075977084</v>
      </c>
      <c r="AK221" s="4">
        <v>0.75773761978377696</v>
      </c>
      <c r="AL221" s="4">
        <v>0.90563466334368004</v>
      </c>
      <c r="AM221" s="4">
        <v>0</v>
      </c>
      <c r="AN221" s="4">
        <v>0</v>
      </c>
      <c r="AO221" s="4" t="s">
        <v>84</v>
      </c>
      <c r="AP221" s="4" t="s">
        <v>85</v>
      </c>
      <c r="AQ221">
        <v>27352685.440000001</v>
      </c>
      <c r="AR221" s="4">
        <v>114</v>
      </c>
      <c r="AS221" s="15">
        <v>100</v>
      </c>
      <c r="AT221" s="15">
        <v>0</v>
      </c>
      <c r="AU221" s="15">
        <v>100</v>
      </c>
      <c r="AV221" s="15">
        <v>0</v>
      </c>
      <c r="AW221" s="15">
        <v>0</v>
      </c>
      <c r="AX221" s="15">
        <v>0</v>
      </c>
      <c r="AY221">
        <v>4882.3575438112002</v>
      </c>
    </row>
    <row r="222" spans="1:51" x14ac:dyDescent="0.25">
      <c r="A222">
        <v>97</v>
      </c>
      <c r="B222" s="4">
        <v>0.96815411919741401</v>
      </c>
      <c r="C222" s="4">
        <v>24.142161296185499</v>
      </c>
      <c r="D222" s="4">
        <v>32.183718786828699</v>
      </c>
      <c r="E222" s="4">
        <v>2.2762691871717099E-2</v>
      </c>
      <c r="F222" s="5">
        <v>3.1845880802585699E-2</v>
      </c>
      <c r="G222" s="5">
        <v>0</v>
      </c>
      <c r="H222" s="4">
        <v>5.3167987896749702</v>
      </c>
      <c r="I222" s="4">
        <v>3.9290338765825301</v>
      </c>
      <c r="J222" s="4">
        <v>34.036734487948003</v>
      </c>
      <c r="K222" s="4">
        <v>234.13257339067999</v>
      </c>
      <c r="L222" s="4">
        <v>17.554587267312201</v>
      </c>
      <c r="M222" s="4">
        <v>67.289689076707006</v>
      </c>
      <c r="N222" s="4">
        <v>103.97116934816</v>
      </c>
      <c r="O222" s="4">
        <v>73.126072774353105</v>
      </c>
      <c r="P222" s="4">
        <v>247615.39766364099</v>
      </c>
      <c r="Q222" s="4">
        <v>227407.88</v>
      </c>
      <c r="R222" s="4">
        <v>771.427916253082</v>
      </c>
      <c r="S222" s="4">
        <v>0</v>
      </c>
      <c r="T222" s="4">
        <v>0</v>
      </c>
      <c r="U222" s="4">
        <v>0.41632985174268</v>
      </c>
      <c r="V222" s="4">
        <v>0</v>
      </c>
      <c r="W222" s="4">
        <v>0</v>
      </c>
      <c r="X222" s="4">
        <v>0.56699461838319298</v>
      </c>
      <c r="Y222" s="4">
        <v>0</v>
      </c>
      <c r="Z222" s="5">
        <v>5.5668991600613203E-4</v>
      </c>
      <c r="AA222" s="5">
        <v>1.7357711701008801E-3</v>
      </c>
      <c r="AB222" s="10">
        <v>6.6191587298113997E-3</v>
      </c>
      <c r="AC222" s="10">
        <v>2.0589297281630001E-3</v>
      </c>
      <c r="AD222" s="10">
        <v>2.08753117582667E-2</v>
      </c>
      <c r="AE222" s="4">
        <v>0.289480227204791</v>
      </c>
      <c r="AF222" s="4">
        <v>2.9029486425524199E-2</v>
      </c>
      <c r="AG222" s="4">
        <v>0.26645914896358802</v>
      </c>
      <c r="AH222" s="4">
        <v>0.399283693581163</v>
      </c>
      <c r="AI222" s="4">
        <v>0.399283693581163</v>
      </c>
      <c r="AJ222" s="4">
        <v>0.428330752866944</v>
      </c>
      <c r="AK222" s="4">
        <v>0.69917252753677295</v>
      </c>
      <c r="AL222" s="4">
        <v>0.83868847434413596</v>
      </c>
      <c r="AM222" s="4">
        <v>0</v>
      </c>
      <c r="AN222" s="4">
        <v>0</v>
      </c>
      <c r="AO222" s="4" t="s">
        <v>86</v>
      </c>
      <c r="AP222" s="4" t="s">
        <v>87</v>
      </c>
      <c r="AQ222">
        <v>13189657.039999999</v>
      </c>
      <c r="AR222" s="4">
        <v>58</v>
      </c>
      <c r="AS222" s="15">
        <v>100</v>
      </c>
      <c r="AT222" s="15">
        <v>0</v>
      </c>
      <c r="AU222" s="15">
        <v>100</v>
      </c>
      <c r="AV222" s="15">
        <v>0</v>
      </c>
      <c r="AW222" s="15">
        <v>0</v>
      </c>
      <c r="AX222" s="15">
        <v>0</v>
      </c>
      <c r="AY222">
        <v>5025.9208341371204</v>
      </c>
    </row>
    <row r="223" spans="1:51" x14ac:dyDescent="0.25">
      <c r="A223">
        <v>97</v>
      </c>
      <c r="B223" s="4">
        <v>0.97057487894513095</v>
      </c>
      <c r="C223" s="4">
        <v>3.5897288812070098E-2</v>
      </c>
      <c r="D223" s="4">
        <v>30.120698185213001</v>
      </c>
      <c r="E223" s="4">
        <v>2.9919330267299399E-5</v>
      </c>
      <c r="F223" s="5">
        <v>2.9425121054868001E-2</v>
      </c>
      <c r="G223" s="5">
        <v>0</v>
      </c>
      <c r="H223" s="4">
        <v>5.5</v>
      </c>
      <c r="I223" s="4">
        <v>4.1944136458959704</v>
      </c>
      <c r="J223" s="4">
        <v>-1.1404632085111599</v>
      </c>
      <c r="K223" s="4">
        <v>273.51796154417002</v>
      </c>
      <c r="L223" s="4">
        <v>23.862068758641001</v>
      </c>
      <c r="M223" s="4">
        <v>81.490210076066703</v>
      </c>
      <c r="N223" s="4">
        <v>120</v>
      </c>
      <c r="O223" s="4">
        <v>71.249528891749904</v>
      </c>
      <c r="P223" s="4">
        <v>167286.21052864901</v>
      </c>
      <c r="Q223" s="4">
        <v>167283.15625</v>
      </c>
      <c r="R223" s="4">
        <v>746</v>
      </c>
      <c r="S223" s="4">
        <v>0</v>
      </c>
      <c r="T223" s="4">
        <v>0</v>
      </c>
      <c r="U223" s="4">
        <v>0</v>
      </c>
      <c r="V223" s="4">
        <v>0</v>
      </c>
      <c r="W223" s="4">
        <v>0</v>
      </c>
      <c r="X223" s="4">
        <v>1</v>
      </c>
      <c r="Y223" s="4">
        <v>0</v>
      </c>
      <c r="Z223" s="5">
        <v>6.1857801756744397E-4</v>
      </c>
      <c r="AA223" s="5">
        <v>1.2911005018476701E-3</v>
      </c>
      <c r="AB223" s="10">
        <v>9.1634184780615795E-3</v>
      </c>
      <c r="AC223" s="10">
        <v>3.36188660857501E-3</v>
      </c>
      <c r="AD223" s="10">
        <v>1.4990114953193599E-2</v>
      </c>
      <c r="AE223" s="4">
        <v>0.491005089741679</v>
      </c>
      <c r="AF223" s="4">
        <v>0</v>
      </c>
      <c r="AG223" s="4">
        <v>0</v>
      </c>
      <c r="AH223" s="4">
        <v>0</v>
      </c>
      <c r="AI223" s="4">
        <v>0</v>
      </c>
      <c r="AJ223" s="4">
        <v>0</v>
      </c>
      <c r="AK223" s="4">
        <v>0</v>
      </c>
      <c r="AL223" s="4">
        <v>0</v>
      </c>
      <c r="AM223" s="4">
        <v>0</v>
      </c>
      <c r="AN223" s="4">
        <v>0</v>
      </c>
      <c r="AO223" s="4" t="s">
        <v>154</v>
      </c>
      <c r="AP223" s="4" t="s">
        <v>155</v>
      </c>
      <c r="AQ223">
        <v>1338265.25</v>
      </c>
      <c r="AR223" s="4">
        <v>8</v>
      </c>
      <c r="AS223" s="15">
        <v>100</v>
      </c>
      <c r="AT223" s="15">
        <v>0</v>
      </c>
      <c r="AU223" s="15">
        <v>100</v>
      </c>
      <c r="AV223" s="15">
        <v>0</v>
      </c>
      <c r="AW223" s="15">
        <v>0</v>
      </c>
      <c r="AX223" s="15">
        <v>0</v>
      </c>
      <c r="AY223" s="31">
        <v>4723.1120152133499</v>
      </c>
    </row>
    <row r="227" spans="1:51" x14ac:dyDescent="0.25">
      <c r="F227" t="s">
        <v>167</v>
      </c>
    </row>
    <row r="228" spans="1:51" x14ac:dyDescent="0.25">
      <c r="A228" t="s">
        <v>20</v>
      </c>
      <c r="B228" t="s">
        <v>21</v>
      </c>
      <c r="C228" t="s">
        <v>22</v>
      </c>
      <c r="D228" t="s">
        <v>23</v>
      </c>
      <c r="E228" t="s">
        <v>94</v>
      </c>
      <c r="F228" t="s">
        <v>95</v>
      </c>
      <c r="G228" t="s">
        <v>24</v>
      </c>
      <c r="H228" t="s">
        <v>25</v>
      </c>
      <c r="I228" t="s">
        <v>26</v>
      </c>
      <c r="J228" t="s">
        <v>27</v>
      </c>
      <c r="K228" t="s">
        <v>28</v>
      </c>
      <c r="L228" t="s">
        <v>29</v>
      </c>
      <c r="M228" t="s">
        <v>30</v>
      </c>
      <c r="N228" t="s">
        <v>31</v>
      </c>
      <c r="O228" t="s">
        <v>32</v>
      </c>
      <c r="P228" t="s">
        <v>33</v>
      </c>
      <c r="Q228" t="s">
        <v>34</v>
      </c>
      <c r="R228" t="s">
        <v>35</v>
      </c>
      <c r="S228" t="s">
        <v>36</v>
      </c>
      <c r="T228" t="s">
        <v>37</v>
      </c>
      <c r="U228" t="s">
        <v>38</v>
      </c>
      <c r="V228" t="s">
        <v>39</v>
      </c>
      <c r="W228" t="s">
        <v>40</v>
      </c>
      <c r="X228" t="s">
        <v>41</v>
      </c>
      <c r="Y228" t="s">
        <v>42</v>
      </c>
      <c r="Z228" t="s">
        <v>43</v>
      </c>
      <c r="AA228" t="s">
        <v>44</v>
      </c>
      <c r="AB228" t="s">
        <v>45</v>
      </c>
      <c r="AC228" t="s">
        <v>46</v>
      </c>
      <c r="AD228" t="s">
        <v>47</v>
      </c>
      <c r="AE228" t="s">
        <v>48</v>
      </c>
      <c r="AF228" t="s">
        <v>49</v>
      </c>
      <c r="AG228" t="s">
        <v>50</v>
      </c>
      <c r="AH228" t="s">
        <v>51</v>
      </c>
      <c r="AI228" t="s">
        <v>52</v>
      </c>
      <c r="AJ228" t="s">
        <v>53</v>
      </c>
      <c r="AK228" t="s">
        <v>54</v>
      </c>
      <c r="AL228" t="s">
        <v>55</v>
      </c>
      <c r="AM228" t="s">
        <v>56</v>
      </c>
      <c r="AN228" t="s">
        <v>57</v>
      </c>
      <c r="AO228" t="s">
        <v>58</v>
      </c>
      <c r="AP228" t="s">
        <v>59</v>
      </c>
      <c r="AQ228" t="s">
        <v>60</v>
      </c>
      <c r="AR228" t="s">
        <v>61</v>
      </c>
      <c r="AS228" t="s">
        <v>116</v>
      </c>
      <c r="AT228" t="s">
        <v>117</v>
      </c>
      <c r="AU228" t="s">
        <v>118</v>
      </c>
      <c r="AV228" t="s">
        <v>119</v>
      </c>
      <c r="AW228" t="s">
        <v>120</v>
      </c>
      <c r="AX228" t="s">
        <v>121</v>
      </c>
      <c r="AY228" t="s">
        <v>171</v>
      </c>
    </row>
    <row r="229" spans="1:51" x14ac:dyDescent="0.25">
      <c r="A229">
        <v>96</v>
      </c>
      <c r="B229" s="4">
        <v>0.97939334</v>
      </c>
      <c r="C229" s="4">
        <v>0</v>
      </c>
      <c r="D229" s="4">
        <v>22.109273031201798</v>
      </c>
      <c r="E229" s="4">
        <v>0</v>
      </c>
      <c r="F229" s="5">
        <v>2.0606659999999999E-2</v>
      </c>
      <c r="G229" s="5">
        <v>0</v>
      </c>
      <c r="H229" s="4">
        <v>4.75</v>
      </c>
      <c r="I229" s="4">
        <v>3.939838</v>
      </c>
      <c r="J229" s="4">
        <v>-16.0609</v>
      </c>
      <c r="K229" s="4">
        <v>21.68</v>
      </c>
      <c r="L229" s="4">
        <v>100</v>
      </c>
      <c r="M229" s="4">
        <v>83</v>
      </c>
      <c r="N229" s="4">
        <v>30</v>
      </c>
      <c r="O229" s="4">
        <v>2.0299999999999998</v>
      </c>
      <c r="P229" s="4">
        <v>27239.99</v>
      </c>
      <c r="Q229" s="4">
        <v>27239.99</v>
      </c>
      <c r="R229" s="4">
        <v>808</v>
      </c>
      <c r="S229" s="4">
        <v>0</v>
      </c>
      <c r="T229" s="4">
        <v>0</v>
      </c>
      <c r="U229" s="4">
        <v>0</v>
      </c>
      <c r="V229" s="4">
        <v>0</v>
      </c>
      <c r="W229" s="4">
        <v>0</v>
      </c>
      <c r="X229" s="4">
        <v>1</v>
      </c>
      <c r="Y229" s="4">
        <v>0</v>
      </c>
      <c r="Z229" s="5">
        <v>1.096083E-2</v>
      </c>
      <c r="AA229" s="5">
        <v>1.9591000000000001E-4</v>
      </c>
      <c r="AB229" s="10">
        <v>7.13454E-3</v>
      </c>
      <c r="AC229" s="10">
        <v>1.7504599999999999E-3</v>
      </c>
      <c r="AD229" s="10">
        <v>5.6490999999999996E-4</v>
      </c>
      <c r="AE229" s="4">
        <v>0.36461551311296903</v>
      </c>
      <c r="AF229" s="4">
        <v>0</v>
      </c>
      <c r="AG229" s="4">
        <v>0</v>
      </c>
      <c r="AH229" s="4">
        <v>0</v>
      </c>
      <c r="AI229" s="4">
        <v>0</v>
      </c>
      <c r="AJ229" s="4">
        <v>0</v>
      </c>
      <c r="AK229" s="4">
        <v>0</v>
      </c>
      <c r="AL229" s="4">
        <v>1</v>
      </c>
      <c r="AM229" s="4">
        <v>0</v>
      </c>
      <c r="AN229" s="4">
        <v>0</v>
      </c>
      <c r="AO229" s="4" t="s">
        <v>68</v>
      </c>
      <c r="AP229" s="4" t="s">
        <v>69</v>
      </c>
      <c r="AQ229">
        <v>27239.99</v>
      </c>
      <c r="AR229" s="4">
        <v>1</v>
      </c>
      <c r="AS229" s="15">
        <v>100</v>
      </c>
      <c r="AT229" s="15">
        <v>0</v>
      </c>
      <c r="AU229" s="15">
        <v>100</v>
      </c>
      <c r="AV229" s="15">
        <v>0</v>
      </c>
      <c r="AW229" s="15">
        <v>0</v>
      </c>
      <c r="AX229" s="15">
        <v>0</v>
      </c>
      <c r="AY229" s="31">
        <v>4447.4399999999996</v>
      </c>
    </row>
    <row r="230" spans="1:51" x14ac:dyDescent="0.25">
      <c r="A230">
        <v>96</v>
      </c>
      <c r="B230" s="4">
        <v>0.97611915175111696</v>
      </c>
      <c r="C230" s="4">
        <v>100</v>
      </c>
      <c r="D230" s="4">
        <v>25.1771914012858</v>
      </c>
      <c r="E230" s="4">
        <v>0.97608981275552498</v>
      </c>
      <c r="F230" s="5">
        <v>2.3880848248882001E-2</v>
      </c>
      <c r="G230" s="5">
        <v>0</v>
      </c>
      <c r="H230" s="4">
        <v>4.75</v>
      </c>
      <c r="I230" s="4">
        <v>3.914507</v>
      </c>
      <c r="J230" s="4">
        <v>-13.4291411794305</v>
      </c>
      <c r="K230" s="4">
        <v>25.61</v>
      </c>
      <c r="L230" s="4">
        <v>100</v>
      </c>
      <c r="M230" s="4">
        <v>72.613588375330593</v>
      </c>
      <c r="N230" s="4">
        <v>52.298389431644203</v>
      </c>
      <c r="O230" s="4">
        <v>2.2848027159786999</v>
      </c>
      <c r="P230" s="4">
        <v>24587.1358946328</v>
      </c>
      <c r="Q230" s="4">
        <v>24523.02</v>
      </c>
      <c r="R230" s="4">
        <v>776.21293421446398</v>
      </c>
      <c r="S230" s="4">
        <v>0</v>
      </c>
      <c r="T230" s="4">
        <v>0</v>
      </c>
      <c r="U230" s="4">
        <v>0</v>
      </c>
      <c r="V230" s="4">
        <v>0</v>
      </c>
      <c r="W230" s="4">
        <v>0</v>
      </c>
      <c r="X230" s="4">
        <v>1</v>
      </c>
      <c r="Y230" s="4">
        <v>0</v>
      </c>
      <c r="Z230" s="5">
        <v>1.2032078524321199E-2</v>
      </c>
      <c r="AA230" s="5">
        <v>2.8785574503466498E-4</v>
      </c>
      <c r="AB230" s="10">
        <v>9.0791767791772691E-3</v>
      </c>
      <c r="AC230" s="10">
        <v>1.8953799999999999E-3</v>
      </c>
      <c r="AD230" s="10">
        <v>5.8634245601071899E-4</v>
      </c>
      <c r="AE230" s="4">
        <v>0.47631304239371602</v>
      </c>
      <c r="AF230" s="4">
        <v>0</v>
      </c>
      <c r="AG230" s="4">
        <v>0</v>
      </c>
      <c r="AH230" s="4">
        <v>0</v>
      </c>
      <c r="AI230" s="4">
        <v>0</v>
      </c>
      <c r="AJ230" s="4">
        <v>0</v>
      </c>
      <c r="AK230" s="4">
        <v>0</v>
      </c>
      <c r="AL230" s="4">
        <v>0.52556618230544105</v>
      </c>
      <c r="AM230" s="4">
        <v>0</v>
      </c>
      <c r="AN230" s="4">
        <v>0</v>
      </c>
      <c r="AO230" s="4" t="s">
        <v>145</v>
      </c>
      <c r="AP230" s="4" t="s">
        <v>129</v>
      </c>
      <c r="AQ230">
        <v>49046.04</v>
      </c>
      <c r="AR230" s="4">
        <v>2</v>
      </c>
      <c r="AS230" s="15">
        <v>100</v>
      </c>
      <c r="AT230" s="15">
        <v>0</v>
      </c>
      <c r="AU230" s="15">
        <v>100</v>
      </c>
      <c r="AV230" s="15">
        <v>0</v>
      </c>
      <c r="AW230" s="15">
        <v>0</v>
      </c>
      <c r="AX230" s="15">
        <v>0</v>
      </c>
      <c r="AY230" s="31">
        <v>4327.7529553415498</v>
      </c>
    </row>
    <row r="231" spans="1:51" x14ac:dyDescent="0.25">
      <c r="A231">
        <v>96</v>
      </c>
      <c r="B231" s="4">
        <v>0.98093261789464903</v>
      </c>
      <c r="C231" s="4">
        <v>67.168963089963398</v>
      </c>
      <c r="D231" s="4">
        <v>20.627490627131898</v>
      </c>
      <c r="E231" s="4">
        <v>8.8639118645105E-2</v>
      </c>
      <c r="F231" s="5">
        <v>1.90673821053505E-2</v>
      </c>
      <c r="G231" s="5">
        <v>0</v>
      </c>
      <c r="H231" s="4">
        <v>4.875</v>
      </c>
      <c r="I231" s="4">
        <v>3.9616103037770598</v>
      </c>
      <c r="J231" s="4">
        <v>-19.5576119751845</v>
      </c>
      <c r="K231" s="4">
        <v>32.872092768899499</v>
      </c>
      <c r="L231" s="4">
        <v>99.846719417017098</v>
      </c>
      <c r="M231" s="4">
        <v>73.964330529731399</v>
      </c>
      <c r="N231" s="4">
        <v>85.000794462545699</v>
      </c>
      <c r="O231" s="4">
        <v>8.6418775454709706</v>
      </c>
      <c r="P231" s="4">
        <v>32158.1590897477</v>
      </c>
      <c r="Q231" s="4">
        <v>28684.661111111101</v>
      </c>
      <c r="R231" s="4">
        <v>787.49020357182701</v>
      </c>
      <c r="S231" s="4">
        <v>0</v>
      </c>
      <c r="T231" s="4">
        <v>0</v>
      </c>
      <c r="U231" s="4">
        <v>0.22069902245470299</v>
      </c>
      <c r="V231" s="4">
        <v>0</v>
      </c>
      <c r="W231" s="4">
        <v>0</v>
      </c>
      <c r="X231" s="4">
        <v>0.22069902245470299</v>
      </c>
      <c r="Y231" s="4">
        <v>0</v>
      </c>
      <c r="Z231" s="5">
        <v>9.2332598786215303E-3</v>
      </c>
      <c r="AA231" s="5">
        <v>2.8055006756960103E-4</v>
      </c>
      <c r="AB231" s="10">
        <v>7.8381611516704901E-3</v>
      </c>
      <c r="AC231" s="10">
        <v>9.6118267592609904E-4</v>
      </c>
      <c r="AD231" s="10">
        <v>7.5420957941090797E-4</v>
      </c>
      <c r="AE231" s="4">
        <v>0.23817690331562399</v>
      </c>
      <c r="AF231" s="4">
        <v>0</v>
      </c>
      <c r="AG231" s="4">
        <v>0.41082715713915202</v>
      </c>
      <c r="AH231" s="4">
        <v>0.49996027687271399</v>
      </c>
      <c r="AI231" s="4">
        <v>0.49996027687271399</v>
      </c>
      <c r="AJ231" s="4">
        <v>0.49996027687271399</v>
      </c>
      <c r="AK231" s="4">
        <v>1</v>
      </c>
      <c r="AL231" s="4">
        <v>1</v>
      </c>
      <c r="AM231" s="4">
        <v>0</v>
      </c>
      <c r="AN231" s="4">
        <v>0</v>
      </c>
      <c r="AO231" s="4" t="s">
        <v>146</v>
      </c>
      <c r="AP231" s="4" t="s">
        <v>130</v>
      </c>
      <c r="AQ231">
        <v>258161.95</v>
      </c>
      <c r="AR231" s="4">
        <v>9</v>
      </c>
      <c r="AS231" s="15">
        <v>100</v>
      </c>
      <c r="AT231" s="15">
        <v>0</v>
      </c>
      <c r="AU231" s="15">
        <v>100</v>
      </c>
      <c r="AV231" s="15">
        <v>0</v>
      </c>
      <c r="AW231" s="15">
        <v>0</v>
      </c>
      <c r="AX231" s="15">
        <v>0</v>
      </c>
      <c r="AY231" s="31">
        <v>4505.9696222464199</v>
      </c>
    </row>
    <row r="232" spans="1:51" x14ac:dyDescent="0.25">
      <c r="A232">
        <v>96</v>
      </c>
      <c r="B232" s="4">
        <v>0.97932168036223899</v>
      </c>
      <c r="C232" s="4">
        <v>93.352652837849604</v>
      </c>
      <c r="D232" s="4">
        <v>22.177634235309601</v>
      </c>
      <c r="E232" s="4">
        <v>0.20221225010940599</v>
      </c>
      <c r="F232" s="5">
        <v>2.06783196377609E-2</v>
      </c>
      <c r="G232" s="5">
        <v>0</v>
      </c>
      <c r="H232" s="4">
        <v>4.85696894572673</v>
      </c>
      <c r="I232" s="4">
        <v>3.90810588106334</v>
      </c>
      <c r="J232" s="4">
        <v>-18.827103779307699</v>
      </c>
      <c r="K232" s="4">
        <v>38.168391940256399</v>
      </c>
      <c r="L232" s="4">
        <v>98.306070923628894</v>
      </c>
      <c r="M232" s="4">
        <v>68.5518433682618</v>
      </c>
      <c r="N232" s="4">
        <v>80.5578602852503</v>
      </c>
      <c r="O232" s="4">
        <v>7.9757924611527402</v>
      </c>
      <c r="P232" s="4">
        <v>32634.021349804902</v>
      </c>
      <c r="Q232" s="4">
        <v>27969.624545454499</v>
      </c>
      <c r="R232" s="4">
        <v>776.91077141575602</v>
      </c>
      <c r="S232" s="4">
        <v>0</v>
      </c>
      <c r="T232" s="4">
        <v>0</v>
      </c>
      <c r="U232" s="4">
        <v>0.40795119718674</v>
      </c>
      <c r="V232" s="4">
        <v>0</v>
      </c>
      <c r="W232" s="4">
        <v>0</v>
      </c>
      <c r="X232" s="4">
        <v>0.265713970808656</v>
      </c>
      <c r="Y232" s="4">
        <v>0</v>
      </c>
      <c r="Z232" s="5">
        <v>8.5926612441396197E-3</v>
      </c>
      <c r="AA232" s="5">
        <v>2.8048924476835801E-4</v>
      </c>
      <c r="AB232" s="10">
        <v>9.3760416043654708E-3</v>
      </c>
      <c r="AC232" s="10">
        <v>1.5769166479326999E-3</v>
      </c>
      <c r="AD232" s="10">
        <v>8.52189289708669E-4</v>
      </c>
      <c r="AE232" s="4">
        <v>0.39773372795261902</v>
      </c>
      <c r="AF232" s="4">
        <v>0</v>
      </c>
      <c r="AG232" s="4">
        <v>0.19098897775043999</v>
      </c>
      <c r="AH232" s="4">
        <v>0.22315010111456299</v>
      </c>
      <c r="AI232" s="4">
        <v>0.22315010111456299</v>
      </c>
      <c r="AJ232" s="4">
        <v>0.22315010111456299</v>
      </c>
      <c r="AK232" s="4">
        <v>0.22315010111456299</v>
      </c>
      <c r="AL232" s="4">
        <v>0.58443417854570601</v>
      </c>
      <c r="AM232" s="4">
        <v>0</v>
      </c>
      <c r="AN232" s="4">
        <v>0</v>
      </c>
      <c r="AO232" s="4" t="s">
        <v>147</v>
      </c>
      <c r="AP232" s="4" t="s">
        <v>131</v>
      </c>
      <c r="AQ232">
        <v>307665.87</v>
      </c>
      <c r="AR232" s="4">
        <v>11</v>
      </c>
      <c r="AS232" s="15">
        <v>100</v>
      </c>
      <c r="AT232" s="15">
        <v>0</v>
      </c>
      <c r="AU232" s="15">
        <v>100</v>
      </c>
      <c r="AV232" s="15">
        <v>0</v>
      </c>
      <c r="AW232" s="15">
        <v>0</v>
      </c>
      <c r="AX232" s="15">
        <v>0</v>
      </c>
      <c r="AY232">
        <v>4259.4737514892304</v>
      </c>
    </row>
    <row r="233" spans="1:51" x14ac:dyDescent="0.25">
      <c r="A233">
        <v>96</v>
      </c>
      <c r="B233" s="4">
        <v>0.97922808996721</v>
      </c>
      <c r="C233" s="4">
        <v>80.502575466473104</v>
      </c>
      <c r="D233" s="4">
        <v>22.2668339215878</v>
      </c>
      <c r="E233" s="4">
        <v>0.127367392134554</v>
      </c>
      <c r="F233" s="5">
        <v>2.0771910032789501E-2</v>
      </c>
      <c r="G233" s="5">
        <v>0</v>
      </c>
      <c r="H233" s="4">
        <v>4.8787342751306699</v>
      </c>
      <c r="I233" s="4">
        <v>3.8691701549236801</v>
      </c>
      <c r="J233" s="4">
        <v>-16.904092110173501</v>
      </c>
      <c r="K233" s="4">
        <v>41.8985616808503</v>
      </c>
      <c r="L233" s="4">
        <v>98.423969180162402</v>
      </c>
      <c r="M233" s="4">
        <v>67.913797359253806</v>
      </c>
      <c r="N233" s="4">
        <v>75.157727487977098</v>
      </c>
      <c r="O233" s="4">
        <v>7.2034569829031101</v>
      </c>
      <c r="P233" s="4">
        <v>30852.854838516399</v>
      </c>
      <c r="Q233" s="4">
        <v>21558.941538461499</v>
      </c>
      <c r="R233" s="4">
        <v>781.22108121192105</v>
      </c>
      <c r="S233" s="4">
        <v>0</v>
      </c>
      <c r="T233" s="4">
        <v>0</v>
      </c>
      <c r="U233" s="4">
        <v>0.28779584726294499</v>
      </c>
      <c r="V233" s="4">
        <v>0</v>
      </c>
      <c r="W233" s="4">
        <v>0</v>
      </c>
      <c r="X233" s="4">
        <v>0.31490828149690803</v>
      </c>
      <c r="Y233" s="4">
        <v>0</v>
      </c>
      <c r="Z233" s="5">
        <v>9.1730205469067495E-3</v>
      </c>
      <c r="AA233" s="5">
        <v>2.3711648258277501E-4</v>
      </c>
      <c r="AB233" s="10">
        <v>8.9761367736049796E-3</v>
      </c>
      <c r="AC233" s="10">
        <v>1.5701290219114501E-3</v>
      </c>
      <c r="AD233" s="10">
        <v>8.15491564542343E-4</v>
      </c>
      <c r="AE233" s="4">
        <v>0.32600531336669702</v>
      </c>
      <c r="AF233" s="4">
        <v>9.7862910638113199E-2</v>
      </c>
      <c r="AG233" s="4">
        <v>0.206019462065784</v>
      </c>
      <c r="AH233" s="4">
        <v>0.23747269738945301</v>
      </c>
      <c r="AI233" s="4">
        <v>0.23747269738945301</v>
      </c>
      <c r="AJ233" s="4">
        <v>0.23747269738945301</v>
      </c>
      <c r="AK233" s="4">
        <v>0.51356577945313697</v>
      </c>
      <c r="AL233" s="4">
        <v>0.77799381045679905</v>
      </c>
      <c r="AM233" s="4">
        <v>0</v>
      </c>
      <c r="AN233" s="4">
        <v>0</v>
      </c>
      <c r="AO233" s="4" t="s">
        <v>148</v>
      </c>
      <c r="AP233" s="4" t="s">
        <v>132</v>
      </c>
      <c r="AQ233">
        <v>280266.23999999999</v>
      </c>
      <c r="AR233" s="4">
        <v>13</v>
      </c>
      <c r="AS233" s="15">
        <v>100</v>
      </c>
      <c r="AT233" s="15">
        <v>0</v>
      </c>
      <c r="AU233" s="15">
        <v>100</v>
      </c>
      <c r="AV233" s="15">
        <v>0</v>
      </c>
      <c r="AW233" s="15">
        <v>0</v>
      </c>
      <c r="AX233" s="15">
        <v>0</v>
      </c>
      <c r="AY233">
        <v>4406.6763460400998</v>
      </c>
    </row>
    <row r="234" spans="1:51" x14ac:dyDescent="0.25">
      <c r="A234">
        <v>96</v>
      </c>
      <c r="B234" s="4">
        <v>0.98184661185342903</v>
      </c>
      <c r="C234" s="4">
        <v>51.349736638458097</v>
      </c>
      <c r="D234" s="4">
        <v>19.7354547227193</v>
      </c>
      <c r="E234" s="4">
        <v>5.82757231621314E-2</v>
      </c>
      <c r="F234" s="5">
        <v>1.81533881465702E-2</v>
      </c>
      <c r="G234" s="5">
        <v>0</v>
      </c>
      <c r="H234" s="4">
        <v>4.8994549405909096</v>
      </c>
      <c r="I234" s="4">
        <v>3.88206336725387</v>
      </c>
      <c r="J234" s="4">
        <v>-5.3118101767779802</v>
      </c>
      <c r="K234" s="4">
        <v>47.848133928776903</v>
      </c>
      <c r="L234" s="4">
        <v>93.515910490806803</v>
      </c>
      <c r="M234" s="4">
        <v>68.182599230823101</v>
      </c>
      <c r="N234" s="4">
        <v>70.082130749111798</v>
      </c>
      <c r="O234" s="4">
        <v>8.9512854840707394</v>
      </c>
      <c r="P234" s="4">
        <v>38247.663088352499</v>
      </c>
      <c r="Q234" s="4">
        <v>32493.657368421002</v>
      </c>
      <c r="R234" s="4">
        <v>779.27508680277003</v>
      </c>
      <c r="S234" s="4">
        <v>0</v>
      </c>
      <c r="T234" s="4">
        <v>0</v>
      </c>
      <c r="U234" s="4">
        <v>0.31791546881481197</v>
      </c>
      <c r="V234" s="4">
        <v>0</v>
      </c>
      <c r="W234" s="4">
        <v>0</v>
      </c>
      <c r="X234" s="4">
        <v>0.52217845785579897</v>
      </c>
      <c r="Y234" s="4">
        <v>0</v>
      </c>
      <c r="Z234" s="5">
        <v>7.3931993481356102E-3</v>
      </c>
      <c r="AA234" s="5">
        <v>3.0472232259983199E-4</v>
      </c>
      <c r="AB234" s="10">
        <v>8.2347497730381296E-3</v>
      </c>
      <c r="AC234" s="10">
        <v>1.0300360525232199E-3</v>
      </c>
      <c r="AD234" s="10">
        <v>1.1906651403573499E-3</v>
      </c>
      <c r="AE234" s="4">
        <v>0.243126446711105</v>
      </c>
      <c r="AF234" s="4">
        <v>0.18604226713135499</v>
      </c>
      <c r="AG234" s="4">
        <v>0.51633328473545503</v>
      </c>
      <c r="AH234" s="4">
        <v>0.52885587436667103</v>
      </c>
      <c r="AI234" s="4">
        <v>0.52885587436667103</v>
      </c>
      <c r="AJ234" s="4">
        <v>0.52885587436667103</v>
      </c>
      <c r="AK234" s="4">
        <v>0.63666940085748502</v>
      </c>
      <c r="AL234" s="4">
        <v>0.79831231516939405</v>
      </c>
      <c r="AM234" s="4">
        <v>0</v>
      </c>
      <c r="AN234" s="4">
        <v>0</v>
      </c>
      <c r="AO234" s="4" t="s">
        <v>70</v>
      </c>
      <c r="AP234" s="4" t="s">
        <v>71</v>
      </c>
      <c r="AQ234">
        <v>617379.49</v>
      </c>
      <c r="AR234" s="4">
        <v>19</v>
      </c>
      <c r="AS234" s="15">
        <v>100</v>
      </c>
      <c r="AT234" s="15">
        <v>0</v>
      </c>
      <c r="AU234" s="15">
        <v>100</v>
      </c>
      <c r="AV234" s="15">
        <v>0</v>
      </c>
      <c r="AW234" s="15">
        <v>0</v>
      </c>
      <c r="AX234" s="15">
        <v>0</v>
      </c>
      <c r="AY234">
        <v>4432.3435711398497</v>
      </c>
    </row>
    <row r="235" spans="1:51" x14ac:dyDescent="0.25">
      <c r="A235">
        <v>96</v>
      </c>
      <c r="B235" s="4">
        <v>0.97892429157364902</v>
      </c>
      <c r="C235" s="4">
        <v>65.792470935479301</v>
      </c>
      <c r="D235" s="4">
        <v>22.5557344227519</v>
      </c>
      <c r="E235" s="4">
        <v>8.5514531613319594E-2</v>
      </c>
      <c r="F235" s="5">
        <v>2.1075708426350401E-2</v>
      </c>
      <c r="G235" s="5">
        <v>0</v>
      </c>
      <c r="H235" s="4">
        <v>4.7402654883228097</v>
      </c>
      <c r="I235" s="4">
        <v>3.8520699979569901</v>
      </c>
      <c r="J235" s="4">
        <v>-30.851574404674999</v>
      </c>
      <c r="K235" s="4">
        <v>52.710950808280003</v>
      </c>
      <c r="L235" s="4">
        <v>75.807244058398894</v>
      </c>
      <c r="M235" s="4">
        <v>75.058489998158905</v>
      </c>
      <c r="N235" s="4">
        <v>75.728218874850796</v>
      </c>
      <c r="O235" s="4">
        <v>21.363882835804901</v>
      </c>
      <c r="P235" s="4">
        <v>89682.994062644997</v>
      </c>
      <c r="Q235" s="4">
        <v>35032.292258064503</v>
      </c>
      <c r="R235" s="4">
        <v>772.68282798913594</v>
      </c>
      <c r="S235" s="4">
        <v>0</v>
      </c>
      <c r="T235" s="4">
        <v>0</v>
      </c>
      <c r="U235" s="4">
        <v>0.24409151129189499</v>
      </c>
      <c r="V235" s="4">
        <v>0</v>
      </c>
      <c r="W235" s="4">
        <v>0</v>
      </c>
      <c r="X235" s="4">
        <v>0.29849134769721097</v>
      </c>
      <c r="Y235" s="4">
        <v>0</v>
      </c>
      <c r="Z235" s="5">
        <v>6.7980423174980103E-3</v>
      </c>
      <c r="AA235" s="5">
        <v>1.6939838852919701E-4</v>
      </c>
      <c r="AB235" s="10">
        <v>7.7540285972989703E-3</v>
      </c>
      <c r="AC235" s="10">
        <v>1.1678866637897199E-3</v>
      </c>
      <c r="AD235" s="10">
        <v>5.1863347851591399E-3</v>
      </c>
      <c r="AE235" s="4">
        <v>0.27023923802046401</v>
      </c>
      <c r="AF235" s="4">
        <v>2.40933190249372E-2</v>
      </c>
      <c r="AG235" s="4">
        <v>0.19358999520681799</v>
      </c>
      <c r="AH235" s="4">
        <v>0.44345021173367899</v>
      </c>
      <c r="AI235" s="4">
        <v>0.44345021173367899</v>
      </c>
      <c r="AJ235" s="4">
        <v>0.65710536230968297</v>
      </c>
      <c r="AK235" s="4">
        <v>0.724020775817658</v>
      </c>
      <c r="AL235" s="4">
        <v>0.84706858389254203</v>
      </c>
      <c r="AM235" s="4">
        <v>0</v>
      </c>
      <c r="AN235" s="4">
        <v>0</v>
      </c>
      <c r="AO235" s="4" t="s">
        <v>149</v>
      </c>
      <c r="AP235" s="4" t="s">
        <v>133</v>
      </c>
      <c r="AQ235">
        <v>1086001.06</v>
      </c>
      <c r="AR235" s="4">
        <v>31</v>
      </c>
      <c r="AS235" s="15">
        <v>100</v>
      </c>
      <c r="AT235" s="15">
        <v>0</v>
      </c>
      <c r="AU235" s="15">
        <v>100</v>
      </c>
      <c r="AV235" s="15">
        <v>0</v>
      </c>
      <c r="AW235" s="15">
        <v>0</v>
      </c>
      <c r="AX235" s="15">
        <v>0</v>
      </c>
      <c r="AY235" s="31">
        <v>4523.2493280947601</v>
      </c>
    </row>
    <row r="236" spans="1:51" x14ac:dyDescent="0.25">
      <c r="A236">
        <v>96</v>
      </c>
      <c r="B236" s="4">
        <v>0.97819269102272099</v>
      </c>
      <c r="C236" s="4">
        <v>93.443030635925894</v>
      </c>
      <c r="D236" s="4">
        <v>23.247423743520699</v>
      </c>
      <c r="E236" s="4">
        <v>0.20312183037960399</v>
      </c>
      <c r="F236" s="5">
        <v>2.18073089772782E-2</v>
      </c>
      <c r="G236" s="5">
        <v>0</v>
      </c>
      <c r="H236" s="4">
        <v>4.6810848888510703</v>
      </c>
      <c r="I236" s="4">
        <v>3.8720153390065102</v>
      </c>
      <c r="J236" s="4">
        <v>-24.8877580375494</v>
      </c>
      <c r="K236" s="4">
        <v>57.1632138443278</v>
      </c>
      <c r="L236" s="4">
        <v>62.322629908982798</v>
      </c>
      <c r="M236" s="4">
        <v>72.862049047978203</v>
      </c>
      <c r="N236" s="4">
        <v>82.1744449963835</v>
      </c>
      <c r="O236" s="4">
        <v>29.609923634946401</v>
      </c>
      <c r="P236" s="4">
        <v>119728.001535146</v>
      </c>
      <c r="Q236" s="4">
        <v>51911.475161290298</v>
      </c>
      <c r="R236" s="4">
        <v>766.43331223683094</v>
      </c>
      <c r="S236" s="4">
        <v>0</v>
      </c>
      <c r="T236" s="4">
        <v>0</v>
      </c>
      <c r="U236" s="4">
        <v>0.17183880401656201</v>
      </c>
      <c r="V236" s="4">
        <v>0</v>
      </c>
      <c r="W236" s="4">
        <v>0</v>
      </c>
      <c r="X236" s="4">
        <v>0.58609285796981403</v>
      </c>
      <c r="Y236" s="4">
        <v>0</v>
      </c>
      <c r="Z236" s="5">
        <v>4.7173070055443501E-3</v>
      </c>
      <c r="AA236" s="5">
        <v>1.5368992250293199E-4</v>
      </c>
      <c r="AB236" s="10">
        <v>7.5360953789603002E-3</v>
      </c>
      <c r="AC236" s="10">
        <v>9.8179023316604806E-4</v>
      </c>
      <c r="AD236" s="10">
        <v>8.4184104017764102E-3</v>
      </c>
      <c r="AE236" s="4">
        <v>0.27231052473684603</v>
      </c>
      <c r="AF236" s="4">
        <v>1.5536728895164401E-2</v>
      </c>
      <c r="AG236" s="4">
        <v>0.346872563256307</v>
      </c>
      <c r="AH236" s="4">
        <v>0.52512156038742197</v>
      </c>
      <c r="AI236" s="4">
        <v>0.54312041505050201</v>
      </c>
      <c r="AJ236" s="4">
        <v>0.56026686945523496</v>
      </c>
      <c r="AK236" s="4">
        <v>0.75497829049208898</v>
      </c>
      <c r="AL236" s="4">
        <v>0.78594540719764905</v>
      </c>
      <c r="AM236" s="4">
        <v>0</v>
      </c>
      <c r="AN236" s="4">
        <v>0</v>
      </c>
      <c r="AO236" s="4" t="s">
        <v>150</v>
      </c>
      <c r="AP236" s="4" t="s">
        <v>134</v>
      </c>
      <c r="AQ236">
        <v>1609255.73</v>
      </c>
      <c r="AR236" s="4">
        <v>31</v>
      </c>
      <c r="AS236" s="15">
        <v>100</v>
      </c>
      <c r="AT236" s="15">
        <v>0</v>
      </c>
      <c r="AU236" s="15">
        <v>100</v>
      </c>
      <c r="AV236" s="15">
        <v>0</v>
      </c>
      <c r="AW236" s="15">
        <v>0</v>
      </c>
      <c r="AX236" s="15">
        <v>0</v>
      </c>
      <c r="AY236" s="31">
        <v>4568.6905495538604</v>
      </c>
    </row>
    <row r="237" spans="1:51" x14ac:dyDescent="0.25">
      <c r="A237">
        <v>96</v>
      </c>
      <c r="B237" s="4">
        <v>0.97628532933451295</v>
      </c>
      <c r="C237" s="4">
        <v>32.2626102666554</v>
      </c>
      <c r="D237" s="4">
        <v>25.024191361467</v>
      </c>
      <c r="E237" s="4">
        <v>3.19397863075929E-2</v>
      </c>
      <c r="F237" s="5">
        <v>2.3714670665486701E-2</v>
      </c>
      <c r="G237" s="5">
        <v>0</v>
      </c>
      <c r="H237" s="4">
        <v>4.5960615527186004</v>
      </c>
      <c r="I237" s="4">
        <v>3.8998780116368801</v>
      </c>
      <c r="J237" s="4">
        <v>-35.572412446072697</v>
      </c>
      <c r="K237" s="4">
        <v>62.804174061834999</v>
      </c>
      <c r="L237" s="4">
        <v>44.742971250623498</v>
      </c>
      <c r="M237" s="4">
        <v>77.6589237549709</v>
      </c>
      <c r="N237" s="4">
        <v>80.501690262898805</v>
      </c>
      <c r="O237" s="4">
        <v>43.736449318495403</v>
      </c>
      <c r="P237" s="4">
        <v>151455.20048263</v>
      </c>
      <c r="Q237" s="4">
        <v>78563.336153846103</v>
      </c>
      <c r="R237" s="4">
        <v>762.808803513425</v>
      </c>
      <c r="S237" s="4">
        <v>0</v>
      </c>
      <c r="T237" s="4">
        <v>0</v>
      </c>
      <c r="U237" s="4">
        <v>5.2060015037157098E-2</v>
      </c>
      <c r="V237" s="4">
        <v>0</v>
      </c>
      <c r="W237" s="4">
        <v>0</v>
      </c>
      <c r="X237" s="4">
        <v>0.87461220044343002</v>
      </c>
      <c r="Y237" s="4">
        <v>0</v>
      </c>
      <c r="Z237" s="5">
        <v>3.28580042149471E-3</v>
      </c>
      <c r="AA237" s="5">
        <v>1.52269540057327E-4</v>
      </c>
      <c r="AB237" s="10">
        <v>6.7383587816173202E-3</v>
      </c>
      <c r="AC237" s="10">
        <v>8.1970412341059E-4</v>
      </c>
      <c r="AD237" s="10">
        <v>1.2718524241016001E-2</v>
      </c>
      <c r="AE237" s="4">
        <v>0.20496888977043301</v>
      </c>
      <c r="AF237" s="4">
        <v>5.4928048890137499E-2</v>
      </c>
      <c r="AG237" s="4">
        <v>0.53665149168181603</v>
      </c>
      <c r="AH237" s="4">
        <v>0.61906867949178501</v>
      </c>
      <c r="AI237" s="4">
        <v>0.61906867949178501</v>
      </c>
      <c r="AJ237" s="4">
        <v>0.61906867949178501</v>
      </c>
      <c r="AK237" s="4">
        <v>0.88307419226096795</v>
      </c>
      <c r="AL237" s="4">
        <v>0.91730200005116802</v>
      </c>
      <c r="AM237" s="4">
        <v>0</v>
      </c>
      <c r="AN237" s="4">
        <v>0</v>
      </c>
      <c r="AO237" s="4" t="s">
        <v>151</v>
      </c>
      <c r="AP237" s="4" t="s">
        <v>135</v>
      </c>
      <c r="AQ237">
        <v>1021323.37</v>
      </c>
      <c r="AR237" s="4">
        <v>13</v>
      </c>
      <c r="AS237" s="15">
        <v>100</v>
      </c>
      <c r="AT237" s="15">
        <v>0</v>
      </c>
      <c r="AU237" s="15">
        <v>100</v>
      </c>
      <c r="AV237" s="15">
        <v>0</v>
      </c>
      <c r="AW237" s="15">
        <v>0</v>
      </c>
      <c r="AX237" s="15">
        <v>0</v>
      </c>
      <c r="AY237" s="31">
        <v>4479.2194469488104</v>
      </c>
    </row>
    <row r="238" spans="1:51" x14ac:dyDescent="0.25">
      <c r="A238">
        <v>96</v>
      </c>
      <c r="B238" s="4">
        <v>0.97543773204972095</v>
      </c>
      <c r="C238" s="4">
        <v>33.624522907411503</v>
      </c>
      <c r="D238" s="4">
        <v>25.8015876865922</v>
      </c>
      <c r="E238" s="4">
        <v>3.3576894468629902E-2</v>
      </c>
      <c r="F238" s="5">
        <v>2.4562267950278899E-2</v>
      </c>
      <c r="G238" s="5">
        <v>0</v>
      </c>
      <c r="H238" s="4">
        <v>4.5842137808585397</v>
      </c>
      <c r="I238" s="4">
        <v>3.83548104273736</v>
      </c>
      <c r="J238" s="4">
        <v>-36.497361868488703</v>
      </c>
      <c r="K238" s="4">
        <v>67.299262455309304</v>
      </c>
      <c r="L238" s="4">
        <v>46.030943354687103</v>
      </c>
      <c r="M238" s="4">
        <v>78.207523014619994</v>
      </c>
      <c r="N238" s="4">
        <v>80.885556982309296</v>
      </c>
      <c r="O238" s="4">
        <v>37.253655755410399</v>
      </c>
      <c r="P238" s="4">
        <v>154592.92062948601</v>
      </c>
      <c r="Q238" s="4">
        <v>73455.150869565201</v>
      </c>
      <c r="R238" s="4">
        <v>775.82044678229397</v>
      </c>
      <c r="S238" s="4">
        <v>0</v>
      </c>
      <c r="T238" s="4">
        <v>0</v>
      </c>
      <c r="U238" s="4">
        <v>0.131183910167912</v>
      </c>
      <c r="V238" s="4">
        <v>0</v>
      </c>
      <c r="W238" s="4">
        <v>0</v>
      </c>
      <c r="X238" s="4">
        <v>0.38463111418705498</v>
      </c>
      <c r="Y238" s="4">
        <v>0</v>
      </c>
      <c r="Z238" s="5">
        <v>3.99083674036669E-3</v>
      </c>
      <c r="AA238" s="5">
        <v>2.2772293615731101E-4</v>
      </c>
      <c r="AB238" s="10">
        <v>7.1895466207290001E-3</v>
      </c>
      <c r="AC238" s="10">
        <v>1.2689500246879999E-3</v>
      </c>
      <c r="AD238" s="10">
        <v>1.1885189002754299E-2</v>
      </c>
      <c r="AE238" s="4">
        <v>0.28910810237686402</v>
      </c>
      <c r="AF238" s="4">
        <v>0</v>
      </c>
      <c r="AG238" s="4">
        <v>3.1471501803167698E-2</v>
      </c>
      <c r="AH238" s="4">
        <v>0.38153784545029101</v>
      </c>
      <c r="AI238" s="4">
        <v>0.41448530258750499</v>
      </c>
      <c r="AJ238" s="4">
        <v>0.52764915464802897</v>
      </c>
      <c r="AK238" s="4">
        <v>0.54386319503198499</v>
      </c>
      <c r="AL238" s="4">
        <v>0.78196935513096599</v>
      </c>
      <c r="AM238" s="4">
        <v>0</v>
      </c>
      <c r="AN238" s="4">
        <v>0</v>
      </c>
      <c r="AO238" s="4" t="s">
        <v>152</v>
      </c>
      <c r="AP238" s="4" t="s">
        <v>136</v>
      </c>
      <c r="AQ238">
        <v>1689468.47</v>
      </c>
      <c r="AR238" s="4">
        <v>23</v>
      </c>
      <c r="AS238" s="15">
        <v>100</v>
      </c>
      <c r="AT238" s="15">
        <v>0</v>
      </c>
      <c r="AU238" s="15">
        <v>100</v>
      </c>
      <c r="AV238" s="15">
        <v>0</v>
      </c>
      <c r="AW238" s="15">
        <v>0</v>
      </c>
      <c r="AX238" s="15">
        <v>0</v>
      </c>
      <c r="AY238">
        <v>4730.92336695002</v>
      </c>
    </row>
    <row r="239" spans="1:51" x14ac:dyDescent="0.25">
      <c r="A239">
        <v>96</v>
      </c>
      <c r="B239" s="4">
        <v>0.97536508859146898</v>
      </c>
      <c r="C239" s="4">
        <v>14.2276096343364</v>
      </c>
      <c r="D239" s="4">
        <v>25.8678695850714</v>
      </c>
      <c r="E239" s="4">
        <v>1.2707981425426101E-2</v>
      </c>
      <c r="F239" s="5">
        <v>2.4634911408530299E-2</v>
      </c>
      <c r="G239" s="5">
        <v>0</v>
      </c>
      <c r="H239" s="4">
        <v>4.55921934192218</v>
      </c>
      <c r="I239" s="4">
        <v>3.8183159721589202</v>
      </c>
      <c r="J239" s="4">
        <v>-35.463906188073302</v>
      </c>
      <c r="K239" s="4">
        <v>72.746054398198098</v>
      </c>
      <c r="L239" s="4">
        <v>39.379267718845298</v>
      </c>
      <c r="M239" s="4">
        <v>78.051503737037095</v>
      </c>
      <c r="N239" s="4">
        <v>82.299515291867905</v>
      </c>
      <c r="O239" s="4">
        <v>42.984385967514399</v>
      </c>
      <c r="P239" s="4">
        <v>160118.92979887701</v>
      </c>
      <c r="Q239" s="4">
        <v>92426.634117647001</v>
      </c>
      <c r="R239" s="4">
        <v>773.53678685933596</v>
      </c>
      <c r="S239" s="4">
        <v>0</v>
      </c>
      <c r="T239" s="4">
        <v>0</v>
      </c>
      <c r="U239" s="4">
        <v>0.12818598799869699</v>
      </c>
      <c r="V239" s="4">
        <v>0</v>
      </c>
      <c r="W239" s="4">
        <v>0</v>
      </c>
      <c r="X239" s="4">
        <v>0.55589500691289095</v>
      </c>
      <c r="Y239" s="4">
        <v>0</v>
      </c>
      <c r="Z239" s="5">
        <v>2.6256000520349099E-3</v>
      </c>
      <c r="AA239" s="5">
        <v>1.20123657753623E-4</v>
      </c>
      <c r="AB239" s="10">
        <v>6.9924872018874602E-3</v>
      </c>
      <c r="AC239" s="10">
        <v>1.13255337588169E-3</v>
      </c>
      <c r="AD239" s="10">
        <v>1.37641287712974E-2</v>
      </c>
      <c r="AE239" s="4">
        <v>0.25682894655996202</v>
      </c>
      <c r="AF239" s="4">
        <v>0</v>
      </c>
      <c r="AG239" s="4">
        <v>0.21203787146203101</v>
      </c>
      <c r="AH239" s="4">
        <v>0.48711706018429402</v>
      </c>
      <c r="AI239" s="4">
        <v>0.48711706018429402</v>
      </c>
      <c r="AJ239" s="4">
        <v>0.60936386378262997</v>
      </c>
      <c r="AK239" s="4">
        <v>0.66683183847731897</v>
      </c>
      <c r="AL239" s="4">
        <v>0.85558400730403095</v>
      </c>
      <c r="AM239" s="4">
        <v>0</v>
      </c>
      <c r="AN239" s="4">
        <v>0</v>
      </c>
      <c r="AO239" s="4" t="s">
        <v>72</v>
      </c>
      <c r="AP239" s="4" t="s">
        <v>73</v>
      </c>
      <c r="AQ239">
        <v>3142505.56</v>
      </c>
      <c r="AR239" s="4">
        <v>34</v>
      </c>
      <c r="AS239" s="15">
        <v>100</v>
      </c>
      <c r="AT239" s="15">
        <v>0</v>
      </c>
      <c r="AU239" s="15">
        <v>100</v>
      </c>
      <c r="AV239" s="15">
        <v>0</v>
      </c>
      <c r="AW239" s="15">
        <v>0</v>
      </c>
      <c r="AX239" s="15">
        <v>0</v>
      </c>
      <c r="AY239">
        <v>4536.2686090525403</v>
      </c>
    </row>
    <row r="240" spans="1:51" x14ac:dyDescent="0.25">
      <c r="A240">
        <v>96</v>
      </c>
      <c r="B240" s="4">
        <v>0.97012979127451104</v>
      </c>
      <c r="C240" s="4">
        <v>38.692459427587401</v>
      </c>
      <c r="D240" s="4">
        <v>30.504274018582699</v>
      </c>
      <c r="E240" s="4">
        <v>3.9952271245474E-2</v>
      </c>
      <c r="F240" s="5">
        <v>2.9870208725488099E-2</v>
      </c>
      <c r="G240" s="5">
        <v>0</v>
      </c>
      <c r="H240" s="4">
        <v>4.6996706113173801</v>
      </c>
      <c r="I240" s="4">
        <v>3.90396262084414</v>
      </c>
      <c r="J240" s="4">
        <v>-22.1384490303581</v>
      </c>
      <c r="K240" s="4">
        <v>94.351524894454201</v>
      </c>
      <c r="L240" s="4">
        <v>24.801394191985899</v>
      </c>
      <c r="M240" s="4">
        <v>73.845509803514304</v>
      </c>
      <c r="N240" s="4">
        <v>71.8881135720451</v>
      </c>
      <c r="O240" s="4">
        <v>42.982350350965397</v>
      </c>
      <c r="P240" s="4">
        <v>190729.342154071</v>
      </c>
      <c r="Q240" s="4">
        <v>155492.975866141</v>
      </c>
      <c r="R240" s="4">
        <v>779.505097986441</v>
      </c>
      <c r="S240" s="4">
        <v>0</v>
      </c>
      <c r="T240" s="4">
        <v>0</v>
      </c>
      <c r="U240" s="4">
        <v>0.20751499806905599</v>
      </c>
      <c r="V240" s="4">
        <v>0</v>
      </c>
      <c r="W240" s="4">
        <v>0</v>
      </c>
      <c r="X240" s="4">
        <v>0.64107235388557904</v>
      </c>
      <c r="Y240" s="4">
        <v>0</v>
      </c>
      <c r="Z240" s="5">
        <v>1.0757231718273601E-3</v>
      </c>
      <c r="AA240" s="5">
        <v>2.7908137871711798E-4</v>
      </c>
      <c r="AB240" s="10">
        <v>6.8498498451887296E-3</v>
      </c>
      <c r="AC240" s="10">
        <v>1.59011941479915E-3</v>
      </c>
      <c r="AD240" s="10">
        <v>2.0075416327801E-2</v>
      </c>
      <c r="AE240" s="4">
        <v>0.30546057009465399</v>
      </c>
      <c r="AF240" s="4">
        <v>5.8935568365080501E-2</v>
      </c>
      <c r="AG240" s="4">
        <v>0.21169494053457799</v>
      </c>
      <c r="AH240" s="4">
        <v>0.381433983791515</v>
      </c>
      <c r="AI240" s="4">
        <v>0.43925728275808001</v>
      </c>
      <c r="AJ240" s="4">
        <v>0.497215189040565</v>
      </c>
      <c r="AK240" s="4">
        <v>0.54835527374470305</v>
      </c>
      <c r="AL240" s="4">
        <v>0.62624720273493695</v>
      </c>
      <c r="AM240" s="4">
        <v>0</v>
      </c>
      <c r="AN240" s="4">
        <v>0</v>
      </c>
      <c r="AO240" s="4" t="s">
        <v>74</v>
      </c>
      <c r="AP240" s="4" t="s">
        <v>75</v>
      </c>
      <c r="AQ240">
        <v>78990431.739999995</v>
      </c>
      <c r="AR240" s="4">
        <v>508</v>
      </c>
      <c r="AS240" s="15">
        <v>100</v>
      </c>
      <c r="AT240" s="15">
        <v>0</v>
      </c>
      <c r="AU240" s="15">
        <v>100</v>
      </c>
      <c r="AV240" s="15">
        <v>0</v>
      </c>
      <c r="AW240" s="15">
        <v>0</v>
      </c>
      <c r="AX240" s="15">
        <v>0</v>
      </c>
      <c r="AY240">
        <v>4416.0178711057297</v>
      </c>
    </row>
    <row r="241" spans="1:51" x14ac:dyDescent="0.25">
      <c r="A241">
        <v>96</v>
      </c>
      <c r="B241" s="4">
        <v>0.96386826030503703</v>
      </c>
      <c r="C241" s="4">
        <v>23.445879267197999</v>
      </c>
      <c r="D241" s="4">
        <v>35.699825296334801</v>
      </c>
      <c r="E241" s="4">
        <v>2.20183314080802E-2</v>
      </c>
      <c r="F241" s="5">
        <v>3.6131739694962799E-2</v>
      </c>
      <c r="G241" s="5">
        <v>0</v>
      </c>
      <c r="H241" s="4">
        <v>4.8191296084470396</v>
      </c>
      <c r="I241" s="4">
        <v>3.8811146366259099</v>
      </c>
      <c r="J241" s="4">
        <v>-18.039773807566601</v>
      </c>
      <c r="K241" s="4">
        <v>116.03124639370201</v>
      </c>
      <c r="L241" s="4">
        <v>17.6504586317205</v>
      </c>
      <c r="M241" s="4">
        <v>74.875484747568095</v>
      </c>
      <c r="N241" s="4">
        <v>66.518840568994406</v>
      </c>
      <c r="O241" s="4">
        <v>45.032634635517901</v>
      </c>
      <c r="P241" s="4">
        <v>243966.971879146</v>
      </c>
      <c r="Q241" s="4">
        <v>226032.80447057201</v>
      </c>
      <c r="R241" s="4">
        <v>780.01839176802696</v>
      </c>
      <c r="S241" s="4">
        <v>0</v>
      </c>
      <c r="T241" s="4">
        <v>0</v>
      </c>
      <c r="U241" s="4">
        <v>0.20508323874373</v>
      </c>
      <c r="V241" s="4">
        <v>0</v>
      </c>
      <c r="W241" s="4">
        <v>0</v>
      </c>
      <c r="X241" s="4">
        <v>0.752978668374226</v>
      </c>
      <c r="Y241" s="4">
        <v>0</v>
      </c>
      <c r="Z241" s="5">
        <v>6.4093898571211303E-4</v>
      </c>
      <c r="AA241" s="5">
        <v>3.6216825224687899E-4</v>
      </c>
      <c r="AB241" s="10">
        <v>6.4004876017697797E-3</v>
      </c>
      <c r="AC241" s="10">
        <v>1.8914950395932501E-3</v>
      </c>
      <c r="AD241" s="10">
        <v>2.6836631838029201E-2</v>
      </c>
      <c r="AE241" s="4">
        <v>0.30968338738838602</v>
      </c>
      <c r="AF241" s="4">
        <v>7.8612060978049805E-2</v>
      </c>
      <c r="AG241" s="4">
        <v>0.27882884949235198</v>
      </c>
      <c r="AH241" s="4">
        <v>0.37486582102832899</v>
      </c>
      <c r="AI241" s="4">
        <v>0.42273091500362497</v>
      </c>
      <c r="AJ241" s="4">
        <v>0.47088514463075098</v>
      </c>
      <c r="AK241" s="4">
        <v>0.51938704928603596</v>
      </c>
      <c r="AL241" s="4">
        <v>0.58408756792581495</v>
      </c>
      <c r="AM241" s="4">
        <v>0</v>
      </c>
      <c r="AN241" s="4">
        <v>0</v>
      </c>
      <c r="AO241" s="4" t="s">
        <v>76</v>
      </c>
      <c r="AP241" s="4" t="s">
        <v>77</v>
      </c>
      <c r="AQ241">
        <v>5046408392.6099997</v>
      </c>
      <c r="AR241" s="4">
        <v>22326</v>
      </c>
      <c r="AS241" s="15">
        <v>100</v>
      </c>
      <c r="AT241" s="15">
        <v>0</v>
      </c>
      <c r="AU241" s="15">
        <v>100</v>
      </c>
      <c r="AV241" s="15">
        <v>0</v>
      </c>
      <c r="AW241" s="15">
        <v>0</v>
      </c>
      <c r="AX241" s="15">
        <v>0</v>
      </c>
      <c r="AY241" s="31">
        <v>4568.2934511073599</v>
      </c>
    </row>
    <row r="242" spans="1:51" x14ac:dyDescent="0.25">
      <c r="A242">
        <v>96</v>
      </c>
      <c r="B242" s="4">
        <v>0.96207148962098499</v>
      </c>
      <c r="C242" s="4">
        <v>27.5383002569844</v>
      </c>
      <c r="D242" s="4">
        <v>37.123532036365901</v>
      </c>
      <c r="E242" s="4">
        <v>2.6485607757575799E-2</v>
      </c>
      <c r="F242" s="5">
        <v>3.7928510379014103E-2</v>
      </c>
      <c r="G242" s="5">
        <v>0</v>
      </c>
      <c r="H242" s="4">
        <v>4.8998195486427498</v>
      </c>
      <c r="I242" s="4">
        <v>3.7952181148908601</v>
      </c>
      <c r="J242" s="4">
        <v>-11.963989715171101</v>
      </c>
      <c r="K242" s="4">
        <v>134.330485892414</v>
      </c>
      <c r="L242" s="4">
        <v>16.684542219394601</v>
      </c>
      <c r="M242" s="4">
        <v>77.246246321477898</v>
      </c>
      <c r="N242" s="4">
        <v>72.899847517323806</v>
      </c>
      <c r="O242" s="4">
        <v>49.607245144261498</v>
      </c>
      <c r="P242" s="4">
        <v>256541.43407461001</v>
      </c>
      <c r="Q242" s="4">
        <v>239186.171127751</v>
      </c>
      <c r="R242" s="4">
        <v>778.15732889922504</v>
      </c>
      <c r="S242" s="4">
        <v>0</v>
      </c>
      <c r="T242" s="4">
        <v>0</v>
      </c>
      <c r="U242" s="4">
        <v>0.216927704693017</v>
      </c>
      <c r="V242" s="4">
        <v>0</v>
      </c>
      <c r="W242" s="4">
        <v>0</v>
      </c>
      <c r="X242" s="4">
        <v>0.68131510512490701</v>
      </c>
      <c r="Y242" s="4">
        <v>0</v>
      </c>
      <c r="Z242" s="5">
        <v>6.2405451944983002E-4</v>
      </c>
      <c r="AA242" s="5">
        <v>4.1380259859958001E-4</v>
      </c>
      <c r="AB242" s="10">
        <v>6.1297421912327602E-3</v>
      </c>
      <c r="AC242" s="10">
        <v>2.15838625215653E-3</v>
      </c>
      <c r="AD242" s="10">
        <v>2.8602506098125501E-2</v>
      </c>
      <c r="AE242" s="4">
        <v>0.31270930470694902</v>
      </c>
      <c r="AF242" s="4">
        <v>9.1682291248183098E-2</v>
      </c>
      <c r="AG242" s="4">
        <v>0.27832775723032099</v>
      </c>
      <c r="AH242" s="4">
        <v>0.365501969241601</v>
      </c>
      <c r="AI242" s="4">
        <v>0.41506861867903899</v>
      </c>
      <c r="AJ242" s="4">
        <v>0.472745712783048</v>
      </c>
      <c r="AK242" s="4">
        <v>0.51577740349442602</v>
      </c>
      <c r="AL242" s="4">
        <v>0.58184949908093697</v>
      </c>
      <c r="AM242" s="4">
        <v>0</v>
      </c>
      <c r="AN242" s="4">
        <v>0</v>
      </c>
      <c r="AO242" s="4" t="s">
        <v>78</v>
      </c>
      <c r="AP242" s="4" t="s">
        <v>79</v>
      </c>
      <c r="AQ242">
        <v>5781608128.5</v>
      </c>
      <c r="AR242" s="4">
        <v>24172</v>
      </c>
      <c r="AS242" s="15">
        <v>100</v>
      </c>
      <c r="AT242" s="15">
        <v>0</v>
      </c>
      <c r="AU242" s="15">
        <v>100</v>
      </c>
      <c r="AV242" s="15">
        <v>0</v>
      </c>
      <c r="AW242" s="15">
        <v>0</v>
      </c>
      <c r="AX242" s="15">
        <v>0</v>
      </c>
      <c r="AY242" s="31">
        <v>5084.6954315088797</v>
      </c>
    </row>
    <row r="243" spans="1:51" x14ac:dyDescent="0.25">
      <c r="A243">
        <v>96</v>
      </c>
      <c r="B243" s="4">
        <v>0.95963580481341904</v>
      </c>
      <c r="C243" s="4">
        <v>30.077035041807399</v>
      </c>
      <c r="D243" s="4">
        <v>39.007375430606999</v>
      </c>
      <c r="E243" s="4">
        <v>2.9374597965519202E-2</v>
      </c>
      <c r="F243" s="5">
        <v>4.0364195186580902E-2</v>
      </c>
      <c r="G243" s="5">
        <v>0</v>
      </c>
      <c r="H243" s="4">
        <v>5.0161098580728201</v>
      </c>
      <c r="I243" s="4">
        <v>3.81812087040892</v>
      </c>
      <c r="J243" s="4">
        <v>5.5416572038587297</v>
      </c>
      <c r="K243" s="4">
        <v>159.07673562394999</v>
      </c>
      <c r="L243" s="4">
        <v>16.7609666099134</v>
      </c>
      <c r="M243" s="4">
        <v>74.867301412564004</v>
      </c>
      <c r="N243" s="4">
        <v>87.554010389480695</v>
      </c>
      <c r="O243" s="4">
        <v>62.136150877775798</v>
      </c>
      <c r="P243" s="4">
        <v>254594.57079466601</v>
      </c>
      <c r="Q243" s="4">
        <v>238121.57580088801</v>
      </c>
      <c r="R243" s="4">
        <v>774.22220628088405</v>
      </c>
      <c r="S243" s="4">
        <v>0</v>
      </c>
      <c r="T243" s="4">
        <v>0</v>
      </c>
      <c r="U243" s="4">
        <v>0.22344179445301701</v>
      </c>
      <c r="V243" s="4">
        <v>0</v>
      </c>
      <c r="W243" s="4">
        <v>0</v>
      </c>
      <c r="X243" s="4">
        <v>0.58912938943485504</v>
      </c>
      <c r="Y243" s="4">
        <v>0</v>
      </c>
      <c r="Z243" s="5">
        <v>6.0050469784349205E-4</v>
      </c>
      <c r="AA243" s="5">
        <v>5.4451420076483397E-4</v>
      </c>
      <c r="AB243" s="10">
        <v>6.3683705069800603E-3</v>
      </c>
      <c r="AC243" s="10">
        <v>1.99412187858827E-3</v>
      </c>
      <c r="AD243" s="10">
        <v>3.0856666506895801E-2</v>
      </c>
      <c r="AE243" s="4">
        <v>0.26611863976097</v>
      </c>
      <c r="AF243" s="4">
        <v>0.13584028670641601</v>
      </c>
      <c r="AG243" s="4">
        <v>0.33309391747325101</v>
      </c>
      <c r="AH243" s="4">
        <v>0.429462773188441</v>
      </c>
      <c r="AI243" s="4">
        <v>0.51387358715376896</v>
      </c>
      <c r="AJ243" s="4">
        <v>0.59229878419722304</v>
      </c>
      <c r="AK243" s="4">
        <v>0.65101598919728498</v>
      </c>
      <c r="AL243" s="4">
        <v>0.70372579673105096</v>
      </c>
      <c r="AM243" s="4">
        <v>0</v>
      </c>
      <c r="AN243" s="4">
        <v>0</v>
      </c>
      <c r="AO243" s="4" t="s">
        <v>80</v>
      </c>
      <c r="AP243" s="4" t="s">
        <v>81</v>
      </c>
      <c r="AQ243">
        <v>911291270.59000003</v>
      </c>
      <c r="AR243" s="4">
        <v>3827</v>
      </c>
      <c r="AS243" s="15">
        <v>100</v>
      </c>
      <c r="AT243" s="15">
        <v>0</v>
      </c>
      <c r="AU243" s="15">
        <v>100</v>
      </c>
      <c r="AV243" s="15">
        <v>0</v>
      </c>
      <c r="AW243" s="15">
        <v>0</v>
      </c>
      <c r="AX243" s="15">
        <v>0</v>
      </c>
      <c r="AY243" s="31">
        <v>5261.1902483113199</v>
      </c>
    </row>
    <row r="244" spans="1:51" x14ac:dyDescent="0.25">
      <c r="A244">
        <v>96</v>
      </c>
      <c r="B244" s="4">
        <v>0.958498318092038</v>
      </c>
      <c r="C244" s="4">
        <v>52.514068290459399</v>
      </c>
      <c r="D244" s="4">
        <v>39.869299709303299</v>
      </c>
      <c r="E244" s="4">
        <v>6.0174811893982202E-2</v>
      </c>
      <c r="F244" s="5">
        <v>4.15016819079616E-2</v>
      </c>
      <c r="G244" s="5">
        <v>0</v>
      </c>
      <c r="H244" s="4">
        <v>5.0217900204246799</v>
      </c>
      <c r="I244" s="4">
        <v>3.80950386800605</v>
      </c>
      <c r="J244" s="4">
        <v>5.3630702552977398</v>
      </c>
      <c r="K244" s="4">
        <v>183.120596686288</v>
      </c>
      <c r="L244" s="4">
        <v>17.066752480721998</v>
      </c>
      <c r="M244" s="4">
        <v>72.939558698106794</v>
      </c>
      <c r="N244" s="4">
        <v>94.736438941611098</v>
      </c>
      <c r="O244" s="4">
        <v>69.295635821807195</v>
      </c>
      <c r="P244" s="4">
        <v>249922.03279366501</v>
      </c>
      <c r="Q244" s="4">
        <v>233854.54116279</v>
      </c>
      <c r="R244" s="4">
        <v>771.47374988590695</v>
      </c>
      <c r="S244" s="4">
        <v>0</v>
      </c>
      <c r="T244" s="4">
        <v>0</v>
      </c>
      <c r="U244" s="4">
        <v>9.38328918235415E-2</v>
      </c>
      <c r="V244" s="4">
        <v>0</v>
      </c>
      <c r="W244" s="4">
        <v>0</v>
      </c>
      <c r="X244" s="4">
        <v>0.52199086327641198</v>
      </c>
      <c r="Y244" s="4">
        <v>0</v>
      </c>
      <c r="Z244" s="5">
        <v>5.92330067828153E-4</v>
      </c>
      <c r="AA244" s="5">
        <v>6.1226856142018097E-4</v>
      </c>
      <c r="AB244" s="10">
        <v>6.1473506380319703E-3</v>
      </c>
      <c r="AC244" s="10">
        <v>1.5512951004018299E-3</v>
      </c>
      <c r="AD244" s="10">
        <v>3.2598419956405097E-2</v>
      </c>
      <c r="AE244" s="4">
        <v>0.22337810455663601</v>
      </c>
      <c r="AF244" s="4">
        <v>8.2444733171428003E-2</v>
      </c>
      <c r="AG244" s="4">
        <v>0.40465509829138702</v>
      </c>
      <c r="AH244" s="4">
        <v>0.55045749638653996</v>
      </c>
      <c r="AI244" s="4">
        <v>0.65390145021046198</v>
      </c>
      <c r="AJ244" s="4">
        <v>0.72500303600073102</v>
      </c>
      <c r="AK244" s="4">
        <v>0.79974904044332396</v>
      </c>
      <c r="AL244" s="4">
        <v>0.853388350225184</v>
      </c>
      <c r="AM244" s="4">
        <v>0</v>
      </c>
      <c r="AN244" s="4">
        <v>0</v>
      </c>
      <c r="AO244" s="4" t="s">
        <v>82</v>
      </c>
      <c r="AP244" s="4" t="s">
        <v>83</v>
      </c>
      <c r="AQ244">
        <v>160891924.31999999</v>
      </c>
      <c r="AR244" s="4">
        <v>688</v>
      </c>
      <c r="AS244" s="15">
        <v>100</v>
      </c>
      <c r="AT244" s="15">
        <v>0</v>
      </c>
      <c r="AU244" s="15">
        <v>100</v>
      </c>
      <c r="AV244" s="15">
        <v>0</v>
      </c>
      <c r="AW244" s="15">
        <v>0</v>
      </c>
      <c r="AX244" s="15">
        <v>0</v>
      </c>
      <c r="AY244">
        <v>5274.3102944834</v>
      </c>
    </row>
    <row r="245" spans="1:51" x14ac:dyDescent="0.25">
      <c r="A245">
        <v>96</v>
      </c>
      <c r="B245" s="4">
        <v>0.95592853031781699</v>
      </c>
      <c r="C245" s="4">
        <v>54.674600092358801</v>
      </c>
      <c r="D245" s="4">
        <v>41.775591764900199</v>
      </c>
      <c r="E245" s="4">
        <v>6.3814729811363297E-2</v>
      </c>
      <c r="F245" s="5">
        <v>4.4071469682182902E-2</v>
      </c>
      <c r="G245" s="5">
        <v>0</v>
      </c>
      <c r="H245" s="4">
        <v>5.2102137909063</v>
      </c>
      <c r="I245" s="4">
        <v>3.90468502549842</v>
      </c>
      <c r="J245" s="4">
        <v>22.166808225696101</v>
      </c>
      <c r="K245" s="4">
        <v>212.11329855409599</v>
      </c>
      <c r="L245" s="4">
        <v>16.637029894377999</v>
      </c>
      <c r="M245" s="4">
        <v>65.070235162621003</v>
      </c>
      <c r="N245" s="4">
        <v>99.2358877531112</v>
      </c>
      <c r="O245" s="4">
        <v>72.194756142770103</v>
      </c>
      <c r="P245" s="4">
        <v>253144.68727581701</v>
      </c>
      <c r="Q245" s="4">
        <v>239935.837192982</v>
      </c>
      <c r="R245" s="4">
        <v>769.90397045051498</v>
      </c>
      <c r="S245" s="4">
        <v>0</v>
      </c>
      <c r="T245" s="4">
        <v>0</v>
      </c>
      <c r="U245" s="4">
        <v>0.26168637612205098</v>
      </c>
      <c r="V245" s="4">
        <v>0</v>
      </c>
      <c r="W245" s="4">
        <v>0</v>
      </c>
      <c r="X245" s="4">
        <v>0.57709010490488699</v>
      </c>
      <c r="Y245" s="4">
        <v>0</v>
      </c>
      <c r="Z245" s="5">
        <v>5.4986115869047505E-4</v>
      </c>
      <c r="AA245" s="5">
        <v>5.1581619988622204E-4</v>
      </c>
      <c r="AB245" s="10">
        <v>6.3737245391275298E-3</v>
      </c>
      <c r="AC245" s="10">
        <v>2.0428273856053802E-3</v>
      </c>
      <c r="AD245" s="10">
        <v>3.4589221335768701E-2</v>
      </c>
      <c r="AE245" s="4">
        <v>0.24585163953736799</v>
      </c>
      <c r="AF245" s="4">
        <v>0</v>
      </c>
      <c r="AG245" s="4">
        <v>0.26523832169657702</v>
      </c>
      <c r="AH245" s="4">
        <v>0.35331623694496</v>
      </c>
      <c r="AI245" s="4">
        <v>0.51125310897444298</v>
      </c>
      <c r="AJ245" s="4">
        <v>0.662313075977084</v>
      </c>
      <c r="AK245" s="4">
        <v>0.75773761978377696</v>
      </c>
      <c r="AL245" s="4">
        <v>0.90563466334368004</v>
      </c>
      <c r="AM245" s="4">
        <v>0</v>
      </c>
      <c r="AN245" s="4">
        <v>0</v>
      </c>
      <c r="AO245" s="4" t="s">
        <v>84</v>
      </c>
      <c r="AP245" s="4" t="s">
        <v>85</v>
      </c>
      <c r="AQ245">
        <v>27352685.440000001</v>
      </c>
      <c r="AR245" s="4">
        <v>114</v>
      </c>
      <c r="AS245" s="15">
        <v>100</v>
      </c>
      <c r="AT245" s="15">
        <v>0</v>
      </c>
      <c r="AU245" s="15">
        <v>100</v>
      </c>
      <c r="AV245" s="15">
        <v>0</v>
      </c>
      <c r="AW245" s="15">
        <v>0</v>
      </c>
      <c r="AX245" s="15">
        <v>0</v>
      </c>
      <c r="AY245">
        <v>4882.3575438112002</v>
      </c>
    </row>
    <row r="246" spans="1:51" x14ac:dyDescent="0.25">
      <c r="A246">
        <v>96</v>
      </c>
      <c r="B246" s="4">
        <v>0.95519114805305405</v>
      </c>
      <c r="C246" s="4">
        <v>24.142161296185499</v>
      </c>
      <c r="D246" s="4">
        <v>42.3122674196538</v>
      </c>
      <c r="E246" s="4">
        <v>2.2762691871717099E-2</v>
      </c>
      <c r="F246" s="5">
        <v>4.4808851946944998E-2</v>
      </c>
      <c r="G246" s="5">
        <v>0</v>
      </c>
      <c r="H246" s="4">
        <v>5.3167987896749702</v>
      </c>
      <c r="I246" s="4">
        <v>3.9290338765825301</v>
      </c>
      <c r="J246" s="4">
        <v>34.036734487948003</v>
      </c>
      <c r="K246" s="4">
        <v>234.13257339067999</v>
      </c>
      <c r="L246" s="4">
        <v>17.554587267312201</v>
      </c>
      <c r="M246" s="4">
        <v>67.289689076707006</v>
      </c>
      <c r="N246" s="4">
        <v>103.97116934816</v>
      </c>
      <c r="O246" s="4">
        <v>73.126072774353105</v>
      </c>
      <c r="P246" s="4">
        <v>247615.39766364099</v>
      </c>
      <c r="Q246" s="4">
        <v>227407.88</v>
      </c>
      <c r="R246" s="4">
        <v>771.427916253082</v>
      </c>
      <c r="S246" s="4">
        <v>0</v>
      </c>
      <c r="T246" s="4">
        <v>0</v>
      </c>
      <c r="U246" s="4">
        <v>0.41632985174268</v>
      </c>
      <c r="V246" s="4">
        <v>0</v>
      </c>
      <c r="W246" s="4">
        <v>0</v>
      </c>
      <c r="X246" s="4">
        <v>0.56699461838319298</v>
      </c>
      <c r="Y246" s="4">
        <v>0</v>
      </c>
      <c r="Z246" s="5">
        <v>5.5668991600613203E-4</v>
      </c>
      <c r="AA246" s="5">
        <v>1.7357711701008801E-3</v>
      </c>
      <c r="AB246" s="10">
        <v>6.6191587298113997E-3</v>
      </c>
      <c r="AC246" s="10">
        <v>2.0589297281630001E-3</v>
      </c>
      <c r="AD246" s="10">
        <v>3.3838283652336897E-2</v>
      </c>
      <c r="AE246" s="4">
        <v>0.289480227204791</v>
      </c>
      <c r="AF246" s="4">
        <v>2.9029486425524199E-2</v>
      </c>
      <c r="AG246" s="4">
        <v>0.26645914896358802</v>
      </c>
      <c r="AH246" s="4">
        <v>0.399283693581163</v>
      </c>
      <c r="AI246" s="4">
        <v>0.399283693581163</v>
      </c>
      <c r="AJ246" s="4">
        <v>0.428330752866944</v>
      </c>
      <c r="AK246" s="4">
        <v>0.69917252753677295</v>
      </c>
      <c r="AL246" s="4">
        <v>0.83868847434413596</v>
      </c>
      <c r="AM246" s="4">
        <v>0</v>
      </c>
      <c r="AN246" s="4">
        <v>0</v>
      </c>
      <c r="AO246" s="4" t="s">
        <v>86</v>
      </c>
      <c r="AP246" s="4" t="s">
        <v>87</v>
      </c>
      <c r="AQ246">
        <v>13189657.039999999</v>
      </c>
      <c r="AR246" s="4">
        <v>58</v>
      </c>
      <c r="AS246" s="15">
        <v>100</v>
      </c>
      <c r="AT246" s="15">
        <v>0</v>
      </c>
      <c r="AU246" s="15">
        <v>100</v>
      </c>
      <c r="AV246" s="15">
        <v>0</v>
      </c>
      <c r="AW246" s="15">
        <v>0</v>
      </c>
      <c r="AX246" s="15">
        <v>0</v>
      </c>
      <c r="AY246">
        <v>5025.9208341371204</v>
      </c>
    </row>
    <row r="247" spans="1:51" x14ac:dyDescent="0.25">
      <c r="A247">
        <v>96</v>
      </c>
      <c r="B247" s="4">
        <v>0.95998405053886904</v>
      </c>
      <c r="C247" s="4">
        <v>3.5897288812070098E-2</v>
      </c>
      <c r="D247" s="4">
        <v>38.741238638942399</v>
      </c>
      <c r="E247" s="4">
        <v>2.9919330267299399E-5</v>
      </c>
      <c r="F247" s="5">
        <v>4.0015949461130497E-2</v>
      </c>
      <c r="G247" s="5">
        <v>0</v>
      </c>
      <c r="H247" s="4">
        <v>5.5</v>
      </c>
      <c r="I247" s="4">
        <v>4.1944136458959704</v>
      </c>
      <c r="J247" s="4">
        <v>-1.1404632085111599</v>
      </c>
      <c r="K247" s="4">
        <v>273.51796154417002</v>
      </c>
      <c r="L247" s="4">
        <v>23.862068758641001</v>
      </c>
      <c r="M247" s="4">
        <v>81.490210076066703</v>
      </c>
      <c r="N247" s="4">
        <v>120</v>
      </c>
      <c r="O247" s="4">
        <v>71.249528891749904</v>
      </c>
      <c r="P247" s="4">
        <v>167286.21052864901</v>
      </c>
      <c r="Q247" s="4">
        <v>167283.15625</v>
      </c>
      <c r="R247" s="4">
        <v>746</v>
      </c>
      <c r="S247" s="4">
        <v>0</v>
      </c>
      <c r="T247" s="4">
        <v>0</v>
      </c>
      <c r="U247" s="4">
        <v>0</v>
      </c>
      <c r="V247" s="4">
        <v>0</v>
      </c>
      <c r="W247" s="4">
        <v>0</v>
      </c>
      <c r="X247" s="4">
        <v>1</v>
      </c>
      <c r="Y247" s="4">
        <v>0</v>
      </c>
      <c r="Z247" s="5">
        <v>6.1857801756744397E-4</v>
      </c>
      <c r="AA247" s="5">
        <v>1.2911005018476701E-3</v>
      </c>
      <c r="AB247" s="10">
        <v>9.1634184780615795E-3</v>
      </c>
      <c r="AC247" s="10">
        <v>3.36188660857501E-3</v>
      </c>
      <c r="AD247" s="10">
        <v>2.5580943348088098E-2</v>
      </c>
      <c r="AE247" s="4">
        <v>0.491005089741679</v>
      </c>
      <c r="AF247" s="4">
        <v>0</v>
      </c>
      <c r="AG247" s="4">
        <v>0</v>
      </c>
      <c r="AH247" s="4">
        <v>0</v>
      </c>
      <c r="AI247" s="4">
        <v>0</v>
      </c>
      <c r="AJ247" s="4">
        <v>0</v>
      </c>
      <c r="AK247" s="4">
        <v>0</v>
      </c>
      <c r="AL247" s="4">
        <v>0</v>
      </c>
      <c r="AM247" s="4">
        <v>0</v>
      </c>
      <c r="AN247" s="4">
        <v>0</v>
      </c>
      <c r="AO247" s="4" t="s">
        <v>154</v>
      </c>
      <c r="AP247" s="4" t="s">
        <v>155</v>
      </c>
      <c r="AQ247">
        <v>1338265.25</v>
      </c>
      <c r="AR247" s="4">
        <v>8</v>
      </c>
      <c r="AS247" s="15">
        <v>100</v>
      </c>
      <c r="AT247" s="15">
        <v>0</v>
      </c>
      <c r="AU247" s="15">
        <v>100</v>
      </c>
      <c r="AV247" s="15">
        <v>0</v>
      </c>
      <c r="AW247" s="15">
        <v>0</v>
      </c>
      <c r="AX247" s="15">
        <v>0</v>
      </c>
      <c r="AY247" s="31">
        <v>4723.1120152133499</v>
      </c>
    </row>
    <row r="249" spans="1:51" x14ac:dyDescent="0.25">
      <c r="B249" s="4"/>
      <c r="C249" s="4"/>
      <c r="D249" s="4"/>
      <c r="E249" s="4"/>
      <c r="F249" s="5"/>
      <c r="G249" s="5"/>
      <c r="H249" s="4"/>
      <c r="I249" s="4"/>
      <c r="J249" s="4"/>
      <c r="K249" s="4"/>
      <c r="L249" s="4"/>
      <c r="M249" s="4"/>
      <c r="N249" s="4"/>
      <c r="O249" s="4"/>
      <c r="P249" s="4"/>
      <c r="Q249" s="4"/>
      <c r="R249" s="4"/>
      <c r="S249" s="4"/>
      <c r="T249" s="4"/>
      <c r="U249" s="4"/>
      <c r="V249" s="4"/>
      <c r="W249" s="4"/>
      <c r="X249" s="4"/>
      <c r="Y249" s="4"/>
      <c r="Z249" s="5"/>
      <c r="AA249" s="5"/>
      <c r="AB249" s="10"/>
      <c r="AC249" s="10"/>
      <c r="AD249" s="10"/>
      <c r="AE249" s="4"/>
      <c r="AF249" s="4"/>
      <c r="AG249" s="4"/>
      <c r="AH249" s="4"/>
      <c r="AI249" s="4"/>
      <c r="AJ249" s="4"/>
      <c r="AK249" s="4"/>
      <c r="AL249" s="4"/>
      <c r="AM249" s="4"/>
      <c r="AN249" s="4"/>
      <c r="AO249" s="4"/>
      <c r="AP249" s="4"/>
      <c r="AR249" s="4"/>
      <c r="AS249" s="15"/>
      <c r="AT249" s="15"/>
      <c r="AU249" s="15"/>
      <c r="AV249" s="15"/>
      <c r="AW249" s="15"/>
      <c r="AX249" s="15"/>
    </row>
    <row r="250" spans="1:51" s="17" customFormat="1" x14ac:dyDescent="0.25">
      <c r="A250" s="15"/>
      <c r="B250" s="20"/>
      <c r="C250" s="21"/>
      <c r="D250" s="16"/>
      <c r="E250" s="16"/>
      <c r="F250" s="20"/>
      <c r="G250" s="21"/>
      <c r="H250" s="21"/>
      <c r="K250" s="15"/>
      <c r="L250" s="15"/>
      <c r="M250" s="23"/>
      <c r="N250" s="16"/>
      <c r="O250" s="21"/>
      <c r="P250" s="22"/>
      <c r="X250" s="18"/>
      <c r="Y250" s="16"/>
      <c r="Z250" s="16"/>
      <c r="AC250" s="18"/>
      <c r="AD250" s="16"/>
      <c r="AE250" s="16"/>
      <c r="AQ250"/>
    </row>
    <row r="251" spans="1:51" x14ac:dyDescent="0.25">
      <c r="L251" s="4" t="s">
        <v>160</v>
      </c>
      <c r="M251" s="35" t="s">
        <v>159</v>
      </c>
      <c r="O251" s="4"/>
      <c r="P251" s="30"/>
    </row>
    <row r="252" spans="1:51" s="35" customFormat="1" x14ac:dyDescent="0.25">
      <c r="L252" t="s">
        <v>153</v>
      </c>
      <c r="M252" s="4">
        <v>1.05</v>
      </c>
      <c r="O252" s="35" t="s">
        <v>169</v>
      </c>
      <c r="P252" s="35" t="s">
        <v>170</v>
      </c>
      <c r="AQ252"/>
    </row>
    <row r="253" spans="1:51" s="35" customFormat="1" x14ac:dyDescent="0.25">
      <c r="L253" s="35" t="s">
        <v>183</v>
      </c>
      <c r="M253" s="39">
        <v>1</v>
      </c>
      <c r="O253" s="39">
        <v>0.4</v>
      </c>
      <c r="P253" s="35">
        <f>1-O253</f>
        <v>0.6</v>
      </c>
      <c r="AQ253"/>
    </row>
    <row r="254" spans="1:51" s="35" customFormat="1" x14ac:dyDescent="0.25">
      <c r="M254" s="39"/>
      <c r="AQ254"/>
    </row>
    <row r="255" spans="1:51" x14ac:dyDescent="0.25">
      <c r="K255" t="s">
        <v>98</v>
      </c>
      <c r="L255" t="s">
        <v>89</v>
      </c>
      <c r="M255" t="s">
        <v>90</v>
      </c>
    </row>
    <row r="256" spans="1:51" x14ac:dyDescent="0.25">
      <c r="A256" s="4" t="s">
        <v>93</v>
      </c>
      <c r="B256" t="str">
        <f>AQ204</f>
        <v>Balance</v>
      </c>
      <c r="C256" s="2" t="str">
        <f>AO204</f>
        <v>groupByColumn</v>
      </c>
      <c r="D256" t="str">
        <f>E204</f>
        <v>PREPAY_SMM1</v>
      </c>
      <c r="E256" t="str">
        <f>F204</f>
        <v>PREPAY_TRACKING_SMM1</v>
      </c>
      <c r="G256" t="str">
        <f>C204</f>
        <v>PREPAY_CPR1</v>
      </c>
      <c r="H256" t="str">
        <f>D204</f>
        <v>PREPAY_TRACKING_CPR1</v>
      </c>
      <c r="I256" t="s">
        <v>168</v>
      </c>
      <c r="K256" t="s">
        <v>92</v>
      </c>
      <c r="L256" t="s">
        <v>92</v>
      </c>
      <c r="M256" t="s">
        <v>92</v>
      </c>
      <c r="O256" t="s">
        <v>163</v>
      </c>
      <c r="P256" t="s">
        <v>164</v>
      </c>
      <c r="Q256" t="s">
        <v>165</v>
      </c>
      <c r="S256" t="s">
        <v>96</v>
      </c>
      <c r="T256" t="s">
        <v>97</v>
      </c>
      <c r="U256" t="s">
        <v>184</v>
      </c>
      <c r="V256" t="s">
        <v>91</v>
      </c>
    </row>
    <row r="257" spans="1:43" s="35" customFormat="1" x14ac:dyDescent="0.25">
      <c r="A257" s="14">
        <f>K205</f>
        <v>21.68</v>
      </c>
      <c r="B257" s="32">
        <f>AQ205/1000000000</f>
        <v>2.7239990000000003E-5</v>
      </c>
      <c r="C257" s="33" t="str">
        <f>AO205</f>
        <v>09:0-25</v>
      </c>
      <c r="D257" s="34">
        <f>E205</f>
        <v>0</v>
      </c>
      <c r="E257" s="34">
        <f>Z205+AA205+AB205+AC205+AD205</f>
        <v>2.0142779999999999E-2</v>
      </c>
      <c r="F257" s="32"/>
      <c r="G257" s="33">
        <f t="shared" ref="G257:G262" si="68">(1-(1-D257)^12)*100</f>
        <v>0</v>
      </c>
      <c r="H257" s="33">
        <f t="shared" ref="H257:H262" si="69">(1-(1-E257)^12)*100</f>
        <v>21.665411850726912</v>
      </c>
      <c r="I257" s="33">
        <f>(1-(1-SUM(Z229,AA229,AB229,AC229,AD229*M257))^12)*100</f>
        <v>22.001370124277987</v>
      </c>
      <c r="K257" s="14">
        <f>VLOOKUP($C257,'Refi Adj'!$B$2:$E$39,2,0)</f>
        <v>1</v>
      </c>
      <c r="L257" s="14">
        <f>VLOOKUP($C257,'Refi Adj'!$B$2:$E$39,3,0)</f>
        <v>1</v>
      </c>
      <c r="M257" s="14">
        <f>VLOOKUP($C257,'Refi Adj'!$B$2:$E$39,4,0)</f>
        <v>0.8</v>
      </c>
      <c r="O257" s="40">
        <f>AD229*M257</f>
        <v>4.5192799999999999E-4</v>
      </c>
      <c r="P257" s="40">
        <f>AD205</f>
        <v>1.0103999999999999E-4</v>
      </c>
      <c r="Q257" s="40">
        <f t="shared" ref="Q257:Q262" si="70">(O257*$O$79+P257*$P$79)</f>
        <v>2.413952E-4</v>
      </c>
      <c r="R257" s="14"/>
      <c r="S257" s="34">
        <f>Z205+AA205+AB205*K257+AC205*L257+Q258*$M$175</f>
        <v>2.032011230531167E-2</v>
      </c>
      <c r="T257" s="33">
        <f t="shared" ref="T257:T262" si="71">100*(1-(1-S257)^12)</f>
        <v>21.835364379950274</v>
      </c>
      <c r="U257" s="33">
        <f>100*(1-(1-S257*$M$253)^12)</f>
        <v>21.835364379950274</v>
      </c>
      <c r="V257" s="36">
        <f t="shared" ref="V257:V262" si="72">D257/S257</f>
        <v>0</v>
      </c>
      <c r="X257" s="37"/>
      <c r="Y257" s="34"/>
      <c r="Z257" s="34"/>
      <c r="AD257" s="34"/>
      <c r="AE257" s="34"/>
      <c r="AJ257" s="34"/>
      <c r="AQ257"/>
    </row>
    <row r="258" spans="1:43" s="35" customFormat="1" x14ac:dyDescent="0.25">
      <c r="A258" s="14">
        <f>K206</f>
        <v>25.61</v>
      </c>
      <c r="B258" s="32">
        <f>AQ206/1000000000</f>
        <v>4.904604E-5</v>
      </c>
      <c r="C258" s="33" t="str">
        <f>AO206</f>
        <v>10-1:25-30</v>
      </c>
      <c r="D258" s="34">
        <f>E206</f>
        <v>0.97608981275552498</v>
      </c>
      <c r="E258" s="34">
        <f>Z206+AA206+AB206+AC206+AD206</f>
        <v>2.3404091125542408E-2</v>
      </c>
      <c r="F258" s="32"/>
      <c r="G258" s="33">
        <f t="shared" si="68"/>
        <v>100</v>
      </c>
      <c r="H258" s="33">
        <f t="shared" si="69"/>
        <v>24.73747102265239</v>
      </c>
      <c r="I258" s="33">
        <f>(1-(1-SUM(Z230,AA230,AB230,AC230,AD230*M258))^12)*100</f>
        <v>25.096236511004211</v>
      </c>
      <c r="K258" s="14">
        <f>VLOOKUP($C258,'Refi Adj'!$B$2:$E$39,2,0)</f>
        <v>1</v>
      </c>
      <c r="L258" s="14">
        <f>VLOOKUP($C258,'Refi Adj'!$B$2:$E$39,3,0)</f>
        <v>1</v>
      </c>
      <c r="M258" s="14">
        <f>VLOOKUP($C258,'Refi Adj'!$B$2:$E$39,4,0)</f>
        <v>0.85000000000000009</v>
      </c>
      <c r="O258" s="40">
        <f>AD230*M258</f>
        <v>4.983910876091112E-4</v>
      </c>
      <c r="P258" s="40">
        <f>AD206</f>
        <v>1.09600077009275E-4</v>
      </c>
      <c r="Q258" s="40">
        <f t="shared" si="70"/>
        <v>2.6511648124920946E-4</v>
      </c>
      <c r="R258" s="14"/>
      <c r="S258" s="34">
        <f>Z206+AA206+AB206*K258+AC206*L258+Q259*$M$175</f>
        <v>2.3674135500109363E-2</v>
      </c>
      <c r="T258" s="33">
        <f t="shared" si="71"/>
        <v>24.986827068562956</v>
      </c>
      <c r="U258" s="33">
        <f t="shared" ref="U258:U262" si="73">100*(1-(1-S258*$M$253)^12)</f>
        <v>24.986827068562956</v>
      </c>
      <c r="V258" s="36">
        <f t="shared" si="72"/>
        <v>41.230219906066516</v>
      </c>
      <c r="X258" s="37"/>
      <c r="Y258" s="34"/>
      <c r="Z258" s="34"/>
      <c r="AC258" s="37"/>
      <c r="AD258" s="34"/>
      <c r="AE258" s="34"/>
      <c r="AJ258" s="34"/>
      <c r="AQ258"/>
    </row>
    <row r="259" spans="1:43" s="35" customFormat="1" x14ac:dyDescent="0.25">
      <c r="A259" s="14">
        <f>K207</f>
        <v>32.872092768899499</v>
      </c>
      <c r="B259" s="32">
        <f>AQ207/1000000000</f>
        <v>2.5816195000000002E-4</v>
      </c>
      <c r="C259" s="33" t="str">
        <f>AO207</f>
        <v>10-2:30-35</v>
      </c>
      <c r="D259" s="34">
        <f>E207</f>
        <v>8.8639118645105E-2</v>
      </c>
      <c r="E259" s="34">
        <f>Z207+AA207+AB207+AC207+AD207</f>
        <v>1.8463238266738364E-2</v>
      </c>
      <c r="F259" s="32"/>
      <c r="G259" s="33">
        <f t="shared" si="68"/>
        <v>67.168963089963469</v>
      </c>
      <c r="H259" s="33">
        <f t="shared" si="69"/>
        <v>20.038885311314313</v>
      </c>
      <c r="I259" s="33">
        <f>(1-(1-SUM(Z231,AA231,AB231,AC231,AD231*M259))^12)*100</f>
        <v>20.55420886574375</v>
      </c>
      <c r="K259" s="14">
        <f>VLOOKUP($C259,'Refi Adj'!$B$2:$E$39,2,0)</f>
        <v>1</v>
      </c>
      <c r="L259" s="14">
        <f>VLOOKUP($C259,'Refi Adj'!$B$2:$E$39,3,0)</f>
        <v>1</v>
      </c>
      <c r="M259" s="14">
        <f>VLOOKUP($C259,'Refi Adj'!$B$2:$E$39,4,0)</f>
        <v>0.9</v>
      </c>
      <c r="O259" s="40">
        <f>AD231*M259</f>
        <v>6.7878862146981717E-4</v>
      </c>
      <c r="P259" s="40">
        <f>AD207</f>
        <v>1.5008449295064499E-4</v>
      </c>
      <c r="Q259" s="40">
        <f t="shared" si="70"/>
        <v>3.6156614435831389E-4</v>
      </c>
      <c r="R259" s="14"/>
      <c r="S259" s="34">
        <f>Z207+AA207+AB207*K259+AC207*L259+Q260*$M$175</f>
        <v>1.876358203554615E-2</v>
      </c>
      <c r="T259" s="33">
        <f t="shared" si="71"/>
        <v>20.332002556654071</v>
      </c>
      <c r="U259" s="33">
        <f t="shared" si="73"/>
        <v>20.332002556654071</v>
      </c>
      <c r="V259" s="36">
        <f t="shared" si="72"/>
        <v>4.7239977141456819</v>
      </c>
      <c r="X259" s="37"/>
      <c r="Y259" s="34"/>
      <c r="Z259" s="34"/>
      <c r="AC259" s="37"/>
      <c r="AD259" s="34"/>
      <c r="AE259" s="34"/>
      <c r="AJ259" s="34"/>
      <c r="AQ259"/>
    </row>
    <row r="260" spans="1:43" s="35" customFormat="1" x14ac:dyDescent="0.25">
      <c r="A260" s="14">
        <f>K208</f>
        <v>38.168391940256399</v>
      </c>
      <c r="B260" s="32">
        <f>AQ208/1000000000</f>
        <v>3.0766586999999998E-4</v>
      </c>
      <c r="C260" s="33" t="str">
        <f>AO208</f>
        <v>10-3:35-40</v>
      </c>
      <c r="D260" s="34">
        <f>E208</f>
        <v>0.20221225010940599</v>
      </c>
      <c r="E260" s="34">
        <f>Z208+AA208+AB208+AC208+AD208</f>
        <v>2.0001354352578639E-2</v>
      </c>
      <c r="F260" s="32"/>
      <c r="G260" s="33">
        <f t="shared" si="68"/>
        <v>93.352652837849604</v>
      </c>
      <c r="H260" s="33">
        <f t="shared" si="69"/>
        <v>21.529628983712023</v>
      </c>
      <c r="I260" s="33">
        <f>(1-(1-SUM(Z232,AA232,AB232,AC232,AD232*M260))^12)*100</f>
        <v>22.136972066884887</v>
      </c>
      <c r="K260" s="14">
        <f>VLOOKUP($C260,'Refi Adj'!$B$2:$E$39,2,0)</f>
        <v>1</v>
      </c>
      <c r="L260" s="14">
        <f>VLOOKUP($C260,'Refi Adj'!$B$2:$E$39,3,0)</f>
        <v>1</v>
      </c>
      <c r="M260" s="14">
        <f>VLOOKUP($C260,'Refi Adj'!$B$2:$E$39,4,0)</f>
        <v>0.95000000000000007</v>
      </c>
      <c r="O260" s="40">
        <f>AD232*M260</f>
        <v>8.0957982522323561E-4</v>
      </c>
      <c r="P260" s="40">
        <f>AD208</f>
        <v>1.75245611372493E-4</v>
      </c>
      <c r="Q260" s="40">
        <f t="shared" si="70"/>
        <v>4.2897929691279005E-4</v>
      </c>
      <c r="R260" s="14"/>
      <c r="S260" s="34">
        <f>Z208+AA208+AB208*K260+AC208*L260+Q261*$M$175</f>
        <v>2.0276324662644344E-2</v>
      </c>
      <c r="T260" s="33">
        <f t="shared" si="71"/>
        <v>21.793430437874228</v>
      </c>
      <c r="U260" s="33">
        <f t="shared" si="73"/>
        <v>21.793430437874228</v>
      </c>
      <c r="V260" s="36">
        <f t="shared" si="72"/>
        <v>9.9728256216940263</v>
      </c>
      <c r="X260" s="37"/>
      <c r="Y260" s="34"/>
      <c r="Z260" s="34"/>
      <c r="AC260" s="37"/>
      <c r="AD260" s="34"/>
      <c r="AE260" s="34"/>
      <c r="AH260" s="37"/>
      <c r="AI260" s="34"/>
      <c r="AJ260" s="34"/>
      <c r="AQ260"/>
    </row>
    <row r="261" spans="1:43" x14ac:dyDescent="0.25">
      <c r="A261" s="4">
        <f>K209</f>
        <v>41.8985616808503</v>
      </c>
      <c r="B261" s="3">
        <f>AQ209/1000000000</f>
        <v>2.8026624000000001E-4</v>
      </c>
      <c r="C261" s="2" t="str">
        <f>AO209</f>
        <v>10-4:40-45</v>
      </c>
      <c r="D261" s="8">
        <f>E209</f>
        <v>0.127367392134554</v>
      </c>
      <c r="E261" s="8">
        <f>Z209+AA209+AB209+AC209+AD209</f>
        <v>2.0127370228705019E-2</v>
      </c>
      <c r="F261" s="3"/>
      <c r="G261" s="2">
        <f t="shared" si="68"/>
        <v>80.502575466472933</v>
      </c>
      <c r="H261" s="2">
        <f t="shared" si="69"/>
        <v>21.650627380341646</v>
      </c>
      <c r="I261" s="33">
        <f>(1-(1-SUM(Z233,AA233,AB233,AC233,AD233*M261))^12)*100</f>
        <v>22.266819020069516</v>
      </c>
      <c r="K261" s="14">
        <f>VLOOKUP($C261,'Refi Adj'!$B$2:$E$39,2,0)</f>
        <v>1</v>
      </c>
      <c r="L261" s="14">
        <f>VLOOKUP($C261,'Refi Adj'!$B$2:$E$39,3,0)</f>
        <v>1</v>
      </c>
      <c r="M261" s="14">
        <f>VLOOKUP($C261,'Refi Adj'!$B$2:$E$39,4,0)</f>
        <v>1</v>
      </c>
      <c r="O261" s="40">
        <f>AD233*M261</f>
        <v>8.15491564542343E-4</v>
      </c>
      <c r="P261" s="40">
        <f>AD209</f>
        <v>1.7096740369906799E-4</v>
      </c>
      <c r="Q261" s="40">
        <f t="shared" si="70"/>
        <v>4.2877706803637805E-4</v>
      </c>
      <c r="R261" s="14"/>
      <c r="S261" s="34">
        <f>Z209+AA209+AB209*K261+AC209*L261+Q262*$M$175</f>
        <v>2.0643057222174719E-2</v>
      </c>
      <c r="T261" s="2">
        <f t="shared" si="71"/>
        <v>22.144001795449075</v>
      </c>
      <c r="U261" s="33">
        <f t="shared" si="73"/>
        <v>22.144001795449075</v>
      </c>
      <c r="V261" s="7">
        <f t="shared" si="72"/>
        <v>6.1699868756715102</v>
      </c>
      <c r="X261" s="9"/>
      <c r="Y261" s="8"/>
      <c r="Z261" s="8"/>
      <c r="AC261" s="9"/>
      <c r="AD261" s="8"/>
      <c r="AE261" s="8"/>
      <c r="AH261" s="9"/>
      <c r="AI261" s="8"/>
      <c r="AJ261" s="8"/>
    </row>
    <row r="262" spans="1:43" x14ac:dyDescent="0.25">
      <c r="A262" s="4">
        <f>K210</f>
        <v>47.848133928776903</v>
      </c>
      <c r="B262" s="3">
        <f>AQ210/1000000000</f>
        <v>6.1737949000000003E-4</v>
      </c>
      <c r="C262" s="2" t="str">
        <f>AO210</f>
        <v>10:25-50</v>
      </c>
      <c r="D262" s="8">
        <f>E210</f>
        <v>5.82757231621314E-2</v>
      </c>
      <c r="E262" s="8">
        <f>Z210+AA210+AB210+AC210+AD210</f>
        <v>1.721916951260025E-2</v>
      </c>
      <c r="F262" s="3"/>
      <c r="G262" s="2">
        <f t="shared" si="68"/>
        <v>51.349736638458054</v>
      </c>
      <c r="H262" s="2">
        <f t="shared" si="69"/>
        <v>18.814191177252582</v>
      </c>
      <c r="I262" s="33">
        <f>(1-(1-SUM(Z234,AA234,AB234,AC234,AD234*M262))^12)*100</f>
        <v>19.793821141237078</v>
      </c>
      <c r="K262" s="14">
        <f>VLOOKUP($C262,'Refi Adj'!$B$2:$E$39,2,0)</f>
        <v>1</v>
      </c>
      <c r="L262" s="14">
        <f>VLOOKUP($C262,'Refi Adj'!$B$2:$E$39,3,0)</f>
        <v>1</v>
      </c>
      <c r="M262" s="14">
        <f>VLOOKUP($C262,'Refi Adj'!$B$2:$E$39,4,0)</f>
        <v>1.05</v>
      </c>
      <c r="O262" s="40">
        <f>AD234*M262</f>
        <v>1.2501983973752175E-3</v>
      </c>
      <c r="P262" s="40">
        <f>AD210</f>
        <v>2.5646201630345701E-4</v>
      </c>
      <c r="Q262" s="40">
        <f t="shared" si="70"/>
        <v>6.5395656873216122E-4</v>
      </c>
      <c r="R262" s="14"/>
      <c r="S262" s="34">
        <f>Z210+AA210+AB210*K262+AC210*L262+Q262*$M$175</f>
        <v>1.7649361893465561E-2</v>
      </c>
      <c r="T262" s="2">
        <f t="shared" si="71"/>
        <v>19.239615290828738</v>
      </c>
      <c r="U262" s="33">
        <f t="shared" si="73"/>
        <v>19.239615290828738</v>
      </c>
      <c r="V262" s="7">
        <f t="shared" si="72"/>
        <v>3.3018600623576768</v>
      </c>
      <c r="X262" s="9"/>
      <c r="Y262" s="8"/>
      <c r="Z262" s="8"/>
      <c r="AC262" s="9"/>
      <c r="AD262" s="8"/>
      <c r="AE262" s="8"/>
      <c r="AH262" s="9"/>
      <c r="AI262" s="8"/>
      <c r="AJ262" s="8"/>
    </row>
    <row r="263" spans="1:43" x14ac:dyDescent="0.25">
      <c r="A263" s="4">
        <f t="shared" ref="A263:A272" si="74">K211</f>
        <v>52.710950808280003</v>
      </c>
      <c r="B263" s="3">
        <f>AQ211/1000000000</f>
        <v>1.08600106E-3</v>
      </c>
      <c r="C263" s="2" t="str">
        <f t="shared" ref="C263:C272" si="75">AO211</f>
        <v>11-1:50-55</v>
      </c>
      <c r="D263" s="8">
        <f t="shared" ref="D263:D272" si="76">E211</f>
        <v>8.5514531613319594E-2</v>
      </c>
      <c r="E263" s="8">
        <f>Z211+AA211+AB211+AC211+AD211</f>
        <v>1.7038961524234689E-2</v>
      </c>
      <c r="F263" s="3"/>
      <c r="G263" s="2">
        <f t="shared" ref="G263:G272" si="77">(1-(1-D263)^12)*100</f>
        <v>65.792470935479315</v>
      </c>
      <c r="H263" s="2">
        <f t="shared" ref="H263:H272" si="78">(1-(1-E263)^12)*100</f>
        <v>18.635370898838467</v>
      </c>
      <c r="I263" s="33">
        <f>(1-(1-SUM(Z235,AA235,AB235,AC235,AD235*M263))^12)*100</f>
        <v>23.046644671408188</v>
      </c>
      <c r="K263" s="14">
        <f>VLOOKUP($C263,'Refi Adj'!$B$2:$E$39,2,0)</f>
        <v>1</v>
      </c>
      <c r="L263" s="14">
        <f>VLOOKUP($C263,'Refi Adj'!$B$2:$E$39,3,0)</f>
        <v>1</v>
      </c>
      <c r="M263" s="14">
        <f>VLOOKUP($C263,'Refi Adj'!$B$2:$E$39,4,0)</f>
        <v>1.1000000000000001</v>
      </c>
      <c r="O263" s="40">
        <f>AD235*M263</f>
        <v>5.7049682636750544E-3</v>
      </c>
      <c r="P263" s="40">
        <f t="shared" ref="P263:P272" si="79">AD211</f>
        <v>1.1496055571187901E-3</v>
      </c>
      <c r="Q263" s="40">
        <f t="shared" ref="Q263:Q272" si="80">(O263*$O$79+P263*$P$79)</f>
        <v>2.971750639741296E-3</v>
      </c>
      <c r="R263" s="14"/>
      <c r="S263" s="34">
        <f>Z211+AA211+AB211*K263+AC211*L263+Q263*$M$175</f>
        <v>1.900969413884426E-2</v>
      </c>
      <c r="T263" s="2">
        <f t="shared" ref="T263:T272" si="81">100*(1-(1-S263)^12)</f>
        <v>20.571458399435816</v>
      </c>
      <c r="U263" s="33">
        <f t="shared" ref="U263:U272" si="82">100*(1-(1-S263*$M$253)^12)</f>
        <v>20.571458399435816</v>
      </c>
      <c r="V263" s="7">
        <f t="shared" ref="V263:V272" si="83">D263/S263</f>
        <v>4.4984696223270566</v>
      </c>
      <c r="X263" s="9"/>
      <c r="Y263" s="8"/>
      <c r="Z263" s="8"/>
      <c r="AC263" s="9"/>
      <c r="AD263" s="8"/>
      <c r="AE263" s="8"/>
      <c r="AH263" s="9"/>
      <c r="AI263" s="8"/>
      <c r="AJ263" s="8"/>
    </row>
    <row r="264" spans="1:43" x14ac:dyDescent="0.25">
      <c r="A264" s="4">
        <f t="shared" si="74"/>
        <v>57.1632138443278</v>
      </c>
      <c r="B264" s="3">
        <f>AQ212/1000000000</f>
        <v>1.6092557299999999E-3</v>
      </c>
      <c r="C264" s="2" t="str">
        <f t="shared" si="75"/>
        <v>11-2:55-60</v>
      </c>
      <c r="D264" s="8">
        <f t="shared" si="76"/>
        <v>0.20312183037960399</v>
      </c>
      <c r="E264" s="8">
        <f>Z212+AA212+AB212+AC212+AD212</f>
        <v>1.5287845816989491E-2</v>
      </c>
      <c r="F264" s="3"/>
      <c r="G264" s="2">
        <f t="shared" si="77"/>
        <v>93.443030635925908</v>
      </c>
      <c r="H264" s="2">
        <f t="shared" si="78"/>
        <v>16.878842802025407</v>
      </c>
      <c r="I264" s="33">
        <f>(1-(1-SUM(Z236,AA236,AB236,AC236,AD236*M264))^12)*100</f>
        <v>24.036314779941115</v>
      </c>
      <c r="K264" s="14">
        <f>VLOOKUP($C264,'Refi Adj'!$B$2:$E$39,2,0)</f>
        <v>1</v>
      </c>
      <c r="L264" s="14">
        <f>VLOOKUP($C264,'Refi Adj'!$B$2:$E$39,3,0)</f>
        <v>1</v>
      </c>
      <c r="M264" s="14">
        <f>VLOOKUP($C264,'Refi Adj'!$B$2:$E$39,4,0)</f>
        <v>1.1000000000000001</v>
      </c>
      <c r="O264" s="40">
        <f>AD236*M264</f>
        <v>9.2602514419540521E-3</v>
      </c>
      <c r="P264" s="40">
        <f t="shared" si="79"/>
        <v>1.89896327681586E-3</v>
      </c>
      <c r="Q264" s="40">
        <f t="shared" si="80"/>
        <v>4.843478542871137E-3</v>
      </c>
      <c r="R264" s="14"/>
      <c r="S264" s="34">
        <f t="shared" ref="S264:S272" si="84">Z212+AA212+AB212*K264+AC212*L264+Q264*$M$175</f>
        <v>1.8474535010188326E-2</v>
      </c>
      <c r="T264" s="2">
        <f t="shared" si="81"/>
        <v>20.049928113455216</v>
      </c>
      <c r="U264" s="33">
        <f t="shared" si="82"/>
        <v>20.049928113455216</v>
      </c>
      <c r="V264" s="7">
        <f t="shared" si="83"/>
        <v>10.994692438407055</v>
      </c>
      <c r="X264" s="9"/>
      <c r="Y264" s="8"/>
      <c r="Z264" s="8"/>
      <c r="AC264" s="9"/>
      <c r="AD264" s="8"/>
      <c r="AE264" s="8"/>
      <c r="AH264" s="9"/>
      <c r="AI264" s="8"/>
      <c r="AJ264" s="8"/>
    </row>
    <row r="265" spans="1:43" x14ac:dyDescent="0.25">
      <c r="A265" s="4">
        <f t="shared" si="74"/>
        <v>62.804174061834999</v>
      </c>
      <c r="B265" s="3">
        <f>AQ213/1000000000</f>
        <v>1.02132337E-3</v>
      </c>
      <c r="C265" s="2" t="str">
        <f t="shared" si="75"/>
        <v>11-3:60-65</v>
      </c>
      <c r="D265" s="8">
        <f t="shared" si="76"/>
        <v>3.19397863075929E-2</v>
      </c>
      <c r="E265" s="8">
        <f>Z213+AA213+AB213+AC213+AD213</f>
        <v>1.3948902993531118E-2</v>
      </c>
      <c r="F265" s="3"/>
      <c r="G265" s="2">
        <f t="shared" si="77"/>
        <v>32.262610266655322</v>
      </c>
      <c r="H265" s="2">
        <f t="shared" si="78"/>
        <v>15.512385675155304</v>
      </c>
      <c r="I265" s="33">
        <f>(1-(1-SUM(Z237,AA237,AB237,AC237,AD237*M265))^12)*100</f>
        <v>26.187911016135345</v>
      </c>
      <c r="K265" s="14">
        <f>VLOOKUP($C265,'Refi Adj'!$B$2:$E$39,2,0)</f>
        <v>1</v>
      </c>
      <c r="L265" s="14">
        <f>VLOOKUP($C265,'Refi Adj'!$B$2:$E$39,3,0)</f>
        <v>1</v>
      </c>
      <c r="M265" s="14">
        <f>VLOOKUP($C265,'Refi Adj'!$B$2:$E$39,4,0)</f>
        <v>1.1000000000000001</v>
      </c>
      <c r="O265" s="40">
        <f>AD237*M265</f>
        <v>1.3990376665117602E-2</v>
      </c>
      <c r="P265" s="40">
        <f t="shared" si="79"/>
        <v>2.95277012695117E-3</v>
      </c>
      <c r="Q265" s="40">
        <f t="shared" si="80"/>
        <v>7.3678127422177435E-3</v>
      </c>
      <c r="R265" s="14"/>
      <c r="S265" s="34">
        <f t="shared" si="84"/>
        <v>1.8732336245908577E-2</v>
      </c>
      <c r="T265" s="2">
        <f t="shared" si="81"/>
        <v>20.301554536678502</v>
      </c>
      <c r="U265" s="33">
        <f t="shared" si="82"/>
        <v>20.301554536678502</v>
      </c>
      <c r="V265" s="7">
        <f t="shared" si="83"/>
        <v>1.7050615517628789</v>
      </c>
      <c r="X265" s="9"/>
      <c r="Y265" s="8"/>
      <c r="Z265" s="8"/>
      <c r="AC265" s="9"/>
      <c r="AD265" s="8"/>
      <c r="AE265" s="8"/>
      <c r="AH265" s="9"/>
      <c r="AI265" s="8"/>
      <c r="AJ265" s="8"/>
    </row>
    <row r="266" spans="1:43" x14ac:dyDescent="0.25">
      <c r="A266" s="4">
        <f t="shared" si="74"/>
        <v>67.299262455309304</v>
      </c>
      <c r="B266" s="3">
        <f>AQ214/1000000000</f>
        <v>1.68946847E-3</v>
      </c>
      <c r="C266" s="2" t="str">
        <f t="shared" si="75"/>
        <v>11-4:65-70</v>
      </c>
      <c r="D266" s="8">
        <f t="shared" si="76"/>
        <v>3.3576894468629902E-2</v>
      </c>
      <c r="E266" s="8">
        <f>Z214+AA214+AB214+AC214+AD214</f>
        <v>1.5494505415229901E-2</v>
      </c>
      <c r="F266" s="3"/>
      <c r="G266" s="2">
        <f t="shared" si="77"/>
        <v>33.624522907411489</v>
      </c>
      <c r="H266" s="2">
        <f t="shared" si="78"/>
        <v>17.087935022974776</v>
      </c>
      <c r="I266" s="33">
        <f>(1-(1-SUM(Z238,AA238,AB238,AC238,AD238*M266))^12)*100</f>
        <v>26.879208209062021</v>
      </c>
      <c r="K266" s="14">
        <f>VLOOKUP($C266,'Refi Adj'!$B$2:$E$39,2,0)</f>
        <v>1</v>
      </c>
      <c r="L266" s="14">
        <f>VLOOKUP($C266,'Refi Adj'!$B$2:$E$39,3,0)</f>
        <v>1</v>
      </c>
      <c r="M266" s="14">
        <f>VLOOKUP($C266,'Refi Adj'!$B$2:$E$39,4,0)</f>
        <v>1.1000000000000001</v>
      </c>
      <c r="O266" s="40">
        <f>AD238*M266</f>
        <v>1.3073707903029731E-2</v>
      </c>
      <c r="P266" s="40">
        <f t="shared" si="79"/>
        <v>2.8174490932889001E-3</v>
      </c>
      <c r="Q266" s="40">
        <f t="shared" si="80"/>
        <v>6.9199526171852327E-3</v>
      </c>
      <c r="R266" s="14"/>
      <c r="S266" s="34">
        <f t="shared" si="84"/>
        <v>1.9943006569985496E-2</v>
      </c>
      <c r="T266" s="2">
        <f t="shared" si="81"/>
        <v>21.473546394904307</v>
      </c>
      <c r="U266" s="33">
        <f t="shared" si="82"/>
        <v>21.473546394904307</v>
      </c>
      <c r="V266" s="7">
        <f t="shared" si="83"/>
        <v>1.6836425516282785</v>
      </c>
      <c r="X266" s="9"/>
      <c r="Y266" s="8"/>
      <c r="Z266" s="8"/>
      <c r="AC266" s="9"/>
      <c r="AD266" s="8"/>
      <c r="AE266" s="8"/>
      <c r="AH266" s="9"/>
      <c r="AI266" s="8"/>
      <c r="AJ266" s="8"/>
    </row>
    <row r="267" spans="1:43" x14ac:dyDescent="0.25">
      <c r="A267" s="4">
        <f t="shared" si="74"/>
        <v>72.746054398198098</v>
      </c>
      <c r="B267" s="3">
        <f>AQ215/1000000000</f>
        <v>3.1425055600000002E-3</v>
      </c>
      <c r="C267" s="2" t="str">
        <f t="shared" si="75"/>
        <v>11:50-75</v>
      </c>
      <c r="D267" s="8">
        <f t="shared" si="76"/>
        <v>1.2707981425426101E-2</v>
      </c>
      <c r="E267" s="8">
        <f>Z215+AA215+AB215+AC215+AD215</f>
        <v>1.4231057205298513E-2</v>
      </c>
      <c r="F267" s="3"/>
      <c r="G267" s="2">
        <f t="shared" si="77"/>
        <v>14.227609634336336</v>
      </c>
      <c r="H267" s="2">
        <f t="shared" si="78"/>
        <v>15.802038675245678</v>
      </c>
      <c r="I267" s="33">
        <f>(1-(1-SUM(Z239,AA239,AB239,AC239,AD239*M267))^12)*100</f>
        <v>27.113518106601852</v>
      </c>
      <c r="K267" s="14">
        <f>VLOOKUP($C267,'Refi Adj'!$B$2:$E$39,2,0)</f>
        <v>1</v>
      </c>
      <c r="L267" s="14">
        <f>VLOOKUP($C267,'Refi Adj'!$B$2:$E$39,3,0)</f>
        <v>1</v>
      </c>
      <c r="M267" s="14">
        <f>VLOOKUP($C267,'Refi Adj'!$B$2:$E$39,4,0)</f>
        <v>1.1000000000000001</v>
      </c>
      <c r="O267" s="40">
        <f>AD239*M267</f>
        <v>1.5140541648427141E-2</v>
      </c>
      <c r="P267" s="40">
        <f t="shared" si="79"/>
        <v>3.3602929177408299E-3</v>
      </c>
      <c r="Q267" s="40">
        <f t="shared" si="80"/>
        <v>8.0723924100153544E-3</v>
      </c>
      <c r="R267" s="14"/>
      <c r="S267" s="34">
        <f t="shared" si="84"/>
        <v>1.9346776318073806E-2</v>
      </c>
      <c r="T267" s="2">
        <f t="shared" si="81"/>
        <v>20.898353425687933</v>
      </c>
      <c r="U267" s="33">
        <f t="shared" si="82"/>
        <v>20.898353425687933</v>
      </c>
      <c r="V267" s="7">
        <f t="shared" si="83"/>
        <v>0.65685265681984817</v>
      </c>
      <c r="X267" s="9"/>
      <c r="Y267" s="8"/>
      <c r="Z267" s="8"/>
      <c r="AC267" s="9"/>
      <c r="AD267" s="8"/>
      <c r="AE267" s="8"/>
      <c r="AH267" s="9"/>
      <c r="AI267" s="8"/>
      <c r="AJ267" s="8"/>
    </row>
    <row r="268" spans="1:43" x14ac:dyDescent="0.25">
      <c r="A268" s="4">
        <f t="shared" si="74"/>
        <v>94.351524894454201</v>
      </c>
      <c r="B268" s="3">
        <f>AQ216/1000000000</f>
        <v>7.8990431739999992E-2</v>
      </c>
      <c r="C268" s="2" t="str">
        <f t="shared" si="75"/>
        <v>12:75-100</v>
      </c>
      <c r="D268" s="8">
        <f t="shared" si="76"/>
        <v>3.9952271245474E-2</v>
      </c>
      <c r="E268" s="8">
        <f>Z216+AA216+AB216+AC216+AD216</f>
        <v>1.5454324930199596E-2</v>
      </c>
      <c r="F268" s="3"/>
      <c r="G268" s="2">
        <f t="shared" si="77"/>
        <v>38.692459427587465</v>
      </c>
      <c r="H268" s="2">
        <f t="shared" si="78"/>
        <v>17.047319364640124</v>
      </c>
      <c r="I268" s="33">
        <f>(1-(1-SUM(Z240,AA240,AB240,AC240,AD240*M268))^12)*100</f>
        <v>30.848620505323787</v>
      </c>
      <c r="K268" s="14">
        <f>VLOOKUP($C268,'Refi Adj'!$B$2:$E$39,2,0)</f>
        <v>1</v>
      </c>
      <c r="L268" s="14">
        <f>VLOOKUP($C268,'Refi Adj'!$B$2:$E$39,3,0)</f>
        <v>1</v>
      </c>
      <c r="M268" s="14">
        <f>VLOOKUP($C268,'Refi Adj'!$B$2:$E$39,4,0)</f>
        <v>1.02</v>
      </c>
      <c r="O268" s="40">
        <f>AD240*M268</f>
        <v>2.047692465435702E-2</v>
      </c>
      <c r="P268" s="40">
        <f t="shared" si="79"/>
        <v>5.6595511196672402E-3</v>
      </c>
      <c r="Q268" s="40">
        <f t="shared" si="80"/>
        <v>1.1586500533543152E-2</v>
      </c>
      <c r="R268" s="14"/>
      <c r="S268" s="34">
        <f t="shared" si="84"/>
        <v>2.1960599370752665E-2</v>
      </c>
      <c r="T268" s="2">
        <f t="shared" si="81"/>
        <v>23.391632108315676</v>
      </c>
      <c r="U268" s="33">
        <f t="shared" si="82"/>
        <v>23.391632108315676</v>
      </c>
      <c r="V268" s="7">
        <f t="shared" si="83"/>
        <v>1.8192705295048921</v>
      </c>
      <c r="X268" s="9"/>
      <c r="Y268" s="8"/>
      <c r="Z268" s="8"/>
      <c r="AC268" s="9"/>
      <c r="AD268" s="8"/>
      <c r="AE268" s="8"/>
      <c r="AH268" s="9"/>
      <c r="AI268" s="8"/>
      <c r="AJ268" s="8"/>
    </row>
    <row r="269" spans="1:43" x14ac:dyDescent="0.25">
      <c r="A269" s="4">
        <f t="shared" si="74"/>
        <v>116.03124639370201</v>
      </c>
      <c r="B269" s="3">
        <f>AQ217/1000000000</f>
        <v>5.0464083926100001</v>
      </c>
      <c r="C269" s="2" t="str">
        <f t="shared" si="75"/>
        <v>13:100-125</v>
      </c>
      <c r="D269" s="8">
        <f t="shared" si="76"/>
        <v>2.20183314080802E-2</v>
      </c>
      <c r="E269" s="8">
        <f>Z217+AA217+AB217+AC217+AD217</f>
        <v>1.8121085470937343E-2</v>
      </c>
      <c r="F269" s="3"/>
      <c r="G269" s="2">
        <f t="shared" si="77"/>
        <v>23.445879267198034</v>
      </c>
      <c r="H269" s="2">
        <f t="shared" si="78"/>
        <v>19.703760622034782</v>
      </c>
      <c r="I269" s="33">
        <f>(1-(1-SUM(Z241,AA241,AB241,AC241,AD241*M269))^12)*100</f>
        <v>34.617375995864997</v>
      </c>
      <c r="K269" s="14">
        <f>VLOOKUP($C269,'Refi Adj'!$B$2:$E$39,2,0)</f>
        <v>1</v>
      </c>
      <c r="L269" s="14">
        <f>VLOOKUP($C269,'Refi Adj'!$B$2:$E$39,3,0)</f>
        <v>1</v>
      </c>
      <c r="M269" s="14">
        <f>VLOOKUP($C269,'Refi Adj'!$B$2:$E$39,4,0)</f>
        <v>0.95</v>
      </c>
      <c r="O269" s="40">
        <f>AD241*M269</f>
        <v>2.5494800246127741E-2</v>
      </c>
      <c r="P269" s="40">
        <f t="shared" si="79"/>
        <v>8.8259955916153206E-3</v>
      </c>
      <c r="Q269" s="40">
        <f t="shared" si="80"/>
        <v>1.5493517453420289E-2</v>
      </c>
      <c r="R269" s="14"/>
      <c r="S269" s="34">
        <f t="shared" si="84"/>
        <v>2.5563283205413324E-2</v>
      </c>
      <c r="T269" s="2">
        <f t="shared" si="81"/>
        <v>26.710176153301333</v>
      </c>
      <c r="U269" s="33">
        <f t="shared" si="82"/>
        <v>26.710176153301333</v>
      </c>
      <c r="V269" s="7">
        <f t="shared" si="83"/>
        <v>0.86132642787517844</v>
      </c>
      <c r="X269" s="9"/>
      <c r="Y269" s="8"/>
      <c r="Z269" s="8"/>
      <c r="AC269" s="9"/>
      <c r="AD269" s="8"/>
      <c r="AE269" s="8"/>
      <c r="AH269" s="9"/>
      <c r="AI269" s="8"/>
      <c r="AJ269" s="8"/>
    </row>
    <row r="270" spans="1:43" x14ac:dyDescent="0.25">
      <c r="A270" s="4">
        <f t="shared" si="74"/>
        <v>134.330485892414</v>
      </c>
      <c r="B270" s="3">
        <f>AQ218/1000000000</f>
        <v>5.7816081285000003</v>
      </c>
      <c r="C270" s="2" t="str">
        <f t="shared" si="75"/>
        <v>14:125-150</v>
      </c>
      <c r="D270" s="8">
        <f t="shared" si="76"/>
        <v>2.6485607757575799E-2</v>
      </c>
      <c r="E270" s="8">
        <f>Z218+AA218+AB218+AC218+AD218</f>
        <v>2.0117668707816498E-2</v>
      </c>
      <c r="F270" s="3"/>
      <c r="G270" s="2">
        <f t="shared" si="77"/>
        <v>27.538300256984481</v>
      </c>
      <c r="H270" s="2">
        <f t="shared" si="78"/>
        <v>21.641318217768092</v>
      </c>
      <c r="I270" s="33">
        <f>(1-(1-SUM(Z242,AA242,AB242,AC242,AD242*M270))^12)*100</f>
        <v>35.305302589706614</v>
      </c>
      <c r="K270" s="14">
        <f>VLOOKUP($C270,'Refi Adj'!$B$2:$E$39,2,0)</f>
        <v>1</v>
      </c>
      <c r="L270" s="14">
        <f>VLOOKUP($C270,'Refi Adj'!$B$2:$E$39,3,0)</f>
        <v>1</v>
      </c>
      <c r="M270" s="14">
        <f>VLOOKUP($C270,'Refi Adj'!$B$2:$E$39,4,0)</f>
        <v>0.92</v>
      </c>
      <c r="O270" s="40">
        <f>AD242*M270</f>
        <v>2.6314305610275462E-2</v>
      </c>
      <c r="P270" s="40">
        <f t="shared" si="79"/>
        <v>1.07916831463778E-2</v>
      </c>
      <c r="Q270" s="40">
        <f t="shared" si="80"/>
        <v>1.7000732131936865E-2</v>
      </c>
      <c r="R270" s="14"/>
      <c r="S270" s="34">
        <f t="shared" si="84"/>
        <v>2.7176754299972409E-2</v>
      </c>
      <c r="T270" s="2">
        <f t="shared" si="81"/>
        <v>28.153225652115566</v>
      </c>
      <c r="U270" s="33">
        <f t="shared" si="82"/>
        <v>28.153225652115566</v>
      </c>
      <c r="V270" s="7">
        <f t="shared" si="83"/>
        <v>0.97456846631618144</v>
      </c>
      <c r="X270" s="9"/>
      <c r="Y270" s="8"/>
      <c r="Z270" s="8"/>
      <c r="AC270" s="9"/>
      <c r="AD270" s="8"/>
      <c r="AE270" s="8"/>
      <c r="AH270" s="9"/>
      <c r="AI270" s="8"/>
      <c r="AJ270" s="8"/>
    </row>
    <row r="271" spans="1:43" s="24" customFormat="1" x14ac:dyDescent="0.25">
      <c r="A271" s="4">
        <f t="shared" si="74"/>
        <v>159.07673562394999</v>
      </c>
      <c r="B271" s="3">
        <f>AQ219/1000000000</f>
        <v>0.91129127059000004</v>
      </c>
      <c r="C271" s="2" t="str">
        <f t="shared" si="75"/>
        <v>15:150-175</v>
      </c>
      <c r="D271" s="8">
        <f t="shared" si="76"/>
        <v>2.9374597965519202E-2</v>
      </c>
      <c r="E271" s="8">
        <f>Z219+AA219+AB219+AC219+AD219</f>
        <v>2.3653857047001257E-2</v>
      </c>
      <c r="F271" s="3"/>
      <c r="G271" s="2">
        <f t="shared" si="77"/>
        <v>30.07703504180742</v>
      </c>
      <c r="H271" s="2">
        <f t="shared" si="78"/>
        <v>24.968128497351451</v>
      </c>
      <c r="I271" s="33">
        <f>(1-(1-SUM(Z243,AA243,AB243,AC243,AD243*M271))^12)*100</f>
        <v>36.611862768901929</v>
      </c>
      <c r="J271"/>
      <c r="K271" s="14">
        <f>VLOOKUP($C271,'Refi Adj'!$B$2:$E$39,2,0)</f>
        <v>1</v>
      </c>
      <c r="L271" s="14">
        <f>VLOOKUP($C271,'Refi Adj'!$B$2:$E$39,3,0)</f>
        <v>1</v>
      </c>
      <c r="M271" s="14">
        <f>VLOOKUP($C271,'Refi Adj'!$B$2:$E$39,4,0)</f>
        <v>0.9</v>
      </c>
      <c r="N271"/>
      <c r="O271" s="40">
        <f>AD243*M271</f>
        <v>2.7770999856206222E-2</v>
      </c>
      <c r="P271" s="40">
        <f t="shared" si="79"/>
        <v>1.41463457628246E-2</v>
      </c>
      <c r="Q271" s="40">
        <f t="shared" si="80"/>
        <v>1.959620740017725E-2</v>
      </c>
      <c r="R271" s="14"/>
      <c r="S271" s="34">
        <f t="shared" si="84"/>
        <v>3.0083529054362769E-2</v>
      </c>
      <c r="T271" s="2">
        <f t="shared" si="81"/>
        <v>30.687428092388092</v>
      </c>
      <c r="U271" s="33">
        <f t="shared" si="82"/>
        <v>30.687428092388092</v>
      </c>
      <c r="V271" s="7">
        <f t="shared" si="83"/>
        <v>0.97643457695530045</v>
      </c>
      <c r="W271"/>
      <c r="X271" s="9"/>
      <c r="Y271" s="8"/>
      <c r="Z271" s="8"/>
      <c r="AA271"/>
      <c r="AB271"/>
      <c r="AC271" s="9"/>
      <c r="AD271" s="8"/>
      <c r="AE271" s="8"/>
      <c r="AF271"/>
      <c r="AG271"/>
      <c r="AH271" s="9"/>
      <c r="AI271" s="8"/>
      <c r="AJ271" s="8"/>
      <c r="AQ271"/>
    </row>
    <row r="272" spans="1:43" s="24" customFormat="1" x14ac:dyDescent="0.25">
      <c r="A272" s="4">
        <f t="shared" si="74"/>
        <v>183.120596686288</v>
      </c>
      <c r="B272" s="3">
        <f>AQ220/1000000000</f>
        <v>0.16089192431999999</v>
      </c>
      <c r="C272" s="2" t="str">
        <f t="shared" si="75"/>
        <v>16:175-200</v>
      </c>
      <c r="D272" s="8">
        <f t="shared" si="76"/>
        <v>6.0174811893982202E-2</v>
      </c>
      <c r="E272" s="8">
        <f>Z220+AA220+AB220+AC220+AD220</f>
        <v>2.7782438371272832E-2</v>
      </c>
      <c r="F272" s="3"/>
      <c r="G272" s="2">
        <f t="shared" si="77"/>
        <v>52.514068290459349</v>
      </c>
      <c r="H272" s="2">
        <f t="shared" si="78"/>
        <v>28.688176781804962</v>
      </c>
      <c r="I272" s="33">
        <f>(1-(1-SUM(Z244,AA244,AB244,AC244,AD244*M272))^12)*100</f>
        <v>37.368811539788027</v>
      </c>
      <c r="J272"/>
      <c r="K272" s="14">
        <f>VLOOKUP($C272,'Refi Adj'!$B$2:$E$39,2,0)</f>
        <v>1</v>
      </c>
      <c r="L272" s="14">
        <f>VLOOKUP($C272,'Refi Adj'!$B$2:$E$39,3,0)</f>
        <v>1</v>
      </c>
      <c r="M272" s="14">
        <f>VLOOKUP($C272,'Refi Adj'!$B$2:$E$39,4,0)</f>
        <v>0.9</v>
      </c>
      <c r="N272"/>
      <c r="O272" s="40">
        <f>AD244*M272</f>
        <v>2.9338577960764587E-2</v>
      </c>
      <c r="P272" s="40">
        <f t="shared" si="79"/>
        <v>1.8879194003590699E-2</v>
      </c>
      <c r="Q272" s="40">
        <f t="shared" si="80"/>
        <v>2.3062947586460256E-2</v>
      </c>
      <c r="R272" s="14"/>
      <c r="S272" s="34">
        <f t="shared" si="84"/>
        <v>3.3119339333465406E-2</v>
      </c>
      <c r="T272" s="2">
        <f t="shared" si="81"/>
        <v>33.246431993896898</v>
      </c>
      <c r="U272" s="33">
        <f t="shared" si="82"/>
        <v>33.246431993896898</v>
      </c>
      <c r="V272" s="7">
        <f t="shared" si="83"/>
        <v>1.8169085828707525</v>
      </c>
      <c r="W272"/>
      <c r="X272" s="9"/>
      <c r="Y272" s="8"/>
      <c r="Z272" s="8"/>
      <c r="AA272"/>
      <c r="AB272"/>
      <c r="AC272" s="9"/>
      <c r="AD272" s="8"/>
      <c r="AE272" s="8"/>
      <c r="AF272"/>
      <c r="AG272"/>
      <c r="AH272" s="9"/>
      <c r="AI272" s="8"/>
      <c r="AJ272" s="8"/>
      <c r="AQ272"/>
    </row>
    <row r="273" spans="1:51" s="24" customFormat="1" x14ac:dyDescent="0.25">
      <c r="A273" s="4"/>
      <c r="B273" s="3"/>
      <c r="C273" s="2"/>
      <c r="D273" s="8"/>
      <c r="E273" s="8"/>
      <c r="F273" s="3"/>
      <c r="G273" s="2"/>
      <c r="H273" s="2"/>
      <c r="I273" s="33"/>
      <c r="J273"/>
      <c r="K273" s="14"/>
      <c r="L273" s="14"/>
      <c r="M273" s="14"/>
      <c r="O273" s="40"/>
      <c r="P273" s="40"/>
      <c r="Q273" s="40"/>
      <c r="R273" s="14"/>
      <c r="S273" s="34"/>
      <c r="T273" s="2"/>
      <c r="U273" s="33"/>
      <c r="V273" s="7"/>
      <c r="W273"/>
      <c r="X273" s="9"/>
      <c r="Y273" s="8"/>
      <c r="Z273" s="8"/>
      <c r="AA273"/>
      <c r="AB273"/>
      <c r="AC273" s="9"/>
      <c r="AD273" s="8"/>
      <c r="AE273" s="8"/>
      <c r="AF273"/>
      <c r="AG273"/>
      <c r="AH273" s="9"/>
      <c r="AI273" s="8"/>
      <c r="AJ273" s="8"/>
      <c r="AQ273"/>
    </row>
    <row r="274" spans="1:51" s="24" customFormat="1" x14ac:dyDescent="0.25">
      <c r="A274" s="4"/>
      <c r="B274" s="3"/>
      <c r="C274" s="2"/>
      <c r="D274" s="8"/>
      <c r="E274" s="8"/>
      <c r="F274" s="3"/>
      <c r="G274" s="2"/>
      <c r="H274" s="2"/>
      <c r="I274" s="33"/>
      <c r="J274"/>
      <c r="K274" s="14"/>
      <c r="L274" s="14"/>
      <c r="M274" s="14"/>
      <c r="O274" s="40"/>
      <c r="P274" s="40"/>
      <c r="Q274" s="40"/>
      <c r="R274" s="14"/>
      <c r="S274" s="34"/>
      <c r="T274" s="2"/>
      <c r="U274" s="33"/>
      <c r="V274" s="7"/>
      <c r="W274"/>
      <c r="X274" s="9"/>
      <c r="Y274" s="8"/>
      <c r="Z274" s="8"/>
      <c r="AA274"/>
      <c r="AB274"/>
      <c r="AC274" s="9"/>
      <c r="AD274" s="8"/>
      <c r="AE274" s="8"/>
      <c r="AF274"/>
      <c r="AG274"/>
      <c r="AH274" s="9"/>
      <c r="AI274" s="8"/>
      <c r="AJ274" s="8"/>
      <c r="AQ274"/>
    </row>
    <row r="275" spans="1:51" x14ac:dyDescent="0.25">
      <c r="A275" s="4"/>
      <c r="B275" s="3"/>
      <c r="C275" s="2"/>
      <c r="D275" s="8"/>
      <c r="E275" s="8"/>
      <c r="F275" s="3"/>
      <c r="G275" s="2"/>
      <c r="H275" s="2"/>
      <c r="I275" s="33"/>
      <c r="K275" s="14"/>
      <c r="L275" s="14"/>
      <c r="M275" s="14"/>
      <c r="O275" s="40"/>
      <c r="P275" s="40"/>
      <c r="Q275" s="40"/>
      <c r="R275" s="14"/>
      <c r="S275" s="34"/>
      <c r="T275" s="2"/>
      <c r="U275" s="33"/>
      <c r="V275" s="7"/>
      <c r="X275" s="9"/>
      <c r="Y275" s="8"/>
      <c r="Z275" s="8"/>
      <c r="AC275" s="9"/>
      <c r="AD275" s="8"/>
      <c r="AE275" s="8"/>
      <c r="AH275" s="9"/>
      <c r="AI275" s="8"/>
      <c r="AJ275" s="8"/>
    </row>
    <row r="276" spans="1:51" s="41" customFormat="1" x14ac:dyDescent="0.25">
      <c r="AQ276"/>
    </row>
    <row r="277" spans="1:51" x14ac:dyDescent="0.25">
      <c r="A277" t="s">
        <v>188</v>
      </c>
      <c r="C277" t="s">
        <v>182</v>
      </c>
      <c r="F277" t="s">
        <v>166</v>
      </c>
      <c r="AS277" s="17" t="s">
        <v>88</v>
      </c>
      <c r="AT277" s="17" t="s">
        <v>89</v>
      </c>
      <c r="AU277" s="17"/>
      <c r="AV277" s="17"/>
      <c r="AW277" s="17" t="s">
        <v>90</v>
      </c>
      <c r="AX277" s="17"/>
    </row>
    <row r="278" spans="1:51" x14ac:dyDescent="0.25">
      <c r="A278" t="s">
        <v>20</v>
      </c>
      <c r="B278" t="s">
        <v>21</v>
      </c>
      <c r="C278" t="s">
        <v>22</v>
      </c>
      <c r="D278" t="s">
        <v>23</v>
      </c>
      <c r="E278" t="s">
        <v>94</v>
      </c>
      <c r="F278" t="s">
        <v>95</v>
      </c>
      <c r="G278" t="s">
        <v>24</v>
      </c>
      <c r="H278" t="s">
        <v>25</v>
      </c>
      <c r="I278" t="s">
        <v>26</v>
      </c>
      <c r="J278" t="s">
        <v>27</v>
      </c>
      <c r="K278" t="s">
        <v>28</v>
      </c>
      <c r="L278" t="s">
        <v>29</v>
      </c>
      <c r="M278" t="s">
        <v>30</v>
      </c>
      <c r="N278" t="s">
        <v>31</v>
      </c>
      <c r="O278" t="s">
        <v>32</v>
      </c>
      <c r="P278" t="s">
        <v>33</v>
      </c>
      <c r="Q278" t="s">
        <v>34</v>
      </c>
      <c r="R278" t="s">
        <v>35</v>
      </c>
      <c r="S278" t="s">
        <v>36</v>
      </c>
      <c r="T278" t="s">
        <v>37</v>
      </c>
      <c r="U278" t="s">
        <v>38</v>
      </c>
      <c r="V278" t="s">
        <v>39</v>
      </c>
      <c r="W278" t="s">
        <v>40</v>
      </c>
      <c r="X278" t="s">
        <v>41</v>
      </c>
      <c r="Y278" t="s">
        <v>42</v>
      </c>
      <c r="Z278" t="s">
        <v>43</v>
      </c>
      <c r="AA278" t="s">
        <v>44</v>
      </c>
      <c r="AB278" s="1" t="s">
        <v>45</v>
      </c>
      <c r="AC278" s="1" t="s">
        <v>46</v>
      </c>
      <c r="AD278" s="1" t="s">
        <v>47</v>
      </c>
      <c r="AE278" t="s">
        <v>48</v>
      </c>
      <c r="AF278" t="s">
        <v>49</v>
      </c>
      <c r="AG278" t="s">
        <v>50</v>
      </c>
      <c r="AH278" t="s">
        <v>51</v>
      </c>
      <c r="AI278" t="s">
        <v>52</v>
      </c>
      <c r="AJ278" t="s">
        <v>53</v>
      </c>
      <c r="AK278" t="s">
        <v>54</v>
      </c>
      <c r="AL278" t="s">
        <v>55</v>
      </c>
      <c r="AM278" t="s">
        <v>56</v>
      </c>
      <c r="AN278" t="s">
        <v>57</v>
      </c>
      <c r="AO278" t="s">
        <v>58</v>
      </c>
      <c r="AP278" t="s">
        <v>59</v>
      </c>
      <c r="AQ278" t="s">
        <v>60</v>
      </c>
      <c r="AR278" t="s">
        <v>61</v>
      </c>
      <c r="AS278" s="19" t="s">
        <v>116</v>
      </c>
      <c r="AT278" s="19" t="s">
        <v>117</v>
      </c>
      <c r="AU278" s="17" t="s">
        <v>118</v>
      </c>
      <c r="AV278" s="17" t="s">
        <v>119</v>
      </c>
      <c r="AW278" s="19" t="s">
        <v>120</v>
      </c>
      <c r="AX278" s="17" t="s">
        <v>121</v>
      </c>
      <c r="AY278" t="s">
        <v>171</v>
      </c>
    </row>
    <row r="279" spans="1:51" x14ac:dyDescent="0.25">
      <c r="A279">
        <v>97</v>
      </c>
      <c r="B279" s="4">
        <v>0.97838623000000002</v>
      </c>
      <c r="C279" s="4">
        <v>8.3750731089677295</v>
      </c>
      <c r="D279" s="4">
        <v>23.064995999394899</v>
      </c>
      <c r="E279" s="4">
        <v>7.2624023521950902E-3</v>
      </c>
      <c r="F279" s="5">
        <v>2.1613770000000001E-2</v>
      </c>
      <c r="G279" s="5">
        <v>0</v>
      </c>
      <c r="H279" s="4">
        <v>5</v>
      </c>
      <c r="I279" s="4">
        <v>3.78471</v>
      </c>
      <c r="J279" s="4">
        <v>-7.7851999999999997</v>
      </c>
      <c r="K279" s="4">
        <v>64.260000000000005</v>
      </c>
      <c r="L279" s="4">
        <v>100</v>
      </c>
      <c r="M279" s="4">
        <v>84</v>
      </c>
      <c r="N279" s="4">
        <v>43</v>
      </c>
      <c r="O279" s="4">
        <v>1.44</v>
      </c>
      <c r="P279" s="4">
        <v>17345.5</v>
      </c>
      <c r="Q279" s="4">
        <v>17345.5</v>
      </c>
      <c r="R279" s="4">
        <v>804</v>
      </c>
      <c r="S279" s="4">
        <v>0</v>
      </c>
      <c r="T279" s="4">
        <v>0</v>
      </c>
      <c r="U279" s="4">
        <v>0</v>
      </c>
      <c r="V279" s="4">
        <v>0</v>
      </c>
      <c r="W279" s="4">
        <v>0</v>
      </c>
      <c r="X279" s="4">
        <v>1</v>
      </c>
      <c r="Y279" s="4">
        <v>0</v>
      </c>
      <c r="Z279" s="5">
        <v>1.3797439999999999E-2</v>
      </c>
      <c r="AA279" s="5">
        <v>2.9632999999999998E-4</v>
      </c>
      <c r="AB279" s="10">
        <v>5.6120299999999996E-3</v>
      </c>
      <c r="AC279" s="10">
        <v>1.76289E-3</v>
      </c>
      <c r="AD279" s="10">
        <v>1.4506E-4</v>
      </c>
      <c r="AE279" s="4">
        <v>0.24210048635508899</v>
      </c>
      <c r="AF279" s="4">
        <v>0</v>
      </c>
      <c r="AG279" s="4">
        <v>0</v>
      </c>
      <c r="AH279" s="4">
        <v>0</v>
      </c>
      <c r="AI279" s="4">
        <v>1</v>
      </c>
      <c r="AJ279" s="4">
        <v>1</v>
      </c>
      <c r="AK279" s="4">
        <v>1</v>
      </c>
      <c r="AL279" s="4">
        <v>1</v>
      </c>
      <c r="AM279" s="4">
        <v>0</v>
      </c>
      <c r="AN279" s="4">
        <v>0</v>
      </c>
      <c r="AO279" s="4" t="s">
        <v>151</v>
      </c>
      <c r="AP279" s="4" t="s">
        <v>135</v>
      </c>
      <c r="AQ279">
        <v>17345.5</v>
      </c>
      <c r="AR279" s="4">
        <v>1</v>
      </c>
      <c r="AS279" s="15">
        <v>100</v>
      </c>
      <c r="AT279" s="15">
        <v>0</v>
      </c>
      <c r="AU279" s="15">
        <v>100</v>
      </c>
      <c r="AV279" s="15">
        <v>0</v>
      </c>
      <c r="AW279" s="15">
        <v>0</v>
      </c>
      <c r="AX279" s="15">
        <v>0</v>
      </c>
      <c r="AY279" s="31">
        <v>6052.8</v>
      </c>
    </row>
    <row r="280" spans="1:51" x14ac:dyDescent="0.25">
      <c r="A280">
        <v>97</v>
      </c>
      <c r="B280" s="4">
        <v>0.98001861207486596</v>
      </c>
      <c r="C280" s="4">
        <v>83.441535925353904</v>
      </c>
      <c r="D280" s="4">
        <v>21.5104418321088</v>
      </c>
      <c r="E280" s="4">
        <v>0.13916812940566001</v>
      </c>
      <c r="F280" s="5">
        <v>1.9981387925133199E-2</v>
      </c>
      <c r="G280" s="5">
        <v>0</v>
      </c>
      <c r="H280" s="4">
        <v>5.25</v>
      </c>
      <c r="I280" s="4">
        <v>3.9864999999999999</v>
      </c>
      <c r="J280" s="4">
        <v>20.914981326975401</v>
      </c>
      <c r="K280" s="4">
        <v>69.62</v>
      </c>
      <c r="L280" s="4">
        <v>100</v>
      </c>
      <c r="M280" s="4">
        <v>76.510541470227594</v>
      </c>
      <c r="N280" s="4">
        <v>38.6969815260939</v>
      </c>
      <c r="O280" s="4">
        <v>2.70391901135029</v>
      </c>
      <c r="P280" s="4">
        <v>21359.3251153171</v>
      </c>
      <c r="Q280" s="4">
        <v>13077.635</v>
      </c>
      <c r="R280" s="4">
        <v>810.57048388336204</v>
      </c>
      <c r="S280" s="4">
        <v>0</v>
      </c>
      <c r="T280" s="4">
        <v>0</v>
      </c>
      <c r="U280" s="4">
        <v>0.10210829404552101</v>
      </c>
      <c r="V280" s="4">
        <v>0</v>
      </c>
      <c r="W280" s="4">
        <v>0</v>
      </c>
      <c r="X280" s="4">
        <v>1</v>
      </c>
      <c r="Y280" s="4">
        <v>0</v>
      </c>
      <c r="Z280" s="5">
        <v>1.0114523516362E-2</v>
      </c>
      <c r="AA280" s="5">
        <v>7.7397473243441897E-4</v>
      </c>
      <c r="AB280" s="10">
        <v>6.8759078786951901E-3</v>
      </c>
      <c r="AC280" s="10">
        <v>2.0303755779236799E-3</v>
      </c>
      <c r="AD280" s="10">
        <v>1.8657724080080199E-4</v>
      </c>
      <c r="AE280" s="4">
        <v>0.39651968841618301</v>
      </c>
      <c r="AF280" s="4">
        <v>0.10210829404552101</v>
      </c>
      <c r="AG280" s="4">
        <v>0.10210829404552101</v>
      </c>
      <c r="AH280" s="4">
        <v>0.10210829404552101</v>
      </c>
      <c r="AI280" s="4">
        <v>0.10210829404552101</v>
      </c>
      <c r="AJ280" s="4">
        <v>0.10210829404552101</v>
      </c>
      <c r="AK280" s="4">
        <v>0.10210829404552101</v>
      </c>
      <c r="AL280" s="4">
        <v>0.10210829404552101</v>
      </c>
      <c r="AM280" s="4">
        <v>0</v>
      </c>
      <c r="AN280" s="4">
        <v>0</v>
      </c>
      <c r="AO280" s="4" t="s">
        <v>152</v>
      </c>
      <c r="AP280" s="4" t="s">
        <v>136</v>
      </c>
      <c r="AQ280">
        <v>26155.27</v>
      </c>
      <c r="AR280" s="4">
        <v>2</v>
      </c>
      <c r="AS280" s="15">
        <v>100</v>
      </c>
      <c r="AT280" s="15">
        <v>0</v>
      </c>
      <c r="AU280" s="15">
        <v>100</v>
      </c>
      <c r="AV280" s="15">
        <v>0</v>
      </c>
      <c r="AW280" s="15">
        <v>0</v>
      </c>
      <c r="AX280" s="15">
        <v>0</v>
      </c>
      <c r="AY280" s="31">
        <v>6461.5181524488098</v>
      </c>
    </row>
    <row r="281" spans="1:51" x14ac:dyDescent="0.25">
      <c r="A281">
        <v>97</v>
      </c>
      <c r="B281" s="4">
        <v>0.97934792999999998</v>
      </c>
      <c r="C281" s="4">
        <v>32.027047550898999</v>
      </c>
      <c r="D281" s="4">
        <v>22.152599232416701</v>
      </c>
      <c r="E281" s="4">
        <v>3.1659689611794599E-2</v>
      </c>
      <c r="F281" s="5">
        <v>2.0652070000000002E-2</v>
      </c>
      <c r="G281" s="5">
        <v>0</v>
      </c>
      <c r="H281" s="4">
        <v>5.25</v>
      </c>
      <c r="I281" s="4">
        <v>3.939838</v>
      </c>
      <c r="J281" s="4">
        <v>21.554400000000001</v>
      </c>
      <c r="K281" s="4">
        <v>71.680000000000007</v>
      </c>
      <c r="L281" s="4">
        <v>100</v>
      </c>
      <c r="M281" s="4">
        <v>77</v>
      </c>
      <c r="N281" s="4">
        <v>34</v>
      </c>
      <c r="O281" s="4">
        <v>2.69</v>
      </c>
      <c r="P281" s="4">
        <v>21582.65</v>
      </c>
      <c r="Q281" s="4">
        <v>21582.65</v>
      </c>
      <c r="R281" s="4">
        <v>812</v>
      </c>
      <c r="S281" s="4">
        <v>0</v>
      </c>
      <c r="T281" s="4">
        <v>0</v>
      </c>
      <c r="U281" s="4">
        <v>0</v>
      </c>
      <c r="V281" s="4">
        <v>0</v>
      </c>
      <c r="W281" s="4">
        <v>0</v>
      </c>
      <c r="X281" s="4">
        <v>1</v>
      </c>
      <c r="Y281" s="4">
        <v>0</v>
      </c>
      <c r="Z281" s="5">
        <v>9.9402799999999993E-3</v>
      </c>
      <c r="AA281" s="5">
        <v>6.1580000000000001E-4</v>
      </c>
      <c r="AB281" s="10">
        <v>7.6383900000000001E-3</v>
      </c>
      <c r="AC281" s="10">
        <v>2.2646699999999999E-3</v>
      </c>
      <c r="AD281" s="10">
        <v>1.929E-4</v>
      </c>
      <c r="AE281" s="4">
        <v>0.45877999324095797</v>
      </c>
      <c r="AF281" s="4">
        <v>0</v>
      </c>
      <c r="AG281" s="4">
        <v>0</v>
      </c>
      <c r="AH281" s="4">
        <v>0</v>
      </c>
      <c r="AI281" s="4">
        <v>0</v>
      </c>
      <c r="AJ281" s="4">
        <v>0</v>
      </c>
      <c r="AK281" s="4">
        <v>0</v>
      </c>
      <c r="AL281" s="4">
        <v>0</v>
      </c>
      <c r="AM281" s="4">
        <v>0</v>
      </c>
      <c r="AN281" s="4">
        <v>0</v>
      </c>
      <c r="AO281" s="4" t="s">
        <v>72</v>
      </c>
      <c r="AP281" s="4" t="s">
        <v>73</v>
      </c>
      <c r="AQ281">
        <v>21582.65</v>
      </c>
      <c r="AR281" s="4">
        <v>1</v>
      </c>
      <c r="AS281" s="15">
        <v>100</v>
      </c>
      <c r="AT281" s="15">
        <v>0</v>
      </c>
      <c r="AU281" s="15">
        <v>100</v>
      </c>
      <c r="AV281" s="15">
        <v>0</v>
      </c>
      <c r="AW281" s="15">
        <v>0</v>
      </c>
      <c r="AX281" s="15">
        <v>0</v>
      </c>
      <c r="AY281" s="31">
        <v>6561.11</v>
      </c>
    </row>
    <row r="282" spans="1:51" x14ac:dyDescent="0.25">
      <c r="A282">
        <v>97</v>
      </c>
      <c r="B282" s="4">
        <v>0.98355176790890297</v>
      </c>
      <c r="C282" s="4">
        <v>89.476878120489403</v>
      </c>
      <c r="D282" s="4">
        <v>18.046655777221599</v>
      </c>
      <c r="E282" s="4">
        <v>0.17108108466462299</v>
      </c>
      <c r="F282" s="5">
        <v>1.64482320910961E-2</v>
      </c>
      <c r="G282" s="5">
        <v>0</v>
      </c>
      <c r="H282" s="4">
        <v>4.94045344482136</v>
      </c>
      <c r="I282" s="4">
        <v>3.9123569996208798</v>
      </c>
      <c r="J282" s="4">
        <v>-11.258309005498599</v>
      </c>
      <c r="K282" s="4">
        <v>94.706772932117204</v>
      </c>
      <c r="L282" s="4">
        <v>47.592420448503397</v>
      </c>
      <c r="M282" s="4">
        <v>77.032195065444895</v>
      </c>
      <c r="N282" s="4">
        <v>81.610491440987403</v>
      </c>
      <c r="O282" s="4">
        <v>40.309499907180303</v>
      </c>
      <c r="P282" s="4">
        <v>125336.707072334</v>
      </c>
      <c r="Q282" s="4">
        <v>65383.2161538461</v>
      </c>
      <c r="R282" s="4">
        <v>777.79241462826099</v>
      </c>
      <c r="S282" s="4">
        <v>0</v>
      </c>
      <c r="T282" s="4">
        <v>0</v>
      </c>
      <c r="U282" s="4">
        <v>0.30864731093480602</v>
      </c>
      <c r="V282" s="4">
        <v>0</v>
      </c>
      <c r="W282" s="4">
        <v>0</v>
      </c>
      <c r="X282" s="4">
        <v>0.881681856227017</v>
      </c>
      <c r="Y282" s="4">
        <v>0</v>
      </c>
      <c r="Z282" s="5">
        <v>2.9405819528976699E-3</v>
      </c>
      <c r="AA282" s="5">
        <v>5.6174178780919997E-4</v>
      </c>
      <c r="AB282" s="10">
        <v>7.1787439768392202E-3</v>
      </c>
      <c r="AC282" s="10">
        <v>2.1515883806084001E-3</v>
      </c>
      <c r="AD282" s="10">
        <v>3.6155560049758E-3</v>
      </c>
      <c r="AE282" s="4">
        <v>0.329714716307829</v>
      </c>
      <c r="AF282" s="4">
        <v>0</v>
      </c>
      <c r="AG282" s="4">
        <v>0</v>
      </c>
      <c r="AH282" s="4">
        <v>0.24432192260679</v>
      </c>
      <c r="AI282" s="4">
        <v>0.24432192260679</v>
      </c>
      <c r="AJ282" s="4">
        <v>0.24432192260679</v>
      </c>
      <c r="AK282" s="4">
        <v>0.62299001433924805</v>
      </c>
      <c r="AL282" s="4">
        <v>0.77904558922266798</v>
      </c>
      <c r="AM282" s="4">
        <v>0</v>
      </c>
      <c r="AN282" s="4">
        <v>0</v>
      </c>
      <c r="AO282" s="4" t="s">
        <v>74</v>
      </c>
      <c r="AP282" s="4" t="s">
        <v>75</v>
      </c>
      <c r="AQ282">
        <v>849981.81</v>
      </c>
      <c r="AR282" s="4">
        <v>13</v>
      </c>
      <c r="AS282" s="15">
        <v>100</v>
      </c>
      <c r="AT282" s="15">
        <v>0</v>
      </c>
      <c r="AU282" s="15">
        <v>100</v>
      </c>
      <c r="AV282" s="15">
        <v>0</v>
      </c>
      <c r="AW282" s="15">
        <v>0</v>
      </c>
      <c r="AX282" s="15">
        <v>0</v>
      </c>
      <c r="AY282">
        <v>6391.2948082593603</v>
      </c>
    </row>
    <row r="283" spans="1:51" x14ac:dyDescent="0.25">
      <c r="A283">
        <v>97</v>
      </c>
      <c r="B283" s="4">
        <v>0.98269445390312105</v>
      </c>
      <c r="C283" s="4">
        <v>25.8150815696183</v>
      </c>
      <c r="D283" s="4">
        <v>18.899774824812699</v>
      </c>
      <c r="E283" s="4">
        <v>2.4577052116485101E-2</v>
      </c>
      <c r="F283" s="5">
        <v>1.7305546096878299E-2</v>
      </c>
      <c r="G283" s="5">
        <v>0</v>
      </c>
      <c r="H283" s="4">
        <v>4.8554055548315898</v>
      </c>
      <c r="I283" s="4">
        <v>3.85142797982496</v>
      </c>
      <c r="J283" s="4">
        <v>-14.965210252562599</v>
      </c>
      <c r="K283" s="4">
        <v>116.69158869212001</v>
      </c>
      <c r="L283" s="4">
        <v>22.489082685379799</v>
      </c>
      <c r="M283" s="4">
        <v>77.469366990199305</v>
      </c>
      <c r="N283" s="4">
        <v>86.067032584591303</v>
      </c>
      <c r="O283" s="4">
        <v>52.6735025986153</v>
      </c>
      <c r="P283" s="4">
        <v>203204.119989653</v>
      </c>
      <c r="Q283" s="4">
        <v>175528.091590909</v>
      </c>
      <c r="R283" s="4">
        <v>778.75950109768905</v>
      </c>
      <c r="S283" s="4">
        <v>0</v>
      </c>
      <c r="T283" s="4">
        <v>0</v>
      </c>
      <c r="U283" s="4">
        <v>0.151747045596895</v>
      </c>
      <c r="V283" s="4">
        <v>0</v>
      </c>
      <c r="W283" s="4">
        <v>0</v>
      </c>
      <c r="X283" s="4">
        <v>0.55202073372345095</v>
      </c>
      <c r="Y283" s="4">
        <v>0</v>
      </c>
      <c r="Z283" s="5">
        <v>9.2865498286953804E-4</v>
      </c>
      <c r="AA283" s="5">
        <v>4.3549601315291502E-4</v>
      </c>
      <c r="AB283" s="10">
        <v>6.7470832497341397E-3</v>
      </c>
      <c r="AC283" s="10">
        <v>2.04182341497142E-3</v>
      </c>
      <c r="AD283" s="10">
        <v>7.1524697702029898E-3</v>
      </c>
      <c r="AE283" s="4">
        <v>0.32483340110712899</v>
      </c>
      <c r="AF283" s="4">
        <v>2.7195783177430599E-2</v>
      </c>
      <c r="AG283" s="4">
        <v>0.11693352456042901</v>
      </c>
      <c r="AH283" s="4">
        <v>0.32925362764032901</v>
      </c>
      <c r="AI283" s="4">
        <v>0.38959758653135401</v>
      </c>
      <c r="AJ283" s="4">
        <v>0.40270651452562101</v>
      </c>
      <c r="AK283" s="4">
        <v>0.48074077570305701</v>
      </c>
      <c r="AL283" s="4">
        <v>0.68049180156934796</v>
      </c>
      <c r="AM283" s="4">
        <v>0</v>
      </c>
      <c r="AN283" s="4">
        <v>0</v>
      </c>
      <c r="AO283" s="4" t="s">
        <v>76</v>
      </c>
      <c r="AP283" s="4" t="s">
        <v>77</v>
      </c>
      <c r="AQ283">
        <v>30892944.120000001</v>
      </c>
      <c r="AR283" s="4">
        <v>176</v>
      </c>
      <c r="AS283" s="15">
        <v>100</v>
      </c>
      <c r="AT283" s="15">
        <v>0</v>
      </c>
      <c r="AU283" s="15">
        <v>100</v>
      </c>
      <c r="AV283" s="15">
        <v>0</v>
      </c>
      <c r="AW283" s="15">
        <v>0</v>
      </c>
      <c r="AX283" s="15">
        <v>0</v>
      </c>
      <c r="AY283">
        <v>6479.2442249768701</v>
      </c>
    </row>
    <row r="284" spans="1:51" x14ac:dyDescent="0.25">
      <c r="A284">
        <v>97</v>
      </c>
      <c r="B284" s="4">
        <v>0.97968342900016603</v>
      </c>
      <c r="C284" s="4">
        <v>28.583299326025699</v>
      </c>
      <c r="D284" s="4">
        <v>21.8319737578618</v>
      </c>
      <c r="E284" s="4">
        <v>2.7663366205732402E-2</v>
      </c>
      <c r="F284" s="5">
        <v>2.0316570999833899E-2</v>
      </c>
      <c r="G284" s="5">
        <v>0</v>
      </c>
      <c r="H284" s="4">
        <v>5.0491826735526297</v>
      </c>
      <c r="I284" s="4">
        <v>3.8529880704047001</v>
      </c>
      <c r="J284" s="4">
        <v>-4.8903633131141602</v>
      </c>
      <c r="K284" s="4">
        <v>141.93899068165399</v>
      </c>
      <c r="L284" s="4">
        <v>17.348316419537699</v>
      </c>
      <c r="M284" s="4">
        <v>79.331124191239297</v>
      </c>
      <c r="N284" s="4">
        <v>63.427870483352898</v>
      </c>
      <c r="O284" s="4">
        <v>43.156104168367001</v>
      </c>
      <c r="P284" s="4">
        <v>250747.561866687</v>
      </c>
      <c r="Q284" s="4">
        <v>229955.742177835</v>
      </c>
      <c r="R284" s="4">
        <v>778.91191178700001</v>
      </c>
      <c r="S284" s="4">
        <v>0</v>
      </c>
      <c r="T284" s="4">
        <v>0</v>
      </c>
      <c r="U284" s="4">
        <v>0.22364957435923999</v>
      </c>
      <c r="V284" s="4">
        <v>0</v>
      </c>
      <c r="W284" s="4">
        <v>0</v>
      </c>
      <c r="X284" s="4">
        <v>0.76033346400555302</v>
      </c>
      <c r="Y284" s="4">
        <v>0</v>
      </c>
      <c r="Z284" s="5">
        <v>6.8476364325808202E-4</v>
      </c>
      <c r="AA284" s="5">
        <v>4.5123055578578198E-4</v>
      </c>
      <c r="AB284" s="10">
        <v>6.0291447914081796E-3</v>
      </c>
      <c r="AC284" s="10">
        <v>2.02515887143231E-3</v>
      </c>
      <c r="AD284" s="10">
        <v>1.11262558205023E-2</v>
      </c>
      <c r="AE284" s="4">
        <v>0.28766044827168202</v>
      </c>
      <c r="AF284" s="4">
        <v>0.137140339678165</v>
      </c>
      <c r="AG284" s="4">
        <v>0.32775520020472099</v>
      </c>
      <c r="AH284" s="4">
        <v>0.41369065689458401</v>
      </c>
      <c r="AI284" s="4">
        <v>0.45593263811503798</v>
      </c>
      <c r="AJ284" s="4">
        <v>0.487861449935306</v>
      </c>
      <c r="AK284" s="4">
        <v>0.52688484901279098</v>
      </c>
      <c r="AL284" s="4">
        <v>0.58529196994090504</v>
      </c>
      <c r="AM284" s="4">
        <v>0</v>
      </c>
      <c r="AN284" s="4">
        <v>0</v>
      </c>
      <c r="AO284" s="4" t="s">
        <v>78</v>
      </c>
      <c r="AP284" s="4" t="s">
        <v>79</v>
      </c>
      <c r="AQ284">
        <v>1070673935.58</v>
      </c>
      <c r="AR284" s="4">
        <v>4656</v>
      </c>
      <c r="AS284" s="15">
        <v>100</v>
      </c>
      <c r="AT284" s="15">
        <v>0</v>
      </c>
      <c r="AU284" s="15">
        <v>100</v>
      </c>
      <c r="AV284" s="15">
        <v>0</v>
      </c>
      <c r="AW284" s="15">
        <v>0</v>
      </c>
      <c r="AX284" s="15">
        <v>0</v>
      </c>
      <c r="AY284">
        <v>6425.8666282004397</v>
      </c>
    </row>
    <row r="285" spans="1:51" x14ac:dyDescent="0.25">
      <c r="A285">
        <v>97</v>
      </c>
      <c r="B285" s="4">
        <v>0.97691084911293402</v>
      </c>
      <c r="C285" s="4">
        <v>28.013694529121398</v>
      </c>
      <c r="D285" s="4">
        <v>24.445698929941301</v>
      </c>
      <c r="E285" s="4">
        <v>2.7019453748796801E-2</v>
      </c>
      <c r="F285" s="5">
        <v>2.3089150887065299E-2</v>
      </c>
      <c r="G285" s="5">
        <v>0</v>
      </c>
      <c r="H285" s="4">
        <v>5.1987984552027902</v>
      </c>
      <c r="I285" s="4">
        <v>3.8195759605702202</v>
      </c>
      <c r="J285" s="4">
        <v>9.9539761715097104</v>
      </c>
      <c r="K285" s="4">
        <v>161.11139388652899</v>
      </c>
      <c r="L285" s="4">
        <v>17.373819836192698</v>
      </c>
      <c r="M285" s="4">
        <v>80.215884435346098</v>
      </c>
      <c r="N285" s="4">
        <v>74.261921021445502</v>
      </c>
      <c r="O285" s="4">
        <v>51.2674843694464</v>
      </c>
      <c r="P285" s="4">
        <v>246783.66497449699</v>
      </c>
      <c r="Q285" s="4">
        <v>229697.934334928</v>
      </c>
      <c r="R285" s="4">
        <v>776.59811663950097</v>
      </c>
      <c r="S285" s="4">
        <v>0</v>
      </c>
      <c r="T285" s="4">
        <v>0</v>
      </c>
      <c r="U285" s="4">
        <v>0.22096676691162501</v>
      </c>
      <c r="V285" s="4">
        <v>0</v>
      </c>
      <c r="W285" s="4">
        <v>0</v>
      </c>
      <c r="X285" s="4">
        <v>0.61048670023642504</v>
      </c>
      <c r="Y285" s="4">
        <v>0</v>
      </c>
      <c r="Z285" s="5">
        <v>6.4675965628441896E-4</v>
      </c>
      <c r="AA285" s="5">
        <v>6.5681650016280598E-4</v>
      </c>
      <c r="AB285" s="10">
        <v>6.2574261425016597E-3</v>
      </c>
      <c r="AC285" s="10">
        <v>2.1228953877758402E-3</v>
      </c>
      <c r="AD285" s="10">
        <v>1.34052356940549E-2</v>
      </c>
      <c r="AE285" s="4">
        <v>0.28864701885067301</v>
      </c>
      <c r="AF285" s="4">
        <v>0.13169961939406</v>
      </c>
      <c r="AG285" s="4">
        <v>0.32340397002654903</v>
      </c>
      <c r="AH285" s="4">
        <v>0.40160675644694199</v>
      </c>
      <c r="AI285" s="4">
        <v>0.44660730499511803</v>
      </c>
      <c r="AJ285" s="4">
        <v>0.49391679194587201</v>
      </c>
      <c r="AK285" s="4">
        <v>0.53151877771532197</v>
      </c>
      <c r="AL285" s="4">
        <v>0.59753204457810405</v>
      </c>
      <c r="AM285" s="4">
        <v>0</v>
      </c>
      <c r="AN285" s="4">
        <v>0</v>
      </c>
      <c r="AO285" s="4" t="s">
        <v>80</v>
      </c>
      <c r="AP285" s="4" t="s">
        <v>81</v>
      </c>
      <c r="AQ285">
        <v>1920274731.04</v>
      </c>
      <c r="AR285" s="4">
        <v>8360</v>
      </c>
      <c r="AS285" s="15">
        <v>100</v>
      </c>
      <c r="AT285" s="15">
        <v>0</v>
      </c>
      <c r="AU285" s="15">
        <v>100</v>
      </c>
      <c r="AV285" s="15">
        <v>0</v>
      </c>
      <c r="AW285" s="15">
        <v>0</v>
      </c>
      <c r="AX285" s="15">
        <v>0</v>
      </c>
      <c r="AY285" s="31">
        <v>6908.7377129479601</v>
      </c>
    </row>
    <row r="286" spans="1:51" x14ac:dyDescent="0.25">
      <c r="A286">
        <v>97</v>
      </c>
      <c r="B286" s="4">
        <v>0.971755668533268</v>
      </c>
      <c r="C286" s="4">
        <v>35.718259975612099</v>
      </c>
      <c r="D286" s="4">
        <v>29.093672520524699</v>
      </c>
      <c r="E286" s="4">
        <v>3.61547709148098E-2</v>
      </c>
      <c r="F286" s="5">
        <v>2.8244331466731599E-2</v>
      </c>
      <c r="G286" s="5">
        <v>0</v>
      </c>
      <c r="H286" s="4">
        <v>5.1738769628471104</v>
      </c>
      <c r="I286" s="4">
        <v>3.8022065849076401</v>
      </c>
      <c r="J286" s="4">
        <v>11.905951966660799</v>
      </c>
      <c r="K286" s="4">
        <v>184.21286604815401</v>
      </c>
      <c r="L286" s="4">
        <v>16.705773691474601</v>
      </c>
      <c r="M286" s="4">
        <v>78.691549920028507</v>
      </c>
      <c r="N286" s="4">
        <v>85.391187096377195</v>
      </c>
      <c r="O286" s="4">
        <v>59.355155627383098</v>
      </c>
      <c r="P286" s="4">
        <v>254046.00077223999</v>
      </c>
      <c r="Q286" s="4">
        <v>238909.49193016099</v>
      </c>
      <c r="R286" s="4">
        <v>774.81408101297995</v>
      </c>
      <c r="S286" s="4">
        <v>0</v>
      </c>
      <c r="T286" s="4">
        <v>0</v>
      </c>
      <c r="U286" s="4">
        <v>0.187386788314479</v>
      </c>
      <c r="V286" s="4">
        <v>0</v>
      </c>
      <c r="W286" s="4">
        <v>0</v>
      </c>
      <c r="X286" s="4">
        <v>0.45789029579384499</v>
      </c>
      <c r="Y286" s="4">
        <v>0</v>
      </c>
      <c r="Z286" s="5">
        <v>6.1553500925202705E-4</v>
      </c>
      <c r="AA286" s="5">
        <v>6.4339122119969104E-4</v>
      </c>
      <c r="AB286" s="10">
        <v>6.3477217792482603E-3</v>
      </c>
      <c r="AC286" s="10">
        <v>2.27301746168881E-3</v>
      </c>
      <c r="AD286" s="10">
        <v>1.8364647666785801E-2</v>
      </c>
      <c r="AE286" s="4">
        <v>0.28920060636156802</v>
      </c>
      <c r="AF286" s="4">
        <v>0.121379000359939</v>
      </c>
      <c r="AG286" s="4">
        <v>0.27379044666496299</v>
      </c>
      <c r="AH286" s="4">
        <v>0.35708248350861099</v>
      </c>
      <c r="AI286" s="4">
        <v>0.43619901091879498</v>
      </c>
      <c r="AJ286" s="4">
        <v>0.51370662883804497</v>
      </c>
      <c r="AK286" s="4">
        <v>0.56408156354795502</v>
      </c>
      <c r="AL286" s="4">
        <v>0.64802323643551696</v>
      </c>
      <c r="AM286" s="4">
        <v>0</v>
      </c>
      <c r="AN286" s="4">
        <v>0</v>
      </c>
      <c r="AO286" s="4" t="s">
        <v>82</v>
      </c>
      <c r="AP286" s="4" t="s">
        <v>83</v>
      </c>
      <c r="AQ286">
        <v>622598135.97000003</v>
      </c>
      <c r="AR286" s="4">
        <v>2606</v>
      </c>
      <c r="AS286" s="15">
        <v>100</v>
      </c>
      <c r="AT286" s="15">
        <v>0</v>
      </c>
      <c r="AU286" s="15">
        <v>100</v>
      </c>
      <c r="AV286" s="15">
        <v>0</v>
      </c>
      <c r="AW286" s="15">
        <v>0</v>
      </c>
      <c r="AX286" s="15">
        <v>0</v>
      </c>
      <c r="AY286" s="31">
        <v>7118.1538688160199</v>
      </c>
    </row>
    <row r="287" spans="1:51" x14ac:dyDescent="0.25">
      <c r="A287">
        <v>97</v>
      </c>
      <c r="B287" s="4">
        <v>0.97065112343187798</v>
      </c>
      <c r="C287" s="4">
        <v>36.461990828997799</v>
      </c>
      <c r="D287" s="4">
        <v>30.054796449820401</v>
      </c>
      <c r="E287" s="4">
        <v>3.70890319214051E-2</v>
      </c>
      <c r="F287" s="5">
        <v>2.93488765681219E-2</v>
      </c>
      <c r="G287" s="5">
        <v>0</v>
      </c>
      <c r="H287" s="4">
        <v>5.1076162200788504</v>
      </c>
      <c r="I287" s="4">
        <v>3.7989052160410601</v>
      </c>
      <c r="J287" s="4">
        <v>5.2551981718300897</v>
      </c>
      <c r="K287" s="4">
        <v>208.653454435664</v>
      </c>
      <c r="L287" s="4">
        <v>17.539160014428202</v>
      </c>
      <c r="M287" s="4">
        <v>77.943369984086303</v>
      </c>
      <c r="N287" s="4">
        <v>92.308033024985093</v>
      </c>
      <c r="O287" s="4">
        <v>68.820207458081398</v>
      </c>
      <c r="P287" s="4">
        <v>241034.705090681</v>
      </c>
      <c r="Q287" s="4">
        <v>227564.32356031099</v>
      </c>
      <c r="R287" s="4">
        <v>771.91112261745002</v>
      </c>
      <c r="S287" s="4">
        <v>0</v>
      </c>
      <c r="T287" s="4">
        <v>0</v>
      </c>
      <c r="U287" s="4">
        <v>0.12868051169479899</v>
      </c>
      <c r="V287" s="4">
        <v>0</v>
      </c>
      <c r="W287" s="4">
        <v>0</v>
      </c>
      <c r="X287" s="4">
        <v>0.35586534895039701</v>
      </c>
      <c r="Y287" s="4">
        <v>0</v>
      </c>
      <c r="Z287" s="5">
        <v>6.0902657572908998E-4</v>
      </c>
      <c r="AA287" s="5">
        <v>5.9491623778549997E-4</v>
      </c>
      <c r="AB287" s="10">
        <v>6.02516288823621E-3</v>
      </c>
      <c r="AC287" s="10">
        <v>1.35908724140587E-3</v>
      </c>
      <c r="AD287" s="10">
        <v>2.0760666286614399E-2</v>
      </c>
      <c r="AE287" s="4">
        <v>0.19885030898359299</v>
      </c>
      <c r="AF287" s="4">
        <v>0.18686606504664</v>
      </c>
      <c r="AG287" s="4">
        <v>0.44521311614091602</v>
      </c>
      <c r="AH287" s="4">
        <v>0.61991390921588996</v>
      </c>
      <c r="AI287" s="4">
        <v>0.67292874008113501</v>
      </c>
      <c r="AJ287" s="4">
        <v>0.75301433579848098</v>
      </c>
      <c r="AK287" s="4">
        <v>0.80918482259843405</v>
      </c>
      <c r="AL287" s="4">
        <v>0.85533733802348</v>
      </c>
      <c r="AM287" s="4">
        <v>0</v>
      </c>
      <c r="AN287" s="4">
        <v>0</v>
      </c>
      <c r="AO287" s="4" t="s">
        <v>84</v>
      </c>
      <c r="AP287" s="4" t="s">
        <v>85</v>
      </c>
      <c r="AQ287">
        <v>116968062.31</v>
      </c>
      <c r="AR287" s="4">
        <v>514</v>
      </c>
      <c r="AS287" s="15">
        <v>100</v>
      </c>
      <c r="AT287" s="15">
        <v>0</v>
      </c>
      <c r="AU287" s="15">
        <v>100</v>
      </c>
      <c r="AV287" s="15">
        <v>0</v>
      </c>
      <c r="AW287" s="15">
        <v>0</v>
      </c>
      <c r="AX287" s="15">
        <v>0</v>
      </c>
      <c r="AY287" s="31">
        <v>7231.8854074864403</v>
      </c>
    </row>
    <row r="288" spans="1:51" x14ac:dyDescent="0.25">
      <c r="A288">
        <v>97</v>
      </c>
      <c r="B288" s="4">
        <v>0.97174151048038904</v>
      </c>
      <c r="C288" s="4">
        <v>52.582818719438997</v>
      </c>
      <c r="D288" s="4">
        <v>29.106068415405598</v>
      </c>
      <c r="E288" s="4">
        <v>6.0288277605886002E-2</v>
      </c>
      <c r="F288" s="5">
        <v>2.8258489519610901E-2</v>
      </c>
      <c r="G288" s="5">
        <v>0</v>
      </c>
      <c r="H288" s="4">
        <v>5.29077914049964</v>
      </c>
      <c r="I288" s="4">
        <v>3.81570746543448</v>
      </c>
      <c r="J288" s="4">
        <v>13.6598450410021</v>
      </c>
      <c r="K288" s="4">
        <v>235.33062540590399</v>
      </c>
      <c r="L288" s="4">
        <v>18.442597554226701</v>
      </c>
      <c r="M288" s="4">
        <v>81.334700875547995</v>
      </c>
      <c r="N288" s="4">
        <v>95.513488379967995</v>
      </c>
      <c r="O288" s="4">
        <v>72.211783399238996</v>
      </c>
      <c r="P288" s="4">
        <v>228498.79582487201</v>
      </c>
      <c r="Q288" s="4">
        <v>216422.18906542001</v>
      </c>
      <c r="R288" s="4">
        <v>777.43898495857104</v>
      </c>
      <c r="S288" s="4">
        <v>0</v>
      </c>
      <c r="T288" s="4">
        <v>0</v>
      </c>
      <c r="U288" s="4">
        <v>0.162913010565538</v>
      </c>
      <c r="V288" s="4">
        <v>0</v>
      </c>
      <c r="W288" s="4">
        <v>0</v>
      </c>
      <c r="X288" s="4">
        <v>0.38415139738748599</v>
      </c>
      <c r="Y288" s="4">
        <v>0</v>
      </c>
      <c r="Z288" s="5">
        <v>6.1803353161735402E-4</v>
      </c>
      <c r="AA288" s="5">
        <v>6.5794983244292797E-4</v>
      </c>
      <c r="AB288" s="10">
        <v>5.9563603590720897E-3</v>
      </c>
      <c r="AC288" s="10">
        <v>1.19983249283084E-3</v>
      </c>
      <c r="AD288" s="10">
        <v>1.98262959638059E-2</v>
      </c>
      <c r="AE288" s="4">
        <v>0.173105973398127</v>
      </c>
      <c r="AF288" s="4">
        <v>9.8723720230004905E-2</v>
      </c>
      <c r="AG288" s="4">
        <v>0.44329323465991799</v>
      </c>
      <c r="AH288" s="4">
        <v>0.631905129903235</v>
      </c>
      <c r="AI288" s="4">
        <v>0.79008826587733405</v>
      </c>
      <c r="AJ288" s="4">
        <v>0.90364128378369901</v>
      </c>
      <c r="AK288" s="4">
        <v>0.93926655532184899</v>
      </c>
      <c r="AL288" s="4">
        <v>0.94715738553218098</v>
      </c>
      <c r="AM288" s="4">
        <v>0</v>
      </c>
      <c r="AN288" s="4">
        <v>0</v>
      </c>
      <c r="AO288" s="4" t="s">
        <v>86</v>
      </c>
      <c r="AP288" s="4" t="s">
        <v>87</v>
      </c>
      <c r="AQ288">
        <v>23157174.23</v>
      </c>
      <c r="AR288" s="4">
        <v>107</v>
      </c>
      <c r="AS288" s="15">
        <v>100</v>
      </c>
      <c r="AT288" s="15">
        <v>0</v>
      </c>
      <c r="AU288" s="15">
        <v>100</v>
      </c>
      <c r="AV288" s="15">
        <v>0</v>
      </c>
      <c r="AW288" s="15">
        <v>0</v>
      </c>
      <c r="AX288" s="15">
        <v>0</v>
      </c>
      <c r="AY288">
        <v>7122.7913517618399</v>
      </c>
    </row>
    <row r="289" spans="1:51" x14ac:dyDescent="0.25">
      <c r="A289">
        <v>97</v>
      </c>
      <c r="B289" s="4">
        <v>0.97106677372973005</v>
      </c>
      <c r="C289" s="4">
        <v>45.545734321884296</v>
      </c>
      <c r="D289" s="4">
        <v>29.694527175910299</v>
      </c>
      <c r="E289" s="4">
        <v>4.93893865594826E-2</v>
      </c>
      <c r="F289" s="5">
        <v>2.8933226270269299E-2</v>
      </c>
      <c r="G289" s="5">
        <v>0</v>
      </c>
      <c r="H289" s="4">
        <v>5.5231165846024899</v>
      </c>
      <c r="I289" s="4">
        <v>3.89195956462172</v>
      </c>
      <c r="J289" s="4">
        <v>45.6387993523335</v>
      </c>
      <c r="K289" s="4">
        <v>272.34349154565001</v>
      </c>
      <c r="L289" s="4">
        <v>17.490305713694301</v>
      </c>
      <c r="M289" s="4">
        <v>78.990042657812197</v>
      </c>
      <c r="N289" s="4">
        <v>100.590400297339</v>
      </c>
      <c r="O289" s="4">
        <v>74.920296564412396</v>
      </c>
      <c r="P289" s="4">
        <v>239471.94370351199</v>
      </c>
      <c r="Q289" s="4">
        <v>228233.301666666</v>
      </c>
      <c r="R289" s="4">
        <v>765.52755484535896</v>
      </c>
      <c r="S289" s="4">
        <v>0</v>
      </c>
      <c r="T289" s="4">
        <v>0</v>
      </c>
      <c r="U289" s="4">
        <v>0.193071810050857</v>
      </c>
      <c r="V289" s="4">
        <v>0</v>
      </c>
      <c r="W289" s="4">
        <v>0</v>
      </c>
      <c r="X289" s="4">
        <v>0.785694464204723</v>
      </c>
      <c r="Y289" s="4">
        <v>0</v>
      </c>
      <c r="Z289" s="5">
        <v>6.18285864246213E-4</v>
      </c>
      <c r="AA289" s="5">
        <v>5.49715177824053E-4</v>
      </c>
      <c r="AB289" s="10">
        <v>5.9678501539789696E-3</v>
      </c>
      <c r="AC289" s="10">
        <v>1.44404323396777E-3</v>
      </c>
      <c r="AD289" s="10">
        <v>2.03533117830021E-2</v>
      </c>
      <c r="AE289" s="4">
        <v>0.195337153157327</v>
      </c>
      <c r="AF289" s="4">
        <v>0.27157274105361501</v>
      </c>
      <c r="AG289" s="4">
        <v>0.39046548611686999</v>
      </c>
      <c r="AH289" s="4">
        <v>0.44444672808885499</v>
      </c>
      <c r="AI289" s="4">
        <v>0.65901766300084397</v>
      </c>
      <c r="AJ289" s="4">
        <v>0.75443045373286499</v>
      </c>
      <c r="AK289" s="4">
        <v>0.78529715328352401</v>
      </c>
      <c r="AL289" s="4">
        <v>1</v>
      </c>
      <c r="AM289" s="4">
        <v>0</v>
      </c>
      <c r="AN289" s="4">
        <v>0</v>
      </c>
      <c r="AO289" s="4" t="s">
        <v>154</v>
      </c>
      <c r="AP289" s="4" t="s">
        <v>155</v>
      </c>
      <c r="AQ289">
        <v>5477599.2400000002</v>
      </c>
      <c r="AR289" s="4">
        <v>24</v>
      </c>
      <c r="AS289" s="15">
        <v>100</v>
      </c>
      <c r="AT289" s="15">
        <v>0</v>
      </c>
      <c r="AU289" s="15">
        <v>100</v>
      </c>
      <c r="AV289" s="15">
        <v>0</v>
      </c>
      <c r="AW289" s="15">
        <v>0</v>
      </c>
      <c r="AX289" s="15">
        <v>0</v>
      </c>
      <c r="AY289">
        <v>7204.09239835685</v>
      </c>
    </row>
    <row r="293" spans="1:51" x14ac:dyDescent="0.25">
      <c r="F293" t="s">
        <v>167</v>
      </c>
    </row>
    <row r="294" spans="1:51" x14ac:dyDescent="0.25">
      <c r="A294" t="s">
        <v>20</v>
      </c>
      <c r="B294" t="s">
        <v>21</v>
      </c>
      <c r="C294" t="s">
        <v>22</v>
      </c>
      <c r="D294" t="s">
        <v>23</v>
      </c>
      <c r="E294" t="s">
        <v>94</v>
      </c>
      <c r="F294" t="s">
        <v>95</v>
      </c>
      <c r="G294" t="s">
        <v>24</v>
      </c>
      <c r="H294" t="s">
        <v>25</v>
      </c>
      <c r="I294" t="s">
        <v>26</v>
      </c>
      <c r="J294" t="s">
        <v>27</v>
      </c>
      <c r="K294" t="s">
        <v>28</v>
      </c>
      <c r="L294" t="s">
        <v>29</v>
      </c>
      <c r="M294" t="s">
        <v>30</v>
      </c>
      <c r="N294" t="s">
        <v>31</v>
      </c>
      <c r="O294" t="s">
        <v>32</v>
      </c>
      <c r="P294" t="s">
        <v>33</v>
      </c>
      <c r="Q294" t="s">
        <v>34</v>
      </c>
      <c r="R294" t="s">
        <v>35</v>
      </c>
      <c r="S294" t="s">
        <v>36</v>
      </c>
      <c r="T294" t="s">
        <v>37</v>
      </c>
      <c r="U294" t="s">
        <v>38</v>
      </c>
      <c r="V294" t="s">
        <v>39</v>
      </c>
      <c r="W294" t="s">
        <v>40</v>
      </c>
      <c r="X294" t="s">
        <v>41</v>
      </c>
      <c r="Y294" t="s">
        <v>42</v>
      </c>
      <c r="Z294" t="s">
        <v>43</v>
      </c>
      <c r="AA294" t="s">
        <v>44</v>
      </c>
      <c r="AB294" t="s">
        <v>45</v>
      </c>
      <c r="AC294" t="s">
        <v>46</v>
      </c>
      <c r="AD294" t="s">
        <v>47</v>
      </c>
      <c r="AE294" t="s">
        <v>48</v>
      </c>
      <c r="AF294" t="s">
        <v>49</v>
      </c>
      <c r="AG294" t="s">
        <v>50</v>
      </c>
      <c r="AH294" t="s">
        <v>51</v>
      </c>
      <c r="AI294" t="s">
        <v>52</v>
      </c>
      <c r="AJ294" t="s">
        <v>53</v>
      </c>
      <c r="AK294" t="s">
        <v>54</v>
      </c>
      <c r="AL294" t="s">
        <v>55</v>
      </c>
      <c r="AM294" t="s">
        <v>56</v>
      </c>
      <c r="AN294" t="s">
        <v>57</v>
      </c>
      <c r="AO294" t="s">
        <v>58</v>
      </c>
      <c r="AP294" t="s">
        <v>59</v>
      </c>
      <c r="AQ294" t="s">
        <v>60</v>
      </c>
      <c r="AR294" t="s">
        <v>61</v>
      </c>
      <c r="AS294" t="s">
        <v>116</v>
      </c>
      <c r="AT294" t="s">
        <v>117</v>
      </c>
      <c r="AU294" t="s">
        <v>118</v>
      </c>
      <c r="AV294" t="s">
        <v>119</v>
      </c>
      <c r="AW294" t="s">
        <v>120</v>
      </c>
      <c r="AX294" t="s">
        <v>121</v>
      </c>
      <c r="AY294" t="s">
        <v>171</v>
      </c>
    </row>
    <row r="295" spans="1:51" x14ac:dyDescent="0.25">
      <c r="A295">
        <v>96</v>
      </c>
      <c r="B295" s="4">
        <v>0.97791008000000001</v>
      </c>
      <c r="C295" s="4">
        <v>8.3750731089677295</v>
      </c>
      <c r="D295" s="4">
        <v>23.5130976538379</v>
      </c>
      <c r="E295" s="4">
        <v>7.2624023521950902E-3</v>
      </c>
      <c r="F295" s="5">
        <v>2.2089919999999999E-2</v>
      </c>
      <c r="G295" s="5">
        <v>0</v>
      </c>
      <c r="H295" s="4">
        <v>5</v>
      </c>
      <c r="I295" s="4">
        <v>3.78471</v>
      </c>
      <c r="J295" s="4">
        <v>-7.7851999999999997</v>
      </c>
      <c r="K295" s="4">
        <v>64.260000000000005</v>
      </c>
      <c r="L295" s="4">
        <v>100</v>
      </c>
      <c r="M295" s="4">
        <v>84</v>
      </c>
      <c r="N295" s="4">
        <v>43</v>
      </c>
      <c r="O295" s="4">
        <v>1.44</v>
      </c>
      <c r="P295" s="4">
        <v>17345.5</v>
      </c>
      <c r="Q295" s="4">
        <v>17345.5</v>
      </c>
      <c r="R295" s="4">
        <v>804</v>
      </c>
      <c r="S295" s="4">
        <v>0</v>
      </c>
      <c r="T295" s="4">
        <v>0</v>
      </c>
      <c r="U295" s="4">
        <v>0</v>
      </c>
      <c r="V295" s="4">
        <v>0</v>
      </c>
      <c r="W295" s="4">
        <v>0</v>
      </c>
      <c r="X295" s="4">
        <v>1</v>
      </c>
      <c r="Y295" s="4">
        <v>0</v>
      </c>
      <c r="Z295" s="5">
        <v>1.3797439999999999E-2</v>
      </c>
      <c r="AA295" s="5">
        <v>2.9632999999999998E-4</v>
      </c>
      <c r="AB295" s="10">
        <v>5.6120299999999996E-3</v>
      </c>
      <c r="AC295" s="10">
        <v>1.76289E-3</v>
      </c>
      <c r="AD295" s="10">
        <v>6.2120999999999997E-4</v>
      </c>
      <c r="AE295" s="4">
        <v>0.24210048635508899</v>
      </c>
      <c r="AF295" s="4">
        <v>0</v>
      </c>
      <c r="AG295" s="4">
        <v>0</v>
      </c>
      <c r="AH295" s="4">
        <v>0</v>
      </c>
      <c r="AI295" s="4">
        <v>1</v>
      </c>
      <c r="AJ295" s="4">
        <v>1</v>
      </c>
      <c r="AK295" s="4">
        <v>1</v>
      </c>
      <c r="AL295" s="4">
        <v>1</v>
      </c>
      <c r="AM295" s="4">
        <v>0</v>
      </c>
      <c r="AN295" s="4">
        <v>0</v>
      </c>
      <c r="AO295" s="4" t="s">
        <v>151</v>
      </c>
      <c r="AP295" s="4" t="s">
        <v>135</v>
      </c>
      <c r="AQ295">
        <v>17345.5</v>
      </c>
      <c r="AR295" s="4">
        <v>1</v>
      </c>
      <c r="AS295" s="15">
        <v>100</v>
      </c>
      <c r="AT295" s="15">
        <v>0</v>
      </c>
      <c r="AU295" s="15">
        <v>100</v>
      </c>
      <c r="AV295" s="15">
        <v>0</v>
      </c>
      <c r="AW295" s="15">
        <v>0</v>
      </c>
      <c r="AX295" s="15">
        <v>0</v>
      </c>
      <c r="AY295" s="31">
        <v>6052.8</v>
      </c>
    </row>
    <row r="296" spans="1:51" x14ac:dyDescent="0.25">
      <c r="A296">
        <v>96</v>
      </c>
      <c r="B296" s="4">
        <v>0.97942856260509203</v>
      </c>
      <c r="C296" s="4">
        <v>83.441535925353904</v>
      </c>
      <c r="D296" s="4">
        <v>22.075651519548401</v>
      </c>
      <c r="E296" s="4">
        <v>0.13916812940566001</v>
      </c>
      <c r="F296" s="5">
        <v>2.05714373949074E-2</v>
      </c>
      <c r="G296" s="5">
        <v>0</v>
      </c>
      <c r="H296" s="4">
        <v>5.25</v>
      </c>
      <c r="I296" s="4">
        <v>3.9864999999999999</v>
      </c>
      <c r="J296" s="4">
        <v>20.914981326975401</v>
      </c>
      <c r="K296" s="4">
        <v>69.62</v>
      </c>
      <c r="L296" s="4">
        <v>100</v>
      </c>
      <c r="M296" s="4">
        <v>76.510541470227594</v>
      </c>
      <c r="N296" s="4">
        <v>38.6969815260939</v>
      </c>
      <c r="O296" s="4">
        <v>2.70391901135029</v>
      </c>
      <c r="P296" s="4">
        <v>21359.3251153171</v>
      </c>
      <c r="Q296" s="4">
        <v>13077.635</v>
      </c>
      <c r="R296" s="4">
        <v>810.57048388336204</v>
      </c>
      <c r="S296" s="4">
        <v>0</v>
      </c>
      <c r="T296" s="4">
        <v>0</v>
      </c>
      <c r="U296" s="4">
        <v>0.10210829404552101</v>
      </c>
      <c r="V296" s="4">
        <v>0</v>
      </c>
      <c r="W296" s="4">
        <v>0</v>
      </c>
      <c r="X296" s="4">
        <v>1</v>
      </c>
      <c r="Y296" s="4">
        <v>0</v>
      </c>
      <c r="Z296" s="5">
        <v>1.0114523516362E-2</v>
      </c>
      <c r="AA296" s="5">
        <v>7.7397473243441897E-4</v>
      </c>
      <c r="AB296" s="10">
        <v>6.8759078786951901E-3</v>
      </c>
      <c r="AC296" s="10">
        <v>2.0303755779236799E-3</v>
      </c>
      <c r="AD296" s="10">
        <v>7.7662671057496203E-4</v>
      </c>
      <c r="AE296" s="4">
        <v>0.39651968841618301</v>
      </c>
      <c r="AF296" s="4">
        <v>0.10210829404552101</v>
      </c>
      <c r="AG296" s="4">
        <v>0.10210829404552101</v>
      </c>
      <c r="AH296" s="4">
        <v>0.10210829404552101</v>
      </c>
      <c r="AI296" s="4">
        <v>0.10210829404552101</v>
      </c>
      <c r="AJ296" s="4">
        <v>0.10210829404552101</v>
      </c>
      <c r="AK296" s="4">
        <v>0.10210829404552101</v>
      </c>
      <c r="AL296" s="4">
        <v>0.10210829404552101</v>
      </c>
      <c r="AM296" s="4">
        <v>0</v>
      </c>
      <c r="AN296" s="4">
        <v>0</v>
      </c>
      <c r="AO296" s="4" t="s">
        <v>152</v>
      </c>
      <c r="AP296" s="4" t="s">
        <v>136</v>
      </c>
      <c r="AQ296">
        <v>26155.27</v>
      </c>
      <c r="AR296" s="4">
        <v>2</v>
      </c>
      <c r="AS296" s="15">
        <v>100</v>
      </c>
      <c r="AT296" s="15">
        <v>0</v>
      </c>
      <c r="AU296" s="15">
        <v>100</v>
      </c>
      <c r="AV296" s="15">
        <v>0</v>
      </c>
      <c r="AW296" s="15">
        <v>0</v>
      </c>
      <c r="AX296" s="15">
        <v>0</v>
      </c>
      <c r="AY296" s="31">
        <v>6461.5181524488098</v>
      </c>
    </row>
    <row r="297" spans="1:51" x14ac:dyDescent="0.25">
      <c r="A297">
        <v>96</v>
      </c>
      <c r="B297" s="4">
        <v>0.97874691000000003</v>
      </c>
      <c r="C297" s="4">
        <v>32.027047550898999</v>
      </c>
      <c r="D297" s="4">
        <v>22.723961979037998</v>
      </c>
      <c r="E297" s="4">
        <v>3.1659689611794599E-2</v>
      </c>
      <c r="F297" s="5">
        <v>2.1253089999999999E-2</v>
      </c>
      <c r="G297" s="5">
        <v>0</v>
      </c>
      <c r="H297" s="4">
        <v>5.25</v>
      </c>
      <c r="I297" s="4">
        <v>3.939838</v>
      </c>
      <c r="J297" s="4">
        <v>21.554400000000001</v>
      </c>
      <c r="K297" s="4">
        <v>71.680000000000007</v>
      </c>
      <c r="L297" s="4">
        <v>100</v>
      </c>
      <c r="M297" s="4">
        <v>77</v>
      </c>
      <c r="N297" s="4">
        <v>34</v>
      </c>
      <c r="O297" s="4">
        <v>2.69</v>
      </c>
      <c r="P297" s="4">
        <v>21582.65</v>
      </c>
      <c r="Q297" s="4">
        <v>21582.65</v>
      </c>
      <c r="R297" s="4">
        <v>812</v>
      </c>
      <c r="S297" s="4">
        <v>0</v>
      </c>
      <c r="T297" s="4">
        <v>0</v>
      </c>
      <c r="U297" s="4">
        <v>0</v>
      </c>
      <c r="V297" s="4">
        <v>0</v>
      </c>
      <c r="W297" s="4">
        <v>0</v>
      </c>
      <c r="X297" s="4">
        <v>1</v>
      </c>
      <c r="Y297" s="4">
        <v>0</v>
      </c>
      <c r="Z297" s="5">
        <v>9.9402799999999993E-3</v>
      </c>
      <c r="AA297" s="5">
        <v>6.1580000000000001E-4</v>
      </c>
      <c r="AB297" s="10">
        <v>7.6383900000000001E-3</v>
      </c>
      <c r="AC297" s="10">
        <v>2.2646699999999999E-3</v>
      </c>
      <c r="AD297" s="10">
        <v>7.9392999999999998E-4</v>
      </c>
      <c r="AE297" s="4">
        <v>0.45877999324095797</v>
      </c>
      <c r="AF297" s="4">
        <v>0</v>
      </c>
      <c r="AG297" s="4">
        <v>0</v>
      </c>
      <c r="AH297" s="4">
        <v>0</v>
      </c>
      <c r="AI297" s="4">
        <v>0</v>
      </c>
      <c r="AJ297" s="4">
        <v>0</v>
      </c>
      <c r="AK297" s="4">
        <v>0</v>
      </c>
      <c r="AL297" s="4">
        <v>0</v>
      </c>
      <c r="AM297" s="4">
        <v>0</v>
      </c>
      <c r="AN297" s="4">
        <v>0</v>
      </c>
      <c r="AO297" s="4" t="s">
        <v>72</v>
      </c>
      <c r="AP297" s="4" t="s">
        <v>73</v>
      </c>
      <c r="AQ297">
        <v>21582.65</v>
      </c>
      <c r="AR297" s="4">
        <v>1</v>
      </c>
      <c r="AS297" s="15">
        <v>100</v>
      </c>
      <c r="AT297" s="15">
        <v>0</v>
      </c>
      <c r="AU297" s="15">
        <v>100</v>
      </c>
      <c r="AV297" s="15">
        <v>0</v>
      </c>
      <c r="AW297" s="15">
        <v>0</v>
      </c>
      <c r="AX297" s="15">
        <v>0</v>
      </c>
      <c r="AY297" s="31">
        <v>6561.11</v>
      </c>
    </row>
    <row r="298" spans="1:51" x14ac:dyDescent="0.25">
      <c r="A298">
        <v>96</v>
      </c>
      <c r="B298" s="4">
        <v>0.97462083319860904</v>
      </c>
      <c r="C298" s="4">
        <v>89.476878120489403</v>
      </c>
      <c r="D298" s="4">
        <v>26.543829089610401</v>
      </c>
      <c r="E298" s="4">
        <v>0.17108108466462299</v>
      </c>
      <c r="F298" s="5">
        <v>2.5379166801390001E-2</v>
      </c>
      <c r="G298" s="5">
        <v>0</v>
      </c>
      <c r="H298" s="4">
        <v>4.94045344482136</v>
      </c>
      <c r="I298" s="4">
        <v>3.9123569996208798</v>
      </c>
      <c r="J298" s="4">
        <v>-11.258309005498599</v>
      </c>
      <c r="K298" s="4">
        <v>94.706772932117204</v>
      </c>
      <c r="L298" s="4">
        <v>47.592420448503397</v>
      </c>
      <c r="M298" s="4">
        <v>77.032195065444895</v>
      </c>
      <c r="N298" s="4">
        <v>81.610491440987403</v>
      </c>
      <c r="O298" s="4">
        <v>40.309499907180303</v>
      </c>
      <c r="P298" s="4">
        <v>125336.707072334</v>
      </c>
      <c r="Q298" s="4">
        <v>65383.2161538461</v>
      </c>
      <c r="R298" s="4">
        <v>777.79241462826099</v>
      </c>
      <c r="S298" s="4">
        <v>0</v>
      </c>
      <c r="T298" s="4">
        <v>0</v>
      </c>
      <c r="U298" s="4">
        <v>0.30864731093480602</v>
      </c>
      <c r="V298" s="4">
        <v>0</v>
      </c>
      <c r="W298" s="4">
        <v>0</v>
      </c>
      <c r="X298" s="4">
        <v>0.881681856227017</v>
      </c>
      <c r="Y298" s="4">
        <v>0</v>
      </c>
      <c r="Z298" s="5">
        <v>2.9405819528976699E-3</v>
      </c>
      <c r="AA298" s="5">
        <v>5.6174178780919997E-4</v>
      </c>
      <c r="AB298" s="10">
        <v>7.1787439768392202E-3</v>
      </c>
      <c r="AC298" s="10">
        <v>2.1515883806084001E-3</v>
      </c>
      <c r="AD298" s="10">
        <v>1.2546489301085199E-2</v>
      </c>
      <c r="AE298" s="4">
        <v>0.329714716307829</v>
      </c>
      <c r="AF298" s="4">
        <v>0</v>
      </c>
      <c r="AG298" s="4">
        <v>0</v>
      </c>
      <c r="AH298" s="4">
        <v>0.24432192260679</v>
      </c>
      <c r="AI298" s="4">
        <v>0.24432192260679</v>
      </c>
      <c r="AJ298" s="4">
        <v>0.24432192260679</v>
      </c>
      <c r="AK298" s="4">
        <v>0.62299001433924805</v>
      </c>
      <c r="AL298" s="4">
        <v>0.77904558922266798</v>
      </c>
      <c r="AM298" s="4">
        <v>0</v>
      </c>
      <c r="AN298" s="4">
        <v>0</v>
      </c>
      <c r="AO298" s="4" t="s">
        <v>74</v>
      </c>
      <c r="AP298" s="4" t="s">
        <v>75</v>
      </c>
      <c r="AQ298">
        <v>849981.81</v>
      </c>
      <c r="AR298" s="4">
        <v>13</v>
      </c>
      <c r="AS298" s="15">
        <v>100</v>
      </c>
      <c r="AT298" s="15">
        <v>0</v>
      </c>
      <c r="AU298" s="15">
        <v>100</v>
      </c>
      <c r="AV298" s="15">
        <v>0</v>
      </c>
      <c r="AW298" s="15">
        <v>0</v>
      </c>
      <c r="AX298" s="15">
        <v>0</v>
      </c>
      <c r="AY298">
        <v>6391.2948082593603</v>
      </c>
    </row>
    <row r="299" spans="1:51" x14ac:dyDescent="0.25">
      <c r="A299">
        <v>96</v>
      </c>
      <c r="B299" s="4">
        <v>0.96824551149034199</v>
      </c>
      <c r="C299" s="4">
        <v>25.8150815696183</v>
      </c>
      <c r="D299" s="4">
        <v>32.106857829855997</v>
      </c>
      <c r="E299" s="4">
        <v>2.4577052116485101E-2</v>
      </c>
      <c r="F299" s="5">
        <v>3.1754488509657598E-2</v>
      </c>
      <c r="G299" s="5">
        <v>0</v>
      </c>
      <c r="H299" s="4">
        <v>4.8554055548315898</v>
      </c>
      <c r="I299" s="4">
        <v>3.85142797982496</v>
      </c>
      <c r="J299" s="4">
        <v>-14.965210252562599</v>
      </c>
      <c r="K299" s="4">
        <v>116.69158869212001</v>
      </c>
      <c r="L299" s="4">
        <v>22.489082685379799</v>
      </c>
      <c r="M299" s="4">
        <v>77.469366990199305</v>
      </c>
      <c r="N299" s="4">
        <v>86.067032584591303</v>
      </c>
      <c r="O299" s="4">
        <v>52.6735025986153</v>
      </c>
      <c r="P299" s="4">
        <v>203204.119989653</v>
      </c>
      <c r="Q299" s="4">
        <v>175528.091590909</v>
      </c>
      <c r="R299" s="4">
        <v>778.75950109768905</v>
      </c>
      <c r="S299" s="4">
        <v>0</v>
      </c>
      <c r="T299" s="4">
        <v>0</v>
      </c>
      <c r="U299" s="4">
        <v>0.151747045596895</v>
      </c>
      <c r="V299" s="4">
        <v>0</v>
      </c>
      <c r="W299" s="4">
        <v>0</v>
      </c>
      <c r="X299" s="4">
        <v>0.55202073372345095</v>
      </c>
      <c r="Y299" s="4">
        <v>0</v>
      </c>
      <c r="Z299" s="5">
        <v>9.2865498286953804E-4</v>
      </c>
      <c r="AA299" s="5">
        <v>4.3549601315291502E-4</v>
      </c>
      <c r="AB299" s="10">
        <v>6.7470832497341397E-3</v>
      </c>
      <c r="AC299" s="10">
        <v>2.04182341497142E-3</v>
      </c>
      <c r="AD299" s="10">
        <v>2.16014122169862E-2</v>
      </c>
      <c r="AE299" s="4">
        <v>0.32483340110712899</v>
      </c>
      <c r="AF299" s="4">
        <v>2.7195783177430599E-2</v>
      </c>
      <c r="AG299" s="4">
        <v>0.11693352456042901</v>
      </c>
      <c r="AH299" s="4">
        <v>0.32925362764032901</v>
      </c>
      <c r="AI299" s="4">
        <v>0.38959758653135401</v>
      </c>
      <c r="AJ299" s="4">
        <v>0.40270651452562101</v>
      </c>
      <c r="AK299" s="4">
        <v>0.48074077570305701</v>
      </c>
      <c r="AL299" s="4">
        <v>0.68049180156934796</v>
      </c>
      <c r="AM299" s="4">
        <v>0</v>
      </c>
      <c r="AN299" s="4">
        <v>0</v>
      </c>
      <c r="AO299" s="4" t="s">
        <v>76</v>
      </c>
      <c r="AP299" s="4" t="s">
        <v>77</v>
      </c>
      <c r="AQ299">
        <v>30892944.120000001</v>
      </c>
      <c r="AR299" s="4">
        <v>176</v>
      </c>
      <c r="AS299" s="15">
        <v>100</v>
      </c>
      <c r="AT299" s="15">
        <v>0</v>
      </c>
      <c r="AU299" s="15">
        <v>100</v>
      </c>
      <c r="AV299" s="15">
        <v>0</v>
      </c>
      <c r="AW299" s="15">
        <v>0</v>
      </c>
      <c r="AX299" s="15">
        <v>0</v>
      </c>
      <c r="AY299">
        <v>6479.2442249768701</v>
      </c>
    </row>
    <row r="300" spans="1:51" x14ac:dyDescent="0.25">
      <c r="A300">
        <v>96</v>
      </c>
      <c r="B300" s="4">
        <v>0.96301665250368096</v>
      </c>
      <c r="C300" s="4">
        <v>28.583299326025699</v>
      </c>
      <c r="D300" s="4">
        <v>36.378256820001099</v>
      </c>
      <c r="E300" s="4">
        <v>2.7663366205732402E-2</v>
      </c>
      <c r="F300" s="5">
        <v>3.6983347496318597E-2</v>
      </c>
      <c r="G300" s="5">
        <v>0</v>
      </c>
      <c r="H300" s="4">
        <v>5.0491826735526297</v>
      </c>
      <c r="I300" s="4">
        <v>3.8529880704047001</v>
      </c>
      <c r="J300" s="4">
        <v>-4.8903633131141602</v>
      </c>
      <c r="K300" s="4">
        <v>141.93899068165399</v>
      </c>
      <c r="L300" s="4">
        <v>17.348316419537699</v>
      </c>
      <c r="M300" s="4">
        <v>79.331124191239297</v>
      </c>
      <c r="N300" s="4">
        <v>63.427870483352898</v>
      </c>
      <c r="O300" s="4">
        <v>43.156104168367001</v>
      </c>
      <c r="P300" s="4">
        <v>250747.561866687</v>
      </c>
      <c r="Q300" s="4">
        <v>229955.742177835</v>
      </c>
      <c r="R300" s="4">
        <v>778.91191178700001</v>
      </c>
      <c r="S300" s="4">
        <v>0</v>
      </c>
      <c r="T300" s="4">
        <v>0</v>
      </c>
      <c r="U300" s="4">
        <v>0.22364957435923999</v>
      </c>
      <c r="V300" s="4">
        <v>0</v>
      </c>
      <c r="W300" s="4">
        <v>0</v>
      </c>
      <c r="X300" s="4">
        <v>0.76033346400555302</v>
      </c>
      <c r="Y300" s="4">
        <v>0</v>
      </c>
      <c r="Z300" s="5">
        <v>6.8476364325808202E-4</v>
      </c>
      <c r="AA300" s="5">
        <v>4.5123055578578198E-4</v>
      </c>
      <c r="AB300" s="10">
        <v>6.0291447914081796E-3</v>
      </c>
      <c r="AC300" s="10">
        <v>2.02515887143231E-3</v>
      </c>
      <c r="AD300" s="10">
        <v>2.7793032263796098E-2</v>
      </c>
      <c r="AE300" s="4">
        <v>0.28766044827168202</v>
      </c>
      <c r="AF300" s="4">
        <v>0.137140339678165</v>
      </c>
      <c r="AG300" s="4">
        <v>0.32775520020472099</v>
      </c>
      <c r="AH300" s="4">
        <v>0.41369065689458401</v>
      </c>
      <c r="AI300" s="4">
        <v>0.45593263811503798</v>
      </c>
      <c r="AJ300" s="4">
        <v>0.487861449935306</v>
      </c>
      <c r="AK300" s="4">
        <v>0.52688484901279098</v>
      </c>
      <c r="AL300" s="4">
        <v>0.58529196994090504</v>
      </c>
      <c r="AM300" s="4">
        <v>0</v>
      </c>
      <c r="AN300" s="4">
        <v>0</v>
      </c>
      <c r="AO300" s="4" t="s">
        <v>78</v>
      </c>
      <c r="AP300" s="4" t="s">
        <v>79</v>
      </c>
      <c r="AQ300">
        <v>1070673935.58</v>
      </c>
      <c r="AR300" s="4">
        <v>4656</v>
      </c>
      <c r="AS300" s="15">
        <v>100</v>
      </c>
      <c r="AT300" s="15">
        <v>0</v>
      </c>
      <c r="AU300" s="15">
        <v>100</v>
      </c>
      <c r="AV300" s="15">
        <v>0</v>
      </c>
      <c r="AW300" s="15">
        <v>0</v>
      </c>
      <c r="AX300" s="15">
        <v>0</v>
      </c>
      <c r="AY300">
        <v>6425.8666282004397</v>
      </c>
    </row>
    <row r="301" spans="1:51" x14ac:dyDescent="0.25">
      <c r="A301">
        <v>96</v>
      </c>
      <c r="B301" s="4">
        <v>0.96157585546691204</v>
      </c>
      <c r="C301" s="4">
        <v>28.013694529121398</v>
      </c>
      <c r="D301" s="4">
        <v>37.511140347072001</v>
      </c>
      <c r="E301" s="4">
        <v>2.7019453748796801E-2</v>
      </c>
      <c r="F301" s="5">
        <v>3.8424144533087103E-2</v>
      </c>
      <c r="G301" s="5">
        <v>0</v>
      </c>
      <c r="H301" s="4">
        <v>5.1987984552027902</v>
      </c>
      <c r="I301" s="4">
        <v>3.8195759605702202</v>
      </c>
      <c r="J301" s="4">
        <v>9.9539761715097104</v>
      </c>
      <c r="K301" s="4">
        <v>161.11139388652899</v>
      </c>
      <c r="L301" s="4">
        <v>17.373819836192698</v>
      </c>
      <c r="M301" s="4">
        <v>80.215884435346098</v>
      </c>
      <c r="N301" s="4">
        <v>74.261921021445502</v>
      </c>
      <c r="O301" s="4">
        <v>51.2674843694464</v>
      </c>
      <c r="P301" s="4">
        <v>246783.66497449699</v>
      </c>
      <c r="Q301" s="4">
        <v>229697.934334928</v>
      </c>
      <c r="R301" s="4">
        <v>776.59811663950097</v>
      </c>
      <c r="S301" s="4">
        <v>0</v>
      </c>
      <c r="T301" s="4">
        <v>0</v>
      </c>
      <c r="U301" s="4">
        <v>0.22096676691162501</v>
      </c>
      <c r="V301" s="4">
        <v>0</v>
      </c>
      <c r="W301" s="4">
        <v>0</v>
      </c>
      <c r="X301" s="4">
        <v>0.61048670023642504</v>
      </c>
      <c r="Y301" s="4">
        <v>0</v>
      </c>
      <c r="Z301" s="5">
        <v>6.4675965628441896E-4</v>
      </c>
      <c r="AA301" s="5">
        <v>6.5681650016280598E-4</v>
      </c>
      <c r="AB301" s="10">
        <v>6.2574261425016597E-3</v>
      </c>
      <c r="AC301" s="10">
        <v>2.1228953877758402E-3</v>
      </c>
      <c r="AD301" s="10">
        <v>2.87402291977038E-2</v>
      </c>
      <c r="AE301" s="4">
        <v>0.28864701885067301</v>
      </c>
      <c r="AF301" s="4">
        <v>0.13169961939406</v>
      </c>
      <c r="AG301" s="4">
        <v>0.32340397002654903</v>
      </c>
      <c r="AH301" s="4">
        <v>0.40160675644694199</v>
      </c>
      <c r="AI301" s="4">
        <v>0.44660730499511803</v>
      </c>
      <c r="AJ301" s="4">
        <v>0.49391679194587201</v>
      </c>
      <c r="AK301" s="4">
        <v>0.53151877771532197</v>
      </c>
      <c r="AL301" s="4">
        <v>0.59753204457810405</v>
      </c>
      <c r="AM301" s="4">
        <v>0</v>
      </c>
      <c r="AN301" s="4">
        <v>0</v>
      </c>
      <c r="AO301" s="4" t="s">
        <v>80</v>
      </c>
      <c r="AP301" s="4" t="s">
        <v>81</v>
      </c>
      <c r="AQ301">
        <v>1920274731.04</v>
      </c>
      <c r="AR301" s="4">
        <v>8360</v>
      </c>
      <c r="AS301" s="15">
        <v>100</v>
      </c>
      <c r="AT301" s="15">
        <v>0</v>
      </c>
      <c r="AU301" s="15">
        <v>100</v>
      </c>
      <c r="AV301" s="15">
        <v>0</v>
      </c>
      <c r="AW301" s="15">
        <v>0</v>
      </c>
      <c r="AX301" s="15">
        <v>0</v>
      </c>
      <c r="AY301" s="31">
        <v>6908.7377129479601</v>
      </c>
    </row>
    <row r="302" spans="1:51" x14ac:dyDescent="0.25">
      <c r="A302">
        <v>96</v>
      </c>
      <c r="B302" s="4">
        <v>0.95877820266148905</v>
      </c>
      <c r="C302" s="4">
        <v>35.718259975612099</v>
      </c>
      <c r="D302" s="4">
        <v>39.658260713523198</v>
      </c>
      <c r="E302" s="4">
        <v>3.61547709148098E-2</v>
      </c>
      <c r="F302" s="5">
        <v>4.1221797338510897E-2</v>
      </c>
      <c r="G302" s="5">
        <v>0</v>
      </c>
      <c r="H302" s="4">
        <v>5.1738769628471104</v>
      </c>
      <c r="I302" s="4">
        <v>3.8022065849076401</v>
      </c>
      <c r="J302" s="4">
        <v>11.905951966660799</v>
      </c>
      <c r="K302" s="4">
        <v>184.21286604815401</v>
      </c>
      <c r="L302" s="4">
        <v>16.705773691474601</v>
      </c>
      <c r="M302" s="4">
        <v>78.691549920028507</v>
      </c>
      <c r="N302" s="4">
        <v>85.391187096377195</v>
      </c>
      <c r="O302" s="4">
        <v>59.355155627383098</v>
      </c>
      <c r="P302" s="4">
        <v>254046.00077223999</v>
      </c>
      <c r="Q302" s="4">
        <v>238909.49193016099</v>
      </c>
      <c r="R302" s="4">
        <v>774.81408101297995</v>
      </c>
      <c r="S302" s="4">
        <v>0</v>
      </c>
      <c r="T302" s="4">
        <v>0</v>
      </c>
      <c r="U302" s="4">
        <v>0.187386788314479</v>
      </c>
      <c r="V302" s="4">
        <v>0</v>
      </c>
      <c r="W302" s="4">
        <v>0</v>
      </c>
      <c r="X302" s="4">
        <v>0.45789029579384499</v>
      </c>
      <c r="Y302" s="4">
        <v>0</v>
      </c>
      <c r="Z302" s="5">
        <v>6.1553500925202705E-4</v>
      </c>
      <c r="AA302" s="5">
        <v>6.4339122119969104E-4</v>
      </c>
      <c r="AB302" s="10">
        <v>6.3477217792482603E-3</v>
      </c>
      <c r="AC302" s="10">
        <v>2.27301746168881E-3</v>
      </c>
      <c r="AD302" s="10">
        <v>3.1342113583591902E-2</v>
      </c>
      <c r="AE302" s="4">
        <v>0.28920060636156802</v>
      </c>
      <c r="AF302" s="4">
        <v>0.121379000359939</v>
      </c>
      <c r="AG302" s="4">
        <v>0.27379044666496299</v>
      </c>
      <c r="AH302" s="4">
        <v>0.35708248350861099</v>
      </c>
      <c r="AI302" s="4">
        <v>0.43619901091879498</v>
      </c>
      <c r="AJ302" s="4">
        <v>0.51370662883804497</v>
      </c>
      <c r="AK302" s="4">
        <v>0.56408156354795502</v>
      </c>
      <c r="AL302" s="4">
        <v>0.64802323643551696</v>
      </c>
      <c r="AM302" s="4">
        <v>0</v>
      </c>
      <c r="AN302" s="4">
        <v>0</v>
      </c>
      <c r="AO302" s="4" t="s">
        <v>82</v>
      </c>
      <c r="AP302" s="4" t="s">
        <v>83</v>
      </c>
      <c r="AQ302">
        <v>622598135.97000003</v>
      </c>
      <c r="AR302" s="4">
        <v>2606</v>
      </c>
      <c r="AS302" s="15">
        <v>100</v>
      </c>
      <c r="AT302" s="15">
        <v>0</v>
      </c>
      <c r="AU302" s="15">
        <v>100</v>
      </c>
      <c r="AV302" s="15">
        <v>0</v>
      </c>
      <c r="AW302" s="15">
        <v>0</v>
      </c>
      <c r="AX302" s="15">
        <v>0</v>
      </c>
      <c r="AY302" s="31">
        <v>7118.1538688160199</v>
      </c>
    </row>
    <row r="303" spans="1:51" x14ac:dyDescent="0.25">
      <c r="A303">
        <v>96</v>
      </c>
      <c r="B303" s="4">
        <v>0.95905831555534105</v>
      </c>
      <c r="C303" s="4">
        <v>36.461990828997799</v>
      </c>
      <c r="D303" s="4">
        <v>39.446369968949703</v>
      </c>
      <c r="E303" s="4">
        <v>3.70890319214051E-2</v>
      </c>
      <c r="F303" s="5">
        <v>4.0941684444658198E-2</v>
      </c>
      <c r="G303" s="5">
        <v>0</v>
      </c>
      <c r="H303" s="4">
        <v>5.1076162200788504</v>
      </c>
      <c r="I303" s="4">
        <v>3.7989052160410601</v>
      </c>
      <c r="J303" s="4">
        <v>5.2551981718300897</v>
      </c>
      <c r="K303" s="4">
        <v>208.653454435664</v>
      </c>
      <c r="L303" s="4">
        <v>17.539160014428202</v>
      </c>
      <c r="M303" s="4">
        <v>77.943369984086303</v>
      </c>
      <c r="N303" s="4">
        <v>92.308033024985093</v>
      </c>
      <c r="O303" s="4">
        <v>68.820207458081398</v>
      </c>
      <c r="P303" s="4">
        <v>241034.705090681</v>
      </c>
      <c r="Q303" s="4">
        <v>227564.32356031099</v>
      </c>
      <c r="R303" s="4">
        <v>771.91112261745002</v>
      </c>
      <c r="S303" s="4">
        <v>0</v>
      </c>
      <c r="T303" s="4">
        <v>0</v>
      </c>
      <c r="U303" s="4">
        <v>0.12868051169479899</v>
      </c>
      <c r="V303" s="4">
        <v>0</v>
      </c>
      <c r="W303" s="4">
        <v>0</v>
      </c>
      <c r="X303" s="4">
        <v>0.35586534895039701</v>
      </c>
      <c r="Y303" s="4">
        <v>0</v>
      </c>
      <c r="Z303" s="5">
        <v>6.0902657572908998E-4</v>
      </c>
      <c r="AA303" s="5">
        <v>5.9491623778549997E-4</v>
      </c>
      <c r="AB303" s="10">
        <v>6.02516288823621E-3</v>
      </c>
      <c r="AC303" s="10">
        <v>1.35908724140587E-3</v>
      </c>
      <c r="AD303" s="10">
        <v>3.2353473912437501E-2</v>
      </c>
      <c r="AE303" s="4">
        <v>0.19885030898359299</v>
      </c>
      <c r="AF303" s="4">
        <v>0.18686606504664</v>
      </c>
      <c r="AG303" s="4">
        <v>0.44521311614091602</v>
      </c>
      <c r="AH303" s="4">
        <v>0.61991390921588996</v>
      </c>
      <c r="AI303" s="4">
        <v>0.67292874008113501</v>
      </c>
      <c r="AJ303" s="4">
        <v>0.75301433579848098</v>
      </c>
      <c r="AK303" s="4">
        <v>0.80918482259843405</v>
      </c>
      <c r="AL303" s="4">
        <v>0.85533733802348</v>
      </c>
      <c r="AM303" s="4">
        <v>0</v>
      </c>
      <c r="AN303" s="4">
        <v>0</v>
      </c>
      <c r="AO303" s="4" t="s">
        <v>84</v>
      </c>
      <c r="AP303" s="4" t="s">
        <v>85</v>
      </c>
      <c r="AQ303">
        <v>116968062.31</v>
      </c>
      <c r="AR303" s="4">
        <v>514</v>
      </c>
      <c r="AS303" s="15">
        <v>100</v>
      </c>
      <c r="AT303" s="15">
        <v>0</v>
      </c>
      <c r="AU303" s="15">
        <v>100</v>
      </c>
      <c r="AV303" s="15">
        <v>0</v>
      </c>
      <c r="AW303" s="15">
        <v>0</v>
      </c>
      <c r="AX303" s="15">
        <v>0</v>
      </c>
      <c r="AY303" s="31">
        <v>7231.8854074864403</v>
      </c>
    </row>
    <row r="304" spans="1:51" x14ac:dyDescent="0.25">
      <c r="A304">
        <v>96</v>
      </c>
      <c r="B304" s="4">
        <v>0.95938229593423496</v>
      </c>
      <c r="C304" s="4">
        <v>52.582818719438997</v>
      </c>
      <c r="D304" s="4">
        <v>39.200445250075298</v>
      </c>
      <c r="E304" s="4">
        <v>6.0288277605886002E-2</v>
      </c>
      <c r="F304" s="5">
        <v>4.0617704065764197E-2</v>
      </c>
      <c r="G304" s="5">
        <v>0</v>
      </c>
      <c r="H304" s="4">
        <v>5.29077914049964</v>
      </c>
      <c r="I304" s="4">
        <v>3.81570746543448</v>
      </c>
      <c r="J304" s="4">
        <v>13.6598450410021</v>
      </c>
      <c r="K304" s="4">
        <v>235.33062540590399</v>
      </c>
      <c r="L304" s="4">
        <v>18.442597554226701</v>
      </c>
      <c r="M304" s="4">
        <v>81.334700875547995</v>
      </c>
      <c r="N304" s="4">
        <v>95.513488379967995</v>
      </c>
      <c r="O304" s="4">
        <v>72.211783399238996</v>
      </c>
      <c r="P304" s="4">
        <v>228498.79582487201</v>
      </c>
      <c r="Q304" s="4">
        <v>216422.18906542001</v>
      </c>
      <c r="R304" s="4">
        <v>777.43898495857104</v>
      </c>
      <c r="S304" s="4">
        <v>0</v>
      </c>
      <c r="T304" s="4">
        <v>0</v>
      </c>
      <c r="U304" s="4">
        <v>0.162913010565538</v>
      </c>
      <c r="V304" s="4">
        <v>0</v>
      </c>
      <c r="W304" s="4">
        <v>0</v>
      </c>
      <c r="X304" s="4">
        <v>0.38415139738748599</v>
      </c>
      <c r="Y304" s="4">
        <v>0</v>
      </c>
      <c r="Z304" s="5">
        <v>6.1803353161735402E-4</v>
      </c>
      <c r="AA304" s="5">
        <v>6.5794983244292797E-4</v>
      </c>
      <c r="AB304" s="10">
        <v>5.9563603590720897E-3</v>
      </c>
      <c r="AC304" s="10">
        <v>1.19983249283084E-3</v>
      </c>
      <c r="AD304" s="10">
        <v>3.2185510256320098E-2</v>
      </c>
      <c r="AE304" s="4">
        <v>0.173105973398127</v>
      </c>
      <c r="AF304" s="4">
        <v>9.8723720230004905E-2</v>
      </c>
      <c r="AG304" s="4">
        <v>0.44329323465991799</v>
      </c>
      <c r="AH304" s="4">
        <v>0.631905129903235</v>
      </c>
      <c r="AI304" s="4">
        <v>0.79008826587733405</v>
      </c>
      <c r="AJ304" s="4">
        <v>0.90364128378369901</v>
      </c>
      <c r="AK304" s="4">
        <v>0.93926655532184899</v>
      </c>
      <c r="AL304" s="4">
        <v>0.94715738553218098</v>
      </c>
      <c r="AM304" s="4">
        <v>0</v>
      </c>
      <c r="AN304" s="4">
        <v>0</v>
      </c>
      <c r="AO304" s="4" t="s">
        <v>86</v>
      </c>
      <c r="AP304" s="4" t="s">
        <v>87</v>
      </c>
      <c r="AQ304">
        <v>23157174.23</v>
      </c>
      <c r="AR304" s="4">
        <v>107</v>
      </c>
      <c r="AS304" s="15">
        <v>100</v>
      </c>
      <c r="AT304" s="15">
        <v>0</v>
      </c>
      <c r="AU304" s="15">
        <v>100</v>
      </c>
      <c r="AV304" s="15">
        <v>0</v>
      </c>
      <c r="AW304" s="15">
        <v>0</v>
      </c>
      <c r="AX304" s="15">
        <v>0</v>
      </c>
      <c r="AY304">
        <v>7122.7913517618399</v>
      </c>
    </row>
    <row r="305" spans="1:51" x14ac:dyDescent="0.25">
      <c r="A305">
        <v>96</v>
      </c>
      <c r="B305" s="4">
        <v>0.95685385983242899</v>
      </c>
      <c r="C305" s="4">
        <v>45.545734321884296</v>
      </c>
      <c r="D305" s="4">
        <v>41.095651460981003</v>
      </c>
      <c r="E305" s="4">
        <v>4.93893865594826E-2</v>
      </c>
      <c r="F305" s="5">
        <v>4.3146140167570797E-2</v>
      </c>
      <c r="G305" s="5">
        <v>0</v>
      </c>
      <c r="H305" s="4">
        <v>5.5231165846024899</v>
      </c>
      <c r="I305" s="4">
        <v>3.89195956462172</v>
      </c>
      <c r="J305" s="4">
        <v>45.6387993523335</v>
      </c>
      <c r="K305" s="4">
        <v>272.34349154565001</v>
      </c>
      <c r="L305" s="4">
        <v>17.490305713694301</v>
      </c>
      <c r="M305" s="4">
        <v>78.990042657812197</v>
      </c>
      <c r="N305" s="4">
        <v>100.590400297339</v>
      </c>
      <c r="O305" s="4">
        <v>74.920296564412396</v>
      </c>
      <c r="P305" s="4">
        <v>239471.94370351199</v>
      </c>
      <c r="Q305" s="4">
        <v>228233.301666666</v>
      </c>
      <c r="R305" s="4">
        <v>765.52755484535896</v>
      </c>
      <c r="S305" s="4">
        <v>0</v>
      </c>
      <c r="T305" s="4">
        <v>0</v>
      </c>
      <c r="U305" s="4">
        <v>0.193071810050857</v>
      </c>
      <c r="V305" s="4">
        <v>0</v>
      </c>
      <c r="W305" s="4">
        <v>0</v>
      </c>
      <c r="X305" s="4">
        <v>0.785694464204723</v>
      </c>
      <c r="Y305" s="4">
        <v>0</v>
      </c>
      <c r="Z305" s="5">
        <v>6.18285864246213E-4</v>
      </c>
      <c r="AA305" s="5">
        <v>5.49715177824053E-4</v>
      </c>
      <c r="AB305" s="10">
        <v>5.9678501539789696E-3</v>
      </c>
      <c r="AC305" s="10">
        <v>1.44404323396777E-3</v>
      </c>
      <c r="AD305" s="10">
        <v>3.4566227137838003E-2</v>
      </c>
      <c r="AE305" s="4">
        <v>0.195337153157327</v>
      </c>
      <c r="AF305" s="4">
        <v>0.27157274105361501</v>
      </c>
      <c r="AG305" s="4">
        <v>0.39046548611686999</v>
      </c>
      <c r="AH305" s="4">
        <v>0.44444672808885499</v>
      </c>
      <c r="AI305" s="4">
        <v>0.65901766300084397</v>
      </c>
      <c r="AJ305" s="4">
        <v>0.75443045373286499</v>
      </c>
      <c r="AK305" s="4">
        <v>0.78529715328352401</v>
      </c>
      <c r="AL305" s="4">
        <v>1</v>
      </c>
      <c r="AM305" s="4">
        <v>0</v>
      </c>
      <c r="AN305" s="4">
        <v>0</v>
      </c>
      <c r="AO305" s="4" t="s">
        <v>154</v>
      </c>
      <c r="AP305" s="4" t="s">
        <v>155</v>
      </c>
      <c r="AQ305">
        <v>5477599.2400000002</v>
      </c>
      <c r="AR305" s="4">
        <v>24</v>
      </c>
      <c r="AS305" s="15">
        <v>100</v>
      </c>
      <c r="AT305" s="15">
        <v>0</v>
      </c>
      <c r="AU305" s="15">
        <v>100</v>
      </c>
      <c r="AV305" s="15">
        <v>0</v>
      </c>
      <c r="AW305" s="15">
        <v>0</v>
      </c>
      <c r="AX305" s="15">
        <v>0</v>
      </c>
      <c r="AY305">
        <v>7204.09239835685</v>
      </c>
    </row>
    <row r="307" spans="1:51" x14ac:dyDescent="0.25">
      <c r="B307" s="4"/>
      <c r="C307" s="4"/>
      <c r="D307" s="4"/>
      <c r="E307" s="4"/>
      <c r="F307" s="5"/>
      <c r="G307" s="5"/>
      <c r="H307" s="4"/>
      <c r="I307" s="4"/>
      <c r="J307" s="4"/>
      <c r="K307" s="4"/>
      <c r="L307" s="4"/>
      <c r="M307" s="4"/>
      <c r="N307" s="4"/>
      <c r="O307" s="4"/>
      <c r="P307" s="4"/>
      <c r="Q307" s="4"/>
      <c r="R307" s="4"/>
      <c r="S307" s="4"/>
      <c r="T307" s="4"/>
      <c r="U307" s="4"/>
      <c r="V307" s="4"/>
      <c r="W307" s="4"/>
      <c r="X307" s="4"/>
      <c r="Y307" s="4"/>
      <c r="Z307" s="5"/>
      <c r="AA307" s="5"/>
      <c r="AB307" s="10"/>
      <c r="AC307" s="10"/>
      <c r="AD307" s="10"/>
      <c r="AE307" s="4"/>
      <c r="AF307" s="4"/>
      <c r="AG307" s="4"/>
      <c r="AH307" s="4"/>
      <c r="AI307" s="4"/>
      <c r="AJ307" s="4"/>
      <c r="AK307" s="4"/>
      <c r="AL307" s="4"/>
      <c r="AM307" s="4"/>
      <c r="AN307" s="4"/>
      <c r="AO307" s="4"/>
      <c r="AP307" s="4"/>
      <c r="AR307" s="4"/>
      <c r="AS307" s="15"/>
      <c r="AT307" s="15"/>
      <c r="AU307" s="15"/>
      <c r="AV307" s="15"/>
      <c r="AW307" s="15"/>
      <c r="AX307" s="15"/>
    </row>
    <row r="308" spans="1:51" s="17" customFormat="1" x14ac:dyDescent="0.25">
      <c r="A308" s="15"/>
      <c r="B308" s="20"/>
      <c r="C308" s="21"/>
      <c r="D308" s="16"/>
      <c r="E308" s="16"/>
      <c r="F308" s="20"/>
      <c r="G308" s="21"/>
      <c r="H308" s="21"/>
      <c r="K308" s="15"/>
      <c r="L308" s="15"/>
      <c r="M308" s="23"/>
      <c r="N308" s="16"/>
      <c r="O308" s="21"/>
      <c r="P308" s="22"/>
      <c r="X308" s="18"/>
      <c r="Y308" s="16"/>
      <c r="Z308" s="16"/>
      <c r="AC308" s="18"/>
      <c r="AD308" s="16"/>
      <c r="AE308" s="16"/>
      <c r="AQ308"/>
    </row>
    <row r="309" spans="1:51" x14ac:dyDescent="0.25">
      <c r="L309" s="4" t="s">
        <v>160</v>
      </c>
      <c r="M309" s="35" t="s">
        <v>159</v>
      </c>
      <c r="O309" s="4"/>
      <c r="P309" s="30"/>
    </row>
    <row r="310" spans="1:51" s="35" customFormat="1" x14ac:dyDescent="0.25">
      <c r="L310" t="s">
        <v>153</v>
      </c>
      <c r="M310" s="4">
        <v>1.05</v>
      </c>
      <c r="O310" s="35" t="s">
        <v>169</v>
      </c>
      <c r="P310" s="35" t="s">
        <v>170</v>
      </c>
      <c r="AQ310"/>
    </row>
    <row r="311" spans="1:51" s="35" customFormat="1" x14ac:dyDescent="0.25">
      <c r="L311" s="35" t="s">
        <v>183</v>
      </c>
      <c r="M311" s="39">
        <v>1</v>
      </c>
      <c r="O311" s="39">
        <v>0.4</v>
      </c>
      <c r="P311" s="35">
        <f>1-O311</f>
        <v>0.6</v>
      </c>
      <c r="AQ311"/>
    </row>
    <row r="312" spans="1:51" s="35" customFormat="1" x14ac:dyDescent="0.25">
      <c r="M312" s="39"/>
      <c r="AQ312"/>
    </row>
    <row r="313" spans="1:51" x14ac:dyDescent="0.25">
      <c r="K313" t="s">
        <v>98</v>
      </c>
      <c r="L313" t="s">
        <v>89</v>
      </c>
      <c r="M313" t="s">
        <v>90</v>
      </c>
    </row>
    <row r="314" spans="1:51" x14ac:dyDescent="0.25">
      <c r="A314" s="4" t="s">
        <v>93</v>
      </c>
      <c r="B314" t="str">
        <f>AQ278</f>
        <v>Balance</v>
      </c>
      <c r="C314" s="2" t="str">
        <f>AO278</f>
        <v>groupByColumn</v>
      </c>
      <c r="D314" t="str">
        <f>E278</f>
        <v>PREPAY_SMM1</v>
      </c>
      <c r="E314" t="str">
        <f>F278</f>
        <v>PREPAY_TRACKING_SMM1</v>
      </c>
      <c r="G314" t="str">
        <f>C278</f>
        <v>PREPAY_CPR1</v>
      </c>
      <c r="H314" t="str">
        <f>D278</f>
        <v>PREPAY_TRACKING_CPR1</v>
      </c>
      <c r="I314" t="s">
        <v>168</v>
      </c>
      <c r="K314" t="s">
        <v>92</v>
      </c>
      <c r="L314" t="s">
        <v>92</v>
      </c>
      <c r="M314" t="s">
        <v>92</v>
      </c>
      <c r="O314" t="s">
        <v>163</v>
      </c>
      <c r="P314" t="s">
        <v>164</v>
      </c>
      <c r="Q314" t="s">
        <v>165</v>
      </c>
      <c r="S314" t="s">
        <v>96</v>
      </c>
      <c r="T314" t="s">
        <v>97</v>
      </c>
      <c r="U314" t="s">
        <v>184</v>
      </c>
      <c r="V314" t="s">
        <v>91</v>
      </c>
    </row>
    <row r="315" spans="1:51" s="35" customFormat="1" x14ac:dyDescent="0.25">
      <c r="A315" s="14">
        <f>K279</f>
        <v>64.260000000000005</v>
      </c>
      <c r="B315" s="32">
        <f>AQ279/1000000000</f>
        <v>1.7345499999999999E-5</v>
      </c>
      <c r="C315" s="33" t="str">
        <f>AO279</f>
        <v>11-3:60-65</v>
      </c>
      <c r="D315" s="34">
        <f>E279</f>
        <v>7.2624023521950902E-3</v>
      </c>
      <c r="E315" s="34">
        <f>Z279+AA279+AB279+AC279+AD279</f>
        <v>2.1613749999999998E-2</v>
      </c>
      <c r="F315" s="32"/>
      <c r="G315" s="33">
        <f t="shared" ref="G315:G325" si="85">(1-(1-D315)^12)*100</f>
        <v>8.3750731089676123</v>
      </c>
      <c r="H315" s="33">
        <f t="shared" ref="H315:H325" si="86">(1-(1-E315)^12)*100</f>
        <v>23.064977127090213</v>
      </c>
      <c r="I315" s="33">
        <f>(1-(1-SUM(Z295,AA295,AB295,AC295,AD295*M315))^12)*100</f>
        <v>23.571363801999123</v>
      </c>
      <c r="K315" s="14">
        <f>VLOOKUP($C315,'Refi Adj'!$B$2:$E$39,2,0)</f>
        <v>1</v>
      </c>
      <c r="L315" s="14">
        <f>VLOOKUP($C315,'Refi Adj'!$B$2:$E$39,3,0)</f>
        <v>1</v>
      </c>
      <c r="M315" s="14">
        <f>VLOOKUP($C315,'Refi Adj'!$B$2:$E$39,4,0)</f>
        <v>1.1000000000000001</v>
      </c>
      <c r="O315" s="40">
        <f>AD295*M315</f>
        <v>6.8333100000000002E-4</v>
      </c>
      <c r="P315" s="40">
        <f>AD279</f>
        <v>1.4506E-4</v>
      </c>
      <c r="Q315" s="40">
        <f t="shared" ref="Q315:Q325" si="87">(O315*$O$79+P315*$P$79)</f>
        <v>3.6036840000000004E-4</v>
      </c>
      <c r="R315" s="14"/>
      <c r="S315" s="34">
        <f>Z279+AA279+AB279*K315+AC279*L315+Q316*$M$175</f>
        <v>2.1945035201990138E-2</v>
      </c>
      <c r="T315" s="33">
        <f t="shared" ref="T315:T325" si="88">100*(1-(1-S315)^12)</f>
        <v>23.377001410231212</v>
      </c>
      <c r="U315" s="33">
        <f>100*(1-(1-S315*$M$253)^12)</f>
        <v>23.377001410231212</v>
      </c>
      <c r="V315" s="36">
        <f t="shared" ref="V315:V325" si="89">D315/S315</f>
        <v>0.33093600832030023</v>
      </c>
      <c r="X315" s="37"/>
      <c r="Y315" s="34"/>
      <c r="Z315" s="34"/>
      <c r="AD315" s="34"/>
      <c r="AE315" s="34"/>
      <c r="AJ315" s="34"/>
      <c r="AQ315"/>
    </row>
    <row r="316" spans="1:51" s="35" customFormat="1" x14ac:dyDescent="0.25">
      <c r="A316" s="14">
        <f>K280</f>
        <v>69.62</v>
      </c>
      <c r="B316" s="32">
        <f>AQ280/1000000000</f>
        <v>2.6155270000000001E-5</v>
      </c>
      <c r="C316" s="33" t="str">
        <f>AO280</f>
        <v>11-4:65-70</v>
      </c>
      <c r="D316" s="34">
        <f>E280</f>
        <v>0.13916812940566001</v>
      </c>
      <c r="E316" s="34">
        <f>Z280+AA280+AB280+AC280+AD280</f>
        <v>1.9981358946216093E-2</v>
      </c>
      <c r="F316" s="32"/>
      <c r="G316" s="33">
        <f t="shared" si="85"/>
        <v>83.441535925353776</v>
      </c>
      <c r="H316" s="33">
        <f t="shared" si="86"/>
        <v>21.510413981093702</v>
      </c>
      <c r="I316" s="33">
        <f>(1-(1-SUM(Z296,AA296,AB296,AC296,AD296*M316))^12)*100</f>
        <v>22.149738616655423</v>
      </c>
      <c r="K316" s="14">
        <f>VLOOKUP($C316,'Refi Adj'!$B$2:$E$39,2,0)</f>
        <v>1</v>
      </c>
      <c r="L316" s="14">
        <f>VLOOKUP($C316,'Refi Adj'!$B$2:$E$39,3,0)</f>
        <v>1</v>
      </c>
      <c r="M316" s="14">
        <f>VLOOKUP($C316,'Refi Adj'!$B$2:$E$39,4,0)</f>
        <v>1.1000000000000001</v>
      </c>
      <c r="O316" s="40">
        <f>AD296*M316</f>
        <v>8.5428938163245832E-4</v>
      </c>
      <c r="P316" s="40">
        <f>AD280</f>
        <v>1.8657724080080199E-4</v>
      </c>
      <c r="Q316" s="40">
        <f t="shared" si="87"/>
        <v>4.5366209713346454E-4</v>
      </c>
      <c r="R316" s="14"/>
      <c r="S316" s="34">
        <f>Z280+AA280+AB280*K316+AC280*L316+Q317*$M$175</f>
        <v>2.0283104365415288E-2</v>
      </c>
      <c r="T316" s="33">
        <f t="shared" si="88"/>
        <v>21.79992447855189</v>
      </c>
      <c r="U316" s="33">
        <f t="shared" ref="U316:U325" si="90">100*(1-(1-S316*$M$253)^12)</f>
        <v>21.79992447855189</v>
      </c>
      <c r="V316" s="36">
        <f t="shared" si="89"/>
        <v>6.8612835046569858</v>
      </c>
      <c r="X316" s="37"/>
      <c r="Y316" s="34"/>
      <c r="Z316" s="34"/>
      <c r="AC316" s="37"/>
      <c r="AD316" s="34"/>
      <c r="AE316" s="34"/>
      <c r="AJ316" s="34"/>
      <c r="AQ316"/>
    </row>
    <row r="317" spans="1:51" s="35" customFormat="1" x14ac:dyDescent="0.25">
      <c r="A317" s="14">
        <f>K281</f>
        <v>71.680000000000007</v>
      </c>
      <c r="B317" s="32">
        <f>AQ281/1000000000</f>
        <v>2.1582650000000002E-5</v>
      </c>
      <c r="C317" s="33" t="str">
        <f>AO281</f>
        <v>11:50-75</v>
      </c>
      <c r="D317" s="34">
        <f>E281</f>
        <v>3.1659689611794599E-2</v>
      </c>
      <c r="E317" s="34">
        <f>Z281+AA281+AB281+AC281+AD281</f>
        <v>2.0652039999999997E-2</v>
      </c>
      <c r="F317" s="32"/>
      <c r="G317" s="33">
        <f t="shared" si="85"/>
        <v>32.027047550899091</v>
      </c>
      <c r="H317" s="33">
        <f t="shared" si="86"/>
        <v>22.152570616367029</v>
      </c>
      <c r="I317" s="33">
        <f>(1-(1-SUM(Z297,AA297,AB297,AC297,AD297*M317))^12)*100</f>
        <v>22.799130288877802</v>
      </c>
      <c r="K317" s="14">
        <f>VLOOKUP($C317,'Refi Adj'!$B$2:$E$39,2,0)</f>
        <v>1</v>
      </c>
      <c r="L317" s="14">
        <f>VLOOKUP($C317,'Refi Adj'!$B$2:$E$39,3,0)</f>
        <v>1</v>
      </c>
      <c r="M317" s="14">
        <f>VLOOKUP($C317,'Refi Adj'!$B$2:$E$39,4,0)</f>
        <v>1.1000000000000001</v>
      </c>
      <c r="O317" s="40">
        <f>AD297*M317</f>
        <v>8.7332300000000007E-4</v>
      </c>
      <c r="P317" s="40">
        <f>AD281</f>
        <v>1.929E-4</v>
      </c>
      <c r="Q317" s="40">
        <f t="shared" si="87"/>
        <v>4.650692000000001E-4</v>
      </c>
      <c r="R317" s="14"/>
      <c r="S317" s="34">
        <f>Z281+AA281+AB281*K317+AC281*L317+Q318*$M$175</f>
        <v>2.8111856299719649E-2</v>
      </c>
      <c r="T317" s="33">
        <f t="shared" si="88"/>
        <v>28.977589343103471</v>
      </c>
      <c r="U317" s="33">
        <f t="shared" si="90"/>
        <v>28.977589343103471</v>
      </c>
      <c r="V317" s="36">
        <f t="shared" si="89"/>
        <v>1.126204163618691</v>
      </c>
      <c r="X317" s="37"/>
      <c r="Y317" s="34"/>
      <c r="Z317" s="34"/>
      <c r="AC317" s="37"/>
      <c r="AD317" s="34"/>
      <c r="AE317" s="34"/>
      <c r="AJ317" s="34"/>
      <c r="AQ317"/>
    </row>
    <row r="318" spans="1:51" s="35" customFormat="1" x14ac:dyDescent="0.25">
      <c r="A318" s="14">
        <f>K282</f>
        <v>94.706772932117204</v>
      </c>
      <c r="B318" s="32">
        <f>AQ282/1000000000</f>
        <v>8.499818100000001E-4</v>
      </c>
      <c r="C318" s="33" t="str">
        <f>AO282</f>
        <v>12:75-100</v>
      </c>
      <c r="D318" s="34">
        <f>E282</f>
        <v>0.17108108466462299</v>
      </c>
      <c r="E318" s="34">
        <f>Z282+AA282+AB282+AC282+AD282</f>
        <v>1.6448212103130293E-2</v>
      </c>
      <c r="F318" s="32"/>
      <c r="G318" s="33">
        <f t="shared" si="85"/>
        <v>89.476878120489388</v>
      </c>
      <c r="H318" s="33">
        <f t="shared" si="86"/>
        <v>18.046635791522327</v>
      </c>
      <c r="I318" s="33">
        <f>(1-(1-SUM(Z298,AA298,AB298,AC298,AD298*M318))^12)*100</f>
        <v>26.770436535472076</v>
      </c>
      <c r="K318" s="14">
        <f>VLOOKUP($C318,'Refi Adj'!$B$2:$E$39,2,0)</f>
        <v>1</v>
      </c>
      <c r="L318" s="14">
        <f>VLOOKUP($C318,'Refi Adj'!$B$2:$E$39,3,0)</f>
        <v>1</v>
      </c>
      <c r="M318" s="14">
        <f>VLOOKUP($C318,'Refi Adj'!$B$2:$E$39,4,0)</f>
        <v>1.02</v>
      </c>
      <c r="O318" s="40">
        <f>AD298*M318</f>
        <v>1.2797419087106904E-2</v>
      </c>
      <c r="P318" s="40">
        <f>AD282</f>
        <v>3.6155560049758E-3</v>
      </c>
      <c r="Q318" s="40">
        <f t="shared" si="87"/>
        <v>7.288301237828242E-3</v>
      </c>
      <c r="R318" s="14"/>
      <c r="S318" s="34">
        <f>Z282+AA282+AB282*K318+AC282*L318+Q319*$M$175</f>
        <v>2.595767552795987E-2</v>
      </c>
      <c r="T318" s="33">
        <f t="shared" si="88"/>
        <v>27.065343636361348</v>
      </c>
      <c r="U318" s="33">
        <f t="shared" si="90"/>
        <v>27.065343636361348</v>
      </c>
      <c r="V318" s="36">
        <f t="shared" si="89"/>
        <v>6.5907705980971176</v>
      </c>
      <c r="X318" s="37"/>
      <c r="Y318" s="34"/>
      <c r="Z318" s="34"/>
      <c r="AC318" s="37"/>
      <c r="AD318" s="34"/>
      <c r="AE318" s="34"/>
      <c r="AH318" s="37"/>
      <c r="AI318" s="34"/>
      <c r="AJ318" s="34"/>
      <c r="AQ318"/>
    </row>
    <row r="319" spans="1:51" x14ac:dyDescent="0.25">
      <c r="A319" s="4">
        <f>K283</f>
        <v>116.69158869212001</v>
      </c>
      <c r="B319" s="3">
        <f>AQ283/1000000000</f>
        <v>3.0892944120000002E-2</v>
      </c>
      <c r="C319" s="2" t="str">
        <f>AO283</f>
        <v>13:100-125</v>
      </c>
      <c r="D319" s="8">
        <f>E283</f>
        <v>2.4577052116485101E-2</v>
      </c>
      <c r="E319" s="8">
        <f>Z283+AA283+AB283+AC283+AD283</f>
        <v>1.7305527430931E-2</v>
      </c>
      <c r="F319" s="3"/>
      <c r="G319" s="2">
        <f t="shared" si="85"/>
        <v>25.815081569618371</v>
      </c>
      <c r="H319" s="2">
        <f t="shared" si="86"/>
        <v>18.89975633915617</v>
      </c>
      <c r="I319" s="33">
        <f>(1-(1-SUM(Z299,AA299,AB299,AC299,AD299*M319))^12)*100</f>
        <v>31.192433931464425</v>
      </c>
      <c r="K319" s="14">
        <f>VLOOKUP($C319,'Refi Adj'!$B$2:$E$39,2,0)</f>
        <v>1</v>
      </c>
      <c r="L319" s="14">
        <f>VLOOKUP($C319,'Refi Adj'!$B$2:$E$39,3,0)</f>
        <v>1</v>
      </c>
      <c r="M319" s="14">
        <f>VLOOKUP($C319,'Refi Adj'!$B$2:$E$39,4,0)</f>
        <v>0.95</v>
      </c>
      <c r="O319" s="40">
        <f>AD299*M319</f>
        <v>2.0521341606136889E-2</v>
      </c>
      <c r="P319" s="40">
        <f>AD283</f>
        <v>7.1524697702029898E-3</v>
      </c>
      <c r="Q319" s="40">
        <f t="shared" si="87"/>
        <v>1.2500018504576551E-2</v>
      </c>
      <c r="R319" s="14"/>
      <c r="S319" s="34">
        <f>Z283+AA283+AB283*K319+AC283*L319+Q320*$M$175</f>
        <v>2.7901826494375274E-2</v>
      </c>
      <c r="T319" s="2">
        <f t="shared" si="88"/>
        <v>28.793190769007428</v>
      </c>
      <c r="U319" s="33">
        <f t="shared" si="90"/>
        <v>28.793190769007428</v>
      </c>
      <c r="V319" s="7">
        <f t="shared" si="89"/>
        <v>0.88084026045533559</v>
      </c>
      <c r="X319" s="9"/>
      <c r="Y319" s="8"/>
      <c r="Z319" s="8"/>
      <c r="AC319" s="9"/>
      <c r="AD319" s="8"/>
      <c r="AE319" s="8"/>
      <c r="AH319" s="9"/>
      <c r="AI319" s="8"/>
      <c r="AJ319" s="8"/>
    </row>
    <row r="320" spans="1:51" x14ac:dyDescent="0.25">
      <c r="A320" s="4">
        <f>K284</f>
        <v>141.93899068165399</v>
      </c>
      <c r="B320" s="3">
        <f>AQ284/1000000000</f>
        <v>1.0706739355800001</v>
      </c>
      <c r="C320" s="2" t="str">
        <f>AO284</f>
        <v>14:125-150</v>
      </c>
      <c r="D320" s="8">
        <f>E284</f>
        <v>2.7663366205732402E-2</v>
      </c>
      <c r="E320" s="8">
        <f>Z284+AA284+AB284+AC284+AD284</f>
        <v>2.0316553682386655E-2</v>
      </c>
      <c r="F320" s="3"/>
      <c r="G320" s="2">
        <f t="shared" si="85"/>
        <v>28.583299326025735</v>
      </c>
      <c r="H320" s="2">
        <f t="shared" si="86"/>
        <v>21.831957176944851</v>
      </c>
      <c r="I320" s="33">
        <f>(1-(1-SUM(Z300,AA300,AB300,AC300,AD300*M320))^12)*100</f>
        <v>34.592983592435623</v>
      </c>
      <c r="K320" s="14">
        <f>VLOOKUP($C320,'Refi Adj'!$B$2:$E$39,2,0)</f>
        <v>1</v>
      </c>
      <c r="L320" s="14">
        <f>VLOOKUP($C320,'Refi Adj'!$B$2:$E$39,3,0)</f>
        <v>1</v>
      </c>
      <c r="M320" s="14">
        <f>VLOOKUP($C320,'Refi Adj'!$B$2:$E$39,4,0)</f>
        <v>0.92</v>
      </c>
      <c r="O320" s="40">
        <f>AD300*M320</f>
        <v>2.5569589682692413E-2</v>
      </c>
      <c r="P320" s="40">
        <f>AD284</f>
        <v>1.11262558205023E-2</v>
      </c>
      <c r="Q320" s="40">
        <f t="shared" si="87"/>
        <v>1.6903589365378346E-2</v>
      </c>
      <c r="R320" s="14"/>
      <c r="S320" s="34">
        <f>Z284+AA284+AB284*K320+AC284*L320+Q320*$M$175</f>
        <v>2.6939066695531616E-2</v>
      </c>
      <c r="T320" s="2">
        <f t="shared" si="88"/>
        <v>27.94229251890804</v>
      </c>
      <c r="U320" s="33">
        <f t="shared" si="90"/>
        <v>27.94229251890804</v>
      </c>
      <c r="V320" s="7">
        <f t="shared" si="89"/>
        <v>1.0268865851362596</v>
      </c>
      <c r="X320" s="9"/>
      <c r="Y320" s="8"/>
      <c r="Z320" s="8"/>
      <c r="AC320" s="9"/>
      <c r="AD320" s="8"/>
      <c r="AE320" s="8"/>
      <c r="AH320" s="9"/>
      <c r="AI320" s="8"/>
      <c r="AJ320" s="8"/>
    </row>
    <row r="321" spans="1:43" x14ac:dyDescent="0.25">
      <c r="A321" s="4">
        <f>K285</f>
        <v>161.11139388652899</v>
      </c>
      <c r="B321" s="3">
        <f>AQ285/1000000000</f>
        <v>1.9202747310399999</v>
      </c>
      <c r="C321" s="2" t="str">
        <f>AO285</f>
        <v>15:150-175</v>
      </c>
      <c r="D321" s="8">
        <f>E285</f>
        <v>2.7019453748796801E-2</v>
      </c>
      <c r="E321" s="8">
        <f>Z285+AA285+AB285+AC285+AD285</f>
        <v>2.3089133380779624E-2</v>
      </c>
      <c r="F321" s="3"/>
      <c r="G321" s="2">
        <f t="shared" si="85"/>
        <v>28.013694529121302</v>
      </c>
      <c r="H321" s="2">
        <f t="shared" si="86"/>
        <v>24.445682682702696</v>
      </c>
      <c r="I321" s="33">
        <f>(1-(1-SUM(Z301,AA301,AB301,AC301,AD301*M321))^12)*100</f>
        <v>35.232662025423309</v>
      </c>
      <c r="K321" s="14">
        <f>VLOOKUP($C321,'Refi Adj'!$B$2:$E$39,2,0)</f>
        <v>1</v>
      </c>
      <c r="L321" s="14">
        <f>VLOOKUP($C321,'Refi Adj'!$B$2:$E$39,3,0)</f>
        <v>1</v>
      </c>
      <c r="M321" s="14">
        <f>VLOOKUP($C321,'Refi Adj'!$B$2:$E$39,4,0)</f>
        <v>0.9</v>
      </c>
      <c r="O321" s="40">
        <f>AD301*M321</f>
        <v>2.5866206277933422E-2</v>
      </c>
      <c r="P321" s="40">
        <f>AD285</f>
        <v>1.34052356940549E-2</v>
      </c>
      <c r="Q321" s="40">
        <f t="shared" si="87"/>
        <v>1.8389623927606312E-2</v>
      </c>
      <c r="R321" s="14"/>
      <c r="S321" s="34">
        <f>Z285+AA285+AB285*K321+AC285*L321+Q321*$M$175</f>
        <v>2.8993002810711356E-2</v>
      </c>
      <c r="T321" s="2">
        <f t="shared" si="88"/>
        <v>29.746443630822384</v>
      </c>
      <c r="U321" s="33">
        <f t="shared" si="90"/>
        <v>29.746443630822384</v>
      </c>
      <c r="V321" s="7">
        <f t="shared" si="89"/>
        <v>0.93193016001828433</v>
      </c>
      <c r="X321" s="9"/>
      <c r="Y321" s="8"/>
      <c r="Z321" s="8"/>
      <c r="AC321" s="9"/>
      <c r="AD321" s="8"/>
      <c r="AE321" s="8"/>
      <c r="AH321" s="9"/>
      <c r="AI321" s="8"/>
      <c r="AJ321" s="8"/>
    </row>
    <row r="322" spans="1:43" x14ac:dyDescent="0.25">
      <c r="A322" s="4">
        <f>K286</f>
        <v>184.21286604815401</v>
      </c>
      <c r="B322" s="3">
        <f>AQ286/1000000000</f>
        <v>0.62259813597000002</v>
      </c>
      <c r="C322" s="2" t="str">
        <f>AO286</f>
        <v>16:175-200</v>
      </c>
      <c r="D322" s="8">
        <f>E286</f>
        <v>3.61547709148098E-2</v>
      </c>
      <c r="E322" s="8">
        <f>Z286+AA286+AB286+AC286+AD286</f>
        <v>2.824431313817459E-2</v>
      </c>
      <c r="F322" s="3"/>
      <c r="G322" s="2">
        <f t="shared" si="85"/>
        <v>35.718259975612142</v>
      </c>
      <c r="H322" s="2">
        <f t="shared" si="86"/>
        <v>29.093656471912777</v>
      </c>
      <c r="I322" s="33">
        <f>(1-(1-SUM(Z302,AA302,AB302,AC302,AD302*M322))^12)*100</f>
        <v>37.248161528534204</v>
      </c>
      <c r="K322" s="14">
        <f>VLOOKUP($C322,'Refi Adj'!$B$2:$E$39,2,0)</f>
        <v>1</v>
      </c>
      <c r="L322" s="14">
        <f>VLOOKUP($C322,'Refi Adj'!$B$2:$E$39,3,0)</f>
        <v>1</v>
      </c>
      <c r="M322" s="14">
        <f>VLOOKUP($C322,'Refi Adj'!$B$2:$E$39,4,0)</f>
        <v>0.9</v>
      </c>
      <c r="O322" s="40">
        <f>AD302*M322</f>
        <v>2.8207902225232711E-2</v>
      </c>
      <c r="P322" s="40">
        <f>AD286</f>
        <v>1.8364647666785801E-2</v>
      </c>
      <c r="Q322" s="40">
        <f t="shared" si="87"/>
        <v>2.2301949490164563E-2</v>
      </c>
      <c r="R322" s="14"/>
      <c r="S322" s="34">
        <f>Z286+AA286+AB286*K322+AC286*L322+Q322*$M$175</f>
        <v>3.3296712436061582E-2</v>
      </c>
      <c r="T322" s="2">
        <f t="shared" si="88"/>
        <v>33.393234164303863</v>
      </c>
      <c r="U322" s="33">
        <f t="shared" si="90"/>
        <v>33.393234164303863</v>
      </c>
      <c r="V322" s="7">
        <f t="shared" si="89"/>
        <v>1.0858360561642968</v>
      </c>
      <c r="X322" s="9"/>
      <c r="Y322" s="8"/>
      <c r="Z322" s="8"/>
      <c r="AC322" s="9"/>
      <c r="AD322" s="8"/>
      <c r="AE322" s="8"/>
      <c r="AH322" s="9"/>
      <c r="AI322" s="8"/>
      <c r="AJ322" s="8"/>
    </row>
    <row r="323" spans="1:43" x14ac:dyDescent="0.25">
      <c r="A323" s="4">
        <f>K287</f>
        <v>208.653454435664</v>
      </c>
      <c r="B323" s="3">
        <f>AQ287/1000000000</f>
        <v>0.11696806231</v>
      </c>
      <c r="C323" s="2" t="str">
        <f>AO287</f>
        <v>17:200-225</v>
      </c>
      <c r="D323" s="8">
        <f>E287</f>
        <v>3.70890319214051E-2</v>
      </c>
      <c r="E323" s="8">
        <f>Z287+AA287+AB287+AC287+AD287</f>
        <v>2.9348859229771068E-2</v>
      </c>
      <c r="F323" s="3"/>
      <c r="G323" s="2">
        <f t="shared" si="85"/>
        <v>36.461990828997969</v>
      </c>
      <c r="H323" s="2">
        <f t="shared" si="86"/>
        <v>30.054781456982127</v>
      </c>
      <c r="I323" s="33">
        <f>(1-(1-SUM(Z303,AA303,AB303,AC303,AD303*M323))^12)*100</f>
        <v>36.949054282055485</v>
      </c>
      <c r="K323" s="14">
        <f>VLOOKUP($C323,'Refi Adj'!$B$2:$E$39,2,0)</f>
        <v>1</v>
      </c>
      <c r="L323" s="14">
        <f>VLOOKUP($C323,'Refi Adj'!$B$2:$E$39,3,0)</f>
        <v>1</v>
      </c>
      <c r="M323" s="14">
        <f>VLOOKUP($C323,'Refi Adj'!$B$2:$E$39,4,0)</f>
        <v>0.9</v>
      </c>
      <c r="O323" s="40">
        <f>AD303*M323</f>
        <v>2.9118126521193752E-2</v>
      </c>
      <c r="P323" s="40">
        <f>AD287</f>
        <v>2.0760666286614399E-2</v>
      </c>
      <c r="Q323" s="40">
        <f t="shared" si="87"/>
        <v>2.4103650380446144E-2</v>
      </c>
      <c r="R323" s="14"/>
      <c r="S323" s="34">
        <f>Z287+AA287+AB287*K323+AC287*L323+Q323*$M$175</f>
        <v>3.389702584262512E-2</v>
      </c>
      <c r="T323" s="2">
        <f t="shared" si="88"/>
        <v>33.887888326154723</v>
      </c>
      <c r="U323" s="33">
        <f t="shared" si="90"/>
        <v>33.887888326154723</v>
      </c>
      <c r="V323" s="7">
        <f t="shared" si="89"/>
        <v>1.0941677329922577</v>
      </c>
      <c r="X323" s="9"/>
      <c r="Y323" s="8"/>
      <c r="Z323" s="8"/>
      <c r="AC323" s="9"/>
      <c r="AD323" s="8"/>
      <c r="AE323" s="8"/>
      <c r="AH323" s="9"/>
      <c r="AI323" s="8"/>
      <c r="AJ323" s="8"/>
    </row>
    <row r="324" spans="1:43" x14ac:dyDescent="0.25">
      <c r="A324" s="4">
        <f>K288</f>
        <v>235.33062540590399</v>
      </c>
      <c r="B324" s="3">
        <f>AQ288/1000000000</f>
        <v>2.3157174230000001E-2</v>
      </c>
      <c r="C324" s="2" t="str">
        <f>AO288</f>
        <v>18:225-250</v>
      </c>
      <c r="D324" s="8">
        <f>E288</f>
        <v>6.0288277605886002E-2</v>
      </c>
      <c r="E324" s="8">
        <f>Z288+AA288+AB288+AC288+AD288</f>
        <v>2.8258472179769113E-2</v>
      </c>
      <c r="F324" s="3"/>
      <c r="G324" s="2">
        <f t="shared" si="85"/>
        <v>52.582818719439061</v>
      </c>
      <c r="H324" s="2">
        <f t="shared" si="86"/>
        <v>29.106053234952878</v>
      </c>
      <c r="I324" s="33">
        <f>(1-(1-SUM(Z304,AA304,AB304,AC304,AD304*M324))^12)*100</f>
        <v>36.707103810824336</v>
      </c>
      <c r="K324" s="14">
        <f>VLOOKUP($C324,'Refi Adj'!$B$2:$E$39,2,0)</f>
        <v>1</v>
      </c>
      <c r="L324" s="14">
        <f>VLOOKUP($C324,'Refi Adj'!$B$2:$E$39,3,0)</f>
        <v>1</v>
      </c>
      <c r="M324" s="14">
        <f>VLOOKUP($C324,'Refi Adj'!$B$2:$E$39,4,0)</f>
        <v>0.9</v>
      </c>
      <c r="O324" s="40">
        <f>AD304*M324</f>
        <v>2.8966959230688087E-2</v>
      </c>
      <c r="P324" s="40">
        <f>AD288</f>
        <v>1.98262959638059E-2</v>
      </c>
      <c r="Q324" s="40">
        <f t="shared" si="87"/>
        <v>2.3482561270558776E-2</v>
      </c>
      <c r="R324" s="14"/>
      <c r="S324" s="34">
        <f>Z288+AA288+AB288*K324+AC288*L324+Q324*$M$175</f>
        <v>3.3088865550049931E-2</v>
      </c>
      <c r="T324" s="2">
        <f t="shared" si="88"/>
        <v>33.221180648762093</v>
      </c>
      <c r="U324" s="33">
        <f t="shared" si="90"/>
        <v>33.221180648762093</v>
      </c>
      <c r="V324" s="7">
        <f t="shared" si="89"/>
        <v>1.8220110180173592</v>
      </c>
      <c r="X324" s="9"/>
      <c r="Y324" s="8"/>
      <c r="Z324" s="8"/>
      <c r="AC324" s="9"/>
      <c r="AD324" s="8"/>
      <c r="AE324" s="8"/>
      <c r="AH324" s="9"/>
      <c r="AI324" s="8"/>
      <c r="AJ324" s="8"/>
    </row>
    <row r="325" spans="1:43" x14ac:dyDescent="0.25">
      <c r="A325" s="4">
        <f>K289</f>
        <v>272.34349154565001</v>
      </c>
      <c r="B325" s="3">
        <f>AQ289/1000000000</f>
        <v>5.4775992400000004E-3</v>
      </c>
      <c r="C325" s="2" t="str">
        <f>AO289</f>
        <v>999:&gt;= 250</v>
      </c>
      <c r="D325" s="8">
        <f>E289</f>
        <v>4.93893865594826E-2</v>
      </c>
      <c r="E325" s="8">
        <f>Z289+AA289+AB289+AC289+AD289</f>
        <v>2.8933206213019105E-2</v>
      </c>
      <c r="F325" s="3"/>
      <c r="G325" s="2">
        <f t="shared" si="85"/>
        <v>45.545734321884332</v>
      </c>
      <c r="H325" s="2">
        <f t="shared" si="86"/>
        <v>29.694509750110321</v>
      </c>
      <c r="I325" s="33">
        <f>(1-(1-SUM(Z305,AA305,AB305,AC305,AD305*M325))^12)*100</f>
        <v>38.490791917167613</v>
      </c>
      <c r="K325" s="14">
        <f>VLOOKUP($C325,'Refi Adj'!$B$2:$E$39,2,0)</f>
        <v>1</v>
      </c>
      <c r="L325" s="14">
        <f>VLOOKUP($C325,'Refi Adj'!$B$2:$E$39,3,0)</f>
        <v>1</v>
      </c>
      <c r="M325" s="14">
        <f>VLOOKUP($C325,'Refi Adj'!$B$2:$E$39,4,0)</f>
        <v>0.9</v>
      </c>
      <c r="O325" s="40">
        <f>AD305*M325</f>
        <v>3.1109604424054204E-2</v>
      </c>
      <c r="P325" s="40">
        <f>AD289</f>
        <v>2.03533117830021E-2</v>
      </c>
      <c r="Q325" s="40">
        <f t="shared" si="87"/>
        <v>2.4655828839422942E-2</v>
      </c>
      <c r="R325" s="14"/>
      <c r="S325" s="34">
        <f>Z289+AA289+AB289*K325+AC289*L325+Q325*$M$175</f>
        <v>3.4468514711411095E-2</v>
      </c>
      <c r="T325" s="2">
        <f t="shared" si="88"/>
        <v>34.355660253771788</v>
      </c>
      <c r="U325" s="33">
        <f t="shared" si="90"/>
        <v>34.355660253771788</v>
      </c>
      <c r="V325" s="7">
        <f t="shared" si="89"/>
        <v>1.4328840964862295</v>
      </c>
      <c r="X325" s="9"/>
      <c r="Y325" s="8"/>
      <c r="Z325" s="8"/>
      <c r="AC325" s="9"/>
      <c r="AD325" s="8"/>
      <c r="AE325" s="8"/>
      <c r="AH325" s="9"/>
      <c r="AI325" s="8"/>
      <c r="AJ325" s="8"/>
    </row>
    <row r="326" spans="1:43" x14ac:dyDescent="0.25">
      <c r="A326" s="4"/>
      <c r="B326" s="3"/>
      <c r="C326" s="2"/>
      <c r="D326" s="8"/>
      <c r="E326" s="8"/>
      <c r="F326" s="3"/>
      <c r="G326" s="2"/>
      <c r="H326" s="2"/>
      <c r="I326" s="33"/>
      <c r="K326" s="14"/>
      <c r="L326" s="14"/>
      <c r="M326" s="14"/>
      <c r="O326" s="40"/>
      <c r="P326" s="40"/>
      <c r="Q326" s="40"/>
      <c r="R326" s="14"/>
      <c r="S326" s="34"/>
      <c r="T326" s="2"/>
      <c r="U326" s="33"/>
      <c r="V326" s="7"/>
      <c r="X326" s="9"/>
      <c r="Y326" s="8"/>
      <c r="Z326" s="8"/>
      <c r="AC326" s="9"/>
      <c r="AD326" s="8"/>
      <c r="AE326" s="8"/>
      <c r="AH326" s="9"/>
      <c r="AI326" s="8"/>
      <c r="AJ326" s="8"/>
    </row>
    <row r="327" spans="1:43" x14ac:dyDescent="0.25">
      <c r="A327" s="4"/>
      <c r="B327" s="3"/>
      <c r="C327" s="2"/>
      <c r="D327" s="8"/>
      <c r="E327" s="8"/>
      <c r="F327" s="3"/>
      <c r="G327" s="2"/>
      <c r="H327" s="2"/>
      <c r="I327" s="33"/>
      <c r="K327" s="14"/>
      <c r="L327" s="14"/>
      <c r="M327" s="14"/>
      <c r="O327" s="40"/>
      <c r="P327" s="40"/>
      <c r="Q327" s="40"/>
      <c r="R327" s="14"/>
      <c r="S327" s="34"/>
      <c r="T327" s="2"/>
      <c r="U327" s="33"/>
      <c r="V327" s="7"/>
      <c r="X327" s="9"/>
      <c r="Y327" s="8"/>
      <c r="Z327" s="8"/>
      <c r="AC327" s="9"/>
      <c r="AD327" s="8"/>
      <c r="AE327" s="8"/>
      <c r="AH327" s="9"/>
      <c r="AI327" s="8"/>
      <c r="AJ327" s="8"/>
    </row>
    <row r="328" spans="1:43" x14ac:dyDescent="0.25">
      <c r="A328" s="4"/>
      <c r="B328" s="3"/>
      <c r="C328" s="2"/>
      <c r="D328" s="8"/>
      <c r="E328" s="8"/>
      <c r="F328" s="3"/>
      <c r="G328" s="2"/>
      <c r="H328" s="2"/>
      <c r="I328" s="33"/>
      <c r="K328" s="14"/>
      <c r="L328" s="14"/>
      <c r="M328" s="14"/>
      <c r="O328" s="40"/>
      <c r="P328" s="40"/>
      <c r="Q328" s="40"/>
      <c r="R328" s="14"/>
      <c r="S328" s="34"/>
      <c r="T328" s="2"/>
      <c r="U328" s="33"/>
      <c r="V328" s="7"/>
      <c r="X328" s="9"/>
      <c r="Y328" s="8"/>
      <c r="Z328" s="8"/>
      <c r="AC328" s="9"/>
      <c r="AD328" s="8"/>
      <c r="AE328" s="8"/>
      <c r="AH328" s="9"/>
      <c r="AI328" s="8"/>
      <c r="AJ328" s="8"/>
    </row>
    <row r="329" spans="1:43" s="24" customFormat="1" x14ac:dyDescent="0.25">
      <c r="A329" s="4"/>
      <c r="B329" s="3"/>
      <c r="C329" s="2"/>
      <c r="D329" s="8"/>
      <c r="E329" s="8"/>
      <c r="F329" s="3"/>
      <c r="G329" s="2"/>
      <c r="H329" s="2"/>
      <c r="I329" s="33"/>
      <c r="J329"/>
      <c r="K329" s="14"/>
      <c r="L329" s="14"/>
      <c r="M329" s="14"/>
      <c r="N329"/>
      <c r="O329" s="40"/>
      <c r="P329" s="40"/>
      <c r="Q329" s="40"/>
      <c r="R329" s="14"/>
      <c r="S329" s="34"/>
      <c r="T329" s="2"/>
      <c r="U329" s="33"/>
      <c r="V329" s="7"/>
      <c r="W329"/>
      <c r="X329" s="9"/>
      <c r="Y329" s="8"/>
      <c r="Z329" s="8"/>
      <c r="AA329"/>
      <c r="AB329"/>
      <c r="AC329" s="9"/>
      <c r="AD329" s="8"/>
      <c r="AE329" s="8"/>
      <c r="AF329"/>
      <c r="AG329"/>
      <c r="AH329" s="9"/>
      <c r="AI329" s="8"/>
      <c r="AJ329" s="8"/>
      <c r="AQ329"/>
    </row>
    <row r="330" spans="1:43" s="24" customFormat="1" x14ac:dyDescent="0.25">
      <c r="A330" s="4"/>
      <c r="B330" s="3"/>
      <c r="C330" s="2"/>
      <c r="D330" s="8"/>
      <c r="E330" s="8"/>
      <c r="F330" s="3"/>
      <c r="G330" s="2"/>
      <c r="H330" s="2"/>
      <c r="I330" s="33"/>
      <c r="J330"/>
      <c r="K330" s="14"/>
      <c r="L330" s="14"/>
      <c r="M330" s="14"/>
      <c r="N330"/>
      <c r="O330" s="40"/>
      <c r="P330" s="40"/>
      <c r="Q330" s="40"/>
      <c r="R330" s="14"/>
      <c r="S330" s="34"/>
      <c r="T330" s="2"/>
      <c r="U330" s="33"/>
      <c r="V330" s="7"/>
      <c r="W330"/>
      <c r="X330" s="9"/>
      <c r="Y330" s="8"/>
      <c r="Z330" s="8"/>
      <c r="AA330"/>
      <c r="AB330"/>
      <c r="AC330" s="9"/>
      <c r="AD330" s="8"/>
      <c r="AE330" s="8"/>
      <c r="AF330"/>
      <c r="AG330"/>
      <c r="AH330" s="9"/>
      <c r="AI330" s="8"/>
      <c r="AJ330" s="8"/>
      <c r="AQ330"/>
    </row>
  </sheetData>
  <conditionalFormatting sqref="F87:F114">
    <cfRule type="colorScale" priority="52">
      <colorScale>
        <cfvo type="min"/>
        <cfvo type="num" val="1"/>
        <cfvo type="max"/>
        <color rgb="FFF8696B"/>
        <color theme="0"/>
        <color theme="4"/>
      </colorScale>
    </cfRule>
  </conditionalFormatting>
  <conditionalFormatting sqref="B83:B114">
    <cfRule type="dataBar" priority="53">
      <dataBar>
        <cfvo type="min"/>
        <cfvo type="max"/>
        <color rgb="FF638EC6"/>
      </dataBar>
      <extLst>
        <ext xmlns:x14="http://schemas.microsoft.com/office/spreadsheetml/2009/9/main" uri="{B025F937-C7B1-47D3-B67F-A62EFF666E3E}">
          <x14:id>{70E4FBD2-25A9-46FE-95C4-1FB1093D93E6}</x14:id>
        </ext>
      </extLst>
    </cfRule>
  </conditionalFormatting>
  <conditionalFormatting sqref="F115:F116">
    <cfRule type="colorScale" priority="49">
      <colorScale>
        <cfvo type="min"/>
        <cfvo type="num" val="1"/>
        <cfvo type="max"/>
        <color rgb="FFF8696B"/>
        <color theme="0"/>
        <color theme="4"/>
      </colorScale>
    </cfRule>
  </conditionalFormatting>
  <conditionalFormatting sqref="P115:P116">
    <cfRule type="colorScale" priority="48">
      <colorScale>
        <cfvo type="min"/>
        <cfvo type="num" val="1"/>
        <cfvo type="max"/>
        <color rgb="FFF8696B"/>
        <color theme="0"/>
        <color theme="4"/>
      </colorScale>
    </cfRule>
  </conditionalFormatting>
  <conditionalFormatting sqref="B115">
    <cfRule type="dataBar" priority="50">
      <dataBar>
        <cfvo type="min"/>
        <cfvo type="max"/>
        <color rgb="FF638EC6"/>
      </dataBar>
      <extLst>
        <ext xmlns:x14="http://schemas.microsoft.com/office/spreadsheetml/2009/9/main" uri="{B025F937-C7B1-47D3-B67F-A62EFF666E3E}">
          <x14:id>{DDDAD543-598E-41A8-A639-13FA9BDA5E8F}</x14:id>
        </ext>
      </extLst>
    </cfRule>
  </conditionalFormatting>
  <conditionalFormatting sqref="F184:F201">
    <cfRule type="colorScale" priority="34">
      <colorScale>
        <cfvo type="min"/>
        <cfvo type="num" val="1"/>
        <cfvo type="max"/>
        <color rgb="FFF8696B"/>
        <color theme="0"/>
        <color theme="4"/>
      </colorScale>
    </cfRule>
  </conditionalFormatting>
  <conditionalFormatting sqref="B180:B201">
    <cfRule type="dataBar" priority="35">
      <dataBar>
        <cfvo type="min"/>
        <cfvo type="max"/>
        <color rgb="FF638EC6"/>
      </dataBar>
      <extLst>
        <ext xmlns:x14="http://schemas.microsoft.com/office/spreadsheetml/2009/9/main" uri="{B025F937-C7B1-47D3-B67F-A62EFF666E3E}">
          <x14:id>{CB529F8F-C171-4170-AAD2-8AC2227C6BF4}</x14:id>
        </ext>
      </extLst>
    </cfRule>
  </conditionalFormatting>
  <conditionalFormatting sqref="F261:F275">
    <cfRule type="colorScale" priority="24">
      <colorScale>
        <cfvo type="min"/>
        <cfvo type="num" val="1"/>
        <cfvo type="max"/>
        <color rgb="FFF8696B"/>
        <color theme="0"/>
        <color theme="4"/>
      </colorScale>
    </cfRule>
  </conditionalFormatting>
  <conditionalFormatting sqref="B257:B275">
    <cfRule type="dataBar" priority="25">
      <dataBar>
        <cfvo type="min"/>
        <cfvo type="max"/>
        <color rgb="FF638EC6"/>
      </dataBar>
      <extLst>
        <ext xmlns:x14="http://schemas.microsoft.com/office/spreadsheetml/2009/9/main" uri="{B025F937-C7B1-47D3-B67F-A62EFF666E3E}">
          <x14:id>{087E6481-4765-4124-81F0-449C67FF31A8}</x14:id>
        </ext>
      </extLst>
    </cfRule>
  </conditionalFormatting>
  <conditionalFormatting sqref="F319:F330">
    <cfRule type="colorScale" priority="3">
      <colorScale>
        <cfvo type="min"/>
        <cfvo type="num" val="1"/>
        <cfvo type="max"/>
        <color rgb="FFF8696B"/>
        <color theme="0"/>
        <color theme="4"/>
      </colorScale>
    </cfRule>
  </conditionalFormatting>
  <conditionalFormatting sqref="B315:B330">
    <cfRule type="dataBar" priority="4">
      <dataBar>
        <cfvo type="min"/>
        <cfvo type="max"/>
        <color rgb="FF638EC6"/>
      </dataBar>
      <extLst>
        <ext xmlns:x14="http://schemas.microsoft.com/office/spreadsheetml/2009/9/main" uri="{B025F937-C7B1-47D3-B67F-A62EFF666E3E}">
          <x14:id>{15811C7F-BF20-4D15-A4B4-651D3EBE97A5}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0E4FBD2-25A9-46FE-95C4-1FB1093D93E6}">
            <x14:dataBar minLength="0" maxLength="100" border="1" negativeBarBorderColorSameAsPositive="0">
              <x14:cfvo type="autoMin"/>
              <x14:cfvo type="autoMax"/>
              <x14:borderColor rgb="FF638EC6"/>
              <x14:negativeFillColor rgb="FFFF0000"/>
              <x14:negativeBorderColor rgb="FFFF0000"/>
              <x14:axisColor rgb="FF000000"/>
            </x14:dataBar>
          </x14:cfRule>
          <xm:sqref>B83:B114</xm:sqref>
        </x14:conditionalFormatting>
        <x14:conditionalFormatting xmlns:xm="http://schemas.microsoft.com/office/excel/2006/main">
          <x14:cfRule type="dataBar" id="{DDDAD543-598E-41A8-A639-13FA9BDA5E8F}">
            <x14:dataBar minLength="0" maxLength="100" border="1" negativeBarBorderColorSameAsPositive="0">
              <x14:cfvo type="autoMin"/>
              <x14:cfvo type="autoMax"/>
              <x14:borderColor rgb="FF638EC6"/>
              <x14:negativeFillColor rgb="FFFF0000"/>
              <x14:negativeBorderColor rgb="FFFF0000"/>
              <x14:axisColor rgb="FF000000"/>
            </x14:dataBar>
          </x14:cfRule>
          <xm:sqref>B115</xm:sqref>
        </x14:conditionalFormatting>
        <x14:conditionalFormatting xmlns:xm="http://schemas.microsoft.com/office/excel/2006/main">
          <x14:cfRule type="dataBar" id="{CB529F8F-C171-4170-AAD2-8AC2227C6BF4}">
            <x14:dataBar minLength="0" maxLength="100" border="1" negativeBarBorderColorSameAsPositive="0">
              <x14:cfvo type="autoMin"/>
              <x14:cfvo type="autoMax"/>
              <x14:borderColor rgb="FF638EC6"/>
              <x14:negativeFillColor rgb="FFFF0000"/>
              <x14:negativeBorderColor rgb="FFFF0000"/>
              <x14:axisColor rgb="FF000000"/>
            </x14:dataBar>
          </x14:cfRule>
          <xm:sqref>B180:B201</xm:sqref>
        </x14:conditionalFormatting>
        <x14:conditionalFormatting xmlns:xm="http://schemas.microsoft.com/office/excel/2006/main">
          <x14:cfRule type="dataBar" id="{087E6481-4765-4124-81F0-449C67FF31A8}">
            <x14:dataBar minLength="0" maxLength="100" border="1" negativeBarBorderColorSameAsPositive="0">
              <x14:cfvo type="autoMin"/>
              <x14:cfvo type="autoMax"/>
              <x14:borderColor rgb="FF638EC6"/>
              <x14:negativeFillColor rgb="FFFF0000"/>
              <x14:negativeBorderColor rgb="FFFF0000"/>
              <x14:axisColor rgb="FF000000"/>
            </x14:dataBar>
          </x14:cfRule>
          <xm:sqref>B257:B275</xm:sqref>
        </x14:conditionalFormatting>
        <x14:conditionalFormatting xmlns:xm="http://schemas.microsoft.com/office/excel/2006/main">
          <x14:cfRule type="dataBar" id="{15811C7F-BF20-4D15-A4B4-651D3EBE97A5}">
            <x14:dataBar minLength="0" maxLength="100" border="1" negativeBarBorderColorSameAsPositive="0">
              <x14:cfvo type="autoMin"/>
              <x14:cfvo type="autoMax"/>
              <x14:borderColor rgb="FF638EC6"/>
              <x14:negativeFillColor rgb="FFFF0000"/>
              <x14:negativeBorderColor rgb="FFFF0000"/>
              <x14:axisColor rgb="FF000000"/>
            </x14:dataBar>
          </x14:cfRule>
          <xm:sqref>B315:B330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347"/>
  <sheetViews>
    <sheetView tabSelected="1" topLeftCell="A280" zoomScale="80" zoomScaleNormal="80" workbookViewId="0">
      <pane xSplit="31860" topLeftCell="AQ1"/>
      <selection activeCell="AF345" sqref="AF345"/>
      <selection pane="topRight" activeCell="AQ1" sqref="AQ1:AQ1048576"/>
    </sheetView>
  </sheetViews>
  <sheetFormatPr defaultRowHeight="15" x14ac:dyDescent="0.25"/>
  <cols>
    <col min="2" max="4" width="9.42578125" bestFit="1" customWidth="1"/>
    <col min="5" max="6" width="9.42578125" customWidth="1"/>
    <col min="7" max="11" width="9.42578125" bestFit="1" customWidth="1"/>
    <col min="12" max="12" width="13.85546875" bestFit="1" customWidth="1"/>
    <col min="13"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t="s">
        <v>173</v>
      </c>
      <c r="C1" t="s">
        <v>191</v>
      </c>
      <c r="F1" t="s">
        <v>166</v>
      </c>
      <c r="AS1" s="17" t="s">
        <v>88</v>
      </c>
      <c r="AT1" s="17" t="s">
        <v>89</v>
      </c>
      <c r="AU1" s="17"/>
      <c r="AV1" s="17"/>
      <c r="AW1" s="17" t="s">
        <v>90</v>
      </c>
      <c r="AX1" s="17"/>
    </row>
    <row r="2" spans="1:51" x14ac:dyDescent="0.25">
      <c r="A2" t="s">
        <v>20</v>
      </c>
      <c r="B2" t="s">
        <v>21</v>
      </c>
      <c r="C2" t="s">
        <v>22</v>
      </c>
      <c r="D2" t="s">
        <v>23</v>
      </c>
      <c r="E2" t="s">
        <v>94</v>
      </c>
      <c r="F2" t="s">
        <v>95</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s="1" t="s">
        <v>45</v>
      </c>
      <c r="AC2" s="1" t="s">
        <v>46</v>
      </c>
      <c r="AD2" s="1" t="s">
        <v>47</v>
      </c>
      <c r="AE2" t="s">
        <v>48</v>
      </c>
      <c r="AF2" t="s">
        <v>49</v>
      </c>
      <c r="AG2" t="s">
        <v>50</v>
      </c>
      <c r="AH2" t="s">
        <v>51</v>
      </c>
      <c r="AI2" t="s">
        <v>52</v>
      </c>
      <c r="AJ2" t="s">
        <v>53</v>
      </c>
      <c r="AK2" t="s">
        <v>54</v>
      </c>
      <c r="AL2" t="s">
        <v>55</v>
      </c>
      <c r="AM2" t="s">
        <v>56</v>
      </c>
      <c r="AN2" t="s">
        <v>57</v>
      </c>
      <c r="AO2" t="s">
        <v>58</v>
      </c>
      <c r="AP2" t="s">
        <v>59</v>
      </c>
      <c r="AQ2" t="s">
        <v>60</v>
      </c>
      <c r="AR2" t="s">
        <v>61</v>
      </c>
      <c r="AS2" s="19" t="s">
        <v>116</v>
      </c>
      <c r="AT2" s="19" t="s">
        <v>117</v>
      </c>
      <c r="AU2" s="17" t="s">
        <v>118</v>
      </c>
      <c r="AV2" s="17" t="s">
        <v>119</v>
      </c>
      <c r="AW2" s="19" t="s">
        <v>120</v>
      </c>
      <c r="AX2" s="17" t="s">
        <v>121</v>
      </c>
      <c r="AY2" t="s">
        <v>171</v>
      </c>
    </row>
    <row r="3" spans="1:51" x14ac:dyDescent="0.25">
      <c r="A3">
        <v>97</v>
      </c>
      <c r="B3" s="4">
        <v>0.99016325509688496</v>
      </c>
      <c r="C3" s="4">
        <v>1.38999499393278</v>
      </c>
      <c r="D3" s="4">
        <v>11.1859514157214</v>
      </c>
      <c r="E3" s="4">
        <v>1.16577486237594E-3</v>
      </c>
      <c r="F3" s="5">
        <v>9.8367449031143799E-3</v>
      </c>
      <c r="G3" s="5">
        <v>0</v>
      </c>
      <c r="H3" s="4">
        <v>2.875</v>
      </c>
      <c r="I3" s="4">
        <v>3.9220263012463601</v>
      </c>
      <c r="J3" s="4">
        <v>-74.513003639557894</v>
      </c>
      <c r="K3" s="4">
        <v>-157.69839925056399</v>
      </c>
      <c r="L3" s="4">
        <v>93.6528688968111</v>
      </c>
      <c r="M3" s="4">
        <v>40.478404882152603</v>
      </c>
      <c r="N3" s="4">
        <v>41</v>
      </c>
      <c r="O3" s="4">
        <v>8.1687900899038102</v>
      </c>
      <c r="P3" s="4">
        <v>42055.405397264498</v>
      </c>
      <c r="Q3" s="4">
        <v>42039.652499999997</v>
      </c>
      <c r="R3" s="4">
        <v>802</v>
      </c>
      <c r="S3" s="4">
        <v>0</v>
      </c>
      <c r="T3" s="4">
        <v>0</v>
      </c>
      <c r="U3" s="4">
        <v>0</v>
      </c>
      <c r="V3" s="4">
        <v>1</v>
      </c>
      <c r="W3" s="4">
        <v>0</v>
      </c>
      <c r="X3" s="4">
        <v>1</v>
      </c>
      <c r="Y3" s="4">
        <v>0</v>
      </c>
      <c r="Z3" s="5">
        <v>2.8107817873613398E-3</v>
      </c>
      <c r="AA3" s="5">
        <v>1.31448286888194E-6</v>
      </c>
      <c r="AB3" s="10">
        <v>7.0246386328841502E-3</v>
      </c>
      <c r="AC3" s="10">
        <v>0</v>
      </c>
      <c r="AD3" s="10">
        <v>0</v>
      </c>
      <c r="AE3" s="4">
        <v>0.13787691241677599</v>
      </c>
      <c r="AF3" s="4">
        <v>0</v>
      </c>
      <c r="AG3" s="4">
        <v>1</v>
      </c>
      <c r="AH3" s="4">
        <v>1</v>
      </c>
      <c r="AI3" s="4">
        <v>1</v>
      </c>
      <c r="AJ3" s="4">
        <v>1</v>
      </c>
      <c r="AK3" s="4">
        <v>1</v>
      </c>
      <c r="AL3" s="4">
        <v>1</v>
      </c>
      <c r="AM3" s="4">
        <v>0</v>
      </c>
      <c r="AN3" s="4">
        <v>0</v>
      </c>
      <c r="AO3" s="4" t="s">
        <v>172</v>
      </c>
      <c r="AP3" s="4">
        <f>-175--150</f>
        <v>-25</v>
      </c>
      <c r="AQ3">
        <v>168158.61</v>
      </c>
      <c r="AR3" s="4">
        <v>4</v>
      </c>
      <c r="AS3" s="15">
        <v>0</v>
      </c>
      <c r="AT3" s="15">
        <v>0</v>
      </c>
      <c r="AU3" s="15">
        <v>0</v>
      </c>
      <c r="AV3" s="15">
        <v>100</v>
      </c>
      <c r="AW3" s="15">
        <v>0</v>
      </c>
      <c r="AX3" s="15">
        <v>100</v>
      </c>
      <c r="AY3" s="31">
        <v>0</v>
      </c>
    </row>
    <row r="4" spans="1:51" x14ac:dyDescent="0.25">
      <c r="A4">
        <v>97</v>
      </c>
      <c r="B4" s="4">
        <v>0.99533414741135395</v>
      </c>
      <c r="C4" s="4">
        <v>41.8414018499493</v>
      </c>
      <c r="D4" s="4">
        <v>5.4575513119489401</v>
      </c>
      <c r="E4" s="4">
        <v>4.4161555543532703E-2</v>
      </c>
      <c r="F4" s="5">
        <v>4.66585258864558E-3</v>
      </c>
      <c r="G4" s="5">
        <v>0</v>
      </c>
      <c r="H4" s="4">
        <v>2.5334019564135399</v>
      </c>
      <c r="I4" s="4">
        <v>3.7485305433060701</v>
      </c>
      <c r="J4" s="4">
        <v>-120.674835733112</v>
      </c>
      <c r="K4" s="4">
        <v>-131.03762582131901</v>
      </c>
      <c r="L4" s="4">
        <v>22.151297408086901</v>
      </c>
      <c r="M4" s="4">
        <v>41.220962566293103</v>
      </c>
      <c r="N4" s="4">
        <v>76.526196532990895</v>
      </c>
      <c r="O4" s="4">
        <v>66.789638658364197</v>
      </c>
      <c r="P4" s="4">
        <v>251252.00475131499</v>
      </c>
      <c r="Q4" s="4">
        <v>179104.46400000001</v>
      </c>
      <c r="R4" s="4">
        <v>790.15793448900297</v>
      </c>
      <c r="S4" s="4">
        <v>0</v>
      </c>
      <c r="T4" s="4">
        <v>0</v>
      </c>
      <c r="U4" s="4">
        <v>0</v>
      </c>
      <c r="V4" s="4">
        <v>1</v>
      </c>
      <c r="W4" s="4">
        <v>0</v>
      </c>
      <c r="X4" s="4">
        <v>8.9071883769463095E-2</v>
      </c>
      <c r="Y4" s="4">
        <v>0</v>
      </c>
      <c r="Z4" s="5">
        <v>6.5261895361848701E-4</v>
      </c>
      <c r="AA4" s="5">
        <v>1.1419283222443801E-5</v>
      </c>
      <c r="AB4" s="10">
        <v>4.0018043451055399E-3</v>
      </c>
      <c r="AC4" s="10">
        <v>0</v>
      </c>
      <c r="AD4" s="10">
        <v>0</v>
      </c>
      <c r="AE4" s="4">
        <v>2.58682669365096E-2</v>
      </c>
      <c r="AF4" s="4">
        <v>0.91092811623053604</v>
      </c>
      <c r="AG4" s="4">
        <v>1</v>
      </c>
      <c r="AH4" s="4">
        <v>1</v>
      </c>
      <c r="AI4" s="4">
        <v>1</v>
      </c>
      <c r="AJ4" s="4">
        <v>1</v>
      </c>
      <c r="AK4" s="4">
        <v>1</v>
      </c>
      <c r="AL4" s="4">
        <v>1</v>
      </c>
      <c r="AM4" s="4">
        <v>0</v>
      </c>
      <c r="AN4" s="4">
        <v>0</v>
      </c>
      <c r="AO4" s="4" t="s">
        <v>62</v>
      </c>
      <c r="AP4" s="4">
        <f>-150--125</f>
        <v>-25</v>
      </c>
      <c r="AQ4">
        <v>895522.32</v>
      </c>
      <c r="AR4" s="4">
        <v>5</v>
      </c>
      <c r="AS4" s="15">
        <v>0</v>
      </c>
      <c r="AT4" s="15">
        <v>0</v>
      </c>
      <c r="AU4" s="15">
        <v>0</v>
      </c>
      <c r="AV4" s="15">
        <v>100</v>
      </c>
      <c r="AW4" s="15">
        <v>0</v>
      </c>
      <c r="AX4" s="15">
        <v>100</v>
      </c>
      <c r="AY4" s="31">
        <v>0</v>
      </c>
    </row>
    <row r="5" spans="1:51" x14ac:dyDescent="0.25">
      <c r="A5">
        <v>97</v>
      </c>
      <c r="B5" s="4">
        <v>0.98645267093016398</v>
      </c>
      <c r="C5" s="4">
        <v>61.850609786637399</v>
      </c>
      <c r="D5" s="4">
        <v>15.0985638573505</v>
      </c>
      <c r="E5" s="4">
        <v>7.7165192874587701E-2</v>
      </c>
      <c r="F5" s="5">
        <v>1.35473290698352E-2</v>
      </c>
      <c r="G5" s="5">
        <v>0</v>
      </c>
      <c r="H5" s="4">
        <v>3.1337856125148802</v>
      </c>
      <c r="I5" s="4">
        <v>3.8864620413242399</v>
      </c>
      <c r="J5" s="4">
        <v>-84.982652540292804</v>
      </c>
      <c r="K5" s="4">
        <v>-106.270164184671</v>
      </c>
      <c r="L5" s="4">
        <v>72.463532774331</v>
      </c>
      <c r="M5" s="4">
        <v>39.7625613394396</v>
      </c>
      <c r="N5" s="4">
        <v>77.245945026197703</v>
      </c>
      <c r="O5" s="4">
        <v>25.502221116234999</v>
      </c>
      <c r="P5" s="4">
        <v>111266.44246321599</v>
      </c>
      <c r="Q5" s="4">
        <v>34521.786823529401</v>
      </c>
      <c r="R5" s="4">
        <v>787.562206448805</v>
      </c>
      <c r="S5" s="4">
        <v>0</v>
      </c>
      <c r="T5" s="4">
        <v>0</v>
      </c>
      <c r="U5" s="4">
        <v>6.0921129200087597E-2</v>
      </c>
      <c r="V5" s="4">
        <v>1</v>
      </c>
      <c r="W5" s="4">
        <v>0</v>
      </c>
      <c r="X5" s="4">
        <v>8.7682258475421798E-2</v>
      </c>
      <c r="Y5" s="4">
        <v>0</v>
      </c>
      <c r="Z5" s="5">
        <v>5.66748679569333E-3</v>
      </c>
      <c r="AA5" s="5">
        <v>2.5811296314162501E-5</v>
      </c>
      <c r="AB5" s="10">
        <v>7.7927231051012798E-3</v>
      </c>
      <c r="AC5" s="10">
        <v>6.1295749519822403E-5</v>
      </c>
      <c r="AD5" s="10">
        <v>0</v>
      </c>
      <c r="AE5" s="4">
        <v>0.198467292262241</v>
      </c>
      <c r="AF5" s="4">
        <v>0.30299373638856097</v>
      </c>
      <c r="AG5" s="4">
        <v>0.36379955222002802</v>
      </c>
      <c r="AH5" s="4">
        <v>0.49818156778116102</v>
      </c>
      <c r="AI5" s="4">
        <v>0.64146854807338205</v>
      </c>
      <c r="AJ5" s="4">
        <v>0.69110609870006401</v>
      </c>
      <c r="AK5" s="4">
        <v>0.74583535632406806</v>
      </c>
      <c r="AL5" s="4">
        <v>0.86267927417075796</v>
      </c>
      <c r="AM5" s="4">
        <v>0</v>
      </c>
      <c r="AN5" s="4">
        <v>0</v>
      </c>
      <c r="AO5" s="4" t="s">
        <v>63</v>
      </c>
      <c r="AP5" s="4">
        <f>-125--100</f>
        <v>-25</v>
      </c>
      <c r="AQ5">
        <v>2934351.88</v>
      </c>
      <c r="AR5" s="4">
        <v>85</v>
      </c>
      <c r="AS5" s="15">
        <v>0</v>
      </c>
      <c r="AT5" s="15">
        <v>0</v>
      </c>
      <c r="AU5" s="15">
        <v>0</v>
      </c>
      <c r="AV5" s="15">
        <v>100</v>
      </c>
      <c r="AW5" s="15">
        <v>0</v>
      </c>
      <c r="AX5" s="15">
        <v>100</v>
      </c>
      <c r="AY5" s="31">
        <v>2.3768105991432701E-2</v>
      </c>
    </row>
    <row r="6" spans="1:51" x14ac:dyDescent="0.25">
      <c r="A6">
        <v>97</v>
      </c>
      <c r="B6" s="4">
        <v>0.99129306385590299</v>
      </c>
      <c r="C6" s="4">
        <v>22.748173448642099</v>
      </c>
      <c r="D6" s="4">
        <v>9.9622136855543406</v>
      </c>
      <c r="E6" s="4">
        <v>2.1278648057032501E-2</v>
      </c>
      <c r="F6" s="5">
        <v>8.7069361440963201E-3</v>
      </c>
      <c r="G6" s="5">
        <v>0</v>
      </c>
      <c r="H6" s="4">
        <v>3.0524627854231499</v>
      </c>
      <c r="I6" s="4">
        <v>3.9008347024716099</v>
      </c>
      <c r="J6" s="4">
        <v>-71.041487638757701</v>
      </c>
      <c r="K6" s="4">
        <v>-83.1688562442029</v>
      </c>
      <c r="L6" s="4">
        <v>35.875796542257802</v>
      </c>
      <c r="M6" s="4">
        <v>39.3825609667755</v>
      </c>
      <c r="N6" s="4">
        <v>66.842773363910297</v>
      </c>
      <c r="O6" s="4">
        <v>40.798932391239198</v>
      </c>
      <c r="P6" s="4">
        <v>195877.97292249301</v>
      </c>
      <c r="Q6" s="4">
        <v>85845.352688821702</v>
      </c>
      <c r="R6" s="4">
        <v>785.670763260527</v>
      </c>
      <c r="S6" s="4">
        <v>0</v>
      </c>
      <c r="T6" s="4">
        <v>0</v>
      </c>
      <c r="U6" s="4">
        <v>7.3068010057489802E-3</v>
      </c>
      <c r="V6" s="4">
        <v>1</v>
      </c>
      <c r="W6" s="4">
        <v>0</v>
      </c>
      <c r="X6" s="4">
        <v>0.57354833472495104</v>
      </c>
      <c r="Y6" s="4">
        <v>0</v>
      </c>
      <c r="Z6" s="5">
        <v>1.9285714295320599E-3</v>
      </c>
      <c r="AA6" s="5">
        <v>3.76702183224529E-5</v>
      </c>
      <c r="AB6" s="10">
        <v>6.6966600026198298E-3</v>
      </c>
      <c r="AC6" s="10">
        <v>3.89544207855043E-5</v>
      </c>
      <c r="AD6" s="10">
        <v>5.0681844550397801E-6</v>
      </c>
      <c r="AE6" s="4">
        <v>0.173458852966871</v>
      </c>
      <c r="AF6" s="4">
        <v>0.101235972327437</v>
      </c>
      <c r="AG6" s="4">
        <v>0.53629980287879198</v>
      </c>
      <c r="AH6" s="4">
        <v>0.71068058271076795</v>
      </c>
      <c r="AI6" s="4">
        <v>0.78798646071902401</v>
      </c>
      <c r="AJ6" s="4">
        <v>0.84669820040130905</v>
      </c>
      <c r="AK6" s="4">
        <v>0.88663004599586304</v>
      </c>
      <c r="AL6" s="4">
        <v>0.96298754872552905</v>
      </c>
      <c r="AM6" s="4">
        <v>0</v>
      </c>
      <c r="AN6" s="4">
        <v>0</v>
      </c>
      <c r="AO6" s="4" t="s">
        <v>64</v>
      </c>
      <c r="AP6" s="4">
        <f>-100--75</f>
        <v>-25</v>
      </c>
      <c r="AQ6">
        <v>56829623.479999997</v>
      </c>
      <c r="AR6" s="4">
        <v>662</v>
      </c>
      <c r="AS6" s="15">
        <v>0</v>
      </c>
      <c r="AT6" s="15">
        <v>0</v>
      </c>
      <c r="AU6" s="15">
        <v>0</v>
      </c>
      <c r="AV6" s="15">
        <v>100</v>
      </c>
      <c r="AW6" s="15">
        <v>0</v>
      </c>
      <c r="AX6" s="15">
        <v>100</v>
      </c>
      <c r="AY6">
        <v>3.0447510533040001</v>
      </c>
    </row>
    <row r="7" spans="1:51" x14ac:dyDescent="0.25">
      <c r="A7">
        <v>97</v>
      </c>
      <c r="B7" s="4">
        <v>0.99203801347086396</v>
      </c>
      <c r="C7" s="4">
        <v>15.7282263892311</v>
      </c>
      <c r="D7" s="4">
        <v>9.1468962982354505</v>
      </c>
      <c r="E7" s="4">
        <v>1.4159071456129499E-2</v>
      </c>
      <c r="F7" s="5">
        <v>7.9619865291359806E-3</v>
      </c>
      <c r="G7" s="5">
        <v>0</v>
      </c>
      <c r="H7" s="4">
        <v>3.2220005711331701</v>
      </c>
      <c r="I7" s="4">
        <v>3.91300535654086</v>
      </c>
      <c r="J7" s="4">
        <v>-53.523879687449899</v>
      </c>
      <c r="K7" s="4">
        <v>-57.545537349867601</v>
      </c>
      <c r="L7" s="4">
        <v>26.0634469434629</v>
      </c>
      <c r="M7" s="4">
        <v>39.368715087878201</v>
      </c>
      <c r="N7" s="4">
        <v>73.6457113971571</v>
      </c>
      <c r="O7" s="4">
        <v>50.955983863747903</v>
      </c>
      <c r="P7" s="4">
        <v>207709.45274923299</v>
      </c>
      <c r="Q7" s="4">
        <v>139122.67729233199</v>
      </c>
      <c r="R7" s="4">
        <v>784.96260161606995</v>
      </c>
      <c r="S7" s="4">
        <v>0</v>
      </c>
      <c r="T7" s="4">
        <v>0</v>
      </c>
      <c r="U7" s="4">
        <v>3.0896633416502998E-2</v>
      </c>
      <c r="V7" s="4">
        <v>1</v>
      </c>
      <c r="W7" s="4">
        <v>0</v>
      </c>
      <c r="X7" s="4">
        <v>0.48196430647768401</v>
      </c>
      <c r="Y7" s="4">
        <v>0</v>
      </c>
      <c r="Z7" s="5">
        <v>1.00062518625257E-3</v>
      </c>
      <c r="AA7" s="5">
        <v>6.1743995718720199E-5</v>
      </c>
      <c r="AB7" s="10">
        <v>6.8406436498637899E-3</v>
      </c>
      <c r="AC7" s="10">
        <v>5.4085299331743103E-5</v>
      </c>
      <c r="AD7" s="10">
        <v>4.8753826662929501E-6</v>
      </c>
      <c r="AE7" s="4">
        <v>0.19450741168411401</v>
      </c>
      <c r="AF7" s="4">
        <v>6.0084131432226899E-2</v>
      </c>
      <c r="AG7" s="4">
        <v>0.45397926652673698</v>
      </c>
      <c r="AH7" s="4">
        <v>0.62264196444868403</v>
      </c>
      <c r="AI7" s="4">
        <v>0.73503706282608205</v>
      </c>
      <c r="AJ7" s="4">
        <v>0.80284969997912004</v>
      </c>
      <c r="AK7" s="4">
        <v>0.87239910487310202</v>
      </c>
      <c r="AL7" s="4">
        <v>0.94237494429532598</v>
      </c>
      <c r="AM7" s="4">
        <v>0</v>
      </c>
      <c r="AN7" s="4">
        <v>0</v>
      </c>
      <c r="AO7" s="4" t="s">
        <v>65</v>
      </c>
      <c r="AP7" s="4">
        <f>-75--50</f>
        <v>-25</v>
      </c>
      <c r="AQ7">
        <v>348363183.94</v>
      </c>
      <c r="AR7" s="4">
        <v>2504</v>
      </c>
      <c r="AS7" s="15">
        <v>0</v>
      </c>
      <c r="AT7" s="15">
        <v>0</v>
      </c>
      <c r="AU7" s="15">
        <v>0</v>
      </c>
      <c r="AV7" s="15">
        <v>100</v>
      </c>
      <c r="AW7" s="15">
        <v>0</v>
      </c>
      <c r="AX7" s="15">
        <v>100</v>
      </c>
      <c r="AY7">
        <v>6.30744154745366</v>
      </c>
    </row>
    <row r="8" spans="1:51" x14ac:dyDescent="0.25">
      <c r="A8">
        <v>97</v>
      </c>
      <c r="B8" s="4">
        <v>0.99218774924078601</v>
      </c>
      <c r="C8" s="4">
        <v>8.36554469127943</v>
      </c>
      <c r="D8" s="4">
        <v>8.9822019012942498</v>
      </c>
      <c r="E8" s="4">
        <v>7.2537995552872997E-3</v>
      </c>
      <c r="F8" s="5">
        <v>7.8122507592133603E-3</v>
      </c>
      <c r="G8" s="5">
        <v>0</v>
      </c>
      <c r="H8" s="4">
        <v>3.39232699210321</v>
      </c>
      <c r="I8" s="4">
        <v>3.9217982948552099</v>
      </c>
      <c r="J8" s="4">
        <v>-38.154026442976303</v>
      </c>
      <c r="K8" s="4">
        <v>-32.856720288466498</v>
      </c>
      <c r="L8" s="4">
        <v>18.141662355225701</v>
      </c>
      <c r="M8" s="4">
        <v>39.633938066653798</v>
      </c>
      <c r="N8" s="4">
        <v>73.312361766919196</v>
      </c>
      <c r="O8" s="4">
        <v>55.128453148080702</v>
      </c>
      <c r="P8" s="4">
        <v>244041.59392161001</v>
      </c>
      <c r="Q8" s="4">
        <v>217609.004178645</v>
      </c>
      <c r="R8" s="4">
        <v>783.06008667623405</v>
      </c>
      <c r="S8" s="4">
        <v>0</v>
      </c>
      <c r="T8" s="4">
        <v>0</v>
      </c>
      <c r="U8" s="4">
        <v>6.3766489942217397E-2</v>
      </c>
      <c r="V8" s="4">
        <v>1</v>
      </c>
      <c r="W8" s="4">
        <v>0</v>
      </c>
      <c r="X8" s="4">
        <v>0.46369514601225797</v>
      </c>
      <c r="Y8" s="4">
        <v>0</v>
      </c>
      <c r="Z8" s="5">
        <v>5.1711253222289598E-4</v>
      </c>
      <c r="AA8" s="5">
        <v>7.7084284605790902E-5</v>
      </c>
      <c r="AB8" s="10">
        <v>6.7789692338650004E-3</v>
      </c>
      <c r="AC8" s="10">
        <v>7.6340586916730295E-5</v>
      </c>
      <c r="AD8" s="10">
        <v>3.62726018256688E-4</v>
      </c>
      <c r="AE8" s="4">
        <v>0.21099383578142999</v>
      </c>
      <c r="AF8" s="4">
        <v>3.06634868064408E-2</v>
      </c>
      <c r="AG8" s="4">
        <v>0.41163362290555799</v>
      </c>
      <c r="AH8" s="4">
        <v>0.56861052536103796</v>
      </c>
      <c r="AI8" s="4">
        <v>0.67737129268485696</v>
      </c>
      <c r="AJ8" s="4">
        <v>0.757332425731293</v>
      </c>
      <c r="AK8" s="4">
        <v>0.82464613259046204</v>
      </c>
      <c r="AL8" s="4">
        <v>0.90387564341524396</v>
      </c>
      <c r="AM8" s="4">
        <v>0</v>
      </c>
      <c r="AN8" s="4">
        <v>0</v>
      </c>
      <c r="AO8" s="4" t="s">
        <v>66</v>
      </c>
      <c r="AP8" s="4">
        <f>-50--25</f>
        <v>-25</v>
      </c>
      <c r="AQ8">
        <v>6161163735.3100004</v>
      </c>
      <c r="AR8" s="4">
        <v>28313</v>
      </c>
      <c r="AS8" s="15">
        <v>0</v>
      </c>
      <c r="AT8" s="15">
        <v>0</v>
      </c>
      <c r="AU8" s="15">
        <v>0</v>
      </c>
      <c r="AV8" s="15">
        <v>100</v>
      </c>
      <c r="AW8" s="15">
        <v>0</v>
      </c>
      <c r="AX8" s="15">
        <v>100</v>
      </c>
      <c r="AY8">
        <v>1.61967230061164</v>
      </c>
    </row>
    <row r="9" spans="1:51" x14ac:dyDescent="0.25">
      <c r="A9">
        <v>97</v>
      </c>
      <c r="B9" s="4">
        <v>0.99195323596781504</v>
      </c>
      <c r="C9" s="4">
        <v>9.7390620443815799</v>
      </c>
      <c r="D9" s="4">
        <v>9.2400219242175599</v>
      </c>
      <c r="E9" s="4">
        <v>8.5024314580202705E-3</v>
      </c>
      <c r="F9" s="5">
        <v>8.0467640321842202E-3</v>
      </c>
      <c r="G9" s="5">
        <v>0</v>
      </c>
      <c r="H9" s="4">
        <v>3.47064003329535</v>
      </c>
      <c r="I9" s="4">
        <v>3.9038223362851499</v>
      </c>
      <c r="J9" s="4">
        <v>-31.258411193295402</v>
      </c>
      <c r="K9" s="4">
        <v>-22.344470947636101</v>
      </c>
      <c r="L9" s="4">
        <v>17.328303684368802</v>
      </c>
      <c r="M9" s="4">
        <v>39.588769347117399</v>
      </c>
      <c r="N9" s="4">
        <v>73.403326754405896</v>
      </c>
      <c r="O9" s="4">
        <v>55.626403081507299</v>
      </c>
      <c r="P9" s="4">
        <v>250573.25140415499</v>
      </c>
      <c r="Q9" s="4">
        <v>229256.002562732</v>
      </c>
      <c r="R9" s="4">
        <v>782.64413766271798</v>
      </c>
      <c r="S9" s="4">
        <v>0</v>
      </c>
      <c r="T9" s="4">
        <v>0</v>
      </c>
      <c r="U9" s="4">
        <v>6.3523987471782603E-2</v>
      </c>
      <c r="V9" s="4">
        <v>1</v>
      </c>
      <c r="W9" s="4">
        <v>0</v>
      </c>
      <c r="X9" s="4">
        <v>0.50342203401562602</v>
      </c>
      <c r="Y9" s="4">
        <v>0</v>
      </c>
      <c r="Z9" s="5">
        <v>4.8547287284022E-4</v>
      </c>
      <c r="AA9" s="5">
        <v>7.5600861097412499E-5</v>
      </c>
      <c r="AB9" s="10">
        <v>6.6594783808805796E-3</v>
      </c>
      <c r="AC9" s="10">
        <v>9.9235558289991298E-5</v>
      </c>
      <c r="AD9" s="10">
        <v>7.2695843872030801E-4</v>
      </c>
      <c r="AE9" s="4">
        <v>0.214597758575405</v>
      </c>
      <c r="AF9" s="4">
        <v>3.6179622141035997E-2</v>
      </c>
      <c r="AG9" s="4">
        <v>0.404391220357468</v>
      </c>
      <c r="AH9" s="4">
        <v>0.55309870598850897</v>
      </c>
      <c r="AI9" s="4">
        <v>0.66677195657431798</v>
      </c>
      <c r="AJ9" s="4">
        <v>0.73976496103499001</v>
      </c>
      <c r="AK9" s="4">
        <v>0.816286256021032</v>
      </c>
      <c r="AL9" s="4">
        <v>0.89305997950858595</v>
      </c>
      <c r="AM9" s="4">
        <v>0</v>
      </c>
      <c r="AN9" s="4">
        <v>0</v>
      </c>
      <c r="AO9" s="4" t="s">
        <v>137</v>
      </c>
      <c r="AP9" s="4">
        <f>-25--20</f>
        <v>-5</v>
      </c>
      <c r="AQ9">
        <v>3818946490.6900001</v>
      </c>
      <c r="AR9" s="4">
        <v>16658</v>
      </c>
      <c r="AS9" s="15">
        <v>0</v>
      </c>
      <c r="AT9" s="15">
        <v>0</v>
      </c>
      <c r="AU9" s="15">
        <v>0</v>
      </c>
      <c r="AV9" s="15">
        <v>100</v>
      </c>
      <c r="AW9" s="15">
        <v>0</v>
      </c>
      <c r="AX9" s="15">
        <v>100</v>
      </c>
      <c r="AY9">
        <v>2.0742320880973302</v>
      </c>
    </row>
    <row r="10" spans="1:51" x14ac:dyDescent="0.25">
      <c r="A10">
        <v>97</v>
      </c>
      <c r="B10" s="4">
        <v>0.99185488171503899</v>
      </c>
      <c r="C10" s="4">
        <v>8.2769275568688201</v>
      </c>
      <c r="D10" s="4">
        <v>9.3479515696029001</v>
      </c>
      <c r="E10" s="4">
        <v>7.1738302237050197E-3</v>
      </c>
      <c r="F10" s="5">
        <v>8.1451182849607406E-3</v>
      </c>
      <c r="G10" s="5">
        <v>0</v>
      </c>
      <c r="H10" s="4">
        <v>3.5100942896759602</v>
      </c>
      <c r="I10" s="4">
        <v>3.9029667002594302</v>
      </c>
      <c r="J10" s="4">
        <v>-27.972997233154999</v>
      </c>
      <c r="K10" s="4">
        <v>-17.3467266692248</v>
      </c>
      <c r="L10" s="4">
        <v>16.741746464386601</v>
      </c>
      <c r="M10" s="4">
        <v>39.276430459735202</v>
      </c>
      <c r="N10" s="4">
        <v>72.486817885258901</v>
      </c>
      <c r="O10" s="4">
        <v>54.724229769875002</v>
      </c>
      <c r="P10" s="4">
        <v>258476.521014339</v>
      </c>
      <c r="Q10" s="4">
        <v>237687.65875276699</v>
      </c>
      <c r="R10" s="4">
        <v>782.83768929114899</v>
      </c>
      <c r="S10" s="4">
        <v>0</v>
      </c>
      <c r="T10" s="4">
        <v>0</v>
      </c>
      <c r="U10" s="4">
        <v>6.4117569434037305E-2</v>
      </c>
      <c r="V10" s="4">
        <v>1</v>
      </c>
      <c r="W10" s="4">
        <v>0</v>
      </c>
      <c r="X10" s="4">
        <v>0.55352313636130002</v>
      </c>
      <c r="Y10" s="4">
        <v>0</v>
      </c>
      <c r="Z10" s="5">
        <v>4.7333095657772702E-4</v>
      </c>
      <c r="AA10" s="5">
        <v>7.9260099851036195E-5</v>
      </c>
      <c r="AB10" s="10">
        <v>6.5493157404562701E-3</v>
      </c>
      <c r="AC10" s="10">
        <v>1.2079861667566599E-4</v>
      </c>
      <c r="AD10" s="10">
        <v>9.2239498416621401E-4</v>
      </c>
      <c r="AE10" s="4">
        <v>0.2245873362221</v>
      </c>
      <c r="AF10" s="4">
        <v>4.2581519664634103E-2</v>
      </c>
      <c r="AG10" s="4">
        <v>0.37414205823469698</v>
      </c>
      <c r="AH10" s="4">
        <v>0.51140339782589495</v>
      </c>
      <c r="AI10" s="4">
        <v>0.62102031660273704</v>
      </c>
      <c r="AJ10" s="4">
        <v>0.70213707778866497</v>
      </c>
      <c r="AK10" s="4">
        <v>0.789999842619033</v>
      </c>
      <c r="AL10" s="4">
        <v>0.87804902842411603</v>
      </c>
      <c r="AM10" s="4">
        <v>0</v>
      </c>
      <c r="AN10" s="4">
        <v>0</v>
      </c>
      <c r="AO10" s="4" t="s">
        <v>138</v>
      </c>
      <c r="AP10" s="4">
        <f>-20--15</f>
        <v>-5</v>
      </c>
      <c r="AQ10">
        <v>5368413460.5900002</v>
      </c>
      <c r="AR10" s="4">
        <v>22586</v>
      </c>
      <c r="AS10" s="15">
        <v>0</v>
      </c>
      <c r="AT10" s="15">
        <v>0</v>
      </c>
      <c r="AU10" s="15">
        <v>0</v>
      </c>
      <c r="AV10" s="15">
        <v>100</v>
      </c>
      <c r="AW10" s="15">
        <v>0</v>
      </c>
      <c r="AX10" s="15">
        <v>100</v>
      </c>
      <c r="AY10">
        <v>4.0889926634228502</v>
      </c>
    </row>
    <row r="11" spans="1:51" x14ac:dyDescent="0.25">
      <c r="A11">
        <v>97</v>
      </c>
      <c r="B11" s="4">
        <v>0.99174589290887405</v>
      </c>
      <c r="C11" s="4">
        <v>9.8748121775841309</v>
      </c>
      <c r="D11" s="4">
        <v>9.4674136777936599</v>
      </c>
      <c r="E11" s="4">
        <v>8.6267827731933994E-3</v>
      </c>
      <c r="F11" s="5">
        <v>8.2541070911257997E-3</v>
      </c>
      <c r="G11" s="5">
        <v>0</v>
      </c>
      <c r="H11" s="4">
        <v>3.5479002546845599</v>
      </c>
      <c r="I11" s="4">
        <v>3.8888732842771998</v>
      </c>
      <c r="J11" s="4">
        <v>-25.204747944129601</v>
      </c>
      <c r="K11" s="4">
        <v>-12.3575161624273</v>
      </c>
      <c r="L11" s="4">
        <v>16.536738877541399</v>
      </c>
      <c r="M11" s="4">
        <v>38.992236281062802</v>
      </c>
      <c r="N11" s="4">
        <v>73.180422839275707</v>
      </c>
      <c r="O11" s="4">
        <v>55.515256828492802</v>
      </c>
      <c r="P11" s="4">
        <v>260702.73837950599</v>
      </c>
      <c r="Q11" s="4">
        <v>240687.55232541301</v>
      </c>
      <c r="R11" s="4">
        <v>782.60125964072495</v>
      </c>
      <c r="S11" s="4">
        <v>0</v>
      </c>
      <c r="T11" s="4">
        <v>0</v>
      </c>
      <c r="U11" s="4">
        <v>6.8617859685560306E-2</v>
      </c>
      <c r="V11" s="4">
        <v>1</v>
      </c>
      <c r="W11" s="4">
        <v>0</v>
      </c>
      <c r="X11" s="4">
        <v>0.57390221413040199</v>
      </c>
      <c r="Y11" s="4">
        <v>0</v>
      </c>
      <c r="Z11" s="5">
        <v>4.6715376995706999E-4</v>
      </c>
      <c r="AA11" s="5">
        <v>7.8801626291263296E-5</v>
      </c>
      <c r="AB11" s="10">
        <v>6.4874270532714997E-3</v>
      </c>
      <c r="AC11" s="10">
        <v>1.36534376263551E-4</v>
      </c>
      <c r="AD11" s="10">
        <v>1.0841724510514501E-3</v>
      </c>
      <c r="AE11" s="4">
        <v>0.22318088476873199</v>
      </c>
      <c r="AF11" s="4">
        <v>5.4638857394503998E-2</v>
      </c>
      <c r="AG11" s="4">
        <v>0.38336759762037098</v>
      </c>
      <c r="AH11" s="4">
        <v>0.52021382519791803</v>
      </c>
      <c r="AI11" s="4">
        <v>0.62698005138874902</v>
      </c>
      <c r="AJ11" s="4">
        <v>0.69907019962213002</v>
      </c>
      <c r="AK11" s="4">
        <v>0.78681299594810905</v>
      </c>
      <c r="AL11" s="4">
        <v>0.86972199719600995</v>
      </c>
      <c r="AM11" s="4">
        <v>0</v>
      </c>
      <c r="AN11" s="4">
        <v>0</v>
      </c>
      <c r="AO11" s="4" t="s">
        <v>139</v>
      </c>
      <c r="AP11" s="4">
        <f>-15--10</f>
        <v>-5</v>
      </c>
      <c r="AQ11">
        <v>6989566519.5299997</v>
      </c>
      <c r="AR11" s="4">
        <v>29040</v>
      </c>
      <c r="AS11" s="15">
        <v>0</v>
      </c>
      <c r="AT11" s="15">
        <v>0</v>
      </c>
      <c r="AU11" s="15">
        <v>0</v>
      </c>
      <c r="AV11" s="15">
        <v>100</v>
      </c>
      <c r="AW11" s="15">
        <v>0</v>
      </c>
      <c r="AX11" s="15">
        <v>100</v>
      </c>
      <c r="AY11">
        <v>6.2998670946328703</v>
      </c>
    </row>
    <row r="12" spans="1:51" x14ac:dyDescent="0.25">
      <c r="A12">
        <v>97</v>
      </c>
      <c r="B12" s="4">
        <v>0.99168966988353602</v>
      </c>
      <c r="C12" s="4">
        <v>10.293335478470301</v>
      </c>
      <c r="D12" s="4">
        <v>9.5289830273132399</v>
      </c>
      <c r="E12" s="4">
        <v>9.0112466265983102E-3</v>
      </c>
      <c r="F12" s="5">
        <v>8.3103301164639404E-3</v>
      </c>
      <c r="G12" s="5">
        <v>0</v>
      </c>
      <c r="H12" s="4">
        <v>3.5835983162836098</v>
      </c>
      <c r="I12" s="4">
        <v>3.8766933729469701</v>
      </c>
      <c r="J12" s="4">
        <v>-22.367763959855299</v>
      </c>
      <c r="K12" s="4">
        <v>-7.4215285097127497</v>
      </c>
      <c r="L12" s="4">
        <v>16.609660445805801</v>
      </c>
      <c r="M12" s="4">
        <v>38.841353878706897</v>
      </c>
      <c r="N12" s="4">
        <v>72.646704555593999</v>
      </c>
      <c r="O12" s="4">
        <v>54.9331167003701</v>
      </c>
      <c r="P12" s="4">
        <v>260064.35615183899</v>
      </c>
      <c r="Q12" s="4">
        <v>239603.00466261199</v>
      </c>
      <c r="R12" s="4">
        <v>782.59256380626198</v>
      </c>
      <c r="S12" s="4">
        <v>0</v>
      </c>
      <c r="T12" s="4">
        <v>0</v>
      </c>
      <c r="U12" s="4">
        <v>7.5677405970906206E-2</v>
      </c>
      <c r="V12" s="4">
        <v>1</v>
      </c>
      <c r="W12" s="4">
        <v>0</v>
      </c>
      <c r="X12" s="4">
        <v>0.60439436618946896</v>
      </c>
      <c r="Y12" s="4">
        <v>0</v>
      </c>
      <c r="Z12" s="5">
        <v>4.65167452451833E-4</v>
      </c>
      <c r="AA12" s="5">
        <v>8.1844003722835704E-5</v>
      </c>
      <c r="AB12" s="10">
        <v>6.38130530090842E-3</v>
      </c>
      <c r="AC12" s="10">
        <v>1.6478872589629299E-4</v>
      </c>
      <c r="AD12" s="10">
        <v>1.21720664891614E-3</v>
      </c>
      <c r="AE12" s="4">
        <v>0.229328726836732</v>
      </c>
      <c r="AF12" s="4">
        <v>6.5968563248671203E-2</v>
      </c>
      <c r="AG12" s="4">
        <v>0.36387964943824402</v>
      </c>
      <c r="AH12" s="4">
        <v>0.49302006171771001</v>
      </c>
      <c r="AI12" s="4">
        <v>0.60186250627287696</v>
      </c>
      <c r="AJ12" s="4">
        <v>0.67938770197130205</v>
      </c>
      <c r="AK12" s="4">
        <v>0.76940889872005802</v>
      </c>
      <c r="AL12" s="4">
        <v>0.857134490110398</v>
      </c>
      <c r="AM12" s="4">
        <v>0</v>
      </c>
      <c r="AN12" s="4">
        <v>0</v>
      </c>
      <c r="AO12" s="4" t="s">
        <v>140</v>
      </c>
      <c r="AP12" s="4">
        <f>-10--5</f>
        <v>-5</v>
      </c>
      <c r="AQ12">
        <v>8667638693.6700001</v>
      </c>
      <c r="AR12" s="4">
        <v>36175</v>
      </c>
      <c r="AS12" s="15">
        <v>0</v>
      </c>
      <c r="AT12" s="15">
        <v>0</v>
      </c>
      <c r="AU12" s="15">
        <v>0</v>
      </c>
      <c r="AV12" s="15">
        <v>100</v>
      </c>
      <c r="AW12" s="15">
        <v>0</v>
      </c>
      <c r="AX12" s="15">
        <v>100</v>
      </c>
      <c r="AY12">
        <v>10.4092254040412</v>
      </c>
    </row>
    <row r="13" spans="1:51" x14ac:dyDescent="0.25">
      <c r="A13">
        <v>97</v>
      </c>
      <c r="B13" s="4">
        <v>0.99162718334435995</v>
      </c>
      <c r="C13" s="4">
        <v>9.5086443944801999</v>
      </c>
      <c r="D13" s="4">
        <v>9.5973664602200106</v>
      </c>
      <c r="E13" s="4">
        <v>8.2917536938385099E-3</v>
      </c>
      <c r="F13" s="5">
        <v>8.3728166556393709E-3</v>
      </c>
      <c r="G13" s="5">
        <v>0</v>
      </c>
      <c r="H13" s="4">
        <v>3.6276189647127799</v>
      </c>
      <c r="I13" s="4">
        <v>3.8743250232209698</v>
      </c>
      <c r="J13" s="4">
        <v>-19.582794412684802</v>
      </c>
      <c r="K13" s="4">
        <v>-2.4611686035077498</v>
      </c>
      <c r="L13" s="4">
        <v>16.342264354353802</v>
      </c>
      <c r="M13" s="4">
        <v>38.0698643897518</v>
      </c>
      <c r="N13" s="4">
        <v>73.356180414108096</v>
      </c>
      <c r="O13" s="4">
        <v>55.835280190197601</v>
      </c>
      <c r="P13" s="4">
        <v>262988.01997761498</v>
      </c>
      <c r="Q13" s="4">
        <v>243836.38079423999</v>
      </c>
      <c r="R13" s="4">
        <v>782.53166471986901</v>
      </c>
      <c r="S13" s="4">
        <v>0</v>
      </c>
      <c r="T13" s="4">
        <v>0</v>
      </c>
      <c r="U13" s="4">
        <v>7.8070578566140997E-2</v>
      </c>
      <c r="V13" s="4">
        <v>1</v>
      </c>
      <c r="W13" s="4">
        <v>0</v>
      </c>
      <c r="X13" s="4">
        <v>0.62223064088884195</v>
      </c>
      <c r="Y13" s="4">
        <v>0</v>
      </c>
      <c r="Z13" s="5">
        <v>4.57592921153448E-4</v>
      </c>
      <c r="AA13" s="5">
        <v>8.3981302502130598E-5</v>
      </c>
      <c r="AB13" s="10">
        <v>6.2661574017551401E-3</v>
      </c>
      <c r="AC13" s="10">
        <v>1.8488315121245599E-4</v>
      </c>
      <c r="AD13" s="10">
        <v>1.3801837736811199E-3</v>
      </c>
      <c r="AE13" s="4">
        <v>0.226098167885359</v>
      </c>
      <c r="AF13" s="4">
        <v>8.1324560774169094E-2</v>
      </c>
      <c r="AG13" s="4">
        <v>0.38141571008063602</v>
      </c>
      <c r="AH13" s="4">
        <v>0.50540113155975797</v>
      </c>
      <c r="AI13" s="4">
        <v>0.60735784634533097</v>
      </c>
      <c r="AJ13" s="4">
        <v>0.682144357010525</v>
      </c>
      <c r="AK13" s="4">
        <v>0.76779915810989396</v>
      </c>
      <c r="AL13" s="4">
        <v>0.85600544322310301</v>
      </c>
      <c r="AM13" s="4">
        <v>0</v>
      </c>
      <c r="AN13" s="4">
        <v>0</v>
      </c>
      <c r="AO13" s="4" t="s">
        <v>67</v>
      </c>
      <c r="AP13" s="4">
        <f>-25-0</f>
        <v>-25</v>
      </c>
      <c r="AQ13">
        <v>10312328216.549999</v>
      </c>
      <c r="AR13" s="4">
        <v>42292</v>
      </c>
      <c r="AS13" s="15">
        <v>0</v>
      </c>
      <c r="AT13" s="15">
        <v>0</v>
      </c>
      <c r="AU13" s="15">
        <v>0</v>
      </c>
      <c r="AV13" s="15">
        <v>100</v>
      </c>
      <c r="AW13" s="15">
        <v>0</v>
      </c>
      <c r="AX13" s="15">
        <v>100</v>
      </c>
      <c r="AY13">
        <v>17.076549138670799</v>
      </c>
    </row>
    <row r="14" spans="1:51" x14ac:dyDescent="0.25">
      <c r="A14">
        <v>97</v>
      </c>
      <c r="B14" s="4">
        <v>0.99149653418664396</v>
      </c>
      <c r="C14" s="4">
        <v>10.4224637918661</v>
      </c>
      <c r="D14" s="4">
        <v>9.7401919878127092</v>
      </c>
      <c r="E14" s="4">
        <v>9.1301984060889897E-3</v>
      </c>
      <c r="F14" s="5">
        <v>8.5034658133553501E-3</v>
      </c>
      <c r="G14" s="5">
        <v>0</v>
      </c>
      <c r="H14" s="4">
        <v>3.6584375979782102</v>
      </c>
      <c r="I14" s="4">
        <v>3.8580331671530002</v>
      </c>
      <c r="J14" s="4">
        <v>-17.972581159931899</v>
      </c>
      <c r="K14" s="4">
        <v>2.5501034328037302</v>
      </c>
      <c r="L14" s="4">
        <v>16.207621416797998</v>
      </c>
      <c r="M14" s="4">
        <v>37.9191709708426</v>
      </c>
      <c r="N14" s="4">
        <v>73.139333982411202</v>
      </c>
      <c r="O14" s="4">
        <v>55.671232990997801</v>
      </c>
      <c r="P14" s="4">
        <v>266095.20453302999</v>
      </c>
      <c r="Q14" s="4">
        <v>245893.36766161799</v>
      </c>
      <c r="R14" s="4">
        <v>782.21131644903403</v>
      </c>
      <c r="S14" s="4">
        <v>0</v>
      </c>
      <c r="T14" s="4">
        <v>0</v>
      </c>
      <c r="U14" s="4">
        <v>8.4097643993277099E-2</v>
      </c>
      <c r="V14" s="4">
        <v>1</v>
      </c>
      <c r="W14" s="4">
        <v>0</v>
      </c>
      <c r="X14" s="4">
        <v>0.64962863676220695</v>
      </c>
      <c r="Y14" s="4">
        <v>0</v>
      </c>
      <c r="Z14" s="5">
        <v>4.5504420479588998E-4</v>
      </c>
      <c r="AA14" s="5">
        <v>8.4864978065633806E-5</v>
      </c>
      <c r="AB14" s="10">
        <v>6.1722245680909298E-3</v>
      </c>
      <c r="AC14" s="10">
        <v>2.1571957763272801E-4</v>
      </c>
      <c r="AD14" s="10">
        <v>1.5755943324491099E-3</v>
      </c>
      <c r="AE14" s="4">
        <v>0.22956976234229001</v>
      </c>
      <c r="AF14" s="4">
        <v>8.7445371512491807E-2</v>
      </c>
      <c r="AG14" s="4">
        <v>0.37454085058929498</v>
      </c>
      <c r="AH14" s="4">
        <v>0.49462784777598701</v>
      </c>
      <c r="AI14" s="4">
        <v>0.59779835176630902</v>
      </c>
      <c r="AJ14" s="4">
        <v>0.67164834805680595</v>
      </c>
      <c r="AK14" s="4">
        <v>0.75827908446189896</v>
      </c>
      <c r="AL14" s="4">
        <v>0.84353222434734498</v>
      </c>
      <c r="AM14" s="4">
        <v>0</v>
      </c>
      <c r="AN14" s="4">
        <v>0</v>
      </c>
      <c r="AO14" s="4" t="s">
        <v>141</v>
      </c>
      <c r="AP14" s="4" t="s">
        <v>127</v>
      </c>
      <c r="AQ14">
        <v>12437778323.059999</v>
      </c>
      <c r="AR14" s="4">
        <v>50582</v>
      </c>
      <c r="AS14" s="15">
        <v>0</v>
      </c>
      <c r="AT14" s="15">
        <v>0</v>
      </c>
      <c r="AU14" s="15">
        <v>0</v>
      </c>
      <c r="AV14" s="15">
        <v>100</v>
      </c>
      <c r="AW14" s="15">
        <v>0</v>
      </c>
      <c r="AX14" s="15">
        <v>100</v>
      </c>
      <c r="AY14">
        <v>25.126600072841999</v>
      </c>
    </row>
    <row r="15" spans="1:51" x14ac:dyDescent="0.25">
      <c r="A15">
        <v>97</v>
      </c>
      <c r="B15" s="4">
        <v>0.991310706895002</v>
      </c>
      <c r="C15" s="4">
        <v>9.3058921284201208</v>
      </c>
      <c r="D15" s="4">
        <v>9.9429818871832794</v>
      </c>
      <c r="E15" s="4">
        <v>8.1067775503607699E-3</v>
      </c>
      <c r="F15" s="5">
        <v>8.6892931049973397E-3</v>
      </c>
      <c r="G15" s="5">
        <v>0</v>
      </c>
      <c r="H15" s="4">
        <v>3.7096159630468999</v>
      </c>
      <c r="I15" s="4">
        <v>3.8618816867170902</v>
      </c>
      <c r="J15" s="4">
        <v>-15.356690037417501</v>
      </c>
      <c r="K15" s="4">
        <v>7.5212481685966797</v>
      </c>
      <c r="L15" s="4">
        <v>16.370753369135102</v>
      </c>
      <c r="M15" s="4">
        <v>37.506170360824697</v>
      </c>
      <c r="N15" s="4">
        <v>73.143107804822293</v>
      </c>
      <c r="O15" s="4">
        <v>55.819113773710903</v>
      </c>
      <c r="P15" s="4">
        <v>262914.17718241899</v>
      </c>
      <c r="Q15" s="4">
        <v>243590.39609872599</v>
      </c>
      <c r="R15" s="4">
        <v>782.14549989896295</v>
      </c>
      <c r="S15" s="4">
        <v>0</v>
      </c>
      <c r="T15" s="4">
        <v>0</v>
      </c>
      <c r="U15" s="4">
        <v>8.7740496502232299E-2</v>
      </c>
      <c r="V15" s="4">
        <v>1</v>
      </c>
      <c r="W15" s="4">
        <v>0</v>
      </c>
      <c r="X15" s="4">
        <v>0.66781057719977599</v>
      </c>
      <c r="Y15" s="4">
        <v>0</v>
      </c>
      <c r="Z15" s="5">
        <v>4.5278210270492902E-4</v>
      </c>
      <c r="AA15" s="5">
        <v>9.0398065333117697E-5</v>
      </c>
      <c r="AB15" s="10">
        <v>6.11375789621751E-3</v>
      </c>
      <c r="AC15" s="10">
        <v>2.4735634295215399E-4</v>
      </c>
      <c r="AD15" s="10">
        <v>1.7849806980233299E-3</v>
      </c>
      <c r="AE15" s="4">
        <v>0.228363424972713</v>
      </c>
      <c r="AF15" s="4">
        <v>9.8617664651404896E-2</v>
      </c>
      <c r="AG15" s="4">
        <v>0.38552775084044499</v>
      </c>
      <c r="AH15" s="4">
        <v>0.50239573052701003</v>
      </c>
      <c r="AI15" s="4">
        <v>0.59830294054351396</v>
      </c>
      <c r="AJ15" s="4">
        <v>0.674609205118473</v>
      </c>
      <c r="AK15" s="4">
        <v>0.75719723097017799</v>
      </c>
      <c r="AL15" s="4">
        <v>0.83861700560973296</v>
      </c>
      <c r="AM15" s="4">
        <v>0</v>
      </c>
      <c r="AN15" s="4">
        <v>0</v>
      </c>
      <c r="AO15" s="4" t="s">
        <v>142</v>
      </c>
      <c r="AP15" s="4">
        <v>43230</v>
      </c>
      <c r="AQ15">
        <v>13965037408.34</v>
      </c>
      <c r="AR15" s="4">
        <v>57330</v>
      </c>
      <c r="AS15" s="15">
        <v>0</v>
      </c>
      <c r="AT15" s="15">
        <v>0</v>
      </c>
      <c r="AU15" s="15">
        <v>0</v>
      </c>
      <c r="AV15" s="15">
        <v>100</v>
      </c>
      <c r="AW15" s="15">
        <v>0</v>
      </c>
      <c r="AX15" s="15">
        <v>100</v>
      </c>
      <c r="AY15">
        <v>46.129617442027097</v>
      </c>
    </row>
    <row r="16" spans="1:51" x14ac:dyDescent="0.25">
      <c r="A16">
        <v>97</v>
      </c>
      <c r="B16" s="4">
        <v>0.99093390246123603</v>
      </c>
      <c r="C16" s="4">
        <v>11.1571251130022</v>
      </c>
      <c r="D16" s="4">
        <v>10.3529001674569</v>
      </c>
      <c r="E16" s="4">
        <v>9.8099675135157501E-3</v>
      </c>
      <c r="F16" s="5">
        <v>9.0660975387631196E-3</v>
      </c>
      <c r="G16" s="5">
        <v>0</v>
      </c>
      <c r="H16" s="4">
        <v>3.7510469318567798</v>
      </c>
      <c r="I16" s="4">
        <v>3.8566823733700999</v>
      </c>
      <c r="J16" s="4">
        <v>-13.329989248523599</v>
      </c>
      <c r="K16" s="4">
        <v>12.606930240503001</v>
      </c>
      <c r="L16" s="4">
        <v>16.057438598829702</v>
      </c>
      <c r="M16" s="4">
        <v>37.811430446075299</v>
      </c>
      <c r="N16" s="4">
        <v>73.513287840761905</v>
      </c>
      <c r="O16" s="4">
        <v>55.871188740070998</v>
      </c>
      <c r="P16" s="4">
        <v>266721.04337227298</v>
      </c>
      <c r="Q16" s="4">
        <v>248385.714966264</v>
      </c>
      <c r="R16" s="4">
        <v>782.194434795083</v>
      </c>
      <c r="S16" s="4">
        <v>0</v>
      </c>
      <c r="T16" s="4">
        <v>0</v>
      </c>
      <c r="U16" s="4">
        <v>8.5931286849223507E-2</v>
      </c>
      <c r="V16" s="4">
        <v>1</v>
      </c>
      <c r="W16" s="4">
        <v>0</v>
      </c>
      <c r="X16" s="4">
        <v>0.68082799591332299</v>
      </c>
      <c r="Y16" s="4">
        <v>0</v>
      </c>
      <c r="Z16" s="5">
        <v>4.5433667159092502E-4</v>
      </c>
      <c r="AA16" s="5">
        <v>9.1627783112680804E-5</v>
      </c>
      <c r="AB16" s="10">
        <v>6.1280373868098197E-3</v>
      </c>
      <c r="AC16" s="10">
        <v>2.9080908633637701E-4</v>
      </c>
      <c r="AD16" s="10">
        <v>2.1012687701851599E-3</v>
      </c>
      <c r="AE16" s="4">
        <v>0.233872853815522</v>
      </c>
      <c r="AF16" s="4">
        <v>0.102080282853327</v>
      </c>
      <c r="AG16" s="4">
        <v>0.38029948187190499</v>
      </c>
      <c r="AH16" s="4">
        <v>0.49300146937110101</v>
      </c>
      <c r="AI16" s="4">
        <v>0.59060952176321801</v>
      </c>
      <c r="AJ16" s="4">
        <v>0.65989594460700896</v>
      </c>
      <c r="AK16" s="4">
        <v>0.74065377780765895</v>
      </c>
      <c r="AL16" s="4">
        <v>0.81834059967263995</v>
      </c>
      <c r="AM16" s="4">
        <v>0</v>
      </c>
      <c r="AN16" s="4">
        <v>0</v>
      </c>
      <c r="AO16" s="4" t="s">
        <v>143</v>
      </c>
      <c r="AP16" s="4">
        <v>43388</v>
      </c>
      <c r="AQ16">
        <v>15719586743.07</v>
      </c>
      <c r="AR16" s="4">
        <v>63287</v>
      </c>
      <c r="AS16" s="15">
        <v>0</v>
      </c>
      <c r="AT16" s="15">
        <v>0</v>
      </c>
      <c r="AU16" s="15">
        <v>0</v>
      </c>
      <c r="AV16" s="15">
        <v>100</v>
      </c>
      <c r="AW16" s="15">
        <v>0</v>
      </c>
      <c r="AX16" s="15">
        <v>100</v>
      </c>
      <c r="AY16">
        <v>73.283992848127795</v>
      </c>
    </row>
    <row r="17" spans="1:51" x14ac:dyDescent="0.25">
      <c r="A17">
        <v>97</v>
      </c>
      <c r="B17" s="4">
        <v>0.99060643560752204</v>
      </c>
      <c r="C17" s="4">
        <v>10.8063704821617</v>
      </c>
      <c r="D17" s="4">
        <v>10.7077551867983</v>
      </c>
      <c r="E17" s="4">
        <v>9.4847802555756595E-3</v>
      </c>
      <c r="F17" s="5">
        <v>9.3935643924774395E-3</v>
      </c>
      <c r="G17" s="5">
        <v>0</v>
      </c>
      <c r="H17" s="4">
        <v>3.79408572069975</v>
      </c>
      <c r="I17" s="4">
        <v>3.8567486700472502</v>
      </c>
      <c r="J17" s="4">
        <v>-11.751189320916801</v>
      </c>
      <c r="K17" s="4">
        <v>17.539927362320899</v>
      </c>
      <c r="L17" s="4">
        <v>16.1187744412277</v>
      </c>
      <c r="M17" s="4">
        <v>38.268452486258902</v>
      </c>
      <c r="N17" s="4">
        <v>73.465420010840006</v>
      </c>
      <c r="O17" s="4">
        <v>55.518191632163301</v>
      </c>
      <c r="P17" s="4">
        <v>267756.48170392099</v>
      </c>
      <c r="Q17" s="4">
        <v>247391.098576955</v>
      </c>
      <c r="R17" s="4">
        <v>781.99223749304599</v>
      </c>
      <c r="S17" s="4">
        <v>0</v>
      </c>
      <c r="T17" s="4">
        <v>0</v>
      </c>
      <c r="U17" s="4">
        <v>8.5162625283597096E-2</v>
      </c>
      <c r="V17" s="4">
        <v>1</v>
      </c>
      <c r="W17" s="4">
        <v>0</v>
      </c>
      <c r="X17" s="4">
        <v>0.69553087462722096</v>
      </c>
      <c r="Y17" s="4">
        <v>0</v>
      </c>
      <c r="Z17" s="5">
        <v>4.5658218416361299E-4</v>
      </c>
      <c r="AA17" s="5">
        <v>9.3741108642256401E-5</v>
      </c>
      <c r="AB17" s="10">
        <v>6.0689077057005901E-3</v>
      </c>
      <c r="AC17" s="10">
        <v>3.4457608412635402E-4</v>
      </c>
      <c r="AD17" s="10">
        <v>2.4297394145178001E-3</v>
      </c>
      <c r="AE17" s="4">
        <v>0.24186475591693599</v>
      </c>
      <c r="AF17" s="4">
        <v>9.9250692121615997E-2</v>
      </c>
      <c r="AG17" s="4">
        <v>0.365077539811482</v>
      </c>
      <c r="AH17" s="4">
        <v>0.47818133738164398</v>
      </c>
      <c r="AI17" s="4">
        <v>0.572668720717188</v>
      </c>
      <c r="AJ17" s="4">
        <v>0.641174061003427</v>
      </c>
      <c r="AK17" s="4">
        <v>0.72205825731106099</v>
      </c>
      <c r="AL17" s="4">
        <v>0.79788470636176101</v>
      </c>
      <c r="AM17" s="4">
        <v>0</v>
      </c>
      <c r="AN17" s="4">
        <v>0</v>
      </c>
      <c r="AO17" s="4" t="s">
        <v>144</v>
      </c>
      <c r="AP17" s="4" t="s">
        <v>128</v>
      </c>
      <c r="AQ17">
        <v>16944805905.93</v>
      </c>
      <c r="AR17" s="4">
        <v>68494</v>
      </c>
      <c r="AS17" s="15">
        <v>0</v>
      </c>
      <c r="AT17" s="15">
        <v>0</v>
      </c>
      <c r="AU17" s="15">
        <v>0</v>
      </c>
      <c r="AV17" s="15">
        <v>100</v>
      </c>
      <c r="AW17" s="15">
        <v>0</v>
      </c>
      <c r="AX17" s="15">
        <v>100</v>
      </c>
      <c r="AY17">
        <v>114.99684655177199</v>
      </c>
    </row>
    <row r="18" spans="1:51" x14ac:dyDescent="0.25">
      <c r="A18">
        <v>97</v>
      </c>
      <c r="B18" s="4">
        <v>0.99012758963280401</v>
      </c>
      <c r="C18" s="4">
        <v>11.7721688870332</v>
      </c>
      <c r="D18" s="4">
        <v>11.2243325629571</v>
      </c>
      <c r="E18" s="4">
        <v>1.0383030886809299E-2</v>
      </c>
      <c r="F18" s="5">
        <v>9.8724103671959506E-3</v>
      </c>
      <c r="G18" s="5">
        <v>0</v>
      </c>
      <c r="H18" s="4">
        <v>3.8493082623174302</v>
      </c>
      <c r="I18" s="4">
        <v>3.8635267589818501</v>
      </c>
      <c r="J18" s="4">
        <v>-9.9235716550728092</v>
      </c>
      <c r="K18" s="4">
        <v>22.510386711323999</v>
      </c>
      <c r="L18" s="4">
        <v>16.351524229772401</v>
      </c>
      <c r="M18" s="4">
        <v>38.0792236560711</v>
      </c>
      <c r="N18" s="4">
        <v>74.679967232349796</v>
      </c>
      <c r="O18" s="4">
        <v>56.716013467240799</v>
      </c>
      <c r="P18" s="4">
        <v>261482.635373848</v>
      </c>
      <c r="Q18" s="4">
        <v>243976.60575800101</v>
      </c>
      <c r="R18" s="4">
        <v>781.813032419244</v>
      </c>
      <c r="S18" s="4">
        <v>0</v>
      </c>
      <c r="T18" s="4">
        <v>0</v>
      </c>
      <c r="U18" s="4">
        <v>8.4402062175759601E-2</v>
      </c>
      <c r="V18" s="4">
        <v>1</v>
      </c>
      <c r="W18" s="4">
        <v>0</v>
      </c>
      <c r="X18" s="4">
        <v>0.69925372565140598</v>
      </c>
      <c r="Y18" s="4">
        <v>0</v>
      </c>
      <c r="Z18" s="5">
        <v>4.56796403445172E-4</v>
      </c>
      <c r="AA18" s="5">
        <v>1.02921490387681E-4</v>
      </c>
      <c r="AB18" s="10">
        <v>6.1500368120307597E-3</v>
      </c>
      <c r="AC18" s="10">
        <v>3.8494283423474898E-4</v>
      </c>
      <c r="AD18" s="10">
        <v>2.7776951049138798E-3</v>
      </c>
      <c r="AE18" s="4">
        <v>0.23700442936607499</v>
      </c>
      <c r="AF18" s="4">
        <v>9.8817900835185199E-2</v>
      </c>
      <c r="AG18" s="4">
        <v>0.39126534576990601</v>
      </c>
      <c r="AH18" s="4">
        <v>0.50826724017630398</v>
      </c>
      <c r="AI18" s="4">
        <v>0.60196853208566303</v>
      </c>
      <c r="AJ18" s="4">
        <v>0.66214319149345102</v>
      </c>
      <c r="AK18" s="4">
        <v>0.733698537121524</v>
      </c>
      <c r="AL18" s="4">
        <v>0.79401532935404695</v>
      </c>
      <c r="AM18" s="4">
        <v>0</v>
      </c>
      <c r="AN18" s="4">
        <v>0</v>
      </c>
      <c r="AO18" s="4" t="s">
        <v>68</v>
      </c>
      <c r="AP18" s="4" t="s">
        <v>69</v>
      </c>
      <c r="AQ18">
        <v>17013952579.139999</v>
      </c>
      <c r="AR18" s="4">
        <v>69736</v>
      </c>
      <c r="AS18" s="15">
        <v>0</v>
      </c>
      <c r="AT18" s="15">
        <v>0</v>
      </c>
      <c r="AU18" s="15">
        <v>0</v>
      </c>
      <c r="AV18" s="15">
        <v>100</v>
      </c>
      <c r="AW18" s="15">
        <v>0</v>
      </c>
      <c r="AX18" s="15">
        <v>100</v>
      </c>
      <c r="AY18">
        <v>168.24039909461899</v>
      </c>
    </row>
    <row r="19" spans="1:51" x14ac:dyDescent="0.25">
      <c r="A19">
        <v>97</v>
      </c>
      <c r="B19" s="4">
        <v>0.98963681614337096</v>
      </c>
      <c r="C19" s="4">
        <v>12.30113217191</v>
      </c>
      <c r="D19" s="4">
        <v>11.7509333547816</v>
      </c>
      <c r="E19" s="4">
        <v>1.08788259000602E-2</v>
      </c>
      <c r="F19" s="5">
        <v>1.03631838566284E-2</v>
      </c>
      <c r="G19" s="5">
        <v>0</v>
      </c>
      <c r="H19" s="4">
        <v>3.8773762413116102</v>
      </c>
      <c r="I19" s="4">
        <v>3.8499956446930699</v>
      </c>
      <c r="J19" s="4">
        <v>-8.7129023569838999</v>
      </c>
      <c r="K19" s="4">
        <v>27.4994969017025</v>
      </c>
      <c r="L19" s="4">
        <v>16.116700359786002</v>
      </c>
      <c r="M19" s="4">
        <v>39.052061811907699</v>
      </c>
      <c r="N19" s="4">
        <v>74.316828841845606</v>
      </c>
      <c r="O19" s="4">
        <v>55.844478693232503</v>
      </c>
      <c r="P19" s="4">
        <v>266677.45297977299</v>
      </c>
      <c r="Q19" s="4">
        <v>247483.117150843</v>
      </c>
      <c r="R19" s="4">
        <v>781.84482917015896</v>
      </c>
      <c r="S19" s="4">
        <v>0</v>
      </c>
      <c r="T19" s="4">
        <v>0</v>
      </c>
      <c r="U19" s="4">
        <v>8.1809010152292E-2</v>
      </c>
      <c r="V19" s="4">
        <v>1</v>
      </c>
      <c r="W19" s="4">
        <v>0</v>
      </c>
      <c r="X19" s="4">
        <v>0.70849418720208601</v>
      </c>
      <c r="Y19" s="4">
        <v>0</v>
      </c>
      <c r="Z19" s="5">
        <v>4.6109663046239299E-4</v>
      </c>
      <c r="AA19" s="5">
        <v>1.0402372586172599E-4</v>
      </c>
      <c r="AB19" s="10">
        <v>6.1205822581792699E-3</v>
      </c>
      <c r="AC19" s="10">
        <v>4.63159872587633E-4</v>
      </c>
      <c r="AD19" s="10">
        <v>3.21430344166315E-3</v>
      </c>
      <c r="AE19" s="4">
        <v>0.249113828275734</v>
      </c>
      <c r="AF19" s="4">
        <v>9.26304525040577E-2</v>
      </c>
      <c r="AG19" s="4">
        <v>0.36666219650722598</v>
      </c>
      <c r="AH19" s="4">
        <v>0.478003438828349</v>
      </c>
      <c r="AI19" s="4">
        <v>0.57156650318805702</v>
      </c>
      <c r="AJ19" s="4">
        <v>0.633598051809385</v>
      </c>
      <c r="AK19" s="4">
        <v>0.70961373766802505</v>
      </c>
      <c r="AL19" s="4">
        <v>0.76854838380379598</v>
      </c>
      <c r="AM19" s="4">
        <v>0</v>
      </c>
      <c r="AN19" s="4">
        <v>0</v>
      </c>
      <c r="AO19" s="4" t="s">
        <v>145</v>
      </c>
      <c r="AP19" s="4" t="s">
        <v>129</v>
      </c>
      <c r="AQ19">
        <v>18859450942.48</v>
      </c>
      <c r="AR19" s="4">
        <v>76205</v>
      </c>
      <c r="AS19" s="15">
        <v>0</v>
      </c>
      <c r="AT19" s="15">
        <v>0</v>
      </c>
      <c r="AU19" s="15">
        <v>0</v>
      </c>
      <c r="AV19" s="15">
        <v>100</v>
      </c>
      <c r="AW19" s="15">
        <v>0</v>
      </c>
      <c r="AX19" s="15">
        <v>100</v>
      </c>
      <c r="AY19">
        <v>216.64543640199801</v>
      </c>
    </row>
    <row r="20" spans="1:51" x14ac:dyDescent="0.25">
      <c r="A20">
        <v>97</v>
      </c>
      <c r="B20" s="4">
        <v>0.98922264985144004</v>
      </c>
      <c r="C20" s="4">
        <v>12.917339681762099</v>
      </c>
      <c r="D20" s="4">
        <v>12.193104982328499</v>
      </c>
      <c r="E20" s="4">
        <v>1.14598630663241E-2</v>
      </c>
      <c r="F20" s="5">
        <v>1.07773501485596E-2</v>
      </c>
      <c r="G20" s="5">
        <v>0</v>
      </c>
      <c r="H20" s="4">
        <v>3.9239559657475298</v>
      </c>
      <c r="I20" s="4">
        <v>3.8507713128710299</v>
      </c>
      <c r="J20" s="4">
        <v>-7.8426389266409604</v>
      </c>
      <c r="K20" s="4">
        <v>32.461754196906199</v>
      </c>
      <c r="L20" s="4">
        <v>16.231848190466</v>
      </c>
      <c r="M20" s="4">
        <v>39.084833034809897</v>
      </c>
      <c r="N20" s="4">
        <v>75.034870314701493</v>
      </c>
      <c r="O20" s="4">
        <v>56.557440920247203</v>
      </c>
      <c r="P20" s="4">
        <v>264399.85828862397</v>
      </c>
      <c r="Q20" s="4">
        <v>245795.862757183</v>
      </c>
      <c r="R20" s="4">
        <v>781.67583473617503</v>
      </c>
      <c r="S20" s="4">
        <v>0</v>
      </c>
      <c r="T20" s="4">
        <v>0</v>
      </c>
      <c r="U20" s="4">
        <v>7.16894150713695E-2</v>
      </c>
      <c r="V20" s="4">
        <v>1</v>
      </c>
      <c r="W20" s="4">
        <v>0</v>
      </c>
      <c r="X20" s="4">
        <v>0.69657152647033305</v>
      </c>
      <c r="Y20" s="4">
        <v>0</v>
      </c>
      <c r="Z20" s="5">
        <v>4.6208846105201301E-4</v>
      </c>
      <c r="AA20" s="5">
        <v>1.08092400584955E-4</v>
      </c>
      <c r="AB20" s="10">
        <v>6.1057682423969299E-3</v>
      </c>
      <c r="AC20" s="10">
        <v>5.0344953154092E-4</v>
      </c>
      <c r="AD20" s="10">
        <v>3.59793375062921E-3</v>
      </c>
      <c r="AE20" s="4">
        <v>0.24683568142212201</v>
      </c>
      <c r="AF20" s="4">
        <v>8.9153436164262606E-2</v>
      </c>
      <c r="AG20" s="4">
        <v>0.38416125520615102</v>
      </c>
      <c r="AH20" s="4">
        <v>0.502887286777708</v>
      </c>
      <c r="AI20" s="4">
        <v>0.59240910810950898</v>
      </c>
      <c r="AJ20" s="4">
        <v>0.64544210513825795</v>
      </c>
      <c r="AK20" s="4">
        <v>0.71188152612028499</v>
      </c>
      <c r="AL20" s="4">
        <v>0.76395155384309099</v>
      </c>
      <c r="AM20" s="4">
        <v>0</v>
      </c>
      <c r="AN20" s="4">
        <v>0</v>
      </c>
      <c r="AO20" s="4" t="s">
        <v>146</v>
      </c>
      <c r="AP20" s="4" t="s">
        <v>130</v>
      </c>
      <c r="AQ20">
        <v>18870731567.32</v>
      </c>
      <c r="AR20" s="4">
        <v>76774</v>
      </c>
      <c r="AS20" s="15">
        <v>0</v>
      </c>
      <c r="AT20" s="15">
        <v>0</v>
      </c>
      <c r="AU20" s="15">
        <v>0</v>
      </c>
      <c r="AV20" s="15">
        <v>100</v>
      </c>
      <c r="AW20" s="15">
        <v>0</v>
      </c>
      <c r="AX20" s="15">
        <v>100</v>
      </c>
      <c r="AY20">
        <v>281.63579082928601</v>
      </c>
    </row>
    <row r="21" spans="1:51" x14ac:dyDescent="0.25">
      <c r="A21">
        <v>97</v>
      </c>
      <c r="B21" s="4">
        <v>0.98862236646024604</v>
      </c>
      <c r="C21" s="4">
        <v>15.0724839008898</v>
      </c>
      <c r="D21" s="4">
        <v>12.830374558222401</v>
      </c>
      <c r="E21" s="4">
        <v>1.3522081144592401E-2</v>
      </c>
      <c r="F21" s="5">
        <v>1.1377633539753599E-2</v>
      </c>
      <c r="G21" s="5">
        <v>0</v>
      </c>
      <c r="H21" s="4">
        <v>3.9598848798851698</v>
      </c>
      <c r="I21" s="4">
        <v>3.8426251229677502</v>
      </c>
      <c r="J21" s="4">
        <v>-7.1168406154742803</v>
      </c>
      <c r="K21" s="4">
        <v>37.562760359149102</v>
      </c>
      <c r="L21" s="4">
        <v>15.8795357270088</v>
      </c>
      <c r="M21" s="4">
        <v>39.645388078937998</v>
      </c>
      <c r="N21" s="4">
        <v>75.525643757233993</v>
      </c>
      <c r="O21" s="4">
        <v>56.6106023850692</v>
      </c>
      <c r="P21" s="4">
        <v>268792.530487824</v>
      </c>
      <c r="Q21" s="4">
        <v>251246.08875112099</v>
      </c>
      <c r="R21" s="4">
        <v>781.501769814765</v>
      </c>
      <c r="S21" s="4">
        <v>0</v>
      </c>
      <c r="T21" s="4">
        <v>0</v>
      </c>
      <c r="U21" s="4">
        <v>6.5136636502400994E-2</v>
      </c>
      <c r="V21" s="4">
        <v>1</v>
      </c>
      <c r="W21" s="4">
        <v>0</v>
      </c>
      <c r="X21" s="4">
        <v>0.70009700793740504</v>
      </c>
      <c r="Y21" s="4">
        <v>0</v>
      </c>
      <c r="Z21" s="5">
        <v>4.6517587297895298E-4</v>
      </c>
      <c r="AA21" s="5">
        <v>1.11650534545499E-4</v>
      </c>
      <c r="AB21" s="10">
        <v>6.1461306531086996E-3</v>
      </c>
      <c r="AC21" s="10">
        <v>5.6977337087950504E-4</v>
      </c>
      <c r="AD21" s="10">
        <v>4.0848852322505E-3</v>
      </c>
      <c r="AE21" s="4">
        <v>0.25345190725600297</v>
      </c>
      <c r="AF21" s="4">
        <v>7.8492529172621894E-2</v>
      </c>
      <c r="AG21" s="4">
        <v>0.37535408821148403</v>
      </c>
      <c r="AH21" s="4">
        <v>0.49465366881686101</v>
      </c>
      <c r="AI21" s="4">
        <v>0.586302905038946</v>
      </c>
      <c r="AJ21" s="4">
        <v>0.63824522640660697</v>
      </c>
      <c r="AK21" s="4">
        <v>0.70061035431936103</v>
      </c>
      <c r="AL21" s="4">
        <v>0.748202975423503</v>
      </c>
      <c r="AM21" s="4">
        <v>0</v>
      </c>
      <c r="AN21" s="4">
        <v>0</v>
      </c>
      <c r="AO21" s="4" t="s">
        <v>147</v>
      </c>
      <c r="AP21" s="4" t="s">
        <v>131</v>
      </c>
      <c r="AQ21">
        <v>19049478449.110001</v>
      </c>
      <c r="AR21" s="4">
        <v>75820</v>
      </c>
      <c r="AS21" s="15">
        <v>0</v>
      </c>
      <c r="AT21" s="15">
        <v>0</v>
      </c>
      <c r="AU21" s="15">
        <v>0</v>
      </c>
      <c r="AV21" s="15">
        <v>100</v>
      </c>
      <c r="AW21" s="15">
        <v>0</v>
      </c>
      <c r="AX21" s="15">
        <v>100</v>
      </c>
      <c r="AY21">
        <v>348.22058064766497</v>
      </c>
    </row>
    <row r="22" spans="1:51" x14ac:dyDescent="0.25">
      <c r="A22">
        <v>97</v>
      </c>
      <c r="B22" s="4">
        <v>0.98829505238357396</v>
      </c>
      <c r="C22" s="4">
        <v>16.208732409160898</v>
      </c>
      <c r="D22" s="4">
        <v>13.1760670951302</v>
      </c>
      <c r="E22" s="4">
        <v>1.4628727507678799E-2</v>
      </c>
      <c r="F22" s="5">
        <v>1.1704947616425499E-2</v>
      </c>
      <c r="G22" s="5">
        <v>0</v>
      </c>
      <c r="H22" s="4">
        <v>3.9972602681431502</v>
      </c>
      <c r="I22" s="4">
        <v>3.8385710407089801</v>
      </c>
      <c r="J22" s="4">
        <v>-6.4659030592836997</v>
      </c>
      <c r="K22" s="4">
        <v>42.480998212126401</v>
      </c>
      <c r="L22" s="4">
        <v>16.001392386481601</v>
      </c>
      <c r="M22" s="4">
        <v>39.720948725702399</v>
      </c>
      <c r="N22" s="4">
        <v>75.714895287904298</v>
      </c>
      <c r="O22" s="4">
        <v>56.768716360825799</v>
      </c>
      <c r="P22" s="4">
        <v>269229.58210501203</v>
      </c>
      <c r="Q22" s="4">
        <v>249346.11257525699</v>
      </c>
      <c r="R22" s="4">
        <v>781.17387566464402</v>
      </c>
      <c r="S22" s="4">
        <v>0</v>
      </c>
      <c r="T22" s="4">
        <v>0</v>
      </c>
      <c r="U22" s="4">
        <v>6.2636775544712406E-2</v>
      </c>
      <c r="V22" s="4">
        <v>1</v>
      </c>
      <c r="W22" s="4">
        <v>0</v>
      </c>
      <c r="X22" s="4">
        <v>0.70000151488872697</v>
      </c>
      <c r="Y22" s="4">
        <v>0</v>
      </c>
      <c r="Z22" s="5">
        <v>4.6457793390569999E-4</v>
      </c>
      <c r="AA22" s="5">
        <v>1.18027538874854E-4</v>
      </c>
      <c r="AB22" s="10">
        <v>6.0592996662096801E-3</v>
      </c>
      <c r="AC22" s="10">
        <v>6.1174645628835598E-4</v>
      </c>
      <c r="AD22" s="10">
        <v>4.4512782102890001E-3</v>
      </c>
      <c r="AE22" s="4">
        <v>0.25324521887405299</v>
      </c>
      <c r="AF22" s="4">
        <v>7.71670303161784E-2</v>
      </c>
      <c r="AG22" s="4">
        <v>0.37973368107288102</v>
      </c>
      <c r="AH22" s="4">
        <v>0.49982380132064103</v>
      </c>
      <c r="AI22" s="4">
        <v>0.58985293165810904</v>
      </c>
      <c r="AJ22" s="4">
        <v>0.64018903491218704</v>
      </c>
      <c r="AK22" s="4">
        <v>0.70369208379084702</v>
      </c>
      <c r="AL22" s="4">
        <v>0.74863130704848302</v>
      </c>
      <c r="AM22" s="4">
        <v>0</v>
      </c>
      <c r="AN22" s="4">
        <v>0</v>
      </c>
      <c r="AO22" s="4" t="s">
        <v>148</v>
      </c>
      <c r="AP22" s="4" t="s">
        <v>132</v>
      </c>
      <c r="AQ22">
        <v>18139929689.849998</v>
      </c>
      <c r="AR22" s="4">
        <v>72750</v>
      </c>
      <c r="AS22" s="15">
        <v>0</v>
      </c>
      <c r="AT22" s="15">
        <v>0</v>
      </c>
      <c r="AU22" s="15">
        <v>0</v>
      </c>
      <c r="AV22" s="15">
        <v>100</v>
      </c>
      <c r="AW22" s="15">
        <v>0</v>
      </c>
      <c r="AX22" s="15">
        <v>100</v>
      </c>
      <c r="AY22">
        <v>414.65339146986798</v>
      </c>
    </row>
    <row r="23" spans="1:51" x14ac:dyDescent="0.25">
      <c r="A23">
        <v>97</v>
      </c>
      <c r="B23" s="4">
        <v>0.98786785021094503</v>
      </c>
      <c r="C23" s="4">
        <v>16.5734503906824</v>
      </c>
      <c r="D23" s="4">
        <v>13.6253659208099</v>
      </c>
      <c r="E23" s="4">
        <v>1.4986861073145201E-2</v>
      </c>
      <c r="F23" s="5">
        <v>1.21321497890541E-2</v>
      </c>
      <c r="G23" s="5">
        <v>0</v>
      </c>
      <c r="H23" s="4">
        <v>4.0582149814286401</v>
      </c>
      <c r="I23" s="4">
        <v>3.8487803732502699</v>
      </c>
      <c r="J23" s="4">
        <v>-5.84273203906098</v>
      </c>
      <c r="K23" s="4">
        <v>47.521060356284103</v>
      </c>
      <c r="L23" s="4">
        <v>16.546849240097099</v>
      </c>
      <c r="M23" s="4">
        <v>39.257059124274399</v>
      </c>
      <c r="N23" s="4">
        <v>77.611764746937197</v>
      </c>
      <c r="O23" s="4">
        <v>58.860165176121399</v>
      </c>
      <c r="P23" s="4">
        <v>257945.00988425099</v>
      </c>
      <c r="Q23" s="4">
        <v>241177.47507825901</v>
      </c>
      <c r="R23" s="4">
        <v>780.80664407952997</v>
      </c>
      <c r="S23" s="4">
        <v>0</v>
      </c>
      <c r="T23" s="4">
        <v>0</v>
      </c>
      <c r="U23" s="4">
        <v>5.8259446173351603E-2</v>
      </c>
      <c r="V23" s="4">
        <v>1</v>
      </c>
      <c r="W23" s="4">
        <v>0</v>
      </c>
      <c r="X23" s="4">
        <v>0.69255474046430698</v>
      </c>
      <c r="Y23" s="4">
        <v>0</v>
      </c>
      <c r="Z23" s="5">
        <v>4.6651203838568399E-4</v>
      </c>
      <c r="AA23" s="5">
        <v>1.3100152282597501E-4</v>
      </c>
      <c r="AB23" s="10">
        <v>6.1702295119524702E-3</v>
      </c>
      <c r="AC23" s="10">
        <v>6.1066669289873096E-4</v>
      </c>
      <c r="AD23" s="10">
        <v>4.7537223558748601E-3</v>
      </c>
      <c r="AE23" s="4">
        <v>0.23726429921050099</v>
      </c>
      <c r="AF23" s="4">
        <v>7.8817482092612495E-2</v>
      </c>
      <c r="AG23" s="4">
        <v>0.42061739788958502</v>
      </c>
      <c r="AH23" s="4">
        <v>0.55167852870807699</v>
      </c>
      <c r="AI23" s="4">
        <v>0.64124143775292397</v>
      </c>
      <c r="AJ23" s="4">
        <v>0.68824765693217504</v>
      </c>
      <c r="AK23" s="4">
        <v>0.73911137834587604</v>
      </c>
      <c r="AL23" s="4">
        <v>0.78086131478173104</v>
      </c>
      <c r="AM23" s="4">
        <v>0</v>
      </c>
      <c r="AN23" s="4">
        <v>0</v>
      </c>
      <c r="AO23" s="4" t="s">
        <v>70</v>
      </c>
      <c r="AP23" s="4" t="s">
        <v>71</v>
      </c>
      <c r="AQ23">
        <v>16549115984.92</v>
      </c>
      <c r="AR23" s="4">
        <v>68618</v>
      </c>
      <c r="AS23" s="15">
        <v>0</v>
      </c>
      <c r="AT23" s="15">
        <v>0</v>
      </c>
      <c r="AU23" s="15">
        <v>0</v>
      </c>
      <c r="AV23" s="15">
        <v>100</v>
      </c>
      <c r="AW23" s="15">
        <v>0</v>
      </c>
      <c r="AX23" s="15">
        <v>100</v>
      </c>
      <c r="AY23">
        <v>498.535670806138</v>
      </c>
    </row>
    <row r="24" spans="1:51" x14ac:dyDescent="0.25">
      <c r="A24">
        <v>97</v>
      </c>
      <c r="B24" s="4">
        <v>0.98726701507076897</v>
      </c>
      <c r="C24" s="4">
        <v>17.826217738756402</v>
      </c>
      <c r="D24" s="4">
        <v>14.2536725808884</v>
      </c>
      <c r="E24" s="4">
        <v>1.6228040355287798E-2</v>
      </c>
      <c r="F24" s="5">
        <v>1.27329849292301E-2</v>
      </c>
      <c r="G24" s="5">
        <v>0</v>
      </c>
      <c r="H24" s="4">
        <v>4.0947034678453598</v>
      </c>
      <c r="I24" s="4">
        <v>3.8449184701812902</v>
      </c>
      <c r="J24" s="4">
        <v>-6.0018557101196999</v>
      </c>
      <c r="K24" s="4">
        <v>52.482692857174001</v>
      </c>
      <c r="L24" s="4">
        <v>16.204904994895301</v>
      </c>
      <c r="M24" s="4">
        <v>41.253739957446797</v>
      </c>
      <c r="N24" s="4">
        <v>76.779696814587098</v>
      </c>
      <c r="O24" s="4">
        <v>57.530097904729899</v>
      </c>
      <c r="P24" s="4">
        <v>264266.95012540597</v>
      </c>
      <c r="Q24" s="4">
        <v>246266.73660831701</v>
      </c>
      <c r="R24" s="4">
        <v>780.75589322849896</v>
      </c>
      <c r="S24" s="4">
        <v>0</v>
      </c>
      <c r="T24" s="4">
        <v>0</v>
      </c>
      <c r="U24" s="4">
        <v>5.6588661149903803E-2</v>
      </c>
      <c r="V24" s="4">
        <v>1</v>
      </c>
      <c r="W24" s="4">
        <v>0</v>
      </c>
      <c r="X24" s="4">
        <v>0.70350682899859895</v>
      </c>
      <c r="Y24" s="4">
        <v>0</v>
      </c>
      <c r="Z24" s="5">
        <v>4.7312906225273099E-4</v>
      </c>
      <c r="AA24" s="5">
        <v>1.3400110078747301E-4</v>
      </c>
      <c r="AB24" s="10">
        <v>6.1661817487145797E-3</v>
      </c>
      <c r="AC24" s="10">
        <v>6.9518373712321602E-4</v>
      </c>
      <c r="AD24" s="10">
        <v>5.2644715084620899E-3</v>
      </c>
      <c r="AE24" s="4">
        <v>0.251090015278426</v>
      </c>
      <c r="AF24" s="4">
        <v>6.9480333149523996E-2</v>
      </c>
      <c r="AG24" s="4">
        <v>0.38282233876251398</v>
      </c>
      <c r="AH24" s="4">
        <v>0.52320261936845103</v>
      </c>
      <c r="AI24" s="4">
        <v>0.61425024941675399</v>
      </c>
      <c r="AJ24" s="4">
        <v>0.663038017785755</v>
      </c>
      <c r="AK24" s="4">
        <v>0.71158969561051699</v>
      </c>
      <c r="AL24" s="4">
        <v>0.75405591717097098</v>
      </c>
      <c r="AM24" s="4">
        <v>0</v>
      </c>
      <c r="AN24" s="4">
        <v>0</v>
      </c>
      <c r="AO24" s="4" t="s">
        <v>149</v>
      </c>
      <c r="AP24" s="4" t="s">
        <v>133</v>
      </c>
      <c r="AQ24">
        <v>17374610801.189999</v>
      </c>
      <c r="AR24" s="4">
        <v>70552</v>
      </c>
      <c r="AS24" s="15">
        <v>0</v>
      </c>
      <c r="AT24" s="15">
        <v>0</v>
      </c>
      <c r="AU24" s="15">
        <v>0</v>
      </c>
      <c r="AV24" s="15">
        <v>100</v>
      </c>
      <c r="AW24" s="15">
        <v>0</v>
      </c>
      <c r="AX24" s="15">
        <v>100</v>
      </c>
      <c r="AY24">
        <v>631.21888802483204</v>
      </c>
    </row>
    <row r="25" spans="1:51" x14ac:dyDescent="0.25">
      <c r="A25">
        <v>97</v>
      </c>
      <c r="B25" s="4">
        <v>0.98678310851347595</v>
      </c>
      <c r="C25" s="4">
        <v>19.669907965257401</v>
      </c>
      <c r="D25" s="4">
        <v>14.756655471715099</v>
      </c>
      <c r="E25" s="4">
        <v>1.8086595698025499E-2</v>
      </c>
      <c r="F25" s="5">
        <v>1.32168914865232E-2</v>
      </c>
      <c r="G25" s="5">
        <v>0</v>
      </c>
      <c r="H25" s="4">
        <v>4.15024052781125</v>
      </c>
      <c r="I25" s="4">
        <v>3.8543863021412799</v>
      </c>
      <c r="J25" s="4">
        <v>-6.63080597761817</v>
      </c>
      <c r="K25" s="4">
        <v>57.449730893986597</v>
      </c>
      <c r="L25" s="4">
        <v>16.268470352676701</v>
      </c>
      <c r="M25" s="4">
        <v>41.728329781491503</v>
      </c>
      <c r="N25" s="4">
        <v>77.218002301979297</v>
      </c>
      <c r="O25" s="4">
        <v>58.043632713494397</v>
      </c>
      <c r="P25" s="4">
        <v>263641.76899195102</v>
      </c>
      <c r="Q25" s="4">
        <v>245305.92981579699</v>
      </c>
      <c r="R25" s="4">
        <v>780.38495699918201</v>
      </c>
      <c r="S25" s="4">
        <v>0</v>
      </c>
      <c r="T25" s="4">
        <v>0</v>
      </c>
      <c r="U25" s="4">
        <v>5.2584200127459298E-2</v>
      </c>
      <c r="V25" s="4">
        <v>1</v>
      </c>
      <c r="W25" s="4">
        <v>0</v>
      </c>
      <c r="X25" s="4">
        <v>0.69918143232983698</v>
      </c>
      <c r="Y25" s="4">
        <v>0</v>
      </c>
      <c r="Z25" s="5">
        <v>4.74573971940246E-4</v>
      </c>
      <c r="AA25" s="5">
        <v>1.42584294318883E-4</v>
      </c>
      <c r="AB25" s="10">
        <v>6.2092448414199902E-3</v>
      </c>
      <c r="AC25" s="10">
        <v>7.1797706582155704E-4</v>
      </c>
      <c r="AD25" s="10">
        <v>5.6724934628792703E-3</v>
      </c>
      <c r="AE25" s="4">
        <v>0.244642801359755</v>
      </c>
      <c r="AF25" s="4">
        <v>6.6669933086692904E-2</v>
      </c>
      <c r="AG25" s="4">
        <v>0.39142315228723601</v>
      </c>
      <c r="AH25" s="4">
        <v>0.54075044001473904</v>
      </c>
      <c r="AI25" s="4">
        <v>0.63539255591980004</v>
      </c>
      <c r="AJ25" s="4">
        <v>0.68166289235695399</v>
      </c>
      <c r="AK25" s="4">
        <v>0.72818114681631696</v>
      </c>
      <c r="AL25" s="4">
        <v>0.77054167663736195</v>
      </c>
      <c r="AM25" s="4">
        <v>0</v>
      </c>
      <c r="AN25" s="4">
        <v>0</v>
      </c>
      <c r="AO25" s="4" t="s">
        <v>150</v>
      </c>
      <c r="AP25" s="4" t="s">
        <v>134</v>
      </c>
      <c r="AQ25">
        <v>16406796503.870001</v>
      </c>
      <c r="AR25" s="4">
        <v>66883</v>
      </c>
      <c r="AS25" s="15">
        <v>0</v>
      </c>
      <c r="AT25" s="15">
        <v>0</v>
      </c>
      <c r="AU25" s="15">
        <v>0</v>
      </c>
      <c r="AV25" s="15">
        <v>100</v>
      </c>
      <c r="AW25" s="15">
        <v>0</v>
      </c>
      <c r="AX25" s="15">
        <v>100</v>
      </c>
      <c r="AY25">
        <v>754.69173305046399</v>
      </c>
    </row>
    <row r="26" spans="1:51" x14ac:dyDescent="0.25">
      <c r="A26">
        <v>97</v>
      </c>
      <c r="B26" s="4">
        <v>0.986081895543366</v>
      </c>
      <c r="C26" s="4">
        <v>21.1282103188999</v>
      </c>
      <c r="D26" s="4">
        <v>15.4807133777967</v>
      </c>
      <c r="E26" s="4">
        <v>1.9584561794639899E-2</v>
      </c>
      <c r="F26" s="5">
        <v>1.39181044566337E-2</v>
      </c>
      <c r="G26" s="5">
        <v>0</v>
      </c>
      <c r="H26" s="4">
        <v>4.1968710862613001</v>
      </c>
      <c r="I26" s="4">
        <v>3.8552446326260998</v>
      </c>
      <c r="J26" s="4">
        <v>-6.3110751301187902</v>
      </c>
      <c r="K26" s="4">
        <v>62.518711094767703</v>
      </c>
      <c r="L26" s="4">
        <v>16.3333072189569</v>
      </c>
      <c r="M26" s="4">
        <v>43.909409050326801</v>
      </c>
      <c r="N26" s="4">
        <v>78.015967439653195</v>
      </c>
      <c r="O26" s="4">
        <v>58.0884964771912</v>
      </c>
      <c r="P26" s="4">
        <v>262265.58448525303</v>
      </c>
      <c r="Q26" s="4">
        <v>244337.16310007701</v>
      </c>
      <c r="R26" s="4">
        <v>780.29292391788204</v>
      </c>
      <c r="S26" s="4">
        <v>0</v>
      </c>
      <c r="T26" s="4">
        <v>0</v>
      </c>
      <c r="U26" s="4">
        <v>5.5053629273746602E-2</v>
      </c>
      <c r="V26" s="4">
        <v>1</v>
      </c>
      <c r="W26" s="4">
        <v>0</v>
      </c>
      <c r="X26" s="4">
        <v>0.71063445934264502</v>
      </c>
      <c r="Y26" s="4">
        <v>0</v>
      </c>
      <c r="Z26" s="5">
        <v>4.83648019823638E-4</v>
      </c>
      <c r="AA26" s="5">
        <v>1.5648667973404399E-4</v>
      </c>
      <c r="AB26" s="10">
        <v>6.3448804608941404E-3</v>
      </c>
      <c r="AC26" s="10">
        <v>8.02698048644008E-4</v>
      </c>
      <c r="AD26" s="10">
        <v>6.1303732947607503E-3</v>
      </c>
      <c r="AE26" s="4">
        <v>0.250952063628053</v>
      </c>
      <c r="AF26" s="4">
        <v>5.6617260137125001E-2</v>
      </c>
      <c r="AG26" s="4">
        <v>0.36342080338345101</v>
      </c>
      <c r="AH26" s="4">
        <v>0.52214039554911895</v>
      </c>
      <c r="AI26" s="4">
        <v>0.62929576177117996</v>
      </c>
      <c r="AJ26" s="4">
        <v>0.67748592121161999</v>
      </c>
      <c r="AK26" s="4">
        <v>0.72134972902372196</v>
      </c>
      <c r="AL26" s="4">
        <v>0.76667805635617103</v>
      </c>
      <c r="AM26" s="4">
        <v>0</v>
      </c>
      <c r="AN26" s="4">
        <v>0</v>
      </c>
      <c r="AO26" s="4" t="s">
        <v>151</v>
      </c>
      <c r="AP26" s="4" t="s">
        <v>135</v>
      </c>
      <c r="AQ26">
        <v>15471673504.66</v>
      </c>
      <c r="AR26" s="4">
        <v>63321</v>
      </c>
      <c r="AS26" s="15">
        <v>0</v>
      </c>
      <c r="AT26" s="15">
        <v>0</v>
      </c>
      <c r="AU26" s="15">
        <v>0</v>
      </c>
      <c r="AV26" s="15">
        <v>100</v>
      </c>
      <c r="AW26" s="15">
        <v>0</v>
      </c>
      <c r="AX26" s="15">
        <v>100</v>
      </c>
      <c r="AY26">
        <v>904.01589177718199</v>
      </c>
    </row>
    <row r="27" spans="1:51" x14ac:dyDescent="0.25">
      <c r="A27">
        <v>97</v>
      </c>
      <c r="B27" s="4">
        <v>0.98560431053310704</v>
      </c>
      <c r="C27" s="4">
        <v>22.012176859713598</v>
      </c>
      <c r="D27" s="4">
        <v>15.970625547349</v>
      </c>
      <c r="E27" s="4">
        <v>2.05049779615251E-2</v>
      </c>
      <c r="F27" s="5">
        <v>1.4395689466892099E-2</v>
      </c>
      <c r="G27" s="5">
        <v>0</v>
      </c>
      <c r="H27" s="4">
        <v>4.2325825031947799</v>
      </c>
      <c r="I27" s="4">
        <v>3.8461792210661501</v>
      </c>
      <c r="J27" s="4">
        <v>-5.19676880406612</v>
      </c>
      <c r="K27" s="4">
        <v>67.464413200873494</v>
      </c>
      <c r="L27" s="4">
        <v>16.7542673067802</v>
      </c>
      <c r="M27" s="4">
        <v>45.337178169543101</v>
      </c>
      <c r="N27" s="4">
        <v>79.425768829122703</v>
      </c>
      <c r="O27" s="4">
        <v>58.727983945915</v>
      </c>
      <c r="P27" s="4">
        <v>256253.92431169501</v>
      </c>
      <c r="Q27" s="4">
        <v>238213.07317726099</v>
      </c>
      <c r="R27" s="4">
        <v>779.94307796688099</v>
      </c>
      <c r="S27" s="4">
        <v>0</v>
      </c>
      <c r="T27" s="4">
        <v>0</v>
      </c>
      <c r="U27" s="4">
        <v>6.02545392540971E-2</v>
      </c>
      <c r="V27" s="4">
        <v>1</v>
      </c>
      <c r="W27" s="4">
        <v>0</v>
      </c>
      <c r="X27" s="4">
        <v>0.70711478234242797</v>
      </c>
      <c r="Y27" s="4">
        <v>0</v>
      </c>
      <c r="Z27" s="5">
        <v>4.8776250736790901E-4</v>
      </c>
      <c r="AA27" s="5">
        <v>1.6796315777099899E-4</v>
      </c>
      <c r="AB27" s="10">
        <v>6.3840206362658801E-3</v>
      </c>
      <c r="AC27" s="10">
        <v>8.8057546028592296E-4</v>
      </c>
      <c r="AD27" s="10">
        <v>6.4753500329217803E-3</v>
      </c>
      <c r="AE27" s="4">
        <v>0.25600429675366598</v>
      </c>
      <c r="AF27" s="4">
        <v>4.9366150925303699E-2</v>
      </c>
      <c r="AG27" s="4">
        <v>0.34311779362059502</v>
      </c>
      <c r="AH27" s="4">
        <v>0.50689153437303702</v>
      </c>
      <c r="AI27" s="4">
        <v>0.62136684269253495</v>
      </c>
      <c r="AJ27" s="4">
        <v>0.673088482567756</v>
      </c>
      <c r="AK27" s="4">
        <v>0.71717953917674604</v>
      </c>
      <c r="AL27" s="4">
        <v>0.76131256333817698</v>
      </c>
      <c r="AM27" s="4">
        <v>0</v>
      </c>
      <c r="AN27" s="4">
        <v>0</v>
      </c>
      <c r="AO27" s="4" t="s">
        <v>152</v>
      </c>
      <c r="AP27" s="4" t="s">
        <v>136</v>
      </c>
      <c r="AQ27">
        <v>13996209114.530001</v>
      </c>
      <c r="AR27" s="4">
        <v>58755</v>
      </c>
      <c r="AS27" s="15">
        <v>0</v>
      </c>
      <c r="AT27" s="15">
        <v>0</v>
      </c>
      <c r="AU27" s="15">
        <v>0</v>
      </c>
      <c r="AV27" s="15">
        <v>100</v>
      </c>
      <c r="AW27" s="15">
        <v>0</v>
      </c>
      <c r="AX27" s="15">
        <v>100</v>
      </c>
      <c r="AY27">
        <v>995.71497265440405</v>
      </c>
    </row>
    <row r="28" spans="1:51" x14ac:dyDescent="0.25">
      <c r="A28">
        <v>97</v>
      </c>
      <c r="B28" s="4">
        <v>0.98502001823299501</v>
      </c>
      <c r="C28" s="4">
        <v>23.057633805925899</v>
      </c>
      <c r="D28" s="4">
        <v>16.566458335878899</v>
      </c>
      <c r="E28" s="4">
        <v>2.16059682274716E-2</v>
      </c>
      <c r="F28" s="5">
        <v>1.4979981767004E-2</v>
      </c>
      <c r="G28" s="5">
        <v>0</v>
      </c>
      <c r="H28" s="4">
        <v>4.2670687878167497</v>
      </c>
      <c r="I28" s="4">
        <v>3.8411136594401998</v>
      </c>
      <c r="J28" s="4">
        <v>-4.2457904582260397</v>
      </c>
      <c r="K28" s="4">
        <v>72.482710358747596</v>
      </c>
      <c r="L28" s="4">
        <v>16.562020487815801</v>
      </c>
      <c r="M28" s="4">
        <v>44.935709026135001</v>
      </c>
      <c r="N28" s="4">
        <v>81.991498135927898</v>
      </c>
      <c r="O28" s="4">
        <v>60.845777939943602</v>
      </c>
      <c r="P28" s="4">
        <v>255988.16003511901</v>
      </c>
      <c r="Q28" s="4">
        <v>240985.97201052</v>
      </c>
      <c r="R28" s="4">
        <v>779.288503852693</v>
      </c>
      <c r="S28" s="4">
        <v>0</v>
      </c>
      <c r="T28" s="4">
        <v>0</v>
      </c>
      <c r="U28" s="4">
        <v>6.5704114070915198E-2</v>
      </c>
      <c r="V28" s="4">
        <v>1</v>
      </c>
      <c r="W28" s="4">
        <v>0</v>
      </c>
      <c r="X28" s="4">
        <v>0.68695157574383503</v>
      </c>
      <c r="Y28" s="4">
        <v>0</v>
      </c>
      <c r="Z28" s="5">
        <v>4.8482273170019001E-4</v>
      </c>
      <c r="AA28" s="5">
        <v>1.8512767618214101E-4</v>
      </c>
      <c r="AB28" s="10">
        <v>6.4233628823114003E-3</v>
      </c>
      <c r="AC28" s="10">
        <v>9.0943475712636397E-4</v>
      </c>
      <c r="AD28" s="10">
        <v>6.9772159697117303E-3</v>
      </c>
      <c r="AE28" s="4">
        <v>0.25028210869068901</v>
      </c>
      <c r="AF28" s="4">
        <v>4.66145883289589E-2</v>
      </c>
      <c r="AG28" s="4">
        <v>0.35010964588267002</v>
      </c>
      <c r="AH28" s="4">
        <v>0.52331744715274298</v>
      </c>
      <c r="AI28" s="4">
        <v>0.64348845671455202</v>
      </c>
      <c r="AJ28" s="4">
        <v>0.69440961716118599</v>
      </c>
      <c r="AK28" s="4">
        <v>0.73450842498836</v>
      </c>
      <c r="AL28" s="4">
        <v>0.77522994478573404</v>
      </c>
      <c r="AM28" s="4">
        <v>0</v>
      </c>
      <c r="AN28" s="4">
        <v>0</v>
      </c>
      <c r="AO28" s="4" t="s">
        <v>72</v>
      </c>
      <c r="AP28" s="4" t="s">
        <v>73</v>
      </c>
      <c r="AQ28">
        <v>12323058664.73</v>
      </c>
      <c r="AR28" s="4">
        <v>51136</v>
      </c>
      <c r="AS28" s="15">
        <v>0</v>
      </c>
      <c r="AT28" s="15">
        <v>0</v>
      </c>
      <c r="AU28" s="15">
        <v>0</v>
      </c>
      <c r="AV28" s="15">
        <v>100</v>
      </c>
      <c r="AW28" s="15">
        <v>0</v>
      </c>
      <c r="AX28" s="15">
        <v>100</v>
      </c>
      <c r="AY28" s="31">
        <v>1036.2054297356201</v>
      </c>
    </row>
    <row r="29" spans="1:51" x14ac:dyDescent="0.25">
      <c r="A29">
        <v>97</v>
      </c>
      <c r="B29" s="4">
        <v>0.98328688921677898</v>
      </c>
      <c r="C29" s="4">
        <v>24.566560347825401</v>
      </c>
      <c r="D29" s="4">
        <v>18.311112463763301</v>
      </c>
      <c r="E29" s="4">
        <v>2.3219473807478502E-2</v>
      </c>
      <c r="F29" s="5">
        <v>1.67131107832208E-2</v>
      </c>
      <c r="G29" s="5">
        <v>0</v>
      </c>
      <c r="H29" s="4">
        <v>4.3698318746391402</v>
      </c>
      <c r="I29" s="4">
        <v>3.85286336062951</v>
      </c>
      <c r="J29" s="4">
        <v>1.56744817288674</v>
      </c>
      <c r="K29" s="4">
        <v>85.762702900163106</v>
      </c>
      <c r="L29" s="4">
        <v>16.255727080480799</v>
      </c>
      <c r="M29" s="4">
        <v>42.957614695085297</v>
      </c>
      <c r="N29" s="4">
        <v>86.231617860704503</v>
      </c>
      <c r="O29" s="4">
        <v>63.943599041000901</v>
      </c>
      <c r="P29" s="4">
        <v>262161.39861131902</v>
      </c>
      <c r="Q29" s="4">
        <v>245546.43553453099</v>
      </c>
      <c r="R29" s="4">
        <v>777.87522675132004</v>
      </c>
      <c r="S29" s="4">
        <v>0</v>
      </c>
      <c r="T29" s="4">
        <v>0</v>
      </c>
      <c r="U29" s="4">
        <v>7.3710439084994597E-2</v>
      </c>
      <c r="V29" s="4">
        <v>1</v>
      </c>
      <c r="W29" s="4">
        <v>0</v>
      </c>
      <c r="X29" s="4">
        <v>0.68622938573251202</v>
      </c>
      <c r="Y29" s="4">
        <v>0</v>
      </c>
      <c r="Z29" s="5">
        <v>4.7160675262354499E-4</v>
      </c>
      <c r="AA29" s="5">
        <v>2.20384802319767E-4</v>
      </c>
      <c r="AB29" s="10">
        <v>6.5194183982462597E-3</v>
      </c>
      <c r="AC29" s="10">
        <v>1.0579920781522299E-3</v>
      </c>
      <c r="AD29" s="10">
        <v>8.4436906395853398E-3</v>
      </c>
      <c r="AE29" s="4">
        <v>0.25066116227237001</v>
      </c>
      <c r="AF29" s="4">
        <v>3.4578747618440299E-2</v>
      </c>
      <c r="AG29" s="4">
        <v>0.32383142845429402</v>
      </c>
      <c r="AH29" s="4">
        <v>0.50167883139495695</v>
      </c>
      <c r="AI29" s="4">
        <v>0.64244391338882501</v>
      </c>
      <c r="AJ29" s="4">
        <v>0.70566804064586597</v>
      </c>
      <c r="AK29" s="4">
        <v>0.75136297886661396</v>
      </c>
      <c r="AL29" s="4">
        <v>0.78957437680211395</v>
      </c>
      <c r="AM29" s="4">
        <v>0</v>
      </c>
      <c r="AN29" s="4">
        <v>0</v>
      </c>
      <c r="AO29" s="4" t="s">
        <v>74</v>
      </c>
      <c r="AP29" s="4" t="s">
        <v>75</v>
      </c>
      <c r="AQ29">
        <v>39475763801.580002</v>
      </c>
      <c r="AR29" s="4">
        <v>160767</v>
      </c>
      <c r="AS29" s="15">
        <v>0</v>
      </c>
      <c r="AT29" s="15">
        <v>0</v>
      </c>
      <c r="AU29" s="15">
        <v>0</v>
      </c>
      <c r="AV29" s="15">
        <v>100</v>
      </c>
      <c r="AW29" s="15">
        <v>0</v>
      </c>
      <c r="AX29" s="15">
        <v>100</v>
      </c>
      <c r="AY29" s="31">
        <v>1168.4281100498699</v>
      </c>
    </row>
    <row r="30" spans="1:51" x14ac:dyDescent="0.25">
      <c r="A30">
        <v>97</v>
      </c>
      <c r="B30" s="4">
        <v>0.98015123743681098</v>
      </c>
      <c r="C30" s="4">
        <v>27.8327252238272</v>
      </c>
      <c r="D30" s="4">
        <v>21.382883549072702</v>
      </c>
      <c r="E30" s="4">
        <v>2.68158536164778E-2</v>
      </c>
      <c r="F30" s="5">
        <v>1.9848762563187999E-2</v>
      </c>
      <c r="G30" s="5">
        <v>0</v>
      </c>
      <c r="H30" s="4">
        <v>4.5427600349880901</v>
      </c>
      <c r="I30" s="4">
        <v>3.8794892201324398</v>
      </c>
      <c r="J30" s="4">
        <v>7.6841269475214098</v>
      </c>
      <c r="K30" s="4">
        <v>109.95072660222399</v>
      </c>
      <c r="L30" s="4">
        <v>16.243205190269901</v>
      </c>
      <c r="M30" s="4">
        <v>41.998291168453299</v>
      </c>
      <c r="N30" s="4">
        <v>92.736033884214905</v>
      </c>
      <c r="O30" s="4">
        <v>68.948452058747804</v>
      </c>
      <c r="P30" s="4">
        <v>262115.26782389201</v>
      </c>
      <c r="Q30" s="4">
        <v>245753.25510049399</v>
      </c>
      <c r="R30" s="4">
        <v>775.71136755960003</v>
      </c>
      <c r="S30" s="4">
        <v>0</v>
      </c>
      <c r="T30" s="4">
        <v>0</v>
      </c>
      <c r="U30" s="4">
        <v>7.8100336825608893E-2</v>
      </c>
      <c r="V30" s="4">
        <v>1</v>
      </c>
      <c r="W30" s="4">
        <v>0</v>
      </c>
      <c r="X30" s="4">
        <v>0.68649134384697397</v>
      </c>
      <c r="Y30" s="4">
        <v>0</v>
      </c>
      <c r="Z30" s="5">
        <v>4.65569105182176E-4</v>
      </c>
      <c r="AA30" s="5">
        <v>2.8564719612662897E-4</v>
      </c>
      <c r="AB30" s="10">
        <v>6.6017302561488201E-3</v>
      </c>
      <c r="AC30" s="10">
        <v>1.31119964473519E-3</v>
      </c>
      <c r="AD30" s="10">
        <v>1.1184597851739799E-2</v>
      </c>
      <c r="AE30" s="4">
        <v>0.248503995215653</v>
      </c>
      <c r="AF30" s="4">
        <v>2.5562980595168799E-2</v>
      </c>
      <c r="AG30" s="4">
        <v>0.28817156210938899</v>
      </c>
      <c r="AH30" s="4">
        <v>0.47344038749257</v>
      </c>
      <c r="AI30" s="4">
        <v>0.65379664752858702</v>
      </c>
      <c r="AJ30" s="4">
        <v>0.72888264418748905</v>
      </c>
      <c r="AK30" s="4">
        <v>0.78571096448646205</v>
      </c>
      <c r="AL30" s="4">
        <v>0.82028871016798699</v>
      </c>
      <c r="AM30" s="4">
        <v>0</v>
      </c>
      <c r="AN30" s="4">
        <v>0</v>
      </c>
      <c r="AO30" s="4" t="s">
        <v>76</v>
      </c>
      <c r="AP30" s="4" t="s">
        <v>77</v>
      </c>
      <c r="AQ30">
        <v>15601891153.309999</v>
      </c>
      <c r="AR30" s="4">
        <v>63486</v>
      </c>
      <c r="AS30" s="15">
        <v>0</v>
      </c>
      <c r="AT30" s="15">
        <v>0</v>
      </c>
      <c r="AU30" s="15">
        <v>0</v>
      </c>
      <c r="AV30" s="15">
        <v>100</v>
      </c>
      <c r="AW30" s="15">
        <v>0</v>
      </c>
      <c r="AX30" s="15">
        <v>100</v>
      </c>
      <c r="AY30" s="31">
        <v>1426.27434758552</v>
      </c>
    </row>
    <row r="31" spans="1:51" x14ac:dyDescent="0.25">
      <c r="A31">
        <v>97</v>
      </c>
      <c r="B31" s="4">
        <v>0.976366135192416</v>
      </c>
      <c r="C31" s="4">
        <v>33.199597012478101</v>
      </c>
      <c r="D31" s="4">
        <v>24.949689658632401</v>
      </c>
      <c r="E31" s="4">
        <v>3.3062826396318301E-2</v>
      </c>
      <c r="F31" s="5">
        <v>2.36338648075833E-2</v>
      </c>
      <c r="G31" s="5">
        <v>0</v>
      </c>
      <c r="H31" s="4">
        <v>4.64328988859537</v>
      </c>
      <c r="I31" s="4">
        <v>3.9101985108836099</v>
      </c>
      <c r="J31" s="4">
        <v>8.2003181241955403</v>
      </c>
      <c r="K31" s="4">
        <v>134.915529193259</v>
      </c>
      <c r="L31" s="4">
        <v>16.271064926078299</v>
      </c>
      <c r="M31" s="4">
        <v>41.996825987369498</v>
      </c>
      <c r="N31" s="4">
        <v>100.93983128919901</v>
      </c>
      <c r="O31" s="4">
        <v>74.581636798707294</v>
      </c>
      <c r="P31" s="4">
        <v>261140.65790106801</v>
      </c>
      <c r="Q31" s="4">
        <v>245342.31123838</v>
      </c>
      <c r="R31" s="4">
        <v>773.18562134805302</v>
      </c>
      <c r="S31" s="4">
        <v>0</v>
      </c>
      <c r="T31" s="4">
        <v>0</v>
      </c>
      <c r="U31" s="4">
        <v>0.103593998552113</v>
      </c>
      <c r="V31" s="4">
        <v>1</v>
      </c>
      <c r="W31" s="4">
        <v>0</v>
      </c>
      <c r="X31" s="4">
        <v>0.55617546392341</v>
      </c>
      <c r="Y31" s="4">
        <v>0</v>
      </c>
      <c r="Z31" s="5">
        <v>4.6006954264693202E-4</v>
      </c>
      <c r="AA31" s="5">
        <v>3.4302571828609402E-4</v>
      </c>
      <c r="AB31" s="10">
        <v>6.74605826941789E-3</v>
      </c>
      <c r="AC31" s="10">
        <v>1.52626005392265E-3</v>
      </c>
      <c r="AD31" s="10">
        <v>1.45584324628372E-2</v>
      </c>
      <c r="AE31" s="4">
        <v>0.261472040270465</v>
      </c>
      <c r="AF31" s="4">
        <v>1.0319693512845301E-2</v>
      </c>
      <c r="AG31" s="4">
        <v>0.22096857400025</v>
      </c>
      <c r="AH31" s="4">
        <v>0.43984668788764503</v>
      </c>
      <c r="AI31" s="4">
        <v>0.63204772178797897</v>
      </c>
      <c r="AJ31" s="4">
        <v>0.71604561636985598</v>
      </c>
      <c r="AK31" s="4">
        <v>0.76238805105692997</v>
      </c>
      <c r="AL31" s="4">
        <v>0.79662370108173897</v>
      </c>
      <c r="AM31" s="4">
        <v>0</v>
      </c>
      <c r="AN31" s="4">
        <v>0</v>
      </c>
      <c r="AO31" s="4" t="s">
        <v>78</v>
      </c>
      <c r="AP31" s="4" t="s">
        <v>79</v>
      </c>
      <c r="AQ31">
        <v>4830054081.3500004</v>
      </c>
      <c r="AR31" s="4">
        <v>19687</v>
      </c>
      <c r="AS31" s="15">
        <v>0</v>
      </c>
      <c r="AT31" s="15">
        <v>0</v>
      </c>
      <c r="AU31" s="15">
        <v>0</v>
      </c>
      <c r="AV31" s="15">
        <v>100</v>
      </c>
      <c r="AW31" s="15">
        <v>0</v>
      </c>
      <c r="AX31" s="15">
        <v>100</v>
      </c>
      <c r="AY31">
        <v>1621.7723187246399</v>
      </c>
    </row>
    <row r="32" spans="1:51" x14ac:dyDescent="0.25">
      <c r="A32">
        <v>97</v>
      </c>
      <c r="B32" s="4">
        <v>0.97234480550995395</v>
      </c>
      <c r="C32" s="4">
        <v>38.883866479787599</v>
      </c>
      <c r="D32" s="4">
        <v>28.576096586611701</v>
      </c>
      <c r="E32" s="4">
        <v>4.02024082073782E-2</v>
      </c>
      <c r="F32" s="5">
        <v>2.76551944900452E-2</v>
      </c>
      <c r="G32" s="5">
        <v>0</v>
      </c>
      <c r="H32" s="4">
        <v>4.8008464499015604</v>
      </c>
      <c r="I32" s="4">
        <v>3.9568049136615802</v>
      </c>
      <c r="J32" s="4">
        <v>17.324106493391</v>
      </c>
      <c r="K32" s="4">
        <v>156.46957913237301</v>
      </c>
      <c r="L32" s="4">
        <v>16.080453740306002</v>
      </c>
      <c r="M32" s="4">
        <v>41.864947986270501</v>
      </c>
      <c r="N32" s="4">
        <v>105.369918152747</v>
      </c>
      <c r="O32" s="4">
        <v>76.373050873867001</v>
      </c>
      <c r="P32" s="4">
        <v>264238.50910205801</v>
      </c>
      <c r="Q32" s="4">
        <v>248255.94404159801</v>
      </c>
      <c r="R32" s="4">
        <v>765.96614788823103</v>
      </c>
      <c r="S32" s="4">
        <v>0</v>
      </c>
      <c r="T32" s="4">
        <v>0</v>
      </c>
      <c r="U32" s="4">
        <v>0.15409532322180799</v>
      </c>
      <c r="V32" s="4">
        <v>1</v>
      </c>
      <c r="W32" s="4">
        <v>0</v>
      </c>
      <c r="X32" s="4">
        <v>0.64822450115576202</v>
      </c>
      <c r="Y32" s="4">
        <v>0</v>
      </c>
      <c r="Z32" s="5">
        <v>4.6070109808172698E-4</v>
      </c>
      <c r="AA32" s="5">
        <v>4.3779667443986898E-4</v>
      </c>
      <c r="AB32" s="10">
        <v>7.0264683571549004E-3</v>
      </c>
      <c r="AC32" s="10">
        <v>1.5346903728164301E-3</v>
      </c>
      <c r="AD32" s="10">
        <v>1.8195518793763299E-2</v>
      </c>
      <c r="AE32" s="4">
        <v>0.28379609524968602</v>
      </c>
      <c r="AF32" s="4">
        <v>4.2922215899086303E-3</v>
      </c>
      <c r="AG32" s="4">
        <v>0.13063069511876901</v>
      </c>
      <c r="AH32" s="4">
        <v>0.355989858869451</v>
      </c>
      <c r="AI32" s="4">
        <v>0.55944381034935697</v>
      </c>
      <c r="AJ32" s="4">
        <v>0.64159859539649899</v>
      </c>
      <c r="AK32" s="4">
        <v>0.67778280122029799</v>
      </c>
      <c r="AL32" s="4">
        <v>0.71926400953182301</v>
      </c>
      <c r="AM32" s="4">
        <v>0</v>
      </c>
      <c r="AN32" s="4">
        <v>0</v>
      </c>
      <c r="AO32" s="4" t="s">
        <v>80</v>
      </c>
      <c r="AP32" s="4" t="s">
        <v>81</v>
      </c>
      <c r="AQ32">
        <v>608723574.78999996</v>
      </c>
      <c r="AR32" s="4">
        <v>2452</v>
      </c>
      <c r="AS32" s="15">
        <v>0</v>
      </c>
      <c r="AT32" s="15">
        <v>0</v>
      </c>
      <c r="AU32" s="15">
        <v>0</v>
      </c>
      <c r="AV32" s="15">
        <v>100</v>
      </c>
      <c r="AW32" s="15">
        <v>0</v>
      </c>
      <c r="AX32" s="15">
        <v>100</v>
      </c>
      <c r="AY32">
        <v>1813.8127167073501</v>
      </c>
    </row>
    <row r="33" spans="1:51" x14ac:dyDescent="0.25">
      <c r="A33">
        <v>97</v>
      </c>
      <c r="B33" s="4">
        <v>0.96809442008619495</v>
      </c>
      <c r="C33" s="4">
        <v>17.5405548212523</v>
      </c>
      <c r="D33" s="4">
        <v>32.233882687740802</v>
      </c>
      <c r="E33" s="4">
        <v>1.5943500701243299E-2</v>
      </c>
      <c r="F33" s="5">
        <v>3.1905579913804598E-2</v>
      </c>
      <c r="G33" s="5">
        <v>0</v>
      </c>
      <c r="H33" s="4">
        <v>4.9310769249791502</v>
      </c>
      <c r="I33" s="4">
        <v>4.0747756323282802</v>
      </c>
      <c r="J33" s="4">
        <v>23.236377604975399</v>
      </c>
      <c r="K33" s="4">
        <v>180.64416166148101</v>
      </c>
      <c r="L33" s="4">
        <v>18.142698102238299</v>
      </c>
      <c r="M33" s="4">
        <v>47.8412437591684</v>
      </c>
      <c r="N33" s="4">
        <v>117.043117468677</v>
      </c>
      <c r="O33" s="4">
        <v>76.052146188235596</v>
      </c>
      <c r="P33" s="4">
        <v>231122.49561169601</v>
      </c>
      <c r="Q33" s="4">
        <v>219938.22283018799</v>
      </c>
      <c r="R33" s="4">
        <v>778.47717172649095</v>
      </c>
      <c r="S33" s="4">
        <v>0</v>
      </c>
      <c r="T33" s="4">
        <v>0</v>
      </c>
      <c r="U33" s="4">
        <v>6.0809886202513298E-2</v>
      </c>
      <c r="V33" s="4">
        <v>1</v>
      </c>
      <c r="W33" s="4">
        <v>0</v>
      </c>
      <c r="X33" s="4">
        <v>0.977014766035746</v>
      </c>
      <c r="Y33" s="4">
        <v>0</v>
      </c>
      <c r="Z33" s="5">
        <v>6.3757503906635999E-4</v>
      </c>
      <c r="AA33" s="5">
        <v>5.0087776474930202E-4</v>
      </c>
      <c r="AB33" s="10">
        <v>7.4714712398709403E-3</v>
      </c>
      <c r="AC33" s="10">
        <v>1.6250182916898899E-3</v>
      </c>
      <c r="AD33" s="10">
        <v>2.1670618424638799E-2</v>
      </c>
      <c r="AE33" s="4">
        <v>0.32049905395586797</v>
      </c>
      <c r="AF33" s="4">
        <v>6.4731423926321197E-2</v>
      </c>
      <c r="AG33" s="4">
        <v>0.19185112410223101</v>
      </c>
      <c r="AH33" s="4">
        <v>0.23943204511216001</v>
      </c>
      <c r="AI33" s="4">
        <v>0.38924297302314198</v>
      </c>
      <c r="AJ33" s="4">
        <v>0.49000507973688001</v>
      </c>
      <c r="AK33" s="4">
        <v>0.51062185788858305</v>
      </c>
      <c r="AL33" s="4">
        <v>0.563048728860853</v>
      </c>
      <c r="AM33" s="4">
        <v>0</v>
      </c>
      <c r="AN33" s="4">
        <v>0</v>
      </c>
      <c r="AO33" s="4" t="s">
        <v>82</v>
      </c>
      <c r="AP33" s="4" t="s">
        <v>83</v>
      </c>
      <c r="AQ33">
        <v>11656725.810000001</v>
      </c>
      <c r="AR33" s="4">
        <v>53</v>
      </c>
      <c r="AS33" s="15">
        <v>0</v>
      </c>
      <c r="AT33" s="15">
        <v>0</v>
      </c>
      <c r="AU33" s="15">
        <v>0</v>
      </c>
      <c r="AV33" s="15">
        <v>100</v>
      </c>
      <c r="AW33" s="15">
        <v>0</v>
      </c>
      <c r="AX33" s="15">
        <v>100</v>
      </c>
      <c r="AY33">
        <v>1812.48239998645</v>
      </c>
    </row>
    <row r="34" spans="1:51" x14ac:dyDescent="0.25">
      <c r="A34">
        <v>97</v>
      </c>
      <c r="B34" s="4">
        <v>0.96996339611405402</v>
      </c>
      <c r="C34" s="4">
        <v>96.411941062781807</v>
      </c>
      <c r="D34" s="4">
        <v>30.647176753424599</v>
      </c>
      <c r="E34" s="4">
        <v>0.24217028424496501</v>
      </c>
      <c r="F34" s="5">
        <v>3.0036603885945399E-2</v>
      </c>
      <c r="G34" s="5">
        <v>0</v>
      </c>
      <c r="H34" s="4">
        <v>5.4535780859647698</v>
      </c>
      <c r="I34" s="4">
        <v>4.20482740119194</v>
      </c>
      <c r="J34" s="4">
        <v>29.7880566804651</v>
      </c>
      <c r="K34" s="4">
        <v>208.18783582566701</v>
      </c>
      <c r="L34" s="4">
        <v>21.377321439826598</v>
      </c>
      <c r="M34" s="4">
        <v>57.998554854290298</v>
      </c>
      <c r="N34" s="4">
        <v>123.02456484971999</v>
      </c>
      <c r="O34" s="4">
        <v>75.024716512272306</v>
      </c>
      <c r="P34" s="4">
        <v>186989.95379997601</v>
      </c>
      <c r="Q34" s="4">
        <v>186500.22500000001</v>
      </c>
      <c r="R34" s="4">
        <v>787.73751429790502</v>
      </c>
      <c r="S34" s="4">
        <v>0</v>
      </c>
      <c r="T34" s="4">
        <v>0</v>
      </c>
      <c r="U34" s="4">
        <v>0.27209831784385202</v>
      </c>
      <c r="V34" s="4">
        <v>1</v>
      </c>
      <c r="W34" s="4">
        <v>0</v>
      </c>
      <c r="X34" s="4">
        <v>1</v>
      </c>
      <c r="Y34" s="4">
        <v>0</v>
      </c>
      <c r="Z34" s="5">
        <v>9.7395342083568504E-4</v>
      </c>
      <c r="AA34" s="5">
        <v>2.4898943444143202E-4</v>
      </c>
      <c r="AB34" s="10">
        <v>6.7950033042402398E-3</v>
      </c>
      <c r="AC34" s="10">
        <v>8.7355564178126304E-4</v>
      </c>
      <c r="AD34" s="10">
        <v>2.11450845154629E-2</v>
      </c>
      <c r="AE34" s="4">
        <v>0.243467874369901</v>
      </c>
      <c r="AF34" s="4">
        <v>0</v>
      </c>
      <c r="AG34" s="4">
        <v>0.48708181183159399</v>
      </c>
      <c r="AH34" s="4">
        <v>0.48708181183159399</v>
      </c>
      <c r="AI34" s="4">
        <v>0.48708181183159399</v>
      </c>
      <c r="AJ34" s="4">
        <v>0.75918012967544601</v>
      </c>
      <c r="AK34" s="4">
        <v>0.75918012967544601</v>
      </c>
      <c r="AL34" s="4">
        <v>0.75918012967544601</v>
      </c>
      <c r="AM34" s="4">
        <v>0</v>
      </c>
      <c r="AN34" s="4">
        <v>0</v>
      </c>
      <c r="AO34" s="4" t="s">
        <v>84</v>
      </c>
      <c r="AP34" s="4" t="s">
        <v>85</v>
      </c>
      <c r="AQ34">
        <v>746000.9</v>
      </c>
      <c r="AR34" s="4">
        <v>4</v>
      </c>
      <c r="AS34" s="15">
        <v>0</v>
      </c>
      <c r="AT34" s="15">
        <v>0</v>
      </c>
      <c r="AU34" s="15">
        <v>0</v>
      </c>
      <c r="AV34" s="15">
        <v>100</v>
      </c>
      <c r="AW34" s="15">
        <v>0</v>
      </c>
      <c r="AX34" s="15">
        <v>100</v>
      </c>
      <c r="AY34">
        <v>1789.75046791109</v>
      </c>
    </row>
    <row r="35" spans="1:51" x14ac:dyDescent="0.25">
      <c r="A35">
        <v>97</v>
      </c>
      <c r="B35" s="4">
        <v>0.96682693118255403</v>
      </c>
      <c r="C35" s="4">
        <v>5.5769629290214296E-3</v>
      </c>
      <c r="D35" s="4">
        <v>33.290932279139298</v>
      </c>
      <c r="E35" s="4">
        <v>4.64758790614055E-6</v>
      </c>
      <c r="F35" s="5">
        <v>3.3173068817445903E-2</v>
      </c>
      <c r="G35" s="5">
        <v>0</v>
      </c>
      <c r="H35" s="4">
        <v>5.2101431873363202</v>
      </c>
      <c r="I35" s="4">
        <v>4.1712972169823201</v>
      </c>
      <c r="J35" s="4">
        <v>22.892224029991301</v>
      </c>
      <c r="K35" s="4">
        <v>236.956917537462</v>
      </c>
      <c r="L35" s="4">
        <v>21.237811114710901</v>
      </c>
      <c r="M35" s="4">
        <v>44.558085331037503</v>
      </c>
      <c r="N35" s="4">
        <v>135.12040436957599</v>
      </c>
      <c r="O35" s="4">
        <v>74.577668886365998</v>
      </c>
      <c r="P35" s="4">
        <v>188485.26231313101</v>
      </c>
      <c r="Q35" s="4">
        <v>187624.204</v>
      </c>
      <c r="R35" s="4">
        <v>794.87312812796699</v>
      </c>
      <c r="S35" s="4">
        <v>0</v>
      </c>
      <c r="T35" s="4">
        <v>0</v>
      </c>
      <c r="U35" s="4">
        <v>0</v>
      </c>
      <c r="V35" s="4">
        <v>1</v>
      </c>
      <c r="W35" s="4">
        <v>0</v>
      </c>
      <c r="X35" s="4">
        <v>1</v>
      </c>
      <c r="Y35" s="4">
        <v>0</v>
      </c>
      <c r="Z35" s="5">
        <v>1.1010412809964499E-3</v>
      </c>
      <c r="AA35" s="5">
        <v>8.1996500566035703E-4</v>
      </c>
      <c r="AB35" s="10">
        <v>7.51065726296517E-3</v>
      </c>
      <c r="AC35" s="10">
        <v>1.57520345934184E-3</v>
      </c>
      <c r="AD35" s="10">
        <v>2.2166181800052798E-2</v>
      </c>
      <c r="AE35" s="4">
        <v>0.27860128508853599</v>
      </c>
      <c r="AF35" s="4">
        <v>0</v>
      </c>
      <c r="AG35" s="4">
        <v>0</v>
      </c>
      <c r="AH35" s="4">
        <v>0.194452342619931</v>
      </c>
      <c r="AI35" s="4">
        <v>0.58094932144255695</v>
      </c>
      <c r="AJ35" s="4">
        <v>0.80799782100607798</v>
      </c>
      <c r="AK35" s="4">
        <v>0.80799782100607798</v>
      </c>
      <c r="AL35" s="4">
        <v>0.80799782100607798</v>
      </c>
      <c r="AM35" s="4">
        <v>0</v>
      </c>
      <c r="AN35" s="4">
        <v>0</v>
      </c>
      <c r="AO35" s="4" t="s">
        <v>86</v>
      </c>
      <c r="AP35" s="4" t="s">
        <v>87</v>
      </c>
      <c r="AQ35">
        <v>938121.02</v>
      </c>
      <c r="AR35" s="4">
        <v>5</v>
      </c>
      <c r="AS35" s="15">
        <v>0</v>
      </c>
      <c r="AT35" s="15">
        <v>0</v>
      </c>
      <c r="AU35" s="15">
        <v>0</v>
      </c>
      <c r="AV35" s="15">
        <v>100</v>
      </c>
      <c r="AW35" s="15">
        <v>0</v>
      </c>
      <c r="AX35" s="15">
        <v>100</v>
      </c>
      <c r="AY35">
        <v>1153.2721607011799</v>
      </c>
    </row>
    <row r="36" spans="1:51" x14ac:dyDescent="0.25">
      <c r="B36" s="4"/>
      <c r="C36" s="4"/>
      <c r="D36" s="4"/>
      <c r="E36" s="4"/>
      <c r="F36" s="5"/>
      <c r="G36" s="5"/>
      <c r="H36" s="4"/>
      <c r="I36" s="4"/>
      <c r="J36" s="4"/>
      <c r="K36" s="4"/>
      <c r="L36" s="4"/>
      <c r="M36" s="4"/>
      <c r="N36" s="4"/>
      <c r="O36" s="4"/>
      <c r="P36" s="4"/>
      <c r="Q36" s="4"/>
      <c r="R36" s="4"/>
      <c r="S36" s="4"/>
      <c r="T36" s="4"/>
      <c r="U36" s="4"/>
      <c r="V36" s="4"/>
      <c r="W36" s="4"/>
      <c r="X36" s="4"/>
      <c r="Y36" s="4"/>
      <c r="Z36" s="5"/>
      <c r="AA36" s="5"/>
      <c r="AB36" s="10"/>
      <c r="AC36" s="10"/>
      <c r="AD36" s="10"/>
      <c r="AE36" s="4"/>
      <c r="AF36" s="4"/>
      <c r="AG36" s="4"/>
      <c r="AH36" s="4"/>
      <c r="AI36" s="4"/>
      <c r="AJ36" s="4"/>
      <c r="AK36" s="4"/>
      <c r="AL36" s="4"/>
      <c r="AM36" s="4"/>
      <c r="AN36" s="4"/>
      <c r="AO36" s="4"/>
      <c r="AP36" s="4"/>
      <c r="AR36" s="4"/>
      <c r="AS36" s="15"/>
      <c r="AT36" s="15"/>
      <c r="AU36" s="15"/>
      <c r="AV36" s="15"/>
      <c r="AW36" s="15"/>
      <c r="AX36" s="15"/>
    </row>
    <row r="40" spans="1:51" x14ac:dyDescent="0.25">
      <c r="F40" t="s">
        <v>167</v>
      </c>
    </row>
    <row r="41" spans="1:51" x14ac:dyDescent="0.25">
      <c r="A41" t="s">
        <v>20</v>
      </c>
      <c r="B41" t="s">
        <v>21</v>
      </c>
      <c r="C41" t="s">
        <v>22</v>
      </c>
      <c r="D41" t="s">
        <v>23</v>
      </c>
      <c r="E41" t="s">
        <v>94</v>
      </c>
      <c r="F41" t="s">
        <v>95</v>
      </c>
      <c r="G41" t="s">
        <v>24</v>
      </c>
      <c r="H41" t="s">
        <v>25</v>
      </c>
      <c r="I41" t="s">
        <v>26</v>
      </c>
      <c r="J41" t="s">
        <v>27</v>
      </c>
      <c r="K41" t="s">
        <v>28</v>
      </c>
      <c r="L41" t="s">
        <v>29</v>
      </c>
      <c r="M41" t="s">
        <v>30</v>
      </c>
      <c r="N41" t="s">
        <v>31</v>
      </c>
      <c r="O41" t="s">
        <v>32</v>
      </c>
      <c r="P41" t="s">
        <v>33</v>
      </c>
      <c r="Q41" t="s">
        <v>34</v>
      </c>
      <c r="R41" t="s">
        <v>35</v>
      </c>
      <c r="S41" t="s">
        <v>36</v>
      </c>
      <c r="T41" t="s">
        <v>37</v>
      </c>
      <c r="U41" t="s">
        <v>38</v>
      </c>
      <c r="V41" t="s">
        <v>39</v>
      </c>
      <c r="W41" t="s">
        <v>40</v>
      </c>
      <c r="X41" t="s">
        <v>41</v>
      </c>
      <c r="Y41" t="s">
        <v>42</v>
      </c>
      <c r="Z41" t="s">
        <v>43</v>
      </c>
      <c r="AA41" t="s">
        <v>44</v>
      </c>
      <c r="AB41" t="s">
        <v>45</v>
      </c>
      <c r="AC41" t="s">
        <v>46</v>
      </c>
      <c r="AD41" t="s">
        <v>47</v>
      </c>
      <c r="AE41" t="s">
        <v>48</v>
      </c>
      <c r="AF41" t="s">
        <v>49</v>
      </c>
      <c r="AG41" t="s">
        <v>50</v>
      </c>
      <c r="AH41" t="s">
        <v>51</v>
      </c>
      <c r="AI41" t="s">
        <v>52</v>
      </c>
      <c r="AJ41" t="s">
        <v>53</v>
      </c>
      <c r="AK41" t="s">
        <v>54</v>
      </c>
      <c r="AL41" t="s">
        <v>55</v>
      </c>
      <c r="AM41" t="s">
        <v>56</v>
      </c>
      <c r="AN41" t="s">
        <v>57</v>
      </c>
      <c r="AO41" t="s">
        <v>58</v>
      </c>
      <c r="AP41" t="s">
        <v>59</v>
      </c>
      <c r="AQ41" t="s">
        <v>60</v>
      </c>
      <c r="AR41" t="s">
        <v>61</v>
      </c>
      <c r="AS41" t="s">
        <v>116</v>
      </c>
      <c r="AT41" t="s">
        <v>117</v>
      </c>
      <c r="AU41" t="s">
        <v>118</v>
      </c>
      <c r="AV41" t="s">
        <v>119</v>
      </c>
      <c r="AW41" t="s">
        <v>120</v>
      </c>
      <c r="AX41" t="s">
        <v>121</v>
      </c>
      <c r="AY41" t="s">
        <v>171</v>
      </c>
    </row>
    <row r="42" spans="1:51" x14ac:dyDescent="0.25">
      <c r="A42">
        <v>96</v>
      </c>
      <c r="B42" s="4">
        <v>0.99016325509688496</v>
      </c>
      <c r="C42" s="4">
        <v>1.38999499393278</v>
      </c>
      <c r="D42" s="4">
        <v>11.1859514157214</v>
      </c>
      <c r="E42" s="4">
        <v>1.16577486237594E-3</v>
      </c>
      <c r="F42" s="5">
        <v>9.8367449031143799E-3</v>
      </c>
      <c r="G42" s="5">
        <v>0</v>
      </c>
      <c r="H42" s="4">
        <v>2.875</v>
      </c>
      <c r="I42" s="4">
        <v>3.9220263012463601</v>
      </c>
      <c r="J42" s="4">
        <v>-74.513003639557894</v>
      </c>
      <c r="K42" s="4">
        <v>-157.69839925056399</v>
      </c>
      <c r="L42" s="4">
        <v>93.6528688968111</v>
      </c>
      <c r="M42" s="4">
        <v>40.478404882152603</v>
      </c>
      <c r="N42" s="4">
        <v>41</v>
      </c>
      <c r="O42" s="4">
        <v>8.1687900899038102</v>
      </c>
      <c r="P42" s="4">
        <v>42055.405397264498</v>
      </c>
      <c r="Q42" s="4">
        <v>42039.652499999997</v>
      </c>
      <c r="R42" s="4">
        <v>802</v>
      </c>
      <c r="S42" s="4">
        <v>0</v>
      </c>
      <c r="T42" s="4">
        <v>0</v>
      </c>
      <c r="U42" s="4">
        <v>0</v>
      </c>
      <c r="V42" s="4">
        <v>1</v>
      </c>
      <c r="W42" s="4">
        <v>0</v>
      </c>
      <c r="X42" s="4">
        <v>1</v>
      </c>
      <c r="Y42" s="4">
        <v>0</v>
      </c>
      <c r="Z42" s="5">
        <v>2.8107817873613398E-3</v>
      </c>
      <c r="AA42" s="5">
        <v>1.31448286888194E-6</v>
      </c>
      <c r="AB42" s="10">
        <v>7.0246386328841502E-3</v>
      </c>
      <c r="AC42" s="10">
        <v>0</v>
      </c>
      <c r="AD42" s="10">
        <v>0</v>
      </c>
      <c r="AE42" s="4">
        <v>0.13787691241677599</v>
      </c>
      <c r="AF42" s="4">
        <v>0</v>
      </c>
      <c r="AG42" s="4">
        <v>1</v>
      </c>
      <c r="AH42" s="4">
        <v>1</v>
      </c>
      <c r="AI42" s="4">
        <v>1</v>
      </c>
      <c r="AJ42" s="4">
        <v>1</v>
      </c>
      <c r="AK42" s="4">
        <v>1</v>
      </c>
      <c r="AL42" s="4">
        <v>1</v>
      </c>
      <c r="AM42" s="4">
        <v>0</v>
      </c>
      <c r="AN42" s="4">
        <v>0</v>
      </c>
      <c r="AO42" s="4" t="s">
        <v>172</v>
      </c>
      <c r="AP42" s="4">
        <f>-175--150</f>
        <v>-25</v>
      </c>
      <c r="AQ42">
        <v>168158.61</v>
      </c>
      <c r="AR42" s="4">
        <v>4</v>
      </c>
      <c r="AS42" s="15">
        <v>0</v>
      </c>
      <c r="AT42" s="15">
        <v>0</v>
      </c>
      <c r="AU42" s="15">
        <v>0</v>
      </c>
      <c r="AV42" s="15">
        <v>100</v>
      </c>
      <c r="AW42" s="15">
        <v>0</v>
      </c>
      <c r="AX42" s="15">
        <v>100</v>
      </c>
      <c r="AY42" s="31">
        <v>0</v>
      </c>
    </row>
    <row r="43" spans="1:51" x14ac:dyDescent="0.25">
      <c r="A43">
        <v>96</v>
      </c>
      <c r="B43" s="4">
        <v>0.99533414741135395</v>
      </c>
      <c r="C43" s="4">
        <v>41.8414018499493</v>
      </c>
      <c r="D43" s="4">
        <v>5.4575513119489401</v>
      </c>
      <c r="E43" s="4">
        <v>4.4161555543532703E-2</v>
      </c>
      <c r="F43" s="5">
        <v>4.66585258864558E-3</v>
      </c>
      <c r="G43" s="5">
        <v>0</v>
      </c>
      <c r="H43" s="4">
        <v>2.5334019564135399</v>
      </c>
      <c r="I43" s="4">
        <v>3.7485305433060701</v>
      </c>
      <c r="J43" s="4">
        <v>-120.674835733112</v>
      </c>
      <c r="K43" s="4">
        <v>-131.03762582131901</v>
      </c>
      <c r="L43" s="4">
        <v>22.151297408086901</v>
      </c>
      <c r="M43" s="4">
        <v>41.220962566293103</v>
      </c>
      <c r="N43" s="4">
        <v>76.526196532990895</v>
      </c>
      <c r="O43" s="4">
        <v>66.789638658364197</v>
      </c>
      <c r="P43" s="4">
        <v>251252.00475131499</v>
      </c>
      <c r="Q43" s="4">
        <v>179104.46400000001</v>
      </c>
      <c r="R43" s="4">
        <v>790.15793448900297</v>
      </c>
      <c r="S43" s="4">
        <v>0</v>
      </c>
      <c r="T43" s="4">
        <v>0</v>
      </c>
      <c r="U43" s="4">
        <v>0</v>
      </c>
      <c r="V43" s="4">
        <v>1</v>
      </c>
      <c r="W43" s="4">
        <v>0</v>
      </c>
      <c r="X43" s="4">
        <v>8.9071883769463095E-2</v>
      </c>
      <c r="Y43" s="4">
        <v>0</v>
      </c>
      <c r="Z43" s="5">
        <v>6.5261895361848701E-4</v>
      </c>
      <c r="AA43" s="5">
        <v>1.1419283222443801E-5</v>
      </c>
      <c r="AB43" s="10">
        <v>4.0018043451055399E-3</v>
      </c>
      <c r="AC43" s="10">
        <v>0</v>
      </c>
      <c r="AD43" s="10">
        <v>0</v>
      </c>
      <c r="AE43" s="4">
        <v>2.58682669365096E-2</v>
      </c>
      <c r="AF43" s="4">
        <v>0.91092811623053604</v>
      </c>
      <c r="AG43" s="4">
        <v>1</v>
      </c>
      <c r="AH43" s="4">
        <v>1</v>
      </c>
      <c r="AI43" s="4">
        <v>1</v>
      </c>
      <c r="AJ43" s="4">
        <v>1</v>
      </c>
      <c r="AK43" s="4">
        <v>1</v>
      </c>
      <c r="AL43" s="4">
        <v>1</v>
      </c>
      <c r="AM43" s="4">
        <v>0</v>
      </c>
      <c r="AN43" s="4">
        <v>0</v>
      </c>
      <c r="AO43" s="4" t="s">
        <v>62</v>
      </c>
      <c r="AP43" s="4">
        <f>-150--125</f>
        <v>-25</v>
      </c>
      <c r="AQ43">
        <v>895522.32</v>
      </c>
      <c r="AR43" s="4">
        <v>5</v>
      </c>
      <c r="AS43" s="15">
        <v>0</v>
      </c>
      <c r="AT43" s="15">
        <v>0</v>
      </c>
      <c r="AU43" s="15">
        <v>0</v>
      </c>
      <c r="AV43" s="15">
        <v>100</v>
      </c>
      <c r="AW43" s="15">
        <v>0</v>
      </c>
      <c r="AX43" s="15">
        <v>100</v>
      </c>
      <c r="AY43" s="31">
        <v>0</v>
      </c>
    </row>
    <row r="44" spans="1:51" x14ac:dyDescent="0.25">
      <c r="A44">
        <v>96</v>
      </c>
      <c r="B44" s="4">
        <v>0.98645267093016398</v>
      </c>
      <c r="C44" s="4">
        <v>61.850609786637399</v>
      </c>
      <c r="D44" s="4">
        <v>15.0985638573505</v>
      </c>
      <c r="E44" s="4">
        <v>7.7165192874587701E-2</v>
      </c>
      <c r="F44" s="5">
        <v>1.35473290698352E-2</v>
      </c>
      <c r="G44" s="5">
        <v>0</v>
      </c>
      <c r="H44" s="4">
        <v>3.1337856125148802</v>
      </c>
      <c r="I44" s="4">
        <v>3.8864620413242399</v>
      </c>
      <c r="J44" s="4">
        <v>-84.982652540292804</v>
      </c>
      <c r="K44" s="4">
        <v>-106.270164184671</v>
      </c>
      <c r="L44" s="4">
        <v>72.463532774331</v>
      </c>
      <c r="M44" s="4">
        <v>39.7625613394396</v>
      </c>
      <c r="N44" s="4">
        <v>77.245945026197703</v>
      </c>
      <c r="O44" s="4">
        <v>25.502221116234999</v>
      </c>
      <c r="P44" s="4">
        <v>111266.44246321599</v>
      </c>
      <c r="Q44" s="4">
        <v>34521.786823529401</v>
      </c>
      <c r="R44" s="4">
        <v>787.562206448805</v>
      </c>
      <c r="S44" s="4">
        <v>0</v>
      </c>
      <c r="T44" s="4">
        <v>0</v>
      </c>
      <c r="U44" s="4">
        <v>6.0921129200087597E-2</v>
      </c>
      <c r="V44" s="4">
        <v>1</v>
      </c>
      <c r="W44" s="4">
        <v>0</v>
      </c>
      <c r="X44" s="4">
        <v>8.7682258475421798E-2</v>
      </c>
      <c r="Y44" s="4">
        <v>0</v>
      </c>
      <c r="Z44" s="5">
        <v>5.66748679569333E-3</v>
      </c>
      <c r="AA44" s="5">
        <v>2.5811296314162501E-5</v>
      </c>
      <c r="AB44" s="10">
        <v>7.7927231051012798E-3</v>
      </c>
      <c r="AC44" s="10">
        <v>6.1295749519822403E-5</v>
      </c>
      <c r="AD44" s="10">
        <v>0</v>
      </c>
      <c r="AE44" s="4">
        <v>0.198467292262241</v>
      </c>
      <c r="AF44" s="4">
        <v>0.30299373638856097</v>
      </c>
      <c r="AG44" s="4">
        <v>0.36379955222002802</v>
      </c>
      <c r="AH44" s="4">
        <v>0.49818156778116102</v>
      </c>
      <c r="AI44" s="4">
        <v>0.64146854807338205</v>
      </c>
      <c r="AJ44" s="4">
        <v>0.69110609870006401</v>
      </c>
      <c r="AK44" s="4">
        <v>0.74583535632406806</v>
      </c>
      <c r="AL44" s="4">
        <v>0.86267927417075796</v>
      </c>
      <c r="AM44" s="4">
        <v>0</v>
      </c>
      <c r="AN44" s="4">
        <v>0</v>
      </c>
      <c r="AO44" s="4" t="s">
        <v>63</v>
      </c>
      <c r="AP44" s="4">
        <f>-125--100</f>
        <v>-25</v>
      </c>
      <c r="AQ44">
        <v>2934351.88</v>
      </c>
      <c r="AR44" s="4">
        <v>85</v>
      </c>
      <c r="AS44" s="15">
        <v>0</v>
      </c>
      <c r="AT44" s="15">
        <v>0</v>
      </c>
      <c r="AU44" s="15">
        <v>0</v>
      </c>
      <c r="AV44" s="15">
        <v>100</v>
      </c>
      <c r="AW44" s="15">
        <v>0</v>
      </c>
      <c r="AX44" s="15">
        <v>100</v>
      </c>
      <c r="AY44" s="31">
        <v>2.3768105991432701E-2</v>
      </c>
    </row>
    <row r="45" spans="1:51" x14ac:dyDescent="0.25">
      <c r="A45">
        <v>96</v>
      </c>
      <c r="B45" s="4">
        <v>0.99125044664093198</v>
      </c>
      <c r="C45" s="4">
        <v>22.748173448642099</v>
      </c>
      <c r="D45" s="4">
        <v>10.008653060408401</v>
      </c>
      <c r="E45" s="4">
        <v>2.1278648057032501E-2</v>
      </c>
      <c r="F45" s="5">
        <v>8.7495533590679093E-3</v>
      </c>
      <c r="G45" s="5">
        <v>0</v>
      </c>
      <c r="H45" s="4">
        <v>3.0524627854231499</v>
      </c>
      <c r="I45" s="4">
        <v>3.9008347024716099</v>
      </c>
      <c r="J45" s="4">
        <v>-71.041487638757701</v>
      </c>
      <c r="K45" s="4">
        <v>-83.1688562442029</v>
      </c>
      <c r="L45" s="4">
        <v>35.875796542257802</v>
      </c>
      <c r="M45" s="4">
        <v>39.3825609667755</v>
      </c>
      <c r="N45" s="4">
        <v>66.842773363910297</v>
      </c>
      <c r="O45" s="4">
        <v>40.798932391239198</v>
      </c>
      <c r="P45" s="4">
        <v>195877.97292249301</v>
      </c>
      <c r="Q45" s="4">
        <v>85845.352688821702</v>
      </c>
      <c r="R45" s="4">
        <v>785.670763260527</v>
      </c>
      <c r="S45" s="4">
        <v>0</v>
      </c>
      <c r="T45" s="4">
        <v>0</v>
      </c>
      <c r="U45" s="4">
        <v>7.3068010057489802E-3</v>
      </c>
      <c r="V45" s="4">
        <v>1</v>
      </c>
      <c r="W45" s="4">
        <v>0</v>
      </c>
      <c r="X45" s="4">
        <v>0.57354833472495104</v>
      </c>
      <c r="Y45" s="4">
        <v>0</v>
      </c>
      <c r="Z45" s="5">
        <v>1.9285714295320599E-3</v>
      </c>
      <c r="AA45" s="5">
        <v>3.76702183224529E-5</v>
      </c>
      <c r="AB45" s="10">
        <v>6.6966600026198298E-3</v>
      </c>
      <c r="AC45" s="10">
        <v>3.89544207855043E-5</v>
      </c>
      <c r="AD45" s="10">
        <v>4.7685307081786399E-5</v>
      </c>
      <c r="AE45" s="4">
        <v>0.173458852966871</v>
      </c>
      <c r="AF45" s="4">
        <v>0.101235972327437</v>
      </c>
      <c r="AG45" s="4">
        <v>0.53629980287879198</v>
      </c>
      <c r="AH45" s="4">
        <v>0.71068058271076795</v>
      </c>
      <c r="AI45" s="4">
        <v>0.78798646071902401</v>
      </c>
      <c r="AJ45" s="4">
        <v>0.84669820040130905</v>
      </c>
      <c r="AK45" s="4">
        <v>0.88663004599586304</v>
      </c>
      <c r="AL45" s="4">
        <v>0.96298754872552905</v>
      </c>
      <c r="AM45" s="4">
        <v>0</v>
      </c>
      <c r="AN45" s="4">
        <v>0</v>
      </c>
      <c r="AO45" s="4" t="s">
        <v>64</v>
      </c>
      <c r="AP45" s="4">
        <f>-100--75</f>
        <v>-25</v>
      </c>
      <c r="AQ45">
        <v>56829623.479999997</v>
      </c>
      <c r="AR45" s="4">
        <v>662</v>
      </c>
      <c r="AS45" s="15">
        <v>0</v>
      </c>
      <c r="AT45" s="15">
        <v>0</v>
      </c>
      <c r="AU45" s="15">
        <v>0</v>
      </c>
      <c r="AV45" s="15">
        <v>100</v>
      </c>
      <c r="AW45" s="15">
        <v>0</v>
      </c>
      <c r="AX45" s="15">
        <v>100</v>
      </c>
      <c r="AY45">
        <v>3.0447510533040001</v>
      </c>
    </row>
    <row r="46" spans="1:51" x14ac:dyDescent="0.25">
      <c r="A46">
        <v>96</v>
      </c>
      <c r="B46" s="4">
        <v>0.99200132491770998</v>
      </c>
      <c r="C46" s="4">
        <v>15.7282263892311</v>
      </c>
      <c r="D46" s="4">
        <v>9.1872083542718403</v>
      </c>
      <c r="E46" s="4">
        <v>1.4159071456129499E-2</v>
      </c>
      <c r="F46" s="5">
        <v>7.9986750822891792E-3</v>
      </c>
      <c r="G46" s="5">
        <v>0</v>
      </c>
      <c r="H46" s="4">
        <v>3.2220005711331701</v>
      </c>
      <c r="I46" s="4">
        <v>3.91300535654086</v>
      </c>
      <c r="J46" s="4">
        <v>-53.523879687449899</v>
      </c>
      <c r="K46" s="4">
        <v>-57.545537349867601</v>
      </c>
      <c r="L46" s="4">
        <v>26.0634469434629</v>
      </c>
      <c r="M46" s="4">
        <v>39.368715087878201</v>
      </c>
      <c r="N46" s="4">
        <v>73.6457113971571</v>
      </c>
      <c r="O46" s="4">
        <v>50.955983863747903</v>
      </c>
      <c r="P46" s="4">
        <v>207709.45274923299</v>
      </c>
      <c r="Q46" s="4">
        <v>139122.67729233199</v>
      </c>
      <c r="R46" s="4">
        <v>784.96260161606995</v>
      </c>
      <c r="S46" s="4">
        <v>0</v>
      </c>
      <c r="T46" s="4">
        <v>0</v>
      </c>
      <c r="U46" s="4">
        <v>3.0896633416502998E-2</v>
      </c>
      <c r="V46" s="4">
        <v>1</v>
      </c>
      <c r="W46" s="4">
        <v>0</v>
      </c>
      <c r="X46" s="4">
        <v>0.48196430647768401</v>
      </c>
      <c r="Y46" s="4">
        <v>0</v>
      </c>
      <c r="Z46" s="5">
        <v>1.00062518625257E-3</v>
      </c>
      <c r="AA46" s="5">
        <v>6.1743995718720199E-5</v>
      </c>
      <c r="AB46" s="10">
        <v>6.8406436498637899E-3</v>
      </c>
      <c r="AC46" s="10">
        <v>5.4085299331743103E-5</v>
      </c>
      <c r="AD46" s="10">
        <v>4.1563414238987399E-5</v>
      </c>
      <c r="AE46" s="4">
        <v>0.19450741168411401</v>
      </c>
      <c r="AF46" s="4">
        <v>6.0084131432226899E-2</v>
      </c>
      <c r="AG46" s="4">
        <v>0.45397926652673698</v>
      </c>
      <c r="AH46" s="4">
        <v>0.62264196444868403</v>
      </c>
      <c r="AI46" s="4">
        <v>0.73503706282608205</v>
      </c>
      <c r="AJ46" s="4">
        <v>0.80284969997912004</v>
      </c>
      <c r="AK46" s="4">
        <v>0.87239910487310202</v>
      </c>
      <c r="AL46" s="4">
        <v>0.94237494429532598</v>
      </c>
      <c r="AM46" s="4">
        <v>0</v>
      </c>
      <c r="AN46" s="4">
        <v>0</v>
      </c>
      <c r="AO46" s="4" t="s">
        <v>65</v>
      </c>
      <c r="AP46" s="4">
        <f>-75--50</f>
        <v>-25</v>
      </c>
      <c r="AQ46">
        <v>348363183.94</v>
      </c>
      <c r="AR46" s="4">
        <v>2504</v>
      </c>
      <c r="AS46" s="15">
        <v>0</v>
      </c>
      <c r="AT46" s="15">
        <v>0</v>
      </c>
      <c r="AU46" s="15">
        <v>0</v>
      </c>
      <c r="AV46" s="15">
        <v>100</v>
      </c>
      <c r="AW46" s="15">
        <v>0</v>
      </c>
      <c r="AX46" s="15">
        <v>100</v>
      </c>
      <c r="AY46">
        <v>6.30744154745366</v>
      </c>
    </row>
    <row r="47" spans="1:51" x14ac:dyDescent="0.25">
      <c r="A47">
        <v>96</v>
      </c>
      <c r="B47" s="4">
        <v>0.989345689371398</v>
      </c>
      <c r="C47" s="4">
        <v>8.36554469127943</v>
      </c>
      <c r="D47" s="4">
        <v>12.061958223875401</v>
      </c>
      <c r="E47" s="4">
        <v>7.2537995552872997E-3</v>
      </c>
      <c r="F47" s="5">
        <v>1.0654310628601499E-2</v>
      </c>
      <c r="G47" s="5">
        <v>0</v>
      </c>
      <c r="H47" s="4">
        <v>3.39232699210321</v>
      </c>
      <c r="I47" s="4">
        <v>3.9217982948552099</v>
      </c>
      <c r="J47" s="4">
        <v>-38.154026442976303</v>
      </c>
      <c r="K47" s="4">
        <v>-32.856720288466498</v>
      </c>
      <c r="L47" s="4">
        <v>18.141662355225701</v>
      </c>
      <c r="M47" s="4">
        <v>39.633938066653798</v>
      </c>
      <c r="N47" s="4">
        <v>73.312361766919196</v>
      </c>
      <c r="O47" s="4">
        <v>55.128453148080702</v>
      </c>
      <c r="P47" s="4">
        <v>244041.59392161001</v>
      </c>
      <c r="Q47" s="4">
        <v>217609.004178645</v>
      </c>
      <c r="R47" s="4">
        <v>783.06008667623405</v>
      </c>
      <c r="S47" s="4">
        <v>0</v>
      </c>
      <c r="T47" s="4">
        <v>0</v>
      </c>
      <c r="U47" s="4">
        <v>6.3766489942217397E-2</v>
      </c>
      <c r="V47" s="4">
        <v>1</v>
      </c>
      <c r="W47" s="4">
        <v>0</v>
      </c>
      <c r="X47" s="4">
        <v>0.46369514601225797</v>
      </c>
      <c r="Y47" s="4">
        <v>0</v>
      </c>
      <c r="Z47" s="5">
        <v>5.1711253222289598E-4</v>
      </c>
      <c r="AA47" s="5">
        <v>7.7084284605790902E-5</v>
      </c>
      <c r="AB47" s="10">
        <v>6.7789692338650004E-3</v>
      </c>
      <c r="AC47" s="10">
        <v>7.6340586916730295E-5</v>
      </c>
      <c r="AD47" s="10">
        <v>3.2047858760943702E-3</v>
      </c>
      <c r="AE47" s="4">
        <v>0.21099383578142999</v>
      </c>
      <c r="AF47" s="4">
        <v>3.06634868064408E-2</v>
      </c>
      <c r="AG47" s="4">
        <v>0.41163362290555799</v>
      </c>
      <c r="AH47" s="4">
        <v>0.56861052536103796</v>
      </c>
      <c r="AI47" s="4">
        <v>0.67737129268485696</v>
      </c>
      <c r="AJ47" s="4">
        <v>0.757332425731293</v>
      </c>
      <c r="AK47" s="4">
        <v>0.82464613259046204</v>
      </c>
      <c r="AL47" s="4">
        <v>0.90387564341524396</v>
      </c>
      <c r="AM47" s="4">
        <v>0</v>
      </c>
      <c r="AN47" s="4">
        <v>0</v>
      </c>
      <c r="AO47" s="4" t="s">
        <v>66</v>
      </c>
      <c r="AP47" s="4">
        <f>-50--25</f>
        <v>-25</v>
      </c>
      <c r="AQ47">
        <v>6161163735.3100004</v>
      </c>
      <c r="AR47" s="4">
        <v>28313</v>
      </c>
      <c r="AS47" s="15">
        <v>0</v>
      </c>
      <c r="AT47" s="15">
        <v>0</v>
      </c>
      <c r="AU47" s="15">
        <v>0</v>
      </c>
      <c r="AV47" s="15">
        <v>100</v>
      </c>
      <c r="AW47" s="15">
        <v>0</v>
      </c>
      <c r="AX47" s="15">
        <v>100</v>
      </c>
      <c r="AY47">
        <v>1.61967230061164</v>
      </c>
    </row>
    <row r="48" spans="1:51" x14ac:dyDescent="0.25">
      <c r="A48">
        <v>96</v>
      </c>
      <c r="B48" s="4">
        <v>0.98659205746861001</v>
      </c>
      <c r="C48" s="4">
        <v>9.7390620443815799</v>
      </c>
      <c r="D48" s="4">
        <v>14.954492249124501</v>
      </c>
      <c r="E48" s="4">
        <v>8.5024314580202705E-3</v>
      </c>
      <c r="F48" s="5">
        <v>1.3407942531389201E-2</v>
      </c>
      <c r="G48" s="5">
        <v>0</v>
      </c>
      <c r="H48" s="4">
        <v>3.47064003329535</v>
      </c>
      <c r="I48" s="4">
        <v>3.9038223362851499</v>
      </c>
      <c r="J48" s="4">
        <v>-31.258411193295402</v>
      </c>
      <c r="K48" s="4">
        <v>-22.344470947636101</v>
      </c>
      <c r="L48" s="4">
        <v>17.328303684368802</v>
      </c>
      <c r="M48" s="4">
        <v>39.588769347117399</v>
      </c>
      <c r="N48" s="4">
        <v>73.403326754405896</v>
      </c>
      <c r="O48" s="4">
        <v>55.626403081507299</v>
      </c>
      <c r="P48" s="4">
        <v>250573.25140415499</v>
      </c>
      <c r="Q48" s="4">
        <v>229256.002562732</v>
      </c>
      <c r="R48" s="4">
        <v>782.64413766271798</v>
      </c>
      <c r="S48" s="4">
        <v>0</v>
      </c>
      <c r="T48" s="4">
        <v>0</v>
      </c>
      <c r="U48" s="4">
        <v>6.3523987471782603E-2</v>
      </c>
      <c r="V48" s="4">
        <v>1</v>
      </c>
      <c r="W48" s="4">
        <v>0</v>
      </c>
      <c r="X48" s="4">
        <v>0.50342203401562602</v>
      </c>
      <c r="Y48" s="4">
        <v>0</v>
      </c>
      <c r="Z48" s="5">
        <v>4.8547287284022E-4</v>
      </c>
      <c r="AA48" s="5">
        <v>7.5600861097412499E-5</v>
      </c>
      <c r="AB48" s="10">
        <v>6.6594783808805796E-3</v>
      </c>
      <c r="AC48" s="10">
        <v>9.9235558289991298E-5</v>
      </c>
      <c r="AD48" s="10">
        <v>6.08813687270684E-3</v>
      </c>
      <c r="AE48" s="4">
        <v>0.214597758575405</v>
      </c>
      <c r="AF48" s="4">
        <v>3.6179622141035997E-2</v>
      </c>
      <c r="AG48" s="4">
        <v>0.404391220357468</v>
      </c>
      <c r="AH48" s="4">
        <v>0.55309870598850897</v>
      </c>
      <c r="AI48" s="4">
        <v>0.66677195657431798</v>
      </c>
      <c r="AJ48" s="4">
        <v>0.73976496103499001</v>
      </c>
      <c r="AK48" s="4">
        <v>0.816286256021032</v>
      </c>
      <c r="AL48" s="4">
        <v>0.89305997950858595</v>
      </c>
      <c r="AM48" s="4">
        <v>0</v>
      </c>
      <c r="AN48" s="4">
        <v>0</v>
      </c>
      <c r="AO48" s="4" t="s">
        <v>137</v>
      </c>
      <c r="AP48" s="4">
        <f>-25--20</f>
        <v>-5</v>
      </c>
      <c r="AQ48">
        <v>3818946490.6900001</v>
      </c>
      <c r="AR48" s="4">
        <v>16658</v>
      </c>
      <c r="AS48" s="15">
        <v>0</v>
      </c>
      <c r="AT48" s="15">
        <v>0</v>
      </c>
      <c r="AU48" s="15">
        <v>0</v>
      </c>
      <c r="AV48" s="15">
        <v>100</v>
      </c>
      <c r="AW48" s="15">
        <v>0</v>
      </c>
      <c r="AX48" s="15">
        <v>100</v>
      </c>
      <c r="AY48">
        <v>2.0742320880973302</v>
      </c>
    </row>
    <row r="49" spans="1:51" x14ac:dyDescent="0.25">
      <c r="A49">
        <v>96</v>
      </c>
      <c r="B49" s="4">
        <v>0.98528248500677096</v>
      </c>
      <c r="C49" s="4">
        <v>8.2769275568688201</v>
      </c>
      <c r="D49" s="4">
        <v>16.299288288071001</v>
      </c>
      <c r="E49" s="4">
        <v>7.1738302237050197E-3</v>
      </c>
      <c r="F49" s="5">
        <v>1.4717514993228801E-2</v>
      </c>
      <c r="G49" s="5">
        <v>0</v>
      </c>
      <c r="H49" s="4">
        <v>3.5100942896759602</v>
      </c>
      <c r="I49" s="4">
        <v>3.9029667002594302</v>
      </c>
      <c r="J49" s="4">
        <v>-27.972997233154999</v>
      </c>
      <c r="K49" s="4">
        <v>-17.3467266692248</v>
      </c>
      <c r="L49" s="4">
        <v>16.741746464386601</v>
      </c>
      <c r="M49" s="4">
        <v>39.276430459735202</v>
      </c>
      <c r="N49" s="4">
        <v>72.486817885258901</v>
      </c>
      <c r="O49" s="4">
        <v>54.724229769875002</v>
      </c>
      <c r="P49" s="4">
        <v>258476.521014339</v>
      </c>
      <c r="Q49" s="4">
        <v>237687.65875276699</v>
      </c>
      <c r="R49" s="4">
        <v>782.83768929114899</v>
      </c>
      <c r="S49" s="4">
        <v>0</v>
      </c>
      <c r="T49" s="4">
        <v>0</v>
      </c>
      <c r="U49" s="4">
        <v>6.4117569434037305E-2</v>
      </c>
      <c r="V49" s="4">
        <v>1</v>
      </c>
      <c r="W49" s="4">
        <v>0</v>
      </c>
      <c r="X49" s="4">
        <v>0.55352313636130002</v>
      </c>
      <c r="Y49" s="4">
        <v>0</v>
      </c>
      <c r="Z49" s="5">
        <v>4.7333095657772702E-4</v>
      </c>
      <c r="AA49" s="5">
        <v>7.9260099851036195E-5</v>
      </c>
      <c r="AB49" s="10">
        <v>6.5493157404562701E-3</v>
      </c>
      <c r="AC49" s="10">
        <v>1.2079861667566599E-4</v>
      </c>
      <c r="AD49" s="10">
        <v>7.4947916351696198E-3</v>
      </c>
      <c r="AE49" s="4">
        <v>0.2245873362221</v>
      </c>
      <c r="AF49" s="4">
        <v>4.2581519664634103E-2</v>
      </c>
      <c r="AG49" s="4">
        <v>0.37414205823469698</v>
      </c>
      <c r="AH49" s="4">
        <v>0.51140339782589495</v>
      </c>
      <c r="AI49" s="4">
        <v>0.62102031660273704</v>
      </c>
      <c r="AJ49" s="4">
        <v>0.70213707778866497</v>
      </c>
      <c r="AK49" s="4">
        <v>0.789999842619033</v>
      </c>
      <c r="AL49" s="4">
        <v>0.87804902842411603</v>
      </c>
      <c r="AM49" s="4">
        <v>0</v>
      </c>
      <c r="AN49" s="4">
        <v>0</v>
      </c>
      <c r="AO49" s="4" t="s">
        <v>138</v>
      </c>
      <c r="AP49" s="4">
        <f>-20--15</f>
        <v>-5</v>
      </c>
      <c r="AQ49">
        <v>5368413460.5900002</v>
      </c>
      <c r="AR49" s="4">
        <v>22586</v>
      </c>
      <c r="AS49" s="15">
        <v>0</v>
      </c>
      <c r="AT49" s="15">
        <v>0</v>
      </c>
      <c r="AU49" s="15">
        <v>0</v>
      </c>
      <c r="AV49" s="15">
        <v>100</v>
      </c>
      <c r="AW49" s="15">
        <v>0</v>
      </c>
      <c r="AX49" s="15">
        <v>100</v>
      </c>
      <c r="AY49">
        <v>4.0889926634228502</v>
      </c>
    </row>
    <row r="50" spans="1:51" x14ac:dyDescent="0.25">
      <c r="A50">
        <v>96</v>
      </c>
      <c r="B50" s="4">
        <v>0.98426845781545202</v>
      </c>
      <c r="C50" s="4">
        <v>9.8748121775841309</v>
      </c>
      <c r="D50" s="4">
        <v>17.32716826839</v>
      </c>
      <c r="E50" s="4">
        <v>8.6267827731933994E-3</v>
      </c>
      <c r="F50" s="5">
        <v>1.5731542184547101E-2</v>
      </c>
      <c r="G50" s="5">
        <v>0</v>
      </c>
      <c r="H50" s="4">
        <v>3.5479002546845599</v>
      </c>
      <c r="I50" s="4">
        <v>3.8888732842771998</v>
      </c>
      <c r="J50" s="4">
        <v>-25.204747944129601</v>
      </c>
      <c r="K50" s="4">
        <v>-12.3575161624273</v>
      </c>
      <c r="L50" s="4">
        <v>16.536738877541399</v>
      </c>
      <c r="M50" s="4">
        <v>38.992236281062802</v>
      </c>
      <c r="N50" s="4">
        <v>73.180422839275707</v>
      </c>
      <c r="O50" s="4">
        <v>55.515256828492802</v>
      </c>
      <c r="P50" s="4">
        <v>260702.73837950599</v>
      </c>
      <c r="Q50" s="4">
        <v>240687.55232541301</v>
      </c>
      <c r="R50" s="4">
        <v>782.60125964072495</v>
      </c>
      <c r="S50" s="4">
        <v>0</v>
      </c>
      <c r="T50" s="4">
        <v>0</v>
      </c>
      <c r="U50" s="4">
        <v>6.8617859685560306E-2</v>
      </c>
      <c r="V50" s="4">
        <v>1</v>
      </c>
      <c r="W50" s="4">
        <v>0</v>
      </c>
      <c r="X50" s="4">
        <v>0.57390221413040199</v>
      </c>
      <c r="Y50" s="4">
        <v>0</v>
      </c>
      <c r="Z50" s="5">
        <v>4.6715376995706999E-4</v>
      </c>
      <c r="AA50" s="5">
        <v>7.8801626291263296E-5</v>
      </c>
      <c r="AB50" s="10">
        <v>6.4874270532714997E-3</v>
      </c>
      <c r="AC50" s="10">
        <v>1.36534376263551E-4</v>
      </c>
      <c r="AD50" s="10">
        <v>8.5616076086710898E-3</v>
      </c>
      <c r="AE50" s="4">
        <v>0.22318088476873199</v>
      </c>
      <c r="AF50" s="4">
        <v>5.4638857394503998E-2</v>
      </c>
      <c r="AG50" s="4">
        <v>0.38336759762037098</v>
      </c>
      <c r="AH50" s="4">
        <v>0.52021382519791803</v>
      </c>
      <c r="AI50" s="4">
        <v>0.62698005138874902</v>
      </c>
      <c r="AJ50" s="4">
        <v>0.69907019962213002</v>
      </c>
      <c r="AK50" s="4">
        <v>0.78681299594810905</v>
      </c>
      <c r="AL50" s="4">
        <v>0.86972199719600995</v>
      </c>
      <c r="AM50" s="4">
        <v>0</v>
      </c>
      <c r="AN50" s="4">
        <v>0</v>
      </c>
      <c r="AO50" s="4" t="s">
        <v>139</v>
      </c>
      <c r="AP50" s="4">
        <f>-15--10</f>
        <v>-5</v>
      </c>
      <c r="AQ50">
        <v>6989566519.5299997</v>
      </c>
      <c r="AR50" s="4">
        <v>29040</v>
      </c>
      <c r="AS50" s="15">
        <v>0</v>
      </c>
      <c r="AT50" s="15">
        <v>0</v>
      </c>
      <c r="AU50" s="15">
        <v>0</v>
      </c>
      <c r="AV50" s="15">
        <v>100</v>
      </c>
      <c r="AW50" s="15">
        <v>0</v>
      </c>
      <c r="AX50" s="15">
        <v>100</v>
      </c>
      <c r="AY50">
        <v>6.2998670946328703</v>
      </c>
    </row>
    <row r="51" spans="1:51" x14ac:dyDescent="0.25">
      <c r="A51">
        <v>96</v>
      </c>
      <c r="B51" s="4">
        <v>0.98351674532823496</v>
      </c>
      <c r="C51" s="4">
        <v>10.293335478470301</v>
      </c>
      <c r="D51" s="4">
        <v>18.0816675252584</v>
      </c>
      <c r="E51" s="4">
        <v>9.0112466265983102E-3</v>
      </c>
      <c r="F51" s="5">
        <v>1.6483254671764699E-2</v>
      </c>
      <c r="G51" s="5">
        <v>0</v>
      </c>
      <c r="H51" s="4">
        <v>3.5835983162836098</v>
      </c>
      <c r="I51" s="4">
        <v>3.8766933729469701</v>
      </c>
      <c r="J51" s="4">
        <v>-22.367763959855299</v>
      </c>
      <c r="K51" s="4">
        <v>-7.4215285097127497</v>
      </c>
      <c r="L51" s="4">
        <v>16.609660445805801</v>
      </c>
      <c r="M51" s="4">
        <v>38.841353878706897</v>
      </c>
      <c r="N51" s="4">
        <v>72.646704555593999</v>
      </c>
      <c r="O51" s="4">
        <v>54.9331167003701</v>
      </c>
      <c r="P51" s="4">
        <v>260064.35615183899</v>
      </c>
      <c r="Q51" s="4">
        <v>239603.00466261199</v>
      </c>
      <c r="R51" s="4">
        <v>782.59256380626198</v>
      </c>
      <c r="S51" s="4">
        <v>0</v>
      </c>
      <c r="T51" s="4">
        <v>0</v>
      </c>
      <c r="U51" s="4">
        <v>7.5677405970906206E-2</v>
      </c>
      <c r="V51" s="4">
        <v>1</v>
      </c>
      <c r="W51" s="4">
        <v>0</v>
      </c>
      <c r="X51" s="4">
        <v>0.60439436618946896</v>
      </c>
      <c r="Y51" s="4">
        <v>0</v>
      </c>
      <c r="Z51" s="5">
        <v>4.65167452451833E-4</v>
      </c>
      <c r="AA51" s="5">
        <v>8.1844003722835704E-5</v>
      </c>
      <c r="AB51" s="10">
        <v>6.38130530090842E-3</v>
      </c>
      <c r="AC51" s="10">
        <v>1.6478872589629299E-4</v>
      </c>
      <c r="AD51" s="10">
        <v>9.3901311582800899E-3</v>
      </c>
      <c r="AE51" s="4">
        <v>0.229328726836732</v>
      </c>
      <c r="AF51" s="4">
        <v>6.5968563248671203E-2</v>
      </c>
      <c r="AG51" s="4">
        <v>0.36387964943824402</v>
      </c>
      <c r="AH51" s="4">
        <v>0.49302006171771001</v>
      </c>
      <c r="AI51" s="4">
        <v>0.60186250627287696</v>
      </c>
      <c r="AJ51" s="4">
        <v>0.67938770197130205</v>
      </c>
      <c r="AK51" s="4">
        <v>0.76940889872005802</v>
      </c>
      <c r="AL51" s="4">
        <v>0.857134490110398</v>
      </c>
      <c r="AM51" s="4">
        <v>0</v>
      </c>
      <c r="AN51" s="4">
        <v>0</v>
      </c>
      <c r="AO51" s="4" t="s">
        <v>140</v>
      </c>
      <c r="AP51" s="4">
        <f>-10--5</f>
        <v>-5</v>
      </c>
      <c r="AQ51">
        <v>8667638693.6700001</v>
      </c>
      <c r="AR51" s="4">
        <v>36175</v>
      </c>
      <c r="AS51" s="15">
        <v>0</v>
      </c>
      <c r="AT51" s="15">
        <v>0</v>
      </c>
      <c r="AU51" s="15">
        <v>0</v>
      </c>
      <c r="AV51" s="15">
        <v>100</v>
      </c>
      <c r="AW51" s="15">
        <v>0</v>
      </c>
      <c r="AX51" s="15">
        <v>100</v>
      </c>
      <c r="AY51">
        <v>10.4092254040412</v>
      </c>
    </row>
    <row r="52" spans="1:51" x14ac:dyDescent="0.25">
      <c r="A52">
        <v>96</v>
      </c>
      <c r="B52" s="4">
        <v>0.98266556525703697</v>
      </c>
      <c r="C52" s="4">
        <v>9.5086443944801999</v>
      </c>
      <c r="D52" s="4">
        <v>18.9283798129165</v>
      </c>
      <c r="E52" s="4">
        <v>8.2917536938385099E-3</v>
      </c>
      <c r="F52" s="5">
        <v>1.7334434742962899E-2</v>
      </c>
      <c r="G52" s="5">
        <v>0</v>
      </c>
      <c r="H52" s="4">
        <v>3.6276189647127799</v>
      </c>
      <c r="I52" s="4">
        <v>3.8743250232209698</v>
      </c>
      <c r="J52" s="4">
        <v>-19.582794412684802</v>
      </c>
      <c r="K52" s="4">
        <v>-2.4611686035077498</v>
      </c>
      <c r="L52" s="4">
        <v>16.342264354353802</v>
      </c>
      <c r="M52" s="4">
        <v>38.0698643897518</v>
      </c>
      <c r="N52" s="4">
        <v>73.356180414108096</v>
      </c>
      <c r="O52" s="4">
        <v>55.835280190197601</v>
      </c>
      <c r="P52" s="4">
        <v>262988.01997761498</v>
      </c>
      <c r="Q52" s="4">
        <v>243836.38079423999</v>
      </c>
      <c r="R52" s="4">
        <v>782.53166471986901</v>
      </c>
      <c r="S52" s="4">
        <v>0</v>
      </c>
      <c r="T52" s="4">
        <v>0</v>
      </c>
      <c r="U52" s="4">
        <v>7.8070578566140997E-2</v>
      </c>
      <c r="V52" s="4">
        <v>1</v>
      </c>
      <c r="W52" s="4">
        <v>0</v>
      </c>
      <c r="X52" s="4">
        <v>0.62223064088884195</v>
      </c>
      <c r="Y52" s="4">
        <v>0</v>
      </c>
      <c r="Z52" s="5">
        <v>4.57592921153448E-4</v>
      </c>
      <c r="AA52" s="5">
        <v>8.3981302502130598E-5</v>
      </c>
      <c r="AB52" s="10">
        <v>6.2661574017551401E-3</v>
      </c>
      <c r="AC52" s="10">
        <v>1.8488315121245599E-4</v>
      </c>
      <c r="AD52" s="10">
        <v>1.0341801827704999E-2</v>
      </c>
      <c r="AE52" s="4">
        <v>0.226098167885359</v>
      </c>
      <c r="AF52" s="4">
        <v>8.1324560774169094E-2</v>
      </c>
      <c r="AG52" s="4">
        <v>0.38141571008063602</v>
      </c>
      <c r="AH52" s="4">
        <v>0.50540113155975797</v>
      </c>
      <c r="AI52" s="4">
        <v>0.60735784634533097</v>
      </c>
      <c r="AJ52" s="4">
        <v>0.682144357010525</v>
      </c>
      <c r="AK52" s="4">
        <v>0.76779915810989396</v>
      </c>
      <c r="AL52" s="4">
        <v>0.85600544322310301</v>
      </c>
      <c r="AM52" s="4">
        <v>0</v>
      </c>
      <c r="AN52" s="4">
        <v>0</v>
      </c>
      <c r="AO52" s="4" t="s">
        <v>67</v>
      </c>
      <c r="AP52" s="4">
        <f>-25-0</f>
        <v>-25</v>
      </c>
      <c r="AQ52">
        <v>10312328216.549999</v>
      </c>
      <c r="AR52" s="4">
        <v>42292</v>
      </c>
      <c r="AS52" s="15">
        <v>0</v>
      </c>
      <c r="AT52" s="15">
        <v>0</v>
      </c>
      <c r="AU52" s="15">
        <v>0</v>
      </c>
      <c r="AV52" s="15">
        <v>100</v>
      </c>
      <c r="AW52" s="15">
        <v>0</v>
      </c>
      <c r="AX52" s="15">
        <v>100</v>
      </c>
      <c r="AY52">
        <v>17.076549138670799</v>
      </c>
    </row>
    <row r="53" spans="1:51" x14ac:dyDescent="0.25">
      <c r="A53">
        <v>96</v>
      </c>
      <c r="B53" s="4">
        <v>0.98174654371012804</v>
      </c>
      <c r="C53" s="4">
        <v>10.4224637918661</v>
      </c>
      <c r="D53" s="4">
        <v>19.833564832595201</v>
      </c>
      <c r="E53" s="4">
        <v>9.1301984060889897E-3</v>
      </c>
      <c r="F53" s="5">
        <v>1.8253456289871201E-2</v>
      </c>
      <c r="G53" s="5">
        <v>0</v>
      </c>
      <c r="H53" s="4">
        <v>3.6584375979782102</v>
      </c>
      <c r="I53" s="4">
        <v>3.8580331671530002</v>
      </c>
      <c r="J53" s="4">
        <v>-17.972581159931899</v>
      </c>
      <c r="K53" s="4">
        <v>2.5501034328037302</v>
      </c>
      <c r="L53" s="4">
        <v>16.207621416797998</v>
      </c>
      <c r="M53" s="4">
        <v>37.9191709708426</v>
      </c>
      <c r="N53" s="4">
        <v>73.139333982411202</v>
      </c>
      <c r="O53" s="4">
        <v>55.671232990997801</v>
      </c>
      <c r="P53" s="4">
        <v>266095.20453302999</v>
      </c>
      <c r="Q53" s="4">
        <v>245893.36766161799</v>
      </c>
      <c r="R53" s="4">
        <v>782.21131644903403</v>
      </c>
      <c r="S53" s="4">
        <v>0</v>
      </c>
      <c r="T53" s="4">
        <v>0</v>
      </c>
      <c r="U53" s="4">
        <v>8.4097643993277099E-2</v>
      </c>
      <c r="V53" s="4">
        <v>1</v>
      </c>
      <c r="W53" s="4">
        <v>0</v>
      </c>
      <c r="X53" s="4">
        <v>0.64962863676220695</v>
      </c>
      <c r="Y53" s="4">
        <v>0</v>
      </c>
      <c r="Z53" s="5">
        <v>4.5504420479588998E-4</v>
      </c>
      <c r="AA53" s="5">
        <v>8.4864978065633806E-5</v>
      </c>
      <c r="AB53" s="10">
        <v>6.1722245680909298E-3</v>
      </c>
      <c r="AC53" s="10">
        <v>2.1571957763272801E-4</v>
      </c>
      <c r="AD53" s="10">
        <v>1.1325584812794E-2</v>
      </c>
      <c r="AE53" s="4">
        <v>0.22956976234229001</v>
      </c>
      <c r="AF53" s="4">
        <v>8.7445371512491807E-2</v>
      </c>
      <c r="AG53" s="4">
        <v>0.37454085058929498</v>
      </c>
      <c r="AH53" s="4">
        <v>0.49462784777598701</v>
      </c>
      <c r="AI53" s="4">
        <v>0.59779835176630902</v>
      </c>
      <c r="AJ53" s="4">
        <v>0.67164834805680595</v>
      </c>
      <c r="AK53" s="4">
        <v>0.75827908446189896</v>
      </c>
      <c r="AL53" s="4">
        <v>0.84353222434734498</v>
      </c>
      <c r="AM53" s="4">
        <v>0</v>
      </c>
      <c r="AN53" s="4">
        <v>0</v>
      </c>
      <c r="AO53" s="4" t="s">
        <v>141</v>
      </c>
      <c r="AP53" s="4" t="s">
        <v>127</v>
      </c>
      <c r="AQ53">
        <v>12437778323.059999</v>
      </c>
      <c r="AR53" s="4">
        <v>50582</v>
      </c>
      <c r="AS53" s="15">
        <v>0</v>
      </c>
      <c r="AT53" s="15">
        <v>0</v>
      </c>
      <c r="AU53" s="15">
        <v>0</v>
      </c>
      <c r="AV53" s="15">
        <v>100</v>
      </c>
      <c r="AW53" s="15">
        <v>0</v>
      </c>
      <c r="AX53" s="15">
        <v>100</v>
      </c>
      <c r="AY53">
        <v>25.126600072841999</v>
      </c>
    </row>
    <row r="54" spans="1:51" x14ac:dyDescent="0.25">
      <c r="A54">
        <v>96</v>
      </c>
      <c r="B54" s="4">
        <v>0.98096921913155899</v>
      </c>
      <c r="C54" s="4">
        <v>9.3058921284201208</v>
      </c>
      <c r="D54" s="4">
        <v>20.591944108667601</v>
      </c>
      <c r="E54" s="4">
        <v>8.1067775503607699E-3</v>
      </c>
      <c r="F54" s="5">
        <v>1.9030780868440102E-2</v>
      </c>
      <c r="G54" s="5">
        <v>0</v>
      </c>
      <c r="H54" s="4">
        <v>3.7096159630468999</v>
      </c>
      <c r="I54" s="4">
        <v>3.8618816867170902</v>
      </c>
      <c r="J54" s="4">
        <v>-15.356690037417501</v>
      </c>
      <c r="K54" s="4">
        <v>7.5212481685966797</v>
      </c>
      <c r="L54" s="4">
        <v>16.370753369135102</v>
      </c>
      <c r="M54" s="4">
        <v>37.506170360824697</v>
      </c>
      <c r="N54" s="4">
        <v>73.143107804822293</v>
      </c>
      <c r="O54" s="4">
        <v>55.819113773710903</v>
      </c>
      <c r="P54" s="4">
        <v>262914.17718241899</v>
      </c>
      <c r="Q54" s="4">
        <v>243590.39609872599</v>
      </c>
      <c r="R54" s="4">
        <v>782.14549989896295</v>
      </c>
      <c r="S54" s="4">
        <v>0</v>
      </c>
      <c r="T54" s="4">
        <v>0</v>
      </c>
      <c r="U54" s="4">
        <v>8.7740496502232299E-2</v>
      </c>
      <c r="V54" s="4">
        <v>1</v>
      </c>
      <c r="W54" s="4">
        <v>0</v>
      </c>
      <c r="X54" s="4">
        <v>0.66781057719977599</v>
      </c>
      <c r="Y54" s="4">
        <v>0</v>
      </c>
      <c r="Z54" s="5">
        <v>4.5278210270492902E-4</v>
      </c>
      <c r="AA54" s="5">
        <v>9.0398065333117697E-5</v>
      </c>
      <c r="AB54" s="10">
        <v>6.11375789621751E-3</v>
      </c>
      <c r="AC54" s="10">
        <v>2.4735634295215399E-4</v>
      </c>
      <c r="AD54" s="10">
        <v>1.2126468483716801E-2</v>
      </c>
      <c r="AE54" s="4">
        <v>0.228363424972713</v>
      </c>
      <c r="AF54" s="4">
        <v>9.8617664651404896E-2</v>
      </c>
      <c r="AG54" s="4">
        <v>0.38552775084044499</v>
      </c>
      <c r="AH54" s="4">
        <v>0.50239573052701003</v>
      </c>
      <c r="AI54" s="4">
        <v>0.59830294054351396</v>
      </c>
      <c r="AJ54" s="4">
        <v>0.674609205118473</v>
      </c>
      <c r="AK54" s="4">
        <v>0.75719723097017799</v>
      </c>
      <c r="AL54" s="4">
        <v>0.83861700560973296</v>
      </c>
      <c r="AM54" s="4">
        <v>0</v>
      </c>
      <c r="AN54" s="4">
        <v>0</v>
      </c>
      <c r="AO54" s="4" t="s">
        <v>142</v>
      </c>
      <c r="AP54" s="4">
        <v>43230</v>
      </c>
      <c r="AQ54">
        <v>13965037408.34</v>
      </c>
      <c r="AR54" s="4">
        <v>57330</v>
      </c>
      <c r="AS54" s="15">
        <v>0</v>
      </c>
      <c r="AT54" s="15">
        <v>0</v>
      </c>
      <c r="AU54" s="15">
        <v>0</v>
      </c>
      <c r="AV54" s="15">
        <v>100</v>
      </c>
      <c r="AW54" s="15">
        <v>0</v>
      </c>
      <c r="AX54" s="15">
        <v>100</v>
      </c>
      <c r="AY54">
        <v>46.129617442027097</v>
      </c>
    </row>
    <row r="55" spans="1:51" x14ac:dyDescent="0.25">
      <c r="A55">
        <v>96</v>
      </c>
      <c r="B55" s="4">
        <v>0.97974975228785099</v>
      </c>
      <c r="C55" s="4">
        <v>11.1571251130022</v>
      </c>
      <c r="D55" s="4">
        <v>21.7684476293133</v>
      </c>
      <c r="E55" s="4">
        <v>9.8099675135157501E-3</v>
      </c>
      <c r="F55" s="5">
        <v>2.0250247712148499E-2</v>
      </c>
      <c r="G55" s="5">
        <v>0</v>
      </c>
      <c r="H55" s="4">
        <v>3.7510469318567798</v>
      </c>
      <c r="I55" s="4">
        <v>3.8566823733700999</v>
      </c>
      <c r="J55" s="4">
        <v>-13.329989248523599</v>
      </c>
      <c r="K55" s="4">
        <v>12.606930240503001</v>
      </c>
      <c r="L55" s="4">
        <v>16.057438598829702</v>
      </c>
      <c r="M55" s="4">
        <v>37.811430446075299</v>
      </c>
      <c r="N55" s="4">
        <v>73.513287840761905</v>
      </c>
      <c r="O55" s="4">
        <v>55.871188740070998</v>
      </c>
      <c r="P55" s="4">
        <v>266721.04337227298</v>
      </c>
      <c r="Q55" s="4">
        <v>248385.714966264</v>
      </c>
      <c r="R55" s="4">
        <v>782.194434795083</v>
      </c>
      <c r="S55" s="4">
        <v>0</v>
      </c>
      <c r="T55" s="4">
        <v>0</v>
      </c>
      <c r="U55" s="4">
        <v>8.5931286849223507E-2</v>
      </c>
      <c r="V55" s="4">
        <v>1</v>
      </c>
      <c r="W55" s="4">
        <v>0</v>
      </c>
      <c r="X55" s="4">
        <v>0.68082799591332299</v>
      </c>
      <c r="Y55" s="4">
        <v>0</v>
      </c>
      <c r="Z55" s="5">
        <v>4.5433667159092502E-4</v>
      </c>
      <c r="AA55" s="5">
        <v>9.1627783112680804E-5</v>
      </c>
      <c r="AB55" s="10">
        <v>6.1280373868098197E-3</v>
      </c>
      <c r="AC55" s="10">
        <v>2.9080908633637701E-4</v>
      </c>
      <c r="AD55" s="10">
        <v>1.3285418940490901E-2</v>
      </c>
      <c r="AE55" s="4">
        <v>0.233872853815522</v>
      </c>
      <c r="AF55" s="4">
        <v>0.102080282853327</v>
      </c>
      <c r="AG55" s="4">
        <v>0.38029948187190499</v>
      </c>
      <c r="AH55" s="4">
        <v>0.49300146937110101</v>
      </c>
      <c r="AI55" s="4">
        <v>0.59060952176321801</v>
      </c>
      <c r="AJ55" s="4">
        <v>0.65989594460700896</v>
      </c>
      <c r="AK55" s="4">
        <v>0.74065377780765895</v>
      </c>
      <c r="AL55" s="4">
        <v>0.81834059967263995</v>
      </c>
      <c r="AM55" s="4">
        <v>0</v>
      </c>
      <c r="AN55" s="4">
        <v>0</v>
      </c>
      <c r="AO55" s="4" t="s">
        <v>143</v>
      </c>
      <c r="AP55" s="4">
        <v>43388</v>
      </c>
      <c r="AQ55">
        <v>15719586743.07</v>
      </c>
      <c r="AR55" s="4">
        <v>63287</v>
      </c>
      <c r="AS55" s="15">
        <v>0</v>
      </c>
      <c r="AT55" s="15">
        <v>0</v>
      </c>
      <c r="AU55" s="15">
        <v>0</v>
      </c>
      <c r="AV55" s="15">
        <v>100</v>
      </c>
      <c r="AW55" s="15">
        <v>0</v>
      </c>
      <c r="AX55" s="15">
        <v>100</v>
      </c>
      <c r="AY55">
        <v>73.283992848127795</v>
      </c>
    </row>
    <row r="56" spans="1:51" x14ac:dyDescent="0.25">
      <c r="A56">
        <v>96</v>
      </c>
      <c r="B56" s="4">
        <v>0.97871485283045501</v>
      </c>
      <c r="C56" s="4">
        <v>10.8063704821617</v>
      </c>
      <c r="D56" s="4">
        <v>22.754329030824</v>
      </c>
      <c r="E56" s="4">
        <v>9.4847802555756595E-3</v>
      </c>
      <c r="F56" s="5">
        <v>2.1285147169544601E-2</v>
      </c>
      <c r="G56" s="5">
        <v>0</v>
      </c>
      <c r="H56" s="4">
        <v>3.79408572069975</v>
      </c>
      <c r="I56" s="4">
        <v>3.8567486700472502</v>
      </c>
      <c r="J56" s="4">
        <v>-11.751189320916801</v>
      </c>
      <c r="K56" s="4">
        <v>17.539927362320899</v>
      </c>
      <c r="L56" s="4">
        <v>16.1187744412277</v>
      </c>
      <c r="M56" s="4">
        <v>38.268452486258902</v>
      </c>
      <c r="N56" s="4">
        <v>73.465420010840006</v>
      </c>
      <c r="O56" s="4">
        <v>55.518191632163301</v>
      </c>
      <c r="P56" s="4">
        <v>267756.48170392099</v>
      </c>
      <c r="Q56" s="4">
        <v>247391.098576955</v>
      </c>
      <c r="R56" s="4">
        <v>781.99223749304599</v>
      </c>
      <c r="S56" s="4">
        <v>0</v>
      </c>
      <c r="T56" s="4">
        <v>0</v>
      </c>
      <c r="U56" s="4">
        <v>8.5162625283597096E-2</v>
      </c>
      <c r="V56" s="4">
        <v>1</v>
      </c>
      <c r="W56" s="4">
        <v>0</v>
      </c>
      <c r="X56" s="4">
        <v>0.69553087462722096</v>
      </c>
      <c r="Y56" s="4">
        <v>0</v>
      </c>
      <c r="Z56" s="5">
        <v>4.5658218416361299E-4</v>
      </c>
      <c r="AA56" s="5">
        <v>9.3741108642256401E-5</v>
      </c>
      <c r="AB56" s="10">
        <v>6.0689077057005901E-3</v>
      </c>
      <c r="AC56" s="10">
        <v>3.4457608412635402E-4</v>
      </c>
      <c r="AD56" s="10">
        <v>1.4321322176603901E-2</v>
      </c>
      <c r="AE56" s="4">
        <v>0.24186475591693599</v>
      </c>
      <c r="AF56" s="4">
        <v>9.9250692121615997E-2</v>
      </c>
      <c r="AG56" s="4">
        <v>0.365077539811482</v>
      </c>
      <c r="AH56" s="4">
        <v>0.47818133738164398</v>
      </c>
      <c r="AI56" s="4">
        <v>0.572668720717188</v>
      </c>
      <c r="AJ56" s="4">
        <v>0.641174061003427</v>
      </c>
      <c r="AK56" s="4">
        <v>0.72205825731106099</v>
      </c>
      <c r="AL56" s="4">
        <v>0.79788470636176101</v>
      </c>
      <c r="AM56" s="4">
        <v>0</v>
      </c>
      <c r="AN56" s="4">
        <v>0</v>
      </c>
      <c r="AO56" s="4" t="s">
        <v>144</v>
      </c>
      <c r="AP56" s="4" t="s">
        <v>128</v>
      </c>
      <c r="AQ56">
        <v>16944805905.93</v>
      </c>
      <c r="AR56" s="4">
        <v>68494</v>
      </c>
      <c r="AS56" s="15">
        <v>0</v>
      </c>
      <c r="AT56" s="15">
        <v>0</v>
      </c>
      <c r="AU56" s="15">
        <v>0</v>
      </c>
      <c r="AV56" s="15">
        <v>100</v>
      </c>
      <c r="AW56" s="15">
        <v>0</v>
      </c>
      <c r="AX56" s="15">
        <v>100</v>
      </c>
      <c r="AY56">
        <v>114.99684655177199</v>
      </c>
    </row>
    <row r="57" spans="1:51" x14ac:dyDescent="0.25">
      <c r="A57">
        <v>96</v>
      </c>
      <c r="B57" s="4">
        <v>0.97753300179338598</v>
      </c>
      <c r="C57" s="4">
        <v>11.7721688870332</v>
      </c>
      <c r="D57" s="4">
        <v>23.866264554491799</v>
      </c>
      <c r="E57" s="4">
        <v>1.0383030886809299E-2</v>
      </c>
      <c r="F57" s="5">
        <v>2.2466998206613801E-2</v>
      </c>
      <c r="G57" s="5">
        <v>0</v>
      </c>
      <c r="H57" s="4">
        <v>3.8493082623174302</v>
      </c>
      <c r="I57" s="4">
        <v>3.8635267589818501</v>
      </c>
      <c r="J57" s="4">
        <v>-9.9235716550728092</v>
      </c>
      <c r="K57" s="4">
        <v>22.510386711323999</v>
      </c>
      <c r="L57" s="4">
        <v>16.351524229772401</v>
      </c>
      <c r="M57" s="4">
        <v>38.0792236560711</v>
      </c>
      <c r="N57" s="4">
        <v>74.679967232349796</v>
      </c>
      <c r="O57" s="4">
        <v>56.716013467240799</v>
      </c>
      <c r="P57" s="4">
        <v>261482.635373848</v>
      </c>
      <c r="Q57" s="4">
        <v>243976.60575800101</v>
      </c>
      <c r="R57" s="4">
        <v>781.813032419244</v>
      </c>
      <c r="S57" s="4">
        <v>0</v>
      </c>
      <c r="T57" s="4">
        <v>0</v>
      </c>
      <c r="U57" s="4">
        <v>8.4402062175759601E-2</v>
      </c>
      <c r="V57" s="4">
        <v>1</v>
      </c>
      <c r="W57" s="4">
        <v>0</v>
      </c>
      <c r="X57" s="4">
        <v>0.69925372565140598</v>
      </c>
      <c r="Y57" s="4">
        <v>0</v>
      </c>
      <c r="Z57" s="5">
        <v>4.56796403445172E-4</v>
      </c>
      <c r="AA57" s="5">
        <v>1.02921490387681E-4</v>
      </c>
      <c r="AB57" s="10">
        <v>6.1500368120307597E-3</v>
      </c>
      <c r="AC57" s="10">
        <v>3.8494283423474898E-4</v>
      </c>
      <c r="AD57" s="10">
        <v>1.5372282957436201E-2</v>
      </c>
      <c r="AE57" s="4">
        <v>0.23700442936607499</v>
      </c>
      <c r="AF57" s="4">
        <v>9.8817900835185199E-2</v>
      </c>
      <c r="AG57" s="4">
        <v>0.39126534576990601</v>
      </c>
      <c r="AH57" s="4">
        <v>0.50826724017630398</v>
      </c>
      <c r="AI57" s="4">
        <v>0.60196853208566303</v>
      </c>
      <c r="AJ57" s="4">
        <v>0.66214319149345102</v>
      </c>
      <c r="AK57" s="4">
        <v>0.733698537121524</v>
      </c>
      <c r="AL57" s="4">
        <v>0.79401532935404695</v>
      </c>
      <c r="AM57" s="4">
        <v>0</v>
      </c>
      <c r="AN57" s="4">
        <v>0</v>
      </c>
      <c r="AO57" s="4" t="s">
        <v>68</v>
      </c>
      <c r="AP57" s="4" t="s">
        <v>69</v>
      </c>
      <c r="AQ57">
        <v>17013952579.139999</v>
      </c>
      <c r="AR57" s="4">
        <v>69736</v>
      </c>
      <c r="AS57" s="15">
        <v>0</v>
      </c>
      <c r="AT57" s="15">
        <v>0</v>
      </c>
      <c r="AU57" s="15">
        <v>0</v>
      </c>
      <c r="AV57" s="15">
        <v>100</v>
      </c>
      <c r="AW57" s="15">
        <v>0</v>
      </c>
      <c r="AX57" s="15">
        <v>100</v>
      </c>
      <c r="AY57">
        <v>168.24039909461899</v>
      </c>
    </row>
    <row r="58" spans="1:51" x14ac:dyDescent="0.25">
      <c r="A58">
        <v>96</v>
      </c>
      <c r="B58" s="4">
        <v>0.97597450043085698</v>
      </c>
      <c r="C58" s="4">
        <v>12.30113217191</v>
      </c>
      <c r="D58" s="4">
        <v>25.3101391173021</v>
      </c>
      <c r="E58" s="4">
        <v>1.08788259000602E-2</v>
      </c>
      <c r="F58" s="5">
        <v>2.4025499569142801E-2</v>
      </c>
      <c r="G58" s="5">
        <v>0</v>
      </c>
      <c r="H58" s="4">
        <v>3.8773762413116102</v>
      </c>
      <c r="I58" s="4">
        <v>3.8499956446930699</v>
      </c>
      <c r="J58" s="4">
        <v>-8.7129023569838999</v>
      </c>
      <c r="K58" s="4">
        <v>27.4994969017025</v>
      </c>
      <c r="L58" s="4">
        <v>16.116700359786002</v>
      </c>
      <c r="M58" s="4">
        <v>39.052061811907699</v>
      </c>
      <c r="N58" s="4">
        <v>74.316828841845606</v>
      </c>
      <c r="O58" s="4">
        <v>55.844478693232503</v>
      </c>
      <c r="P58" s="4">
        <v>266677.45297977299</v>
      </c>
      <c r="Q58" s="4">
        <v>247483.117150843</v>
      </c>
      <c r="R58" s="4">
        <v>781.84482917015896</v>
      </c>
      <c r="S58" s="4">
        <v>0</v>
      </c>
      <c r="T58" s="4">
        <v>0</v>
      </c>
      <c r="U58" s="4">
        <v>8.1809010152292E-2</v>
      </c>
      <c r="V58" s="4">
        <v>1</v>
      </c>
      <c r="W58" s="4">
        <v>0</v>
      </c>
      <c r="X58" s="4">
        <v>0.70849418720208601</v>
      </c>
      <c r="Y58" s="4">
        <v>0</v>
      </c>
      <c r="Z58" s="5">
        <v>4.6109663046239299E-4</v>
      </c>
      <c r="AA58" s="5">
        <v>1.0402372586172599E-4</v>
      </c>
      <c r="AB58" s="10">
        <v>6.1205822581792699E-3</v>
      </c>
      <c r="AC58" s="10">
        <v>4.63159872587633E-4</v>
      </c>
      <c r="AD58" s="10">
        <v>1.6876619149591401E-2</v>
      </c>
      <c r="AE58" s="4">
        <v>0.249113828275734</v>
      </c>
      <c r="AF58" s="4">
        <v>9.26304525040577E-2</v>
      </c>
      <c r="AG58" s="4">
        <v>0.36666219650722598</v>
      </c>
      <c r="AH58" s="4">
        <v>0.478003438828349</v>
      </c>
      <c r="AI58" s="4">
        <v>0.57156650318805702</v>
      </c>
      <c r="AJ58" s="4">
        <v>0.633598051809385</v>
      </c>
      <c r="AK58" s="4">
        <v>0.70961373766802505</v>
      </c>
      <c r="AL58" s="4">
        <v>0.76854838380379598</v>
      </c>
      <c r="AM58" s="4">
        <v>0</v>
      </c>
      <c r="AN58" s="4">
        <v>0</v>
      </c>
      <c r="AO58" s="4" t="s">
        <v>145</v>
      </c>
      <c r="AP58" s="4" t="s">
        <v>129</v>
      </c>
      <c r="AQ58">
        <v>18859450942.48</v>
      </c>
      <c r="AR58" s="4">
        <v>76205</v>
      </c>
      <c r="AS58" s="15">
        <v>0</v>
      </c>
      <c r="AT58" s="15">
        <v>0</v>
      </c>
      <c r="AU58" s="15">
        <v>0</v>
      </c>
      <c r="AV58" s="15">
        <v>100</v>
      </c>
      <c r="AW58" s="15">
        <v>0</v>
      </c>
      <c r="AX58" s="15">
        <v>100</v>
      </c>
      <c r="AY58">
        <v>216.64543640199801</v>
      </c>
    </row>
    <row r="59" spans="1:51" x14ac:dyDescent="0.25">
      <c r="A59">
        <v>96</v>
      </c>
      <c r="B59" s="4">
        <v>0.97469074965586899</v>
      </c>
      <c r="C59" s="4">
        <v>12.917339681762099</v>
      </c>
      <c r="D59" s="4">
        <v>26.480569755618198</v>
      </c>
      <c r="E59" s="4">
        <v>1.14598630663241E-2</v>
      </c>
      <c r="F59" s="5">
        <v>2.5309250344130101E-2</v>
      </c>
      <c r="G59" s="5">
        <v>0</v>
      </c>
      <c r="H59" s="4">
        <v>3.9239559657475298</v>
      </c>
      <c r="I59" s="4">
        <v>3.8507713128710299</v>
      </c>
      <c r="J59" s="4">
        <v>-7.8426389266409604</v>
      </c>
      <c r="K59" s="4">
        <v>32.461754196906199</v>
      </c>
      <c r="L59" s="4">
        <v>16.231848190466</v>
      </c>
      <c r="M59" s="4">
        <v>39.084833034809897</v>
      </c>
      <c r="N59" s="4">
        <v>75.034870314701493</v>
      </c>
      <c r="O59" s="4">
        <v>56.557440920247203</v>
      </c>
      <c r="P59" s="4">
        <v>264399.85828862397</v>
      </c>
      <c r="Q59" s="4">
        <v>245795.862757183</v>
      </c>
      <c r="R59" s="4">
        <v>781.67583473617503</v>
      </c>
      <c r="S59" s="4">
        <v>0</v>
      </c>
      <c r="T59" s="4">
        <v>0</v>
      </c>
      <c r="U59" s="4">
        <v>7.16894150713695E-2</v>
      </c>
      <c r="V59" s="4">
        <v>1</v>
      </c>
      <c r="W59" s="4">
        <v>0</v>
      </c>
      <c r="X59" s="4">
        <v>0.69657152647033305</v>
      </c>
      <c r="Y59" s="4">
        <v>0</v>
      </c>
      <c r="Z59" s="5">
        <v>4.6208846105201301E-4</v>
      </c>
      <c r="AA59" s="5">
        <v>1.08092400584955E-4</v>
      </c>
      <c r="AB59" s="10">
        <v>6.1057682423969299E-3</v>
      </c>
      <c r="AC59" s="10">
        <v>5.0344953154092E-4</v>
      </c>
      <c r="AD59" s="10">
        <v>1.81298339346198E-2</v>
      </c>
      <c r="AE59" s="4">
        <v>0.24683568142212201</v>
      </c>
      <c r="AF59" s="4">
        <v>8.9153436164262606E-2</v>
      </c>
      <c r="AG59" s="4">
        <v>0.38416125520615102</v>
      </c>
      <c r="AH59" s="4">
        <v>0.502887286777708</v>
      </c>
      <c r="AI59" s="4">
        <v>0.59240910810950898</v>
      </c>
      <c r="AJ59" s="4">
        <v>0.64544210513825795</v>
      </c>
      <c r="AK59" s="4">
        <v>0.71188152612028499</v>
      </c>
      <c r="AL59" s="4">
        <v>0.76395155384309099</v>
      </c>
      <c r="AM59" s="4">
        <v>0</v>
      </c>
      <c r="AN59" s="4">
        <v>0</v>
      </c>
      <c r="AO59" s="4" t="s">
        <v>146</v>
      </c>
      <c r="AP59" s="4" t="s">
        <v>130</v>
      </c>
      <c r="AQ59">
        <v>18870731567.32</v>
      </c>
      <c r="AR59" s="4">
        <v>76774</v>
      </c>
      <c r="AS59" s="15">
        <v>0</v>
      </c>
      <c r="AT59" s="15">
        <v>0</v>
      </c>
      <c r="AU59" s="15">
        <v>0</v>
      </c>
      <c r="AV59" s="15">
        <v>100</v>
      </c>
      <c r="AW59" s="15">
        <v>0</v>
      </c>
      <c r="AX59" s="15">
        <v>100</v>
      </c>
      <c r="AY59">
        <v>281.63579082928601</v>
      </c>
    </row>
    <row r="60" spans="1:51" x14ac:dyDescent="0.25">
      <c r="A60">
        <v>96</v>
      </c>
      <c r="B60" s="4">
        <v>0.97277377243417096</v>
      </c>
      <c r="C60" s="4">
        <v>15.0724839008898</v>
      </c>
      <c r="D60" s="4">
        <v>28.197058903978199</v>
      </c>
      <c r="E60" s="4">
        <v>1.3522081144592401E-2</v>
      </c>
      <c r="F60" s="5">
        <v>2.7226227565828501E-2</v>
      </c>
      <c r="G60" s="5">
        <v>0</v>
      </c>
      <c r="H60" s="4">
        <v>3.9598848798851698</v>
      </c>
      <c r="I60" s="4">
        <v>3.8426251229677502</v>
      </c>
      <c r="J60" s="4">
        <v>-7.1168406154742803</v>
      </c>
      <c r="K60" s="4">
        <v>37.562760359149102</v>
      </c>
      <c r="L60" s="4">
        <v>15.8795357270088</v>
      </c>
      <c r="M60" s="4">
        <v>39.645388078937998</v>
      </c>
      <c r="N60" s="4">
        <v>75.525643757233993</v>
      </c>
      <c r="O60" s="4">
        <v>56.6106023850692</v>
      </c>
      <c r="P60" s="4">
        <v>268792.530487824</v>
      </c>
      <c r="Q60" s="4">
        <v>251246.08875112099</v>
      </c>
      <c r="R60" s="4">
        <v>781.501769814765</v>
      </c>
      <c r="S60" s="4">
        <v>0</v>
      </c>
      <c r="T60" s="4">
        <v>0</v>
      </c>
      <c r="U60" s="4">
        <v>6.5136636502400994E-2</v>
      </c>
      <c r="V60" s="4">
        <v>1</v>
      </c>
      <c r="W60" s="4">
        <v>0</v>
      </c>
      <c r="X60" s="4">
        <v>0.70009700793740504</v>
      </c>
      <c r="Y60" s="4">
        <v>0</v>
      </c>
      <c r="Z60" s="5">
        <v>4.6517587297895298E-4</v>
      </c>
      <c r="AA60" s="5">
        <v>1.11650534545499E-4</v>
      </c>
      <c r="AB60" s="10">
        <v>6.1461306531086996E-3</v>
      </c>
      <c r="AC60" s="10">
        <v>5.6977337087950504E-4</v>
      </c>
      <c r="AD60" s="10">
        <v>1.99334792057697E-2</v>
      </c>
      <c r="AE60" s="4">
        <v>0.25345190725600297</v>
      </c>
      <c r="AF60" s="4">
        <v>7.8492529172621894E-2</v>
      </c>
      <c r="AG60" s="4">
        <v>0.37535408821148403</v>
      </c>
      <c r="AH60" s="4">
        <v>0.49465366881686101</v>
      </c>
      <c r="AI60" s="4">
        <v>0.586302905038946</v>
      </c>
      <c r="AJ60" s="4">
        <v>0.63824522640660697</v>
      </c>
      <c r="AK60" s="4">
        <v>0.70061035431936103</v>
      </c>
      <c r="AL60" s="4">
        <v>0.748202975423503</v>
      </c>
      <c r="AM60" s="4">
        <v>0</v>
      </c>
      <c r="AN60" s="4">
        <v>0</v>
      </c>
      <c r="AO60" s="4" t="s">
        <v>147</v>
      </c>
      <c r="AP60" s="4" t="s">
        <v>131</v>
      </c>
      <c r="AQ60">
        <v>19049478449.110001</v>
      </c>
      <c r="AR60" s="4">
        <v>75820</v>
      </c>
      <c r="AS60" s="15">
        <v>0</v>
      </c>
      <c r="AT60" s="15">
        <v>0</v>
      </c>
      <c r="AU60" s="15">
        <v>0</v>
      </c>
      <c r="AV60" s="15">
        <v>100</v>
      </c>
      <c r="AW60" s="15">
        <v>0</v>
      </c>
      <c r="AX60" s="15">
        <v>100</v>
      </c>
      <c r="AY60">
        <v>348.22058064766497</v>
      </c>
    </row>
    <row r="61" spans="1:51" x14ac:dyDescent="0.25">
      <c r="A61">
        <v>96</v>
      </c>
      <c r="B61" s="4">
        <v>0.97157398430501096</v>
      </c>
      <c r="C61" s="4">
        <v>16.208732409160898</v>
      </c>
      <c r="D61" s="4">
        <v>29.252592991911701</v>
      </c>
      <c r="E61" s="4">
        <v>1.4628727507678799E-2</v>
      </c>
      <c r="F61" s="5">
        <v>2.8426015694988399E-2</v>
      </c>
      <c r="G61" s="5">
        <v>0</v>
      </c>
      <c r="H61" s="4">
        <v>3.9972602681431502</v>
      </c>
      <c r="I61" s="4">
        <v>3.8385710407089801</v>
      </c>
      <c r="J61" s="4">
        <v>-6.4659030592836997</v>
      </c>
      <c r="K61" s="4">
        <v>42.480998212126401</v>
      </c>
      <c r="L61" s="4">
        <v>16.001392386481601</v>
      </c>
      <c r="M61" s="4">
        <v>39.720948725702399</v>
      </c>
      <c r="N61" s="4">
        <v>75.714895287904298</v>
      </c>
      <c r="O61" s="4">
        <v>56.768716360825799</v>
      </c>
      <c r="P61" s="4">
        <v>269229.58210501203</v>
      </c>
      <c r="Q61" s="4">
        <v>249346.11257525699</v>
      </c>
      <c r="R61" s="4">
        <v>781.17387566464402</v>
      </c>
      <c r="S61" s="4">
        <v>0</v>
      </c>
      <c r="T61" s="4">
        <v>0</v>
      </c>
      <c r="U61" s="4">
        <v>6.2636775544712406E-2</v>
      </c>
      <c r="V61" s="4">
        <v>1</v>
      </c>
      <c r="W61" s="4">
        <v>0</v>
      </c>
      <c r="X61" s="4">
        <v>0.70000151488872697</v>
      </c>
      <c r="Y61" s="4">
        <v>0</v>
      </c>
      <c r="Z61" s="5">
        <v>4.6457793390569999E-4</v>
      </c>
      <c r="AA61" s="5">
        <v>1.18027538874854E-4</v>
      </c>
      <c r="AB61" s="10">
        <v>6.0592996662096801E-3</v>
      </c>
      <c r="AC61" s="10">
        <v>6.1174645628835598E-4</v>
      </c>
      <c r="AD61" s="10">
        <v>2.1172346291780501E-2</v>
      </c>
      <c r="AE61" s="4">
        <v>0.25324521887405299</v>
      </c>
      <c r="AF61" s="4">
        <v>7.71670303161784E-2</v>
      </c>
      <c r="AG61" s="4">
        <v>0.37973368107288102</v>
      </c>
      <c r="AH61" s="4">
        <v>0.49982380132064103</v>
      </c>
      <c r="AI61" s="4">
        <v>0.58985293165810904</v>
      </c>
      <c r="AJ61" s="4">
        <v>0.64018903491218704</v>
      </c>
      <c r="AK61" s="4">
        <v>0.70369208379084702</v>
      </c>
      <c r="AL61" s="4">
        <v>0.74863130704848302</v>
      </c>
      <c r="AM61" s="4">
        <v>0</v>
      </c>
      <c r="AN61" s="4">
        <v>0</v>
      </c>
      <c r="AO61" s="4" t="s">
        <v>148</v>
      </c>
      <c r="AP61" s="4" t="s">
        <v>132</v>
      </c>
      <c r="AQ61">
        <v>18139929689.849998</v>
      </c>
      <c r="AR61" s="4">
        <v>72750</v>
      </c>
      <c r="AS61" s="15">
        <v>0</v>
      </c>
      <c r="AT61" s="15">
        <v>0</v>
      </c>
      <c r="AU61" s="15">
        <v>0</v>
      </c>
      <c r="AV61" s="15">
        <v>100</v>
      </c>
      <c r="AW61" s="15">
        <v>0</v>
      </c>
      <c r="AX61" s="15">
        <v>100</v>
      </c>
      <c r="AY61">
        <v>414.65339146986798</v>
      </c>
    </row>
    <row r="62" spans="1:51" x14ac:dyDescent="0.25">
      <c r="A62">
        <v>96</v>
      </c>
      <c r="B62" s="4">
        <v>0.97054857446145704</v>
      </c>
      <c r="C62" s="4">
        <v>16.5734503906824</v>
      </c>
      <c r="D62" s="4">
        <v>30.1434211922545</v>
      </c>
      <c r="E62" s="4">
        <v>1.4986861073145201E-2</v>
      </c>
      <c r="F62" s="5">
        <v>2.94514255385421E-2</v>
      </c>
      <c r="G62" s="5">
        <v>0</v>
      </c>
      <c r="H62" s="4">
        <v>4.0582149814286401</v>
      </c>
      <c r="I62" s="4">
        <v>3.8487803732502699</v>
      </c>
      <c r="J62" s="4">
        <v>-5.84273203906098</v>
      </c>
      <c r="K62" s="4">
        <v>47.521060356284103</v>
      </c>
      <c r="L62" s="4">
        <v>16.546849240097099</v>
      </c>
      <c r="M62" s="4">
        <v>39.257059124274399</v>
      </c>
      <c r="N62" s="4">
        <v>77.611764746937197</v>
      </c>
      <c r="O62" s="4">
        <v>58.860165176121399</v>
      </c>
      <c r="P62" s="4">
        <v>257945.00988425099</v>
      </c>
      <c r="Q62" s="4">
        <v>241177.47507825901</v>
      </c>
      <c r="R62" s="4">
        <v>780.80664407952997</v>
      </c>
      <c r="S62" s="4">
        <v>0</v>
      </c>
      <c r="T62" s="4">
        <v>0</v>
      </c>
      <c r="U62" s="4">
        <v>5.8259446173351603E-2</v>
      </c>
      <c r="V62" s="4">
        <v>1</v>
      </c>
      <c r="W62" s="4">
        <v>0</v>
      </c>
      <c r="X62" s="4">
        <v>0.69255474046430698</v>
      </c>
      <c r="Y62" s="4">
        <v>0</v>
      </c>
      <c r="Z62" s="5">
        <v>4.6651203838568399E-4</v>
      </c>
      <c r="AA62" s="5">
        <v>1.3100152282597501E-4</v>
      </c>
      <c r="AB62" s="10">
        <v>6.1702295119524702E-3</v>
      </c>
      <c r="AC62" s="10">
        <v>6.1066669289873096E-4</v>
      </c>
      <c r="AD62" s="10">
        <v>2.20729980735117E-2</v>
      </c>
      <c r="AE62" s="4">
        <v>0.23726429921050099</v>
      </c>
      <c r="AF62" s="4">
        <v>7.8817482092612495E-2</v>
      </c>
      <c r="AG62" s="4">
        <v>0.42061739788958502</v>
      </c>
      <c r="AH62" s="4">
        <v>0.55167852870807699</v>
      </c>
      <c r="AI62" s="4">
        <v>0.64124143775292397</v>
      </c>
      <c r="AJ62" s="4">
        <v>0.68824765693217504</v>
      </c>
      <c r="AK62" s="4">
        <v>0.73911137834587604</v>
      </c>
      <c r="AL62" s="4">
        <v>0.78086131478173104</v>
      </c>
      <c r="AM62" s="4">
        <v>0</v>
      </c>
      <c r="AN62" s="4">
        <v>0</v>
      </c>
      <c r="AO62" s="4" t="s">
        <v>70</v>
      </c>
      <c r="AP62" s="4" t="s">
        <v>71</v>
      </c>
      <c r="AQ62">
        <v>16549115984.92</v>
      </c>
      <c r="AR62" s="4">
        <v>68618</v>
      </c>
      <c r="AS62" s="15">
        <v>0</v>
      </c>
      <c r="AT62" s="15">
        <v>0</v>
      </c>
      <c r="AU62" s="15">
        <v>0</v>
      </c>
      <c r="AV62" s="15">
        <v>100</v>
      </c>
      <c r="AW62" s="15">
        <v>0</v>
      </c>
      <c r="AX62" s="15">
        <v>100</v>
      </c>
      <c r="AY62">
        <v>498.535670806138</v>
      </c>
    </row>
    <row r="63" spans="1:51" x14ac:dyDescent="0.25">
      <c r="A63">
        <v>96</v>
      </c>
      <c r="B63" s="4">
        <v>0.96864263895789204</v>
      </c>
      <c r="C63" s="4">
        <v>17.826217738756402</v>
      </c>
      <c r="D63" s="4">
        <v>31.7719452048064</v>
      </c>
      <c r="E63" s="4">
        <v>1.6228040355287798E-2</v>
      </c>
      <c r="F63" s="5">
        <v>3.1357361042107498E-2</v>
      </c>
      <c r="G63" s="5">
        <v>0</v>
      </c>
      <c r="H63" s="4">
        <v>4.0947034678453598</v>
      </c>
      <c r="I63" s="4">
        <v>3.8449184701812902</v>
      </c>
      <c r="J63" s="4">
        <v>-6.0018557101196999</v>
      </c>
      <c r="K63" s="4">
        <v>52.482692857174001</v>
      </c>
      <c r="L63" s="4">
        <v>16.204904994895301</v>
      </c>
      <c r="M63" s="4">
        <v>41.253739957446797</v>
      </c>
      <c r="N63" s="4">
        <v>76.779696814587098</v>
      </c>
      <c r="O63" s="4">
        <v>57.530097904729899</v>
      </c>
      <c r="P63" s="4">
        <v>264266.95012540597</v>
      </c>
      <c r="Q63" s="4">
        <v>246266.73660831701</v>
      </c>
      <c r="R63" s="4">
        <v>780.75589322849896</v>
      </c>
      <c r="S63" s="4">
        <v>0</v>
      </c>
      <c r="T63" s="4">
        <v>0</v>
      </c>
      <c r="U63" s="4">
        <v>5.6588661149903803E-2</v>
      </c>
      <c r="V63" s="4">
        <v>1</v>
      </c>
      <c r="W63" s="4">
        <v>0</v>
      </c>
      <c r="X63" s="4">
        <v>0.70350682899859895</v>
      </c>
      <c r="Y63" s="4">
        <v>0</v>
      </c>
      <c r="Z63" s="5">
        <v>4.7312906225273099E-4</v>
      </c>
      <c r="AA63" s="5">
        <v>1.3400110078747301E-4</v>
      </c>
      <c r="AB63" s="10">
        <v>6.1661817487145797E-3</v>
      </c>
      <c r="AC63" s="10">
        <v>6.9518373712321602E-4</v>
      </c>
      <c r="AD63" s="10">
        <v>2.3888847616032501E-2</v>
      </c>
      <c r="AE63" s="4">
        <v>0.251090015278426</v>
      </c>
      <c r="AF63" s="4">
        <v>6.9480333149523996E-2</v>
      </c>
      <c r="AG63" s="4">
        <v>0.38282233876251398</v>
      </c>
      <c r="AH63" s="4">
        <v>0.52320261936845103</v>
      </c>
      <c r="AI63" s="4">
        <v>0.61425024941675399</v>
      </c>
      <c r="AJ63" s="4">
        <v>0.663038017785755</v>
      </c>
      <c r="AK63" s="4">
        <v>0.71158969561051699</v>
      </c>
      <c r="AL63" s="4">
        <v>0.75405591717097098</v>
      </c>
      <c r="AM63" s="4">
        <v>0</v>
      </c>
      <c r="AN63" s="4">
        <v>0</v>
      </c>
      <c r="AO63" s="4" t="s">
        <v>149</v>
      </c>
      <c r="AP63" s="4" t="s">
        <v>133</v>
      </c>
      <c r="AQ63">
        <v>17374610801.189999</v>
      </c>
      <c r="AR63" s="4">
        <v>70552</v>
      </c>
      <c r="AS63" s="15">
        <v>0</v>
      </c>
      <c r="AT63" s="15">
        <v>0</v>
      </c>
      <c r="AU63" s="15">
        <v>0</v>
      </c>
      <c r="AV63" s="15">
        <v>100</v>
      </c>
      <c r="AW63" s="15">
        <v>0</v>
      </c>
      <c r="AX63" s="15">
        <v>100</v>
      </c>
      <c r="AY63">
        <v>631.21888802483204</v>
      </c>
    </row>
    <row r="64" spans="1:51" x14ac:dyDescent="0.25">
      <c r="A64">
        <v>96</v>
      </c>
      <c r="B64" s="4">
        <v>0.96731812060760602</v>
      </c>
      <c r="C64" s="4">
        <v>19.669907965257401</v>
      </c>
      <c r="D64" s="4">
        <v>32.883101248753697</v>
      </c>
      <c r="E64" s="4">
        <v>1.8086595698025499E-2</v>
      </c>
      <c r="F64" s="5">
        <v>3.2681879392393601E-2</v>
      </c>
      <c r="G64" s="5">
        <v>0</v>
      </c>
      <c r="H64" s="4">
        <v>4.15024052781125</v>
      </c>
      <c r="I64" s="4">
        <v>3.8543863021412799</v>
      </c>
      <c r="J64" s="4">
        <v>-6.63080597761817</v>
      </c>
      <c r="K64" s="4">
        <v>57.449730893986597</v>
      </c>
      <c r="L64" s="4">
        <v>16.268470352676701</v>
      </c>
      <c r="M64" s="4">
        <v>41.728329781491503</v>
      </c>
      <c r="N64" s="4">
        <v>77.218002301979297</v>
      </c>
      <c r="O64" s="4">
        <v>58.043632713494397</v>
      </c>
      <c r="P64" s="4">
        <v>263641.76899195102</v>
      </c>
      <c r="Q64" s="4">
        <v>245305.92981579699</v>
      </c>
      <c r="R64" s="4">
        <v>780.38495699918201</v>
      </c>
      <c r="S64" s="4">
        <v>0</v>
      </c>
      <c r="T64" s="4">
        <v>0</v>
      </c>
      <c r="U64" s="4">
        <v>5.2584200127459298E-2</v>
      </c>
      <c r="V64" s="4">
        <v>1</v>
      </c>
      <c r="W64" s="4">
        <v>0</v>
      </c>
      <c r="X64" s="4">
        <v>0.69918143232983698</v>
      </c>
      <c r="Y64" s="4">
        <v>0</v>
      </c>
      <c r="Z64" s="5">
        <v>4.74573971940246E-4</v>
      </c>
      <c r="AA64" s="5">
        <v>1.42584294318883E-4</v>
      </c>
      <c r="AB64" s="10">
        <v>6.2092448414199902E-3</v>
      </c>
      <c r="AC64" s="10">
        <v>7.1797706582155704E-4</v>
      </c>
      <c r="AD64" s="10">
        <v>2.5137481383465402E-2</v>
      </c>
      <c r="AE64" s="4">
        <v>0.244642801359755</v>
      </c>
      <c r="AF64" s="4">
        <v>6.6669933086692904E-2</v>
      </c>
      <c r="AG64" s="4">
        <v>0.39142315228723601</v>
      </c>
      <c r="AH64" s="4">
        <v>0.54075044001473904</v>
      </c>
      <c r="AI64" s="4">
        <v>0.63539255591980004</v>
      </c>
      <c r="AJ64" s="4">
        <v>0.68166289235695399</v>
      </c>
      <c r="AK64" s="4">
        <v>0.72818114681631696</v>
      </c>
      <c r="AL64" s="4">
        <v>0.77054167663736195</v>
      </c>
      <c r="AM64" s="4">
        <v>0</v>
      </c>
      <c r="AN64" s="4">
        <v>0</v>
      </c>
      <c r="AO64" s="4" t="s">
        <v>150</v>
      </c>
      <c r="AP64" s="4" t="s">
        <v>134</v>
      </c>
      <c r="AQ64">
        <v>16406796503.870001</v>
      </c>
      <c r="AR64" s="4">
        <v>66883</v>
      </c>
      <c r="AS64" s="15">
        <v>0</v>
      </c>
      <c r="AT64" s="15">
        <v>0</v>
      </c>
      <c r="AU64" s="15">
        <v>0</v>
      </c>
      <c r="AV64" s="15">
        <v>100</v>
      </c>
      <c r="AW64" s="15">
        <v>0</v>
      </c>
      <c r="AX64" s="15">
        <v>100</v>
      </c>
      <c r="AY64">
        <v>754.69173305046399</v>
      </c>
    </row>
    <row r="65" spans="1:51" x14ac:dyDescent="0.25">
      <c r="A65">
        <v>96</v>
      </c>
      <c r="B65" s="4">
        <v>0.96573399427672002</v>
      </c>
      <c r="C65" s="4">
        <v>21.1282103188999</v>
      </c>
      <c r="D65" s="4">
        <v>34.190251899642298</v>
      </c>
      <c r="E65" s="4">
        <v>1.9584561794639899E-2</v>
      </c>
      <c r="F65" s="5">
        <v>3.4266005723279799E-2</v>
      </c>
      <c r="G65" s="5">
        <v>0</v>
      </c>
      <c r="H65" s="4">
        <v>4.1968710862613001</v>
      </c>
      <c r="I65" s="4">
        <v>3.8552446326260998</v>
      </c>
      <c r="J65" s="4">
        <v>-6.3110751301187902</v>
      </c>
      <c r="K65" s="4">
        <v>62.518711094767703</v>
      </c>
      <c r="L65" s="4">
        <v>16.3333072189569</v>
      </c>
      <c r="M65" s="4">
        <v>43.909409050326801</v>
      </c>
      <c r="N65" s="4">
        <v>78.015967439653195</v>
      </c>
      <c r="O65" s="4">
        <v>58.0884964771912</v>
      </c>
      <c r="P65" s="4">
        <v>262265.58448525303</v>
      </c>
      <c r="Q65" s="4">
        <v>244337.16310007701</v>
      </c>
      <c r="R65" s="4">
        <v>780.29292391788204</v>
      </c>
      <c r="S65" s="4">
        <v>0</v>
      </c>
      <c r="T65" s="4">
        <v>0</v>
      </c>
      <c r="U65" s="4">
        <v>5.5053629273746602E-2</v>
      </c>
      <c r="V65" s="4">
        <v>1</v>
      </c>
      <c r="W65" s="4">
        <v>0</v>
      </c>
      <c r="X65" s="4">
        <v>0.71063445934264502</v>
      </c>
      <c r="Y65" s="4">
        <v>0</v>
      </c>
      <c r="Z65" s="5">
        <v>4.83648019823638E-4</v>
      </c>
      <c r="AA65" s="5">
        <v>1.5648667973404399E-4</v>
      </c>
      <c r="AB65" s="10">
        <v>6.3448804608941404E-3</v>
      </c>
      <c r="AC65" s="10">
        <v>8.02698048644008E-4</v>
      </c>
      <c r="AD65" s="10">
        <v>2.6478274586348199E-2</v>
      </c>
      <c r="AE65" s="4">
        <v>0.250952063628053</v>
      </c>
      <c r="AF65" s="4">
        <v>5.6617260137125001E-2</v>
      </c>
      <c r="AG65" s="4">
        <v>0.36342080338345101</v>
      </c>
      <c r="AH65" s="4">
        <v>0.52214039554911895</v>
      </c>
      <c r="AI65" s="4">
        <v>0.62929576177117996</v>
      </c>
      <c r="AJ65" s="4">
        <v>0.67748592121161999</v>
      </c>
      <c r="AK65" s="4">
        <v>0.72134972902372196</v>
      </c>
      <c r="AL65" s="4">
        <v>0.76667805635617103</v>
      </c>
      <c r="AM65" s="4">
        <v>0</v>
      </c>
      <c r="AN65" s="4">
        <v>0</v>
      </c>
      <c r="AO65" s="4" t="s">
        <v>151</v>
      </c>
      <c r="AP65" s="4" t="s">
        <v>135</v>
      </c>
      <c r="AQ65">
        <v>15471673504.66</v>
      </c>
      <c r="AR65" s="4">
        <v>63321</v>
      </c>
      <c r="AS65" s="15">
        <v>0</v>
      </c>
      <c r="AT65" s="15">
        <v>0</v>
      </c>
      <c r="AU65" s="15">
        <v>0</v>
      </c>
      <c r="AV65" s="15">
        <v>100</v>
      </c>
      <c r="AW65" s="15">
        <v>0</v>
      </c>
      <c r="AX65" s="15">
        <v>100</v>
      </c>
      <c r="AY65" s="31">
        <v>904.01589177718199</v>
      </c>
    </row>
    <row r="66" spans="1:51" x14ac:dyDescent="0.25">
      <c r="A66">
        <v>96</v>
      </c>
      <c r="B66" s="4">
        <v>0.96482613072600198</v>
      </c>
      <c r="C66" s="4">
        <v>22.012176859713598</v>
      </c>
      <c r="D66" s="4">
        <v>34.9288195544693</v>
      </c>
      <c r="E66" s="4">
        <v>2.05049779615251E-2</v>
      </c>
      <c r="F66" s="5">
        <v>3.5173869273997203E-2</v>
      </c>
      <c r="G66" s="5">
        <v>0</v>
      </c>
      <c r="H66" s="4">
        <v>4.2325825031947799</v>
      </c>
      <c r="I66" s="4">
        <v>3.8461792210661501</v>
      </c>
      <c r="J66" s="4">
        <v>-5.19676880406612</v>
      </c>
      <c r="K66" s="4">
        <v>67.464413200873494</v>
      </c>
      <c r="L66" s="4">
        <v>16.7542673067802</v>
      </c>
      <c r="M66" s="4">
        <v>45.337178169543101</v>
      </c>
      <c r="N66" s="4">
        <v>79.425768829122703</v>
      </c>
      <c r="O66" s="4">
        <v>58.727983945915</v>
      </c>
      <c r="P66" s="4">
        <v>256253.92431169501</v>
      </c>
      <c r="Q66" s="4">
        <v>238213.07317726099</v>
      </c>
      <c r="R66" s="4">
        <v>779.94307796688099</v>
      </c>
      <c r="S66" s="4">
        <v>0</v>
      </c>
      <c r="T66" s="4">
        <v>0</v>
      </c>
      <c r="U66" s="4">
        <v>6.02545392540971E-2</v>
      </c>
      <c r="V66" s="4">
        <v>1</v>
      </c>
      <c r="W66" s="4">
        <v>0</v>
      </c>
      <c r="X66" s="4">
        <v>0.70711478234242797</v>
      </c>
      <c r="Y66" s="4">
        <v>0</v>
      </c>
      <c r="Z66" s="5">
        <v>4.8776250736790901E-4</v>
      </c>
      <c r="AA66" s="5">
        <v>1.6796315777099899E-4</v>
      </c>
      <c r="AB66" s="10">
        <v>6.3840206362658801E-3</v>
      </c>
      <c r="AC66" s="10">
        <v>8.8057546028592296E-4</v>
      </c>
      <c r="AD66" s="10">
        <v>2.72535298777969E-2</v>
      </c>
      <c r="AE66" s="4">
        <v>0.25600429675366598</v>
      </c>
      <c r="AF66" s="4">
        <v>4.9366150925303699E-2</v>
      </c>
      <c r="AG66" s="4">
        <v>0.34311779362059502</v>
      </c>
      <c r="AH66" s="4">
        <v>0.50689153437303702</v>
      </c>
      <c r="AI66" s="4">
        <v>0.62136684269253495</v>
      </c>
      <c r="AJ66" s="4">
        <v>0.673088482567756</v>
      </c>
      <c r="AK66" s="4">
        <v>0.71717953917674604</v>
      </c>
      <c r="AL66" s="4">
        <v>0.76131256333817698</v>
      </c>
      <c r="AM66" s="4">
        <v>0</v>
      </c>
      <c r="AN66" s="4">
        <v>0</v>
      </c>
      <c r="AO66" s="4" t="s">
        <v>152</v>
      </c>
      <c r="AP66" s="4" t="s">
        <v>136</v>
      </c>
      <c r="AQ66">
        <v>13996209114.530001</v>
      </c>
      <c r="AR66" s="4">
        <v>58755</v>
      </c>
      <c r="AS66" s="15">
        <v>0</v>
      </c>
      <c r="AT66" s="15">
        <v>0</v>
      </c>
      <c r="AU66" s="15">
        <v>0</v>
      </c>
      <c r="AV66" s="15">
        <v>100</v>
      </c>
      <c r="AW66" s="15">
        <v>0</v>
      </c>
      <c r="AX66" s="15">
        <v>100</v>
      </c>
      <c r="AY66" s="31">
        <v>995.71497265440405</v>
      </c>
    </row>
    <row r="67" spans="1:51" x14ac:dyDescent="0.25">
      <c r="A67">
        <v>96</v>
      </c>
      <c r="B67" s="4">
        <v>0.96342316307313602</v>
      </c>
      <c r="C67" s="4">
        <v>23.057633805925899</v>
      </c>
      <c r="D67" s="4">
        <v>36.055233860064902</v>
      </c>
      <c r="E67" s="4">
        <v>2.16059682274716E-2</v>
      </c>
      <c r="F67" s="5">
        <v>3.65768369268639E-2</v>
      </c>
      <c r="G67" s="5">
        <v>0</v>
      </c>
      <c r="H67" s="4">
        <v>4.2670687878167497</v>
      </c>
      <c r="I67" s="4">
        <v>3.8411136594401998</v>
      </c>
      <c r="J67" s="4">
        <v>-4.2457904582260397</v>
      </c>
      <c r="K67" s="4">
        <v>72.482710358747596</v>
      </c>
      <c r="L67" s="4">
        <v>16.562020487815801</v>
      </c>
      <c r="M67" s="4">
        <v>44.935709026135001</v>
      </c>
      <c r="N67" s="4">
        <v>81.991498135927898</v>
      </c>
      <c r="O67" s="4">
        <v>60.845777939943602</v>
      </c>
      <c r="P67" s="4">
        <v>255988.16003511901</v>
      </c>
      <c r="Q67" s="4">
        <v>240985.97201052</v>
      </c>
      <c r="R67" s="4">
        <v>779.288503852693</v>
      </c>
      <c r="S67" s="4">
        <v>0</v>
      </c>
      <c r="T67" s="4">
        <v>0</v>
      </c>
      <c r="U67" s="4">
        <v>6.5704114070915198E-2</v>
      </c>
      <c r="V67" s="4">
        <v>1</v>
      </c>
      <c r="W67" s="4">
        <v>0</v>
      </c>
      <c r="X67" s="4">
        <v>0.68695157574383503</v>
      </c>
      <c r="Y67" s="4">
        <v>0</v>
      </c>
      <c r="Z67" s="5">
        <v>4.8482273170019001E-4</v>
      </c>
      <c r="AA67" s="5">
        <v>1.8512767618214101E-4</v>
      </c>
      <c r="AB67" s="10">
        <v>6.4233628823114003E-3</v>
      </c>
      <c r="AC67" s="10">
        <v>9.0943475712636397E-4</v>
      </c>
      <c r="AD67" s="10">
        <v>2.85740711472416E-2</v>
      </c>
      <c r="AE67" s="4">
        <v>0.25028210869068901</v>
      </c>
      <c r="AF67" s="4">
        <v>4.66145883289589E-2</v>
      </c>
      <c r="AG67" s="4">
        <v>0.35010964588267002</v>
      </c>
      <c r="AH67" s="4">
        <v>0.52331744715274298</v>
      </c>
      <c r="AI67" s="4">
        <v>0.64348845671455202</v>
      </c>
      <c r="AJ67" s="4">
        <v>0.69440961716118599</v>
      </c>
      <c r="AK67" s="4">
        <v>0.73450842498836</v>
      </c>
      <c r="AL67" s="4">
        <v>0.77522994478573404</v>
      </c>
      <c r="AM67" s="4">
        <v>0</v>
      </c>
      <c r="AN67" s="4">
        <v>0</v>
      </c>
      <c r="AO67" s="4" t="s">
        <v>72</v>
      </c>
      <c r="AP67" s="4" t="s">
        <v>73</v>
      </c>
      <c r="AQ67">
        <v>12323058664.73</v>
      </c>
      <c r="AR67" s="4">
        <v>51136</v>
      </c>
      <c r="AS67" s="15">
        <v>0</v>
      </c>
      <c r="AT67" s="15">
        <v>0</v>
      </c>
      <c r="AU67" s="15">
        <v>0</v>
      </c>
      <c r="AV67" s="15">
        <v>100</v>
      </c>
      <c r="AW67" s="15">
        <v>0</v>
      </c>
      <c r="AX67" s="15">
        <v>100</v>
      </c>
      <c r="AY67" s="31">
        <v>1036.2054297356201</v>
      </c>
    </row>
    <row r="68" spans="1:51" x14ac:dyDescent="0.25">
      <c r="A68">
        <v>96</v>
      </c>
      <c r="B68" s="4">
        <v>0.96001481344873696</v>
      </c>
      <c r="C68" s="4">
        <v>24.566560347825401</v>
      </c>
      <c r="D68" s="4">
        <v>38.717677873375301</v>
      </c>
      <c r="E68" s="4">
        <v>2.3219473807478502E-2</v>
      </c>
      <c r="F68" s="5">
        <v>3.9985186551262902E-2</v>
      </c>
      <c r="G68" s="5">
        <v>0</v>
      </c>
      <c r="H68" s="4">
        <v>4.3698318746391402</v>
      </c>
      <c r="I68" s="4">
        <v>3.85286336062951</v>
      </c>
      <c r="J68" s="4">
        <v>1.56744817288674</v>
      </c>
      <c r="K68" s="4">
        <v>85.762702900163106</v>
      </c>
      <c r="L68" s="4">
        <v>16.255727080480799</v>
      </c>
      <c r="M68" s="4">
        <v>42.957614695085297</v>
      </c>
      <c r="N68" s="4">
        <v>86.231617860704503</v>
      </c>
      <c r="O68" s="4">
        <v>63.943599041000901</v>
      </c>
      <c r="P68" s="4">
        <v>262161.39861131902</v>
      </c>
      <c r="Q68" s="4">
        <v>245546.43553453099</v>
      </c>
      <c r="R68" s="4">
        <v>777.87522675132004</v>
      </c>
      <c r="S68" s="4">
        <v>0</v>
      </c>
      <c r="T68" s="4">
        <v>0</v>
      </c>
      <c r="U68" s="4">
        <v>7.3710439084994597E-2</v>
      </c>
      <c r="V68" s="4">
        <v>1</v>
      </c>
      <c r="W68" s="4">
        <v>0</v>
      </c>
      <c r="X68" s="4">
        <v>0.68622938573251202</v>
      </c>
      <c r="Y68" s="4">
        <v>0</v>
      </c>
      <c r="Z68" s="5">
        <v>4.7160675262354499E-4</v>
      </c>
      <c r="AA68" s="5">
        <v>2.20384802319767E-4</v>
      </c>
      <c r="AB68" s="10">
        <v>6.5194183982462597E-3</v>
      </c>
      <c r="AC68" s="10">
        <v>1.0579920781522299E-3</v>
      </c>
      <c r="AD68" s="10">
        <v>3.1715766381833099E-2</v>
      </c>
      <c r="AE68" s="4">
        <v>0.25066116227237001</v>
      </c>
      <c r="AF68" s="4">
        <v>3.4578747618440299E-2</v>
      </c>
      <c r="AG68" s="4">
        <v>0.32383142845429402</v>
      </c>
      <c r="AH68" s="4">
        <v>0.50167883139495695</v>
      </c>
      <c r="AI68" s="4">
        <v>0.64244391338882501</v>
      </c>
      <c r="AJ68" s="4">
        <v>0.70566804064586597</v>
      </c>
      <c r="AK68" s="4">
        <v>0.75136297886661396</v>
      </c>
      <c r="AL68" s="4">
        <v>0.78957437680211395</v>
      </c>
      <c r="AM68" s="4">
        <v>0</v>
      </c>
      <c r="AN68" s="4">
        <v>0</v>
      </c>
      <c r="AO68" s="4" t="s">
        <v>74</v>
      </c>
      <c r="AP68" s="4" t="s">
        <v>75</v>
      </c>
      <c r="AQ68">
        <v>39475763801.580002</v>
      </c>
      <c r="AR68" s="4">
        <v>160767</v>
      </c>
      <c r="AS68" s="15">
        <v>0</v>
      </c>
      <c r="AT68" s="15">
        <v>0</v>
      </c>
      <c r="AU68" s="15">
        <v>0</v>
      </c>
      <c r="AV68" s="15">
        <v>100</v>
      </c>
      <c r="AW68" s="15">
        <v>0</v>
      </c>
      <c r="AX68" s="15">
        <v>100</v>
      </c>
      <c r="AY68">
        <v>1168.4281100498699</v>
      </c>
    </row>
    <row r="69" spans="1:51" x14ac:dyDescent="0.25">
      <c r="A69">
        <v>96</v>
      </c>
      <c r="B69" s="4">
        <v>0.95581517245276704</v>
      </c>
      <c r="C69" s="4">
        <v>27.8327252238272</v>
      </c>
      <c r="D69" s="4">
        <v>41.8583915731584</v>
      </c>
      <c r="E69" s="4">
        <v>2.68158536164778E-2</v>
      </c>
      <c r="F69" s="5">
        <v>4.4184827547232103E-2</v>
      </c>
      <c r="G69" s="5">
        <v>0</v>
      </c>
      <c r="H69" s="4">
        <v>4.5427600349880901</v>
      </c>
      <c r="I69" s="4">
        <v>3.8794892201324398</v>
      </c>
      <c r="J69" s="4">
        <v>7.6841269475214098</v>
      </c>
      <c r="K69" s="4">
        <v>109.95072660222399</v>
      </c>
      <c r="L69" s="4">
        <v>16.243205190269901</v>
      </c>
      <c r="M69" s="4">
        <v>41.998291168453299</v>
      </c>
      <c r="N69" s="4">
        <v>92.736033884214905</v>
      </c>
      <c r="O69" s="4">
        <v>68.948452058747804</v>
      </c>
      <c r="P69" s="4">
        <v>262115.26782389201</v>
      </c>
      <c r="Q69" s="4">
        <v>245753.25510049399</v>
      </c>
      <c r="R69" s="4">
        <v>775.71136755960003</v>
      </c>
      <c r="S69" s="4">
        <v>0</v>
      </c>
      <c r="T69" s="4">
        <v>0</v>
      </c>
      <c r="U69" s="4">
        <v>7.8100336825608893E-2</v>
      </c>
      <c r="V69" s="4">
        <v>1</v>
      </c>
      <c r="W69" s="4">
        <v>0</v>
      </c>
      <c r="X69" s="4">
        <v>0.68649134384697397</v>
      </c>
      <c r="Y69" s="4">
        <v>0</v>
      </c>
      <c r="Z69" s="5">
        <v>4.65569105182176E-4</v>
      </c>
      <c r="AA69" s="5">
        <v>2.8564719612662897E-4</v>
      </c>
      <c r="AB69" s="10">
        <v>6.6017302561488201E-3</v>
      </c>
      <c r="AC69" s="10">
        <v>1.31119964473519E-3</v>
      </c>
      <c r="AD69" s="10">
        <v>3.5520662833028002E-2</v>
      </c>
      <c r="AE69" s="4">
        <v>0.248503995215653</v>
      </c>
      <c r="AF69" s="4">
        <v>2.5562980595168799E-2</v>
      </c>
      <c r="AG69" s="4">
        <v>0.28817156210938899</v>
      </c>
      <c r="AH69" s="4">
        <v>0.47344038749257</v>
      </c>
      <c r="AI69" s="4">
        <v>0.65379664752858702</v>
      </c>
      <c r="AJ69" s="4">
        <v>0.72888264418748905</v>
      </c>
      <c r="AK69" s="4">
        <v>0.78571096448646205</v>
      </c>
      <c r="AL69" s="4">
        <v>0.82028871016798699</v>
      </c>
      <c r="AM69" s="4">
        <v>0</v>
      </c>
      <c r="AN69" s="4">
        <v>0</v>
      </c>
      <c r="AO69" s="4" t="s">
        <v>76</v>
      </c>
      <c r="AP69" s="4" t="s">
        <v>77</v>
      </c>
      <c r="AQ69">
        <v>15601891153.309999</v>
      </c>
      <c r="AR69" s="4">
        <v>63486</v>
      </c>
      <c r="AS69" s="15">
        <v>0</v>
      </c>
      <c r="AT69" s="15">
        <v>0</v>
      </c>
      <c r="AU69" s="15">
        <v>0</v>
      </c>
      <c r="AV69" s="15">
        <v>100</v>
      </c>
      <c r="AW69" s="15">
        <v>0</v>
      </c>
      <c r="AX69" s="15">
        <v>100</v>
      </c>
      <c r="AY69">
        <v>1426.27434758552</v>
      </c>
    </row>
    <row r="70" spans="1:51" x14ac:dyDescent="0.25">
      <c r="A70">
        <v>96</v>
      </c>
      <c r="B70" s="4">
        <v>0.952537072987377</v>
      </c>
      <c r="C70" s="4">
        <v>33.199597012478101</v>
      </c>
      <c r="D70" s="4">
        <v>44.206622788249803</v>
      </c>
      <c r="E70" s="4">
        <v>3.3062826396318301E-2</v>
      </c>
      <c r="F70" s="5">
        <v>4.7462927012622801E-2</v>
      </c>
      <c r="G70" s="5">
        <v>0</v>
      </c>
      <c r="H70" s="4">
        <v>4.64328988859537</v>
      </c>
      <c r="I70" s="4">
        <v>3.9101985108836099</v>
      </c>
      <c r="J70" s="4">
        <v>8.2003181241955403</v>
      </c>
      <c r="K70" s="4">
        <v>134.915529193259</v>
      </c>
      <c r="L70" s="4">
        <v>16.271064926078299</v>
      </c>
      <c r="M70" s="4">
        <v>41.996825987369498</v>
      </c>
      <c r="N70" s="4">
        <v>100.93983128919901</v>
      </c>
      <c r="O70" s="4">
        <v>74.581636798707294</v>
      </c>
      <c r="P70" s="4">
        <v>261140.65790106801</v>
      </c>
      <c r="Q70" s="4">
        <v>245342.31123838</v>
      </c>
      <c r="R70" s="4">
        <v>773.18562134805302</v>
      </c>
      <c r="S70" s="4">
        <v>0</v>
      </c>
      <c r="T70" s="4">
        <v>0</v>
      </c>
      <c r="U70" s="4">
        <v>0.103593998552113</v>
      </c>
      <c r="V70" s="4">
        <v>1</v>
      </c>
      <c r="W70" s="4">
        <v>0</v>
      </c>
      <c r="X70" s="4">
        <v>0.55617546392341</v>
      </c>
      <c r="Y70" s="4">
        <v>0</v>
      </c>
      <c r="Z70" s="5">
        <v>4.6006954264693202E-4</v>
      </c>
      <c r="AA70" s="5">
        <v>3.4302571828609402E-4</v>
      </c>
      <c r="AB70" s="10">
        <v>6.74605826941789E-3</v>
      </c>
      <c r="AC70" s="10">
        <v>1.52626005392265E-3</v>
      </c>
      <c r="AD70" s="10">
        <v>3.8387494649019901E-2</v>
      </c>
      <c r="AE70" s="4">
        <v>0.261472040270465</v>
      </c>
      <c r="AF70" s="4">
        <v>1.0319693512845301E-2</v>
      </c>
      <c r="AG70" s="4">
        <v>0.22096857400025</v>
      </c>
      <c r="AH70" s="4">
        <v>0.43984668788764503</v>
      </c>
      <c r="AI70" s="4">
        <v>0.63204772178797897</v>
      </c>
      <c r="AJ70" s="4">
        <v>0.71604561636985598</v>
      </c>
      <c r="AK70" s="4">
        <v>0.76238805105692997</v>
      </c>
      <c r="AL70" s="4">
        <v>0.79662370108173897</v>
      </c>
      <c r="AM70" s="4">
        <v>0</v>
      </c>
      <c r="AN70" s="4">
        <v>0</v>
      </c>
      <c r="AO70" s="4" t="s">
        <v>78</v>
      </c>
      <c r="AP70" s="4" t="s">
        <v>79</v>
      </c>
      <c r="AQ70">
        <v>4830054081.3500004</v>
      </c>
      <c r="AR70" s="4">
        <v>19687</v>
      </c>
      <c r="AS70" s="15">
        <v>0</v>
      </c>
      <c r="AT70" s="15">
        <v>0</v>
      </c>
      <c r="AU70" s="15">
        <v>0</v>
      </c>
      <c r="AV70" s="15">
        <v>100</v>
      </c>
      <c r="AW70" s="15">
        <v>0</v>
      </c>
      <c r="AX70" s="15">
        <v>100</v>
      </c>
      <c r="AY70">
        <v>1621.7723187246399</v>
      </c>
    </row>
    <row r="71" spans="1:51" x14ac:dyDescent="0.25">
      <c r="A71">
        <v>96</v>
      </c>
      <c r="B71" s="4">
        <v>0.94998733277593805</v>
      </c>
      <c r="C71" s="4">
        <v>38.883866479787599</v>
      </c>
      <c r="D71" s="4">
        <v>45.9726367415441</v>
      </c>
      <c r="E71" s="4">
        <v>4.02024082073782E-2</v>
      </c>
      <c r="F71" s="5">
        <v>5.0012667224061197E-2</v>
      </c>
      <c r="G71" s="5">
        <v>0</v>
      </c>
      <c r="H71" s="4">
        <v>4.8008464499015604</v>
      </c>
      <c r="I71" s="4">
        <v>3.9568049136615802</v>
      </c>
      <c r="J71" s="4">
        <v>17.324106493391</v>
      </c>
      <c r="K71" s="4">
        <v>156.46957913237301</v>
      </c>
      <c r="L71" s="4">
        <v>16.080453740306002</v>
      </c>
      <c r="M71" s="4">
        <v>41.864947986270501</v>
      </c>
      <c r="N71" s="4">
        <v>105.369918152747</v>
      </c>
      <c r="O71" s="4">
        <v>76.373050873867001</v>
      </c>
      <c r="P71" s="4">
        <v>264238.50910205801</v>
      </c>
      <c r="Q71" s="4">
        <v>248255.94404159801</v>
      </c>
      <c r="R71" s="4">
        <v>765.96614788823103</v>
      </c>
      <c r="S71" s="4">
        <v>0</v>
      </c>
      <c r="T71" s="4">
        <v>0</v>
      </c>
      <c r="U71" s="4">
        <v>0.15409532322180799</v>
      </c>
      <c r="V71" s="4">
        <v>1</v>
      </c>
      <c r="W71" s="4">
        <v>0</v>
      </c>
      <c r="X71" s="4">
        <v>0.64822450115576202</v>
      </c>
      <c r="Y71" s="4">
        <v>0</v>
      </c>
      <c r="Z71" s="5">
        <v>4.6070109808172698E-4</v>
      </c>
      <c r="AA71" s="5">
        <v>4.3779667443986898E-4</v>
      </c>
      <c r="AB71" s="10">
        <v>7.0264683571549004E-3</v>
      </c>
      <c r="AC71" s="10">
        <v>1.5346903728164301E-3</v>
      </c>
      <c r="AD71" s="10">
        <v>4.0552991571683697E-2</v>
      </c>
      <c r="AE71" s="4">
        <v>0.28379609524968602</v>
      </c>
      <c r="AF71" s="4">
        <v>4.2922215899086303E-3</v>
      </c>
      <c r="AG71" s="4">
        <v>0.13063069511876901</v>
      </c>
      <c r="AH71" s="4">
        <v>0.355989858869451</v>
      </c>
      <c r="AI71" s="4">
        <v>0.55944381034935697</v>
      </c>
      <c r="AJ71" s="4">
        <v>0.64159859539649899</v>
      </c>
      <c r="AK71" s="4">
        <v>0.67778280122029799</v>
      </c>
      <c r="AL71" s="4">
        <v>0.71926400953182301</v>
      </c>
      <c r="AM71" s="4">
        <v>0</v>
      </c>
      <c r="AN71" s="4">
        <v>0</v>
      </c>
      <c r="AO71" s="4" t="s">
        <v>80</v>
      </c>
      <c r="AP71" s="4" t="s">
        <v>81</v>
      </c>
      <c r="AQ71">
        <v>608723574.78999996</v>
      </c>
      <c r="AR71" s="4">
        <v>2452</v>
      </c>
      <c r="AS71" s="15">
        <v>0</v>
      </c>
      <c r="AT71" s="15">
        <v>0</v>
      </c>
      <c r="AU71" s="15">
        <v>0</v>
      </c>
      <c r="AV71" s="15">
        <v>100</v>
      </c>
      <c r="AW71" s="15">
        <v>0</v>
      </c>
      <c r="AX71" s="15">
        <v>100</v>
      </c>
      <c r="AY71">
        <v>1813.8127167073501</v>
      </c>
    </row>
    <row r="72" spans="1:51" x14ac:dyDescent="0.25">
      <c r="A72">
        <v>96</v>
      </c>
      <c r="B72" s="4">
        <v>0.95132437785239499</v>
      </c>
      <c r="C72" s="4">
        <v>17.5405548212523</v>
      </c>
      <c r="D72" s="4">
        <v>45.053060304160503</v>
      </c>
      <c r="E72" s="4">
        <v>1.5943500701243299E-2</v>
      </c>
      <c r="F72" s="5">
        <v>4.8675622147604E-2</v>
      </c>
      <c r="G72" s="5">
        <v>0</v>
      </c>
      <c r="H72" s="4">
        <v>4.9310769249791502</v>
      </c>
      <c r="I72" s="4">
        <v>4.0747756323282802</v>
      </c>
      <c r="J72" s="4">
        <v>23.236377604975399</v>
      </c>
      <c r="K72" s="4">
        <v>180.64416166148101</v>
      </c>
      <c r="L72" s="4">
        <v>18.142698102238299</v>
      </c>
      <c r="M72" s="4">
        <v>47.8412437591684</v>
      </c>
      <c r="N72" s="4">
        <v>117.043117468677</v>
      </c>
      <c r="O72" s="4">
        <v>76.052146188235596</v>
      </c>
      <c r="P72" s="4">
        <v>231122.49561169601</v>
      </c>
      <c r="Q72" s="4">
        <v>219938.22283018799</v>
      </c>
      <c r="R72" s="4">
        <v>778.47717172649095</v>
      </c>
      <c r="S72" s="4">
        <v>0</v>
      </c>
      <c r="T72" s="4">
        <v>0</v>
      </c>
      <c r="U72" s="4">
        <v>6.0809886202513298E-2</v>
      </c>
      <c r="V72" s="4">
        <v>1</v>
      </c>
      <c r="W72" s="4">
        <v>0</v>
      </c>
      <c r="X72" s="4">
        <v>0.977014766035746</v>
      </c>
      <c r="Y72" s="4">
        <v>0</v>
      </c>
      <c r="Z72" s="5">
        <v>6.3757503906635999E-4</v>
      </c>
      <c r="AA72" s="5">
        <v>5.0087776474930202E-4</v>
      </c>
      <c r="AB72" s="10">
        <v>7.4714712398709403E-3</v>
      </c>
      <c r="AC72" s="10">
        <v>1.6250182916898899E-3</v>
      </c>
      <c r="AD72" s="10">
        <v>3.8440661095989002E-2</v>
      </c>
      <c r="AE72" s="4">
        <v>0.32049905395586797</v>
      </c>
      <c r="AF72" s="4">
        <v>6.4731423926321197E-2</v>
      </c>
      <c r="AG72" s="4">
        <v>0.19185112410223101</v>
      </c>
      <c r="AH72" s="4">
        <v>0.23943204511216001</v>
      </c>
      <c r="AI72" s="4">
        <v>0.38924297302314198</v>
      </c>
      <c r="AJ72" s="4">
        <v>0.49000507973688001</v>
      </c>
      <c r="AK72" s="4">
        <v>0.51062185788858305</v>
      </c>
      <c r="AL72" s="4">
        <v>0.563048728860853</v>
      </c>
      <c r="AM72" s="4">
        <v>0</v>
      </c>
      <c r="AN72" s="4">
        <v>0</v>
      </c>
      <c r="AO72" s="4" t="s">
        <v>82</v>
      </c>
      <c r="AP72" s="4" t="s">
        <v>83</v>
      </c>
      <c r="AQ72">
        <v>11656725.810000001</v>
      </c>
      <c r="AR72" s="4">
        <v>53</v>
      </c>
      <c r="AS72" s="15">
        <v>0</v>
      </c>
      <c r="AT72" s="15">
        <v>0</v>
      </c>
      <c r="AU72" s="15">
        <v>0</v>
      </c>
      <c r="AV72" s="15">
        <v>100</v>
      </c>
      <c r="AW72" s="15">
        <v>0</v>
      </c>
      <c r="AX72" s="15">
        <v>100</v>
      </c>
      <c r="AY72">
        <v>1812.48239998645</v>
      </c>
    </row>
    <row r="73" spans="1:51" x14ac:dyDescent="0.25">
      <c r="A73">
        <v>96</v>
      </c>
      <c r="B73" s="4">
        <v>0.95820193381992003</v>
      </c>
      <c r="C73" s="4">
        <v>96.411941062781807</v>
      </c>
      <c r="D73" s="4">
        <v>40.092042079713302</v>
      </c>
      <c r="E73" s="4">
        <v>0.24217028424496501</v>
      </c>
      <c r="F73" s="5">
        <v>4.1798066180079203E-2</v>
      </c>
      <c r="G73" s="5">
        <v>0</v>
      </c>
      <c r="H73" s="4">
        <v>5.4535780859647698</v>
      </c>
      <c r="I73" s="4">
        <v>4.20482740119194</v>
      </c>
      <c r="J73" s="4">
        <v>29.7880566804651</v>
      </c>
      <c r="K73" s="4">
        <v>208.18783582566701</v>
      </c>
      <c r="L73" s="4">
        <v>21.377321439826598</v>
      </c>
      <c r="M73" s="4">
        <v>57.998554854290298</v>
      </c>
      <c r="N73" s="4">
        <v>123.02456484971999</v>
      </c>
      <c r="O73" s="4">
        <v>75.024716512272306</v>
      </c>
      <c r="P73" s="4">
        <v>186989.95379997601</v>
      </c>
      <c r="Q73" s="4">
        <v>186500.22500000001</v>
      </c>
      <c r="R73" s="4">
        <v>787.73751429790502</v>
      </c>
      <c r="S73" s="4">
        <v>0</v>
      </c>
      <c r="T73" s="4">
        <v>0</v>
      </c>
      <c r="U73" s="4">
        <v>0.27209831784385202</v>
      </c>
      <c r="V73" s="4">
        <v>1</v>
      </c>
      <c r="W73" s="4">
        <v>0</v>
      </c>
      <c r="X73" s="4">
        <v>1</v>
      </c>
      <c r="Y73" s="4">
        <v>0</v>
      </c>
      <c r="Z73" s="5">
        <v>9.7395342083568504E-4</v>
      </c>
      <c r="AA73" s="5">
        <v>2.4898943444143202E-4</v>
      </c>
      <c r="AB73" s="10">
        <v>6.7950033042402398E-3</v>
      </c>
      <c r="AC73" s="10">
        <v>8.7355564178126304E-4</v>
      </c>
      <c r="AD73" s="10">
        <v>3.2906541680414798E-2</v>
      </c>
      <c r="AE73" s="4">
        <v>0.243467874369901</v>
      </c>
      <c r="AF73" s="4">
        <v>0</v>
      </c>
      <c r="AG73" s="4">
        <v>0.48708181183159399</v>
      </c>
      <c r="AH73" s="4">
        <v>0.48708181183159399</v>
      </c>
      <c r="AI73" s="4">
        <v>0.48708181183159399</v>
      </c>
      <c r="AJ73" s="4">
        <v>0.75918012967544601</v>
      </c>
      <c r="AK73" s="4">
        <v>0.75918012967544601</v>
      </c>
      <c r="AL73" s="4">
        <v>0.75918012967544601</v>
      </c>
      <c r="AM73" s="4">
        <v>0</v>
      </c>
      <c r="AN73" s="4">
        <v>0</v>
      </c>
      <c r="AO73" s="4" t="s">
        <v>84</v>
      </c>
      <c r="AP73" s="4" t="s">
        <v>85</v>
      </c>
      <c r="AQ73">
        <v>746000.9</v>
      </c>
      <c r="AR73" s="4">
        <v>4</v>
      </c>
      <c r="AS73" s="15">
        <v>0</v>
      </c>
      <c r="AT73" s="15">
        <v>0</v>
      </c>
      <c r="AU73" s="15">
        <v>0</v>
      </c>
      <c r="AV73" s="15">
        <v>100</v>
      </c>
      <c r="AW73" s="15">
        <v>0</v>
      </c>
      <c r="AX73" s="15">
        <v>100</v>
      </c>
      <c r="AY73">
        <v>1789.75046791109</v>
      </c>
    </row>
    <row r="74" spans="1:51" x14ac:dyDescent="0.25">
      <c r="A74">
        <v>96</v>
      </c>
      <c r="B74" s="4">
        <v>0.95290930729272905</v>
      </c>
      <c r="C74" s="4">
        <v>5.5769629290214296E-3</v>
      </c>
      <c r="D74" s="4">
        <v>43.94442317515</v>
      </c>
      <c r="E74" s="4">
        <v>4.64758790614055E-6</v>
      </c>
      <c r="F74" s="5">
        <v>4.7090692707270697E-2</v>
      </c>
      <c r="G74" s="5">
        <v>0</v>
      </c>
      <c r="H74" s="4">
        <v>5.2101431873363202</v>
      </c>
      <c r="I74" s="4">
        <v>4.1712972169823201</v>
      </c>
      <c r="J74" s="4">
        <v>22.892224029991301</v>
      </c>
      <c r="K74" s="4">
        <v>236.956917537462</v>
      </c>
      <c r="L74" s="4">
        <v>21.237811114710901</v>
      </c>
      <c r="M74" s="4">
        <v>44.558085331037503</v>
      </c>
      <c r="N74" s="4">
        <v>135.12040436957599</v>
      </c>
      <c r="O74" s="4">
        <v>74.577668886365998</v>
      </c>
      <c r="P74" s="4">
        <v>188485.26231313101</v>
      </c>
      <c r="Q74" s="4">
        <v>187624.204</v>
      </c>
      <c r="R74" s="4">
        <v>794.87312812796699</v>
      </c>
      <c r="S74" s="4">
        <v>0</v>
      </c>
      <c r="T74" s="4">
        <v>0</v>
      </c>
      <c r="U74" s="4">
        <v>0</v>
      </c>
      <c r="V74" s="4">
        <v>1</v>
      </c>
      <c r="W74" s="4">
        <v>0</v>
      </c>
      <c r="X74" s="4">
        <v>1</v>
      </c>
      <c r="Y74" s="4">
        <v>0</v>
      </c>
      <c r="Z74" s="5">
        <v>1.1010412809964499E-3</v>
      </c>
      <c r="AA74" s="5">
        <v>8.1996500566035703E-4</v>
      </c>
      <c r="AB74" s="10">
        <v>7.51065726296517E-3</v>
      </c>
      <c r="AC74" s="10">
        <v>1.57520345934184E-3</v>
      </c>
      <c r="AD74" s="10">
        <v>3.6083805689877603E-2</v>
      </c>
      <c r="AE74" s="4">
        <v>0.27860128508853599</v>
      </c>
      <c r="AF74" s="4">
        <v>0</v>
      </c>
      <c r="AG74" s="4">
        <v>0</v>
      </c>
      <c r="AH74" s="4">
        <v>0.194452342619931</v>
      </c>
      <c r="AI74" s="4">
        <v>0.58094932144255695</v>
      </c>
      <c r="AJ74" s="4">
        <v>0.80799782100607798</v>
      </c>
      <c r="AK74" s="4">
        <v>0.80799782100607798</v>
      </c>
      <c r="AL74" s="4">
        <v>0.80799782100607798</v>
      </c>
      <c r="AM74" s="4">
        <v>0</v>
      </c>
      <c r="AN74" s="4">
        <v>0</v>
      </c>
      <c r="AO74" s="4" t="s">
        <v>86</v>
      </c>
      <c r="AP74" s="4" t="s">
        <v>87</v>
      </c>
      <c r="AQ74">
        <v>938121.02</v>
      </c>
      <c r="AR74" s="4">
        <v>5</v>
      </c>
      <c r="AS74" s="15">
        <v>0</v>
      </c>
      <c r="AT74" s="15">
        <v>0</v>
      </c>
      <c r="AU74" s="15">
        <v>0</v>
      </c>
      <c r="AV74" s="15">
        <v>100</v>
      </c>
      <c r="AW74" s="15">
        <v>0</v>
      </c>
      <c r="AX74" s="15">
        <v>100</v>
      </c>
      <c r="AY74">
        <v>1153.2721607011799</v>
      </c>
    </row>
    <row r="75" spans="1:51" x14ac:dyDescent="0.25">
      <c r="B75" s="4"/>
      <c r="C75" s="4"/>
      <c r="D75" s="4"/>
      <c r="E75" s="4"/>
      <c r="F75" s="5"/>
      <c r="G75" s="5"/>
      <c r="H75" s="4"/>
      <c r="I75" s="4"/>
      <c r="J75" s="4"/>
      <c r="K75" s="4"/>
      <c r="L75" s="4"/>
      <c r="M75" s="4"/>
      <c r="N75" s="4"/>
      <c r="O75" s="4"/>
      <c r="P75" s="4"/>
      <c r="Q75" s="4"/>
      <c r="R75" s="4"/>
      <c r="S75" s="4"/>
      <c r="T75" s="4"/>
      <c r="U75" s="4"/>
      <c r="V75" s="4"/>
      <c r="W75" s="4"/>
      <c r="X75" s="4"/>
      <c r="Y75" s="4"/>
      <c r="Z75" s="5"/>
      <c r="AA75" s="5"/>
      <c r="AB75" s="10"/>
      <c r="AC75" s="10"/>
      <c r="AD75" s="10"/>
      <c r="AE75" s="4"/>
      <c r="AF75" s="4"/>
      <c r="AG75" s="4"/>
      <c r="AH75" s="4"/>
      <c r="AI75" s="4"/>
      <c r="AJ75" s="4"/>
      <c r="AK75" s="4"/>
      <c r="AL75" s="4"/>
      <c r="AM75" s="4"/>
      <c r="AN75" s="4"/>
      <c r="AO75" s="4"/>
      <c r="AP75" s="4"/>
      <c r="AR75" s="4"/>
      <c r="AS75" s="15"/>
      <c r="AT75" s="15"/>
      <c r="AU75" s="15"/>
      <c r="AV75" s="15"/>
      <c r="AW75" s="15"/>
      <c r="AX75" s="15"/>
    </row>
    <row r="76" spans="1:51" s="17" customFormat="1" x14ac:dyDescent="0.25">
      <c r="A76" s="15"/>
      <c r="B76" s="20"/>
      <c r="C76" s="21"/>
      <c r="D76" s="16"/>
      <c r="E76" s="16"/>
      <c r="F76" s="20"/>
      <c r="G76" s="21"/>
      <c r="H76" s="21"/>
      <c r="K76" s="15"/>
      <c r="L76" s="15"/>
      <c r="M76" s="23"/>
      <c r="N76" s="16"/>
      <c r="O76" s="21"/>
      <c r="P76" s="22"/>
      <c r="X76" s="18"/>
      <c r="Y76" s="16"/>
      <c r="Z76" s="16"/>
      <c r="AC76" s="18"/>
      <c r="AD76" s="16"/>
      <c r="AE76" s="16"/>
      <c r="AQ76"/>
    </row>
    <row r="77" spans="1:51" x14ac:dyDescent="0.25">
      <c r="L77" s="4" t="s">
        <v>160</v>
      </c>
      <c r="M77" s="30" t="s">
        <v>186</v>
      </c>
      <c r="O77" s="4"/>
      <c r="P77" s="30"/>
    </row>
    <row r="78" spans="1:51" s="35" customFormat="1" x14ac:dyDescent="0.25">
      <c r="L78" t="s">
        <v>153</v>
      </c>
      <c r="M78" s="4">
        <v>0.95</v>
      </c>
      <c r="O78" s="35" t="s">
        <v>169</v>
      </c>
      <c r="P78" s="35" t="s">
        <v>170</v>
      </c>
      <c r="AQ78"/>
    </row>
    <row r="79" spans="1:51" s="35" customFormat="1" x14ac:dyDescent="0.25">
      <c r="L79" s="35" t="s">
        <v>183</v>
      </c>
      <c r="M79" s="39">
        <v>1</v>
      </c>
      <c r="O79" s="39">
        <v>0.4</v>
      </c>
      <c r="P79" s="35">
        <f>1-O79</f>
        <v>0.6</v>
      </c>
      <c r="AQ79"/>
    </row>
    <row r="80" spans="1:51" s="35" customFormat="1" x14ac:dyDescent="0.25">
      <c r="M80" s="39"/>
      <c r="AQ80"/>
    </row>
    <row r="81" spans="1:43" x14ac:dyDescent="0.25">
      <c r="K81" t="s">
        <v>98</v>
      </c>
      <c r="L81" t="s">
        <v>89</v>
      </c>
      <c r="M81" t="s">
        <v>90</v>
      </c>
    </row>
    <row r="82" spans="1:43" x14ac:dyDescent="0.25">
      <c r="A82" s="4" t="s">
        <v>93</v>
      </c>
      <c r="B82" t="str">
        <f>AQ2</f>
        <v>Balance</v>
      </c>
      <c r="C82" s="2" t="str">
        <f t="shared" ref="C82:C112" si="0">AO2</f>
        <v>groupByColumn</v>
      </c>
      <c r="D82" t="str">
        <f>E2</f>
        <v>PREPAY_SMM1</v>
      </c>
      <c r="E82" t="str">
        <f>F2</f>
        <v>PREPAY_TRACKING_SMM1</v>
      </c>
      <c r="G82" t="str">
        <f>C2</f>
        <v>PREPAY_CPR1</v>
      </c>
      <c r="H82" t="str">
        <f>D2</f>
        <v>PREPAY_TRACKING_CPR1</v>
      </c>
      <c r="I82" t="s">
        <v>168</v>
      </c>
      <c r="K82" t="s">
        <v>92</v>
      </c>
      <c r="L82" t="s">
        <v>92</v>
      </c>
      <c r="M82" t="s">
        <v>92</v>
      </c>
      <c r="O82" t="s">
        <v>163</v>
      </c>
      <c r="P82" t="s">
        <v>164</v>
      </c>
      <c r="Q82" t="s">
        <v>165</v>
      </c>
      <c r="S82" t="s">
        <v>96</v>
      </c>
      <c r="T82" t="s">
        <v>97</v>
      </c>
      <c r="U82" t="s">
        <v>184</v>
      </c>
      <c r="V82" t="s">
        <v>91</v>
      </c>
    </row>
    <row r="83" spans="1:43" s="35" customFormat="1" x14ac:dyDescent="0.25">
      <c r="A83" s="14">
        <f t="shared" ref="A83:A112" si="1">K3</f>
        <v>-157.69839925056399</v>
      </c>
      <c r="B83" s="32">
        <f t="shared" ref="B83:B112" si="2">AQ3/1000000000</f>
        <v>1.6815860999999999E-4</v>
      </c>
      <c r="C83" s="33" t="str">
        <f t="shared" si="0"/>
        <v>02:-175--150</v>
      </c>
      <c r="D83" s="34">
        <f t="shared" ref="D83:D112" si="3">E3</f>
        <v>1.16577486237594E-3</v>
      </c>
      <c r="E83" s="34">
        <f t="shared" ref="E83:E112" si="4">Z3+AA3+AB3+AC3+AD3</f>
        <v>9.8367349031143712E-3</v>
      </c>
      <c r="F83" s="32"/>
      <c r="G83" s="33">
        <f t="shared" ref="G83:H98" si="5">(1-(1-D83)^12)*100</f>
        <v>1.3899949939329304</v>
      </c>
      <c r="H83" s="33">
        <f t="shared" si="5"/>
        <v>11.185940652156512</v>
      </c>
      <c r="I83" s="33">
        <f t="shared" ref="I83:I112" si="6">(1-(1-SUM(Z42,AA42,AB42,AC42,AD42*M83))^12)*100</f>
        <v>11.185940652156512</v>
      </c>
      <c r="K83" s="14">
        <f>VLOOKUP($C83,'Refi Adj'!$B$2:$E$32,2,0)</f>
        <v>1</v>
      </c>
      <c r="L83" s="14">
        <f>VLOOKUP($C83,'Refi Adj'!$B$2:$E$32,3,0)</f>
        <v>1</v>
      </c>
      <c r="M83" s="14">
        <f>VLOOKUP($C83,'Refi Adj'!$B$2:$E$32,4,0)</f>
        <v>1</v>
      </c>
      <c r="O83" s="40">
        <f t="shared" ref="O83:O112" si="7">AD42*M83</f>
        <v>0</v>
      </c>
      <c r="P83" s="40">
        <f t="shared" ref="P83:P112" si="8">AD3</f>
        <v>0</v>
      </c>
      <c r="Q83" s="40">
        <f t="shared" ref="Q83:Q112" si="9">(O83*$O$79+P83*$P$79)</f>
        <v>0</v>
      </c>
      <c r="R83" s="14"/>
      <c r="S83" s="34">
        <f t="shared" ref="S83:S89" si="10">Z3+AA3+AB3*K83+AC3*L83+Q83*$M$78</f>
        <v>9.8367349031143712E-3</v>
      </c>
      <c r="T83" s="33">
        <f t="shared" ref="T83:T112" si="11">100*(1-(1-S83)^12)</f>
        <v>11.185940652156512</v>
      </c>
      <c r="U83" s="33">
        <f>100*(1-(1-S83*$M$79)^12)</f>
        <v>11.185940652156512</v>
      </c>
      <c r="V83" s="36">
        <f t="shared" ref="V83:V112" si="12">D83/S83</f>
        <v>0.11851237975386004</v>
      </c>
      <c r="X83" s="37"/>
      <c r="Y83" s="34"/>
      <c r="Z83" s="34"/>
      <c r="AD83" s="34"/>
      <c r="AE83" s="34"/>
      <c r="AJ83" s="34"/>
      <c r="AQ83"/>
    </row>
    <row r="84" spans="1:43" s="35" customFormat="1" x14ac:dyDescent="0.25">
      <c r="A84" s="14">
        <f t="shared" si="1"/>
        <v>-131.03762582131901</v>
      </c>
      <c r="B84" s="32">
        <f t="shared" si="2"/>
        <v>8.9552231999999996E-4</v>
      </c>
      <c r="C84" s="33" t="str">
        <f t="shared" si="0"/>
        <v>03:-150--125</v>
      </c>
      <c r="D84" s="34">
        <f t="shared" si="3"/>
        <v>4.4161555543532703E-2</v>
      </c>
      <c r="E84" s="34">
        <f t="shared" si="4"/>
        <v>4.665842581946471E-3</v>
      </c>
      <c r="F84" s="32"/>
      <c r="G84" s="33">
        <f t="shared" si="5"/>
        <v>41.841401849949378</v>
      </c>
      <c r="H84" s="33">
        <f t="shared" si="5"/>
        <v>5.4575399060360237</v>
      </c>
      <c r="I84" s="33">
        <f t="shared" si="6"/>
        <v>5.4575399060360237</v>
      </c>
      <c r="K84" s="14">
        <f>VLOOKUP($C84,'Refi Adj'!$B$2:$E$32,2,0)</f>
        <v>1</v>
      </c>
      <c r="L84" s="14">
        <f>VLOOKUP($C84,'Refi Adj'!$B$2:$E$32,3,0)</f>
        <v>1</v>
      </c>
      <c r="M84" s="14">
        <f>VLOOKUP($C84,'Refi Adj'!$B$2:$E$32,4,0)</f>
        <v>1</v>
      </c>
      <c r="O84" s="40">
        <f t="shared" si="7"/>
        <v>0</v>
      </c>
      <c r="P84" s="40">
        <f t="shared" si="8"/>
        <v>0</v>
      </c>
      <c r="Q84" s="40">
        <f t="shared" si="9"/>
        <v>0</v>
      </c>
      <c r="R84" s="14"/>
      <c r="S84" s="34">
        <f t="shared" si="10"/>
        <v>4.665842581946471E-3</v>
      </c>
      <c r="T84" s="33">
        <f t="shared" si="11"/>
        <v>5.4575399060360237</v>
      </c>
      <c r="U84" s="33">
        <f t="shared" ref="U84:U112" si="13">100*(1-(1-S84*$M$79)^12)</f>
        <v>5.4575399060360237</v>
      </c>
      <c r="V84" s="36">
        <f t="shared" si="12"/>
        <v>9.4648618696239044</v>
      </c>
      <c r="X84" s="37"/>
      <c r="Y84" s="34"/>
      <c r="Z84" s="34"/>
      <c r="AC84" s="37"/>
      <c r="AD84" s="34"/>
      <c r="AE84" s="34"/>
      <c r="AJ84" s="34"/>
      <c r="AQ84"/>
    </row>
    <row r="85" spans="1:43" s="35" customFormat="1" x14ac:dyDescent="0.25">
      <c r="A85" s="14">
        <f t="shared" si="1"/>
        <v>-106.270164184671</v>
      </c>
      <c r="B85" s="32">
        <f t="shared" si="2"/>
        <v>2.9343518799999999E-3</v>
      </c>
      <c r="C85" s="33" t="str">
        <f t="shared" si="0"/>
        <v>04:-125--100</v>
      </c>
      <c r="D85" s="34">
        <f t="shared" si="3"/>
        <v>7.7165192874587701E-2</v>
      </c>
      <c r="E85" s="34">
        <f t="shared" si="4"/>
        <v>1.3547316946628593E-2</v>
      </c>
      <c r="F85" s="32"/>
      <c r="G85" s="33">
        <f t="shared" si="5"/>
        <v>61.850609786637456</v>
      </c>
      <c r="H85" s="33">
        <f t="shared" si="5"/>
        <v>15.098551336392241</v>
      </c>
      <c r="I85" s="33">
        <f t="shared" si="6"/>
        <v>15.098551336392241</v>
      </c>
      <c r="K85" s="14">
        <f>VLOOKUP($C85,'Refi Adj'!$B$2:$E$32,2,0)</f>
        <v>1</v>
      </c>
      <c r="L85" s="14">
        <f>VLOOKUP($C85,'Refi Adj'!$B$2:$E$32,3,0)</f>
        <v>1</v>
      </c>
      <c r="M85" s="14">
        <f>VLOOKUP($C85,'Refi Adj'!$B$2:$E$32,4,0)</f>
        <v>1</v>
      </c>
      <c r="O85" s="40">
        <f t="shared" si="7"/>
        <v>0</v>
      </c>
      <c r="P85" s="40">
        <f t="shared" si="8"/>
        <v>0</v>
      </c>
      <c r="Q85" s="40">
        <f t="shared" si="9"/>
        <v>0</v>
      </c>
      <c r="R85" s="14"/>
      <c r="S85" s="34">
        <f t="shared" si="10"/>
        <v>1.3547316946628593E-2</v>
      </c>
      <c r="T85" s="33">
        <f t="shared" si="11"/>
        <v>15.098551336392241</v>
      </c>
      <c r="U85" s="33">
        <f t="shared" si="13"/>
        <v>15.098551336392241</v>
      </c>
      <c r="V85" s="36">
        <f t="shared" si="12"/>
        <v>5.6959760503566832</v>
      </c>
      <c r="X85" s="37"/>
      <c r="Y85" s="34"/>
      <c r="Z85" s="34"/>
      <c r="AC85" s="37"/>
      <c r="AD85" s="34"/>
      <c r="AE85" s="34"/>
      <c r="AJ85" s="34"/>
      <c r="AQ85"/>
    </row>
    <row r="86" spans="1:43" s="35" customFormat="1" x14ac:dyDescent="0.25">
      <c r="A86" s="14">
        <f t="shared" si="1"/>
        <v>-83.1688562442029</v>
      </c>
      <c r="B86" s="32">
        <f t="shared" si="2"/>
        <v>5.6829623479999994E-2</v>
      </c>
      <c r="C86" s="33" t="str">
        <f t="shared" si="0"/>
        <v>05:-100--75</v>
      </c>
      <c r="D86" s="34">
        <f t="shared" si="3"/>
        <v>2.1278648057032501E-2</v>
      </c>
      <c r="E86" s="34">
        <f t="shared" si="4"/>
        <v>8.7069242557148863E-3</v>
      </c>
      <c r="F86" s="32"/>
      <c r="G86" s="33">
        <f t="shared" si="5"/>
        <v>22.748173448642174</v>
      </c>
      <c r="H86" s="33">
        <f t="shared" si="5"/>
        <v>9.9622007278893143</v>
      </c>
      <c r="I86" s="33">
        <f t="shared" si="6"/>
        <v>10.008640008266811</v>
      </c>
      <c r="K86" s="14">
        <f>VLOOKUP($C86,'Refi Adj'!$B$2:$E$32,2,0)</f>
        <v>1</v>
      </c>
      <c r="L86" s="14">
        <f>VLOOKUP($C86,'Refi Adj'!$B$2:$E$32,3,0)</f>
        <v>1</v>
      </c>
      <c r="M86" s="14">
        <f>VLOOKUP($C86,'Refi Adj'!$B$2:$E$32,4,0)</f>
        <v>1</v>
      </c>
      <c r="O86" s="40">
        <f t="shared" si="7"/>
        <v>4.7685307081786399E-5</v>
      </c>
      <c r="P86" s="40">
        <f t="shared" si="8"/>
        <v>5.0681844550397801E-6</v>
      </c>
      <c r="Q86" s="40">
        <f t="shared" si="9"/>
        <v>2.2115033505738431E-5</v>
      </c>
      <c r="R86" s="14"/>
      <c r="S86" s="34">
        <f t="shared" si="10"/>
        <v>8.7228653530902981E-3</v>
      </c>
      <c r="T86" s="33">
        <f t="shared" si="11"/>
        <v>9.9795740890565305</v>
      </c>
      <c r="U86" s="33">
        <f t="shared" si="13"/>
        <v>9.9795740890565305</v>
      </c>
      <c r="V86" s="36">
        <f t="shared" si="12"/>
        <v>2.4394103537886203</v>
      </c>
      <c r="X86" s="37"/>
      <c r="Y86" s="34"/>
      <c r="Z86" s="34"/>
      <c r="AC86" s="37"/>
      <c r="AD86" s="34"/>
      <c r="AE86" s="34"/>
      <c r="AH86" s="37"/>
      <c r="AI86" s="34"/>
      <c r="AJ86" s="34"/>
      <c r="AQ86"/>
    </row>
    <row r="87" spans="1:43" x14ac:dyDescent="0.25">
      <c r="A87" s="4">
        <f t="shared" si="1"/>
        <v>-57.545537349867601</v>
      </c>
      <c r="B87" s="3">
        <f t="shared" si="2"/>
        <v>0.34836318393999999</v>
      </c>
      <c r="C87" s="2" t="str">
        <f t="shared" si="0"/>
        <v>06:-75--50</v>
      </c>
      <c r="D87" s="8">
        <f t="shared" si="3"/>
        <v>1.4159071456129499E-2</v>
      </c>
      <c r="E87" s="8">
        <f t="shared" si="4"/>
        <v>7.9619735138331156E-3</v>
      </c>
      <c r="F87" s="3"/>
      <c r="G87" s="2">
        <f t="shared" si="5"/>
        <v>15.728226389231137</v>
      </c>
      <c r="H87" s="2">
        <f t="shared" si="5"/>
        <v>9.1468819945809905</v>
      </c>
      <c r="I87" s="33">
        <f t="shared" si="6"/>
        <v>9.1643613052336708</v>
      </c>
      <c r="K87" s="14">
        <f>VLOOKUP($C87,'Refi Adj'!$B$2:$E$32,2,0)</f>
        <v>1</v>
      </c>
      <c r="L87" s="14">
        <f>VLOOKUP($C87,'Refi Adj'!$B$2:$E$32,3,0)</f>
        <v>1</v>
      </c>
      <c r="M87" s="14">
        <f>VLOOKUP($C87,'Refi Adj'!$B$2:$E$32,4,0)</f>
        <v>0.5</v>
      </c>
      <c r="O87" s="40">
        <f t="shared" si="7"/>
        <v>2.07817071194937E-5</v>
      </c>
      <c r="P87" s="40">
        <f t="shared" si="8"/>
        <v>4.8753826662929501E-6</v>
      </c>
      <c r="Q87" s="40">
        <f t="shared" si="9"/>
        <v>1.123791244757325E-5</v>
      </c>
      <c r="R87" s="14"/>
      <c r="S87" s="34">
        <f>Z7+AA7+AB7*K87+AC7*L87+Q87*$M$78</f>
        <v>7.9677741479920183E-3</v>
      </c>
      <c r="T87" s="2">
        <f t="shared" si="11"/>
        <v>9.15325661415498</v>
      </c>
      <c r="U87" s="33">
        <f t="shared" si="13"/>
        <v>9.15325661415498</v>
      </c>
      <c r="V87" s="7">
        <f t="shared" si="12"/>
        <v>1.7770422696654582</v>
      </c>
      <c r="X87" s="9"/>
      <c r="Y87" s="8"/>
      <c r="Z87" s="8"/>
      <c r="AC87" s="9"/>
      <c r="AD87" s="8"/>
      <c r="AE87" s="8"/>
      <c r="AH87" s="9"/>
      <c r="AI87" s="8"/>
      <c r="AJ87" s="8"/>
    </row>
    <row r="88" spans="1:43" x14ac:dyDescent="0.25">
      <c r="A88" s="4">
        <f t="shared" si="1"/>
        <v>-32.856720288466498</v>
      </c>
      <c r="B88" s="3">
        <f t="shared" si="2"/>
        <v>6.1611637353100006</v>
      </c>
      <c r="C88" s="2" t="str">
        <f t="shared" si="0"/>
        <v>07:-50--25</v>
      </c>
      <c r="D88" s="8">
        <f t="shared" si="3"/>
        <v>7.2537995552872997E-3</v>
      </c>
      <c r="E88" s="8">
        <f t="shared" si="4"/>
        <v>7.8122326558671051E-3</v>
      </c>
      <c r="F88" s="3"/>
      <c r="G88" s="2">
        <f t="shared" si="5"/>
        <v>8.3655446912794691</v>
      </c>
      <c r="H88" s="2">
        <f t="shared" si="5"/>
        <v>8.9821819728858276</v>
      </c>
      <c r="I88" s="33">
        <f t="shared" si="6"/>
        <v>10.337485538665081</v>
      </c>
      <c r="K88" s="14">
        <f>VLOOKUP($C88,'Refi Adj'!$B$2:$E$32,2,0)</f>
        <v>1</v>
      </c>
      <c r="L88" s="14">
        <f>VLOOKUP($C88,'Refi Adj'!$B$2:$E$32,3,0)</f>
        <v>1</v>
      </c>
      <c r="M88" s="14">
        <f>VLOOKUP($C88,'Refi Adj'!$B$2:$E$32,4,0)</f>
        <v>0.5</v>
      </c>
      <c r="O88" s="40">
        <f t="shared" si="7"/>
        <v>1.6023929380471851E-3</v>
      </c>
      <c r="P88" s="40">
        <f t="shared" si="8"/>
        <v>3.62726018256688E-4</v>
      </c>
      <c r="Q88" s="40">
        <f t="shared" si="9"/>
        <v>8.5859278617288681E-4</v>
      </c>
      <c r="R88" s="14"/>
      <c r="S88" s="34">
        <f t="shared" si="10"/>
        <v>8.2651697844746599E-3</v>
      </c>
      <c r="T88" s="2">
        <f t="shared" si="11"/>
        <v>9.4795313721104275</v>
      </c>
      <c r="U88" s="33">
        <f t="shared" si="13"/>
        <v>9.4795313721104275</v>
      </c>
      <c r="V88" s="7">
        <f t="shared" si="12"/>
        <v>0.87763466987851557</v>
      </c>
      <c r="X88" s="9"/>
      <c r="Y88" s="8"/>
      <c r="Z88" s="8"/>
      <c r="AC88" s="9"/>
      <c r="AD88" s="8"/>
      <c r="AE88" s="8"/>
      <c r="AH88" s="9"/>
      <c r="AI88" s="8"/>
      <c r="AJ88" s="8"/>
    </row>
    <row r="89" spans="1:43" x14ac:dyDescent="0.25">
      <c r="A89" s="4">
        <f t="shared" si="1"/>
        <v>-22.344470947636101</v>
      </c>
      <c r="B89" s="3">
        <f t="shared" si="2"/>
        <v>3.8189464906900001</v>
      </c>
      <c r="C89" s="2" t="str">
        <f t="shared" si="0"/>
        <v>08-1:-25--20</v>
      </c>
      <c r="D89" s="8">
        <f t="shared" si="3"/>
        <v>8.5024314580202705E-3</v>
      </c>
      <c r="E89" s="8">
        <f t="shared" si="4"/>
        <v>8.0467461118285104E-3</v>
      </c>
      <c r="F89" s="3"/>
      <c r="G89" s="2">
        <f t="shared" si="5"/>
        <v>9.7390620443816083</v>
      </c>
      <c r="H89" s="2">
        <f t="shared" si="5"/>
        <v>9.2400022484766868</v>
      </c>
      <c r="I89" s="33">
        <f t="shared" si="6"/>
        <v>11.816778016553787</v>
      </c>
      <c r="K89" s="14">
        <f>VLOOKUP($C89,'Refi Adj'!$B$2:$E$32,2,0)</f>
        <v>1</v>
      </c>
      <c r="L89" s="14">
        <f>VLOOKUP($C89,'Refi Adj'!$B$2:$E$32,3,0)</f>
        <v>1</v>
      </c>
      <c r="M89" s="14">
        <f>VLOOKUP($C89,'Refi Adj'!$B$2:$E$32,4,0)</f>
        <v>0.51</v>
      </c>
      <c r="O89" s="40">
        <f t="shared" si="7"/>
        <v>3.1049498050804885E-3</v>
      </c>
      <c r="P89" s="40">
        <f t="shared" si="8"/>
        <v>7.2695843872030801E-4</v>
      </c>
      <c r="Q89" s="40">
        <f t="shared" si="9"/>
        <v>1.6781549852643803E-3</v>
      </c>
      <c r="R89" s="14"/>
      <c r="S89" s="34">
        <f t="shared" si="10"/>
        <v>8.9140349091093654E-3</v>
      </c>
      <c r="T89" s="2">
        <f t="shared" si="11"/>
        <v>10.18768044982844</v>
      </c>
      <c r="U89" s="33">
        <f t="shared" si="13"/>
        <v>10.18768044982844</v>
      </c>
      <c r="V89" s="7">
        <f t="shared" si="12"/>
        <v>0.95382523679950226</v>
      </c>
      <c r="X89" s="9"/>
      <c r="Y89" s="8"/>
      <c r="Z89" s="8"/>
      <c r="AC89" s="9"/>
      <c r="AD89" s="8"/>
      <c r="AE89" s="8"/>
      <c r="AH89" s="9"/>
      <c r="AI89" s="8"/>
      <c r="AJ89" s="8"/>
    </row>
    <row r="90" spans="1:43" x14ac:dyDescent="0.25">
      <c r="A90" s="4">
        <f t="shared" si="1"/>
        <v>-17.3467266692248</v>
      </c>
      <c r="B90" s="3">
        <f t="shared" si="2"/>
        <v>5.3684134605900002</v>
      </c>
      <c r="C90" s="2" t="str">
        <f t="shared" si="0"/>
        <v>08-2:-20--15</v>
      </c>
      <c r="D90" s="8">
        <f t="shared" si="3"/>
        <v>7.1738302237050197E-3</v>
      </c>
      <c r="E90" s="8">
        <f t="shared" si="4"/>
        <v>8.1451003977269145E-3</v>
      </c>
      <c r="F90" s="3"/>
      <c r="G90" s="2">
        <f t="shared" si="5"/>
        <v>8.2769275568687952</v>
      </c>
      <c r="H90" s="2">
        <f t="shared" si="5"/>
        <v>9.3479319516375554</v>
      </c>
      <c r="I90" s="33">
        <f t="shared" si="6"/>
        <v>12.557385074783745</v>
      </c>
      <c r="K90" s="14">
        <f>VLOOKUP($C90,'Refi Adj'!$B$2:$E$32,2,0)</f>
        <v>1</v>
      </c>
      <c r="L90" s="14">
        <f>VLOOKUP($C90,'Refi Adj'!$B$2:$E$32,3,0)</f>
        <v>1</v>
      </c>
      <c r="M90" s="14">
        <f>VLOOKUP($C90,'Refi Adj'!$B$2:$E$32,4,0)</f>
        <v>0.52</v>
      </c>
      <c r="O90" s="40">
        <f t="shared" si="7"/>
        <v>3.8972916502882024E-3</v>
      </c>
      <c r="P90" s="40">
        <f t="shared" si="8"/>
        <v>9.2239498416621401E-4</v>
      </c>
      <c r="Q90" s="40">
        <f t="shared" si="9"/>
        <v>2.1123536506150093E-3</v>
      </c>
      <c r="R90" s="14"/>
      <c r="S90" s="34">
        <f t="shared" ref="S90:S96" si="14">Z10+AA10+AB10*K90+AC10*L90+Q87*$M$78</f>
        <v>7.2333814303858941E-3</v>
      </c>
      <c r="T90" s="2">
        <f t="shared" si="11"/>
        <v>8.3429260350811436</v>
      </c>
      <c r="U90" s="33">
        <f t="shared" si="13"/>
        <v>8.3429260350811436</v>
      </c>
      <c r="V90" s="7">
        <f t="shared" si="12"/>
        <v>0.99176716902682438</v>
      </c>
      <c r="X90" s="9"/>
      <c r="Y90" s="8"/>
      <c r="Z90" s="8"/>
      <c r="AC90" s="9"/>
      <c r="AD90" s="8"/>
      <c r="AE90" s="8"/>
      <c r="AH90" s="9"/>
      <c r="AI90" s="8"/>
      <c r="AJ90" s="8"/>
    </row>
    <row r="91" spans="1:43" x14ac:dyDescent="0.25">
      <c r="A91" s="4">
        <f t="shared" si="1"/>
        <v>-12.3575161624273</v>
      </c>
      <c r="B91" s="3">
        <f t="shared" si="2"/>
        <v>6.9895665195299994</v>
      </c>
      <c r="C91" s="2" t="str">
        <f t="shared" si="0"/>
        <v>08-3:-15--10</v>
      </c>
      <c r="D91" s="8">
        <f t="shared" si="3"/>
        <v>8.6267827731933994E-3</v>
      </c>
      <c r="E91" s="8">
        <f t="shared" si="4"/>
        <v>8.2540892768348355E-3</v>
      </c>
      <c r="F91" s="3"/>
      <c r="G91" s="2">
        <f t="shared" si="5"/>
        <v>9.8748121775843796</v>
      </c>
      <c r="H91" s="2">
        <f t="shared" si="5"/>
        <v>9.4673941634321412</v>
      </c>
      <c r="I91" s="33">
        <f t="shared" si="6"/>
        <v>13.178830438506795</v>
      </c>
      <c r="K91" s="14">
        <f>VLOOKUP($C91,'Refi Adj'!$B$2:$E$32,2,0)</f>
        <v>1</v>
      </c>
      <c r="L91" s="14">
        <f>VLOOKUP($C91,'Refi Adj'!$B$2:$E$32,3,0)</f>
        <v>1</v>
      </c>
      <c r="M91" s="14">
        <f>VLOOKUP($C91,'Refi Adj'!$B$2:$E$32,4,0)</f>
        <v>0.53</v>
      </c>
      <c r="O91" s="40">
        <f t="shared" si="7"/>
        <v>4.5376520325956776E-3</v>
      </c>
      <c r="P91" s="40">
        <f t="shared" si="8"/>
        <v>1.0841724510514501E-3</v>
      </c>
      <c r="Q91" s="40">
        <f t="shared" si="9"/>
        <v>2.4655642836691411E-3</v>
      </c>
      <c r="R91" s="14"/>
      <c r="S91" s="34">
        <f t="shared" si="14"/>
        <v>7.985579972647627E-3</v>
      </c>
      <c r="T91" s="2">
        <f t="shared" si="11"/>
        <v>9.1728218032285262</v>
      </c>
      <c r="U91" s="33">
        <f t="shared" si="13"/>
        <v>9.1728218032285262</v>
      </c>
      <c r="V91" s="7">
        <f t="shared" si="12"/>
        <v>1.0802950822284709</v>
      </c>
      <c r="X91" s="9"/>
      <c r="Y91" s="8"/>
      <c r="Z91" s="8"/>
      <c r="AC91" s="9"/>
      <c r="AD91" s="8"/>
      <c r="AE91" s="8"/>
      <c r="AH91" s="9"/>
      <c r="AI91" s="8"/>
      <c r="AJ91" s="8"/>
    </row>
    <row r="92" spans="1:43" x14ac:dyDescent="0.25">
      <c r="A92" s="4">
        <f t="shared" si="1"/>
        <v>-7.4215285097127497</v>
      </c>
      <c r="B92" s="3">
        <f t="shared" si="2"/>
        <v>8.6676386936699998</v>
      </c>
      <c r="C92" s="2" t="str">
        <f t="shared" si="0"/>
        <v>08-4:-10--5</v>
      </c>
      <c r="D92" s="8">
        <f t="shared" si="3"/>
        <v>9.0112466265983102E-3</v>
      </c>
      <c r="E92" s="8">
        <f t="shared" si="4"/>
        <v>8.3103121318955208E-3</v>
      </c>
      <c r="F92" s="3"/>
      <c r="G92" s="2">
        <f t="shared" si="5"/>
        <v>10.293335478470567</v>
      </c>
      <c r="H92" s="2">
        <f t="shared" si="5"/>
        <v>9.5289633387060313</v>
      </c>
      <c r="I92" s="33">
        <f t="shared" si="6"/>
        <v>13.658543412097391</v>
      </c>
      <c r="K92" s="14">
        <f>VLOOKUP($C92,'Refi Adj'!$B$2:$E$32,2,0)</f>
        <v>1</v>
      </c>
      <c r="L92" s="14">
        <f>VLOOKUP($C92,'Refi Adj'!$B$2:$E$32,3,0)</f>
        <v>1</v>
      </c>
      <c r="M92" s="14">
        <f>VLOOKUP($C92,'Refi Adj'!$B$2:$E$32,4,0)</f>
        <v>0.54</v>
      </c>
      <c r="O92" s="40">
        <f t="shared" si="7"/>
        <v>5.0706708254712489E-3</v>
      </c>
      <c r="P92" s="40">
        <f t="shared" si="8"/>
        <v>1.21720664891614E-3</v>
      </c>
      <c r="Q92" s="40">
        <f t="shared" si="9"/>
        <v>2.7585923195381835E-3</v>
      </c>
      <c r="R92" s="14"/>
      <c r="S92" s="34">
        <f t="shared" si="14"/>
        <v>8.6873527189805424E-3</v>
      </c>
      <c r="T92" s="2">
        <f t="shared" si="11"/>
        <v>9.9408665391856221</v>
      </c>
      <c r="U92" s="33">
        <f t="shared" si="13"/>
        <v>9.9408665391856221</v>
      </c>
      <c r="V92" s="7">
        <f t="shared" si="12"/>
        <v>1.0372833840290736</v>
      </c>
      <c r="X92" s="9"/>
      <c r="Y92" s="8"/>
      <c r="Z92" s="8"/>
      <c r="AC92" s="9"/>
      <c r="AD92" s="8"/>
      <c r="AE92" s="8"/>
      <c r="AH92" s="9"/>
      <c r="AI92" s="8"/>
      <c r="AJ92" s="8"/>
    </row>
    <row r="93" spans="1:43" x14ac:dyDescent="0.25">
      <c r="A93" s="4">
        <f t="shared" si="1"/>
        <v>-2.4611686035077498</v>
      </c>
      <c r="B93" s="3">
        <f t="shared" si="2"/>
        <v>10.31232821655</v>
      </c>
      <c r="C93" s="2" t="str">
        <f t="shared" si="0"/>
        <v>08:-25-0</v>
      </c>
      <c r="D93" s="8">
        <f t="shared" si="3"/>
        <v>8.2917536938385099E-3</v>
      </c>
      <c r="E93" s="8">
        <f t="shared" si="4"/>
        <v>8.3727985503042942E-3</v>
      </c>
      <c r="F93" s="3"/>
      <c r="G93" s="2">
        <f t="shared" si="5"/>
        <v>9.5086443944801822</v>
      </c>
      <c r="H93" s="2">
        <f t="shared" si="5"/>
        <v>9.5973466531371514</v>
      </c>
      <c r="I93" s="33">
        <f t="shared" si="6"/>
        <v>14.19906570853321</v>
      </c>
      <c r="K93" s="14">
        <f>VLOOKUP($C93,'Refi Adj'!$B$2:$E$32,2,0)</f>
        <v>1</v>
      </c>
      <c r="L93" s="14">
        <f>VLOOKUP($C93,'Refi Adj'!$B$2:$E$32,3,0)</f>
        <v>1</v>
      </c>
      <c r="M93" s="14">
        <f>VLOOKUP($C93,'Refi Adj'!$B$2:$E$32,4,0)</f>
        <v>0.55000000000000004</v>
      </c>
      <c r="O93" s="40">
        <f t="shared" si="7"/>
        <v>5.6879910052377502E-3</v>
      </c>
      <c r="P93" s="40">
        <f t="shared" si="8"/>
        <v>1.3801837736811199E-3</v>
      </c>
      <c r="Q93" s="40">
        <f t="shared" si="9"/>
        <v>3.1033066663037718E-3</v>
      </c>
      <c r="R93" s="14"/>
      <c r="S93" s="34">
        <f t="shared" si="14"/>
        <v>8.9993507447074343E-3</v>
      </c>
      <c r="T93" s="2">
        <f t="shared" si="11"/>
        <v>10.280412502218628</v>
      </c>
      <c r="U93" s="33">
        <f t="shared" si="13"/>
        <v>10.280412502218628</v>
      </c>
      <c r="V93" s="7">
        <f t="shared" si="12"/>
        <v>0.9213724333074732</v>
      </c>
      <c r="X93" s="9"/>
      <c r="Y93" s="8"/>
      <c r="Z93" s="8"/>
      <c r="AC93" s="9"/>
      <c r="AD93" s="8"/>
      <c r="AE93" s="8"/>
      <c r="AH93" s="9"/>
      <c r="AI93" s="8"/>
      <c r="AJ93" s="8"/>
    </row>
    <row r="94" spans="1:43" x14ac:dyDescent="0.25">
      <c r="A94" s="4">
        <f t="shared" si="1"/>
        <v>2.5501034328037302</v>
      </c>
      <c r="B94" s="3">
        <f t="shared" si="2"/>
        <v>12.43777832306</v>
      </c>
      <c r="C94" s="2" t="str">
        <f t="shared" si="0"/>
        <v>09-1:0-5</v>
      </c>
      <c r="D94" s="8">
        <f t="shared" si="3"/>
        <v>9.1301984060889897E-3</v>
      </c>
      <c r="E94" s="8">
        <f t="shared" si="4"/>
        <v>8.5034476610342906E-3</v>
      </c>
      <c r="F94" s="3"/>
      <c r="G94" s="2">
        <f t="shared" si="5"/>
        <v>10.422463791866166</v>
      </c>
      <c r="H94" s="2">
        <f t="shared" si="5"/>
        <v>9.7401721580890559</v>
      </c>
      <c r="I94" s="33">
        <f t="shared" si="6"/>
        <v>15.280031282768869</v>
      </c>
      <c r="K94" s="14">
        <f>VLOOKUP($C94,'Refi Adj'!$B$2:$E$32,2,0)</f>
        <v>1</v>
      </c>
      <c r="L94" s="14">
        <f>VLOOKUP($C94,'Refi Adj'!$B$2:$E$32,3,0)</f>
        <v>1</v>
      </c>
      <c r="M94" s="14">
        <f>VLOOKUP($C94,'Refi Adj'!$B$2:$E$32,4,0)</f>
        <v>0.60000000000000009</v>
      </c>
      <c r="O94" s="40">
        <f t="shared" si="7"/>
        <v>6.7953508876764015E-3</v>
      </c>
      <c r="P94" s="40">
        <f t="shared" si="8"/>
        <v>1.5755943324491099E-3</v>
      </c>
      <c r="Q94" s="40">
        <f t="shared" si="9"/>
        <v>3.6634969545400265E-3</v>
      </c>
      <c r="R94" s="14"/>
      <c r="S94" s="34">
        <f t="shared" si="14"/>
        <v>9.2701393980708646E-3</v>
      </c>
      <c r="T94" s="2">
        <f t="shared" si="11"/>
        <v>10.574158837360825</v>
      </c>
      <c r="U94" s="33">
        <f t="shared" si="13"/>
        <v>10.574158837360825</v>
      </c>
      <c r="V94" s="7">
        <f t="shared" si="12"/>
        <v>0.98490411136525124</v>
      </c>
      <c r="X94" s="9"/>
      <c r="Y94" s="8"/>
      <c r="Z94" s="8"/>
      <c r="AC94" s="9"/>
      <c r="AD94" s="8"/>
      <c r="AE94" s="8"/>
      <c r="AH94" s="9"/>
      <c r="AI94" s="8"/>
      <c r="AJ94" s="8"/>
    </row>
    <row r="95" spans="1:43" x14ac:dyDescent="0.25">
      <c r="A95" s="4">
        <f t="shared" si="1"/>
        <v>7.5212481685966797</v>
      </c>
      <c r="B95" s="3">
        <f t="shared" si="2"/>
        <v>13.965037408340001</v>
      </c>
      <c r="C95" s="2" t="str">
        <f t="shared" si="0"/>
        <v>09-2:5-10</v>
      </c>
      <c r="D95" s="8">
        <f t="shared" si="3"/>
        <v>8.1067775503607699E-3</v>
      </c>
      <c r="E95" s="8">
        <f t="shared" si="4"/>
        <v>8.6892751052310407E-3</v>
      </c>
      <c r="F95" s="3"/>
      <c r="G95" s="2">
        <f t="shared" si="5"/>
        <v>9.3058921284202345</v>
      </c>
      <c r="H95" s="2">
        <f t="shared" si="5"/>
        <v>9.9429622646117988</v>
      </c>
      <c r="I95" s="33">
        <f t="shared" si="6"/>
        <v>16.369584241513103</v>
      </c>
      <c r="K95" s="14">
        <f>VLOOKUP($C95,'Refi Adj'!$B$2:$E$32,2,0)</f>
        <v>1</v>
      </c>
      <c r="L95" s="14">
        <f>VLOOKUP($C95,'Refi Adj'!$B$2:$E$32,3,0)</f>
        <v>1</v>
      </c>
      <c r="M95" s="14">
        <f>VLOOKUP($C95,'Refi Adj'!$B$2:$E$32,4,0)</f>
        <v>0.65</v>
      </c>
      <c r="O95" s="40">
        <f t="shared" si="7"/>
        <v>7.8822045144159199E-3</v>
      </c>
      <c r="P95" s="40">
        <f t="shared" si="8"/>
        <v>1.7849806980233299E-3</v>
      </c>
      <c r="Q95" s="40">
        <f t="shared" si="9"/>
        <v>4.2238702245803658E-3</v>
      </c>
      <c r="R95" s="14"/>
      <c r="S95" s="34">
        <f t="shared" si="14"/>
        <v>9.5249571107689848E-3</v>
      </c>
      <c r="T95" s="2">
        <f t="shared" si="11"/>
        <v>10.849774805060552</v>
      </c>
      <c r="U95" s="33">
        <f t="shared" si="13"/>
        <v>10.849774805060552</v>
      </c>
      <c r="V95" s="7">
        <f t="shared" si="12"/>
        <v>0.85110908701050103</v>
      </c>
      <c r="X95" s="9"/>
      <c r="Y95" s="8"/>
      <c r="Z95" s="8"/>
      <c r="AC95" s="9"/>
      <c r="AD95" s="8"/>
      <c r="AE95" s="8"/>
      <c r="AH95" s="9"/>
      <c r="AI95" s="8"/>
      <c r="AJ95" s="8"/>
    </row>
    <row r="96" spans="1:43" x14ac:dyDescent="0.25">
      <c r="A96" s="4">
        <f t="shared" si="1"/>
        <v>12.606930240503001</v>
      </c>
      <c r="B96" s="3">
        <f t="shared" si="2"/>
        <v>15.71958674307</v>
      </c>
      <c r="C96" s="2" t="str">
        <f t="shared" si="0"/>
        <v>09-3:10-15</v>
      </c>
      <c r="D96" s="8">
        <f t="shared" si="3"/>
        <v>9.8099675135157501E-3</v>
      </c>
      <c r="E96" s="8">
        <f t="shared" si="4"/>
        <v>9.0660796980349626E-3</v>
      </c>
      <c r="F96" s="3"/>
      <c r="G96" s="2">
        <f t="shared" si="5"/>
        <v>11.157125113002241</v>
      </c>
      <c r="H96" s="2">
        <f t="shared" si="5"/>
        <v>10.352880799428267</v>
      </c>
      <c r="I96" s="33">
        <f t="shared" si="6"/>
        <v>17.862860061803509</v>
      </c>
      <c r="K96" s="14">
        <f>VLOOKUP($C96,'Refi Adj'!$B$2:$E$32,2,0)</f>
        <v>1</v>
      </c>
      <c r="L96" s="14">
        <f>VLOOKUP($C96,'Refi Adj'!$B$2:$E$32,3,0)</f>
        <v>1</v>
      </c>
      <c r="M96" s="14">
        <f>VLOOKUP($C96,'Refi Adj'!$B$2:$E$32,4,0)</f>
        <v>0.70000000000000007</v>
      </c>
      <c r="O96" s="40">
        <f t="shared" si="7"/>
        <v>9.2997932583436319E-3</v>
      </c>
      <c r="P96" s="40">
        <f t="shared" si="8"/>
        <v>2.1012687701851599E-3</v>
      </c>
      <c r="Q96" s="40">
        <f t="shared" si="9"/>
        <v>4.9806785654485488E-3</v>
      </c>
      <c r="R96" s="14"/>
      <c r="S96" s="34">
        <f t="shared" si="14"/>
        <v>9.9129522608383848E-3</v>
      </c>
      <c r="T96" s="2">
        <f t="shared" si="11"/>
        <v>11.267942981783319</v>
      </c>
      <c r="U96" s="33">
        <f t="shared" si="13"/>
        <v>11.267942981783319</v>
      </c>
      <c r="V96" s="7">
        <f t="shared" si="12"/>
        <v>0.98961109217387422</v>
      </c>
      <c r="X96" s="9"/>
      <c r="Y96" s="8"/>
      <c r="Z96" s="8"/>
      <c r="AC96" s="9"/>
      <c r="AD96" s="8"/>
      <c r="AE96" s="8"/>
      <c r="AH96" s="9"/>
      <c r="AI96" s="8"/>
      <c r="AJ96" s="8"/>
    </row>
    <row r="97" spans="1:50" s="24" customFormat="1" x14ac:dyDescent="0.25">
      <c r="A97" s="4">
        <f t="shared" si="1"/>
        <v>17.539927362320899</v>
      </c>
      <c r="B97" s="3">
        <f t="shared" si="2"/>
        <v>16.94480590593</v>
      </c>
      <c r="C97" s="2" t="str">
        <f t="shared" si="0"/>
        <v>09-4:15-20</v>
      </c>
      <c r="D97" s="8">
        <f t="shared" si="3"/>
        <v>9.4847802555756595E-3</v>
      </c>
      <c r="E97" s="8">
        <f t="shared" si="4"/>
        <v>9.3935464971506132E-3</v>
      </c>
      <c r="F97" s="3"/>
      <c r="G97" s="2">
        <f t="shared" si="5"/>
        <v>10.806370482161565</v>
      </c>
      <c r="H97" s="2">
        <f t="shared" si="5"/>
        <v>10.70773583000012</v>
      </c>
      <c r="I97" s="33">
        <f t="shared" si="6"/>
        <v>19.294288759031751</v>
      </c>
      <c r="J97"/>
      <c r="K97" s="14">
        <f>VLOOKUP($C97,'Refi Adj'!$B$2:$E$32,2,0)</f>
        <v>1</v>
      </c>
      <c r="L97" s="14">
        <f>VLOOKUP($C97,'Refi Adj'!$B$2:$E$32,3,0)</f>
        <v>1</v>
      </c>
      <c r="M97" s="14">
        <f>VLOOKUP($C97,'Refi Adj'!$B$2:$E$32,4,0)</f>
        <v>0.75</v>
      </c>
      <c r="O97" s="40">
        <f t="shared" si="7"/>
        <v>1.0740991632452925E-2</v>
      </c>
      <c r="P97" s="40">
        <f t="shared" si="8"/>
        <v>2.4297394145178001E-3</v>
      </c>
      <c r="Q97" s="40">
        <f t="shared" si="9"/>
        <v>5.7542403016918502E-3</v>
      </c>
      <c r="R97" s="14"/>
      <c r="S97" s="34">
        <f>Z17+AA17+AB17*K97+AC17*L97+Q94*$M$78</f>
        <v>1.0444129189445839E-2</v>
      </c>
      <c r="T97" s="2">
        <f t="shared" si="11"/>
        <v>11.837512236807878</v>
      </c>
      <c r="U97" s="33">
        <f t="shared" si="13"/>
        <v>11.837512236807878</v>
      </c>
      <c r="V97" s="7">
        <f t="shared" si="12"/>
        <v>0.90814466994149823</v>
      </c>
      <c r="W97"/>
      <c r="X97" s="9"/>
      <c r="Y97" s="8"/>
      <c r="Z97" s="8"/>
      <c r="AA97"/>
      <c r="AB97"/>
      <c r="AC97" s="9"/>
      <c r="AD97" s="8"/>
      <c r="AE97" s="8"/>
      <c r="AF97"/>
      <c r="AG97"/>
      <c r="AH97" s="9"/>
      <c r="AI97" s="8"/>
      <c r="AJ97" s="8"/>
      <c r="AQ97"/>
    </row>
    <row r="98" spans="1:50" s="24" customFormat="1" x14ac:dyDescent="0.25">
      <c r="A98" s="4">
        <f t="shared" si="1"/>
        <v>22.510386711323999</v>
      </c>
      <c r="B98" s="3">
        <f t="shared" si="2"/>
        <v>17.01395257914</v>
      </c>
      <c r="C98" s="2" t="str">
        <f t="shared" si="0"/>
        <v>09:0-25</v>
      </c>
      <c r="D98" s="8">
        <f t="shared" si="3"/>
        <v>1.0383030886809299E-2</v>
      </c>
      <c r="E98" s="8">
        <f t="shared" si="4"/>
        <v>9.8723926450122422E-3</v>
      </c>
      <c r="F98" s="3"/>
      <c r="G98" s="2">
        <f t="shared" si="5"/>
        <v>11.772168887033274</v>
      </c>
      <c r="H98" s="2">
        <f t="shared" si="5"/>
        <v>11.224313495125561</v>
      </c>
      <c r="I98" s="33">
        <f t="shared" si="6"/>
        <v>20.942623279125616</v>
      </c>
      <c r="J98"/>
      <c r="K98" s="14">
        <f>VLOOKUP($C98,'Refi Adj'!$B$2:$E$32,2,0)</f>
        <v>1</v>
      </c>
      <c r="L98" s="14">
        <f>VLOOKUP($C98,'Refi Adj'!$B$2:$E$32,3,0)</f>
        <v>1</v>
      </c>
      <c r="M98" s="14">
        <f>VLOOKUP($C98,'Refi Adj'!$B$2:$E$32,4,0)</f>
        <v>0.8</v>
      </c>
      <c r="O98" s="40">
        <f t="shared" si="7"/>
        <v>1.2297826365948962E-2</v>
      </c>
      <c r="P98" s="40">
        <f t="shared" si="8"/>
        <v>2.7776951049138798E-3</v>
      </c>
      <c r="Q98" s="40">
        <f t="shared" si="9"/>
        <v>6.5857476093279122E-3</v>
      </c>
      <c r="R98" s="14"/>
      <c r="S98" s="34">
        <f t="shared" ref="S98:S109" si="15">Z18+AA18+AB18*K98+AC18*L98+Q95*$M$78</f>
        <v>1.1107374253449709E-2</v>
      </c>
      <c r="T98" s="2">
        <f t="shared" si="11"/>
        <v>12.543989932312504</v>
      </c>
      <c r="U98" s="33">
        <f t="shared" si="13"/>
        <v>12.543989932312504</v>
      </c>
      <c r="V98" s="7">
        <f t="shared" si="12"/>
        <v>0.93478716480490931</v>
      </c>
      <c r="W98"/>
      <c r="X98" s="9"/>
      <c r="Y98" s="8"/>
      <c r="Z98" s="8"/>
      <c r="AA98"/>
      <c r="AB98"/>
      <c r="AC98" s="9"/>
      <c r="AD98" s="8"/>
      <c r="AE98" s="8"/>
      <c r="AF98"/>
      <c r="AG98"/>
      <c r="AH98" s="9"/>
      <c r="AI98" s="8"/>
      <c r="AJ98" s="8"/>
      <c r="AQ98"/>
    </row>
    <row r="99" spans="1:50" s="24" customFormat="1" x14ac:dyDescent="0.25">
      <c r="A99" s="4">
        <f t="shared" si="1"/>
        <v>27.4994969017025</v>
      </c>
      <c r="B99" s="3">
        <f t="shared" si="2"/>
        <v>18.859450942479999</v>
      </c>
      <c r="C99" s="2" t="str">
        <f t="shared" si="0"/>
        <v>10-1:25-30</v>
      </c>
      <c r="D99" s="8">
        <f t="shared" si="3"/>
        <v>1.08788259000602E-2</v>
      </c>
      <c r="E99" s="8">
        <f t="shared" si="4"/>
        <v>1.0363165928754171E-2</v>
      </c>
      <c r="F99" s="3"/>
      <c r="G99" s="2">
        <f t="shared" ref="G99:H112" si="16">(1-(1-D99)^12)*100</f>
        <v>12.301132171909968</v>
      </c>
      <c r="H99" s="2">
        <f t="shared" si="16"/>
        <v>11.750914170552074</v>
      </c>
      <c r="I99" s="33">
        <f t="shared" si="6"/>
        <v>22.95189247513445</v>
      </c>
      <c r="J99"/>
      <c r="K99" s="14">
        <f>VLOOKUP($C99,'Refi Adj'!$B$2:$E$32,2,0)</f>
        <v>1</v>
      </c>
      <c r="L99" s="14">
        <f>VLOOKUP($C99,'Refi Adj'!$B$2:$E$32,3,0)</f>
        <v>1</v>
      </c>
      <c r="M99" s="14">
        <f>VLOOKUP($C99,'Refi Adj'!$B$2:$E$32,4,0)</f>
        <v>0.85000000000000009</v>
      </c>
      <c r="O99" s="40">
        <f t="shared" si="7"/>
        <v>1.4345126277152693E-2</v>
      </c>
      <c r="P99" s="40">
        <f t="shared" si="8"/>
        <v>3.21430344166315E-3</v>
      </c>
      <c r="Q99" s="40">
        <f t="shared" si="9"/>
        <v>7.6666325758589669E-3</v>
      </c>
      <c r="R99" s="14"/>
      <c r="S99" s="34">
        <f t="shared" si="15"/>
        <v>1.1880507124267144E-2</v>
      </c>
      <c r="T99" s="2">
        <f t="shared" si="11"/>
        <v>13.360965926588332</v>
      </c>
      <c r="U99" s="33">
        <f t="shared" si="13"/>
        <v>13.360965926588332</v>
      </c>
      <c r="V99" s="7">
        <f t="shared" si="12"/>
        <v>0.91568699772411999</v>
      </c>
      <c r="W99"/>
      <c r="X99" s="9"/>
      <c r="Y99" s="8"/>
      <c r="Z99" s="8"/>
      <c r="AA99"/>
      <c r="AB99"/>
      <c r="AC99" s="9"/>
      <c r="AD99" s="8"/>
      <c r="AE99" s="8"/>
      <c r="AF99"/>
      <c r="AG99"/>
      <c r="AH99" s="9"/>
      <c r="AI99" s="8"/>
      <c r="AJ99" s="8"/>
      <c r="AQ99"/>
    </row>
    <row r="100" spans="1:50" s="24" customFormat="1" x14ac:dyDescent="0.25">
      <c r="A100" s="4">
        <f t="shared" si="1"/>
        <v>32.461754196906199</v>
      </c>
      <c r="B100" s="3">
        <f t="shared" si="2"/>
        <v>18.87073156732</v>
      </c>
      <c r="C100" s="2" t="str">
        <f t="shared" si="0"/>
        <v>10-2:30-35</v>
      </c>
      <c r="D100" s="8">
        <f t="shared" si="3"/>
        <v>1.14598630663241E-2</v>
      </c>
      <c r="E100" s="8">
        <f t="shared" si="4"/>
        <v>1.0777332386204028E-2</v>
      </c>
      <c r="F100" s="3"/>
      <c r="G100" s="2">
        <f t="shared" si="16"/>
        <v>12.917339681762098</v>
      </c>
      <c r="H100" s="2">
        <f t="shared" si="16"/>
        <v>12.193086062533942</v>
      </c>
      <c r="I100" s="33">
        <f t="shared" si="6"/>
        <v>24.822654044347548</v>
      </c>
      <c r="J100"/>
      <c r="K100" s="14">
        <f>VLOOKUP($C100,'Refi Adj'!$B$2:$E$32,2,0)</f>
        <v>1</v>
      </c>
      <c r="L100" s="14">
        <f>VLOOKUP($C100,'Refi Adj'!$B$2:$E$32,3,0)</f>
        <v>1</v>
      </c>
      <c r="M100" s="14">
        <f>VLOOKUP($C100,'Refi Adj'!$B$2:$E$32,4,0)</f>
        <v>0.9</v>
      </c>
      <c r="O100" s="40">
        <f t="shared" si="7"/>
        <v>1.6316850541157821E-2</v>
      </c>
      <c r="P100" s="40">
        <f t="shared" si="8"/>
        <v>3.59793375062921E-3</v>
      </c>
      <c r="Q100" s="40">
        <f t="shared" si="9"/>
        <v>8.6855004668406552E-3</v>
      </c>
      <c r="R100" s="14"/>
      <c r="S100" s="34">
        <f t="shared" si="15"/>
        <v>1.2645926922182076E-2</v>
      </c>
      <c r="T100" s="2">
        <f t="shared" si="11"/>
        <v>14.16289439304872</v>
      </c>
      <c r="U100" s="33">
        <f t="shared" si="13"/>
        <v>14.16289439304872</v>
      </c>
      <c r="V100" s="7">
        <f t="shared" si="12"/>
        <v>0.90620981260159628</v>
      </c>
      <c r="W100"/>
      <c r="X100" s="9"/>
      <c r="Y100" s="8"/>
      <c r="Z100" s="8"/>
      <c r="AA100"/>
      <c r="AB100"/>
      <c r="AC100" s="9"/>
      <c r="AD100" s="8"/>
      <c r="AE100" s="8"/>
      <c r="AF100"/>
      <c r="AG100"/>
      <c r="AH100" s="9"/>
      <c r="AI100" s="8"/>
      <c r="AJ100" s="8"/>
      <c r="AQ100"/>
    </row>
    <row r="101" spans="1:50" x14ac:dyDescent="0.25">
      <c r="A101" s="4">
        <f t="shared" si="1"/>
        <v>37.562760359149102</v>
      </c>
      <c r="B101" s="3">
        <f t="shared" si="2"/>
        <v>19.049478449110001</v>
      </c>
      <c r="C101" s="2" t="str">
        <f t="shared" si="0"/>
        <v>10-3:35-40</v>
      </c>
      <c r="D101" s="8">
        <f t="shared" si="3"/>
        <v>1.3522081144592401E-2</v>
      </c>
      <c r="E101" s="8">
        <f t="shared" si="4"/>
        <v>1.1377615663763156E-2</v>
      </c>
      <c r="F101" s="3"/>
      <c r="G101" s="2">
        <f t="shared" si="16"/>
        <v>15.072483900889843</v>
      </c>
      <c r="H101" s="2">
        <f t="shared" si="16"/>
        <v>12.830355644101854</v>
      </c>
      <c r="I101" s="33">
        <f t="shared" si="6"/>
        <v>27.309246187037296</v>
      </c>
      <c r="K101" s="14">
        <f>VLOOKUP($C101,'Refi Adj'!$B$2:$E$32,2,0)</f>
        <v>1</v>
      </c>
      <c r="L101" s="14">
        <f>VLOOKUP($C101,'Refi Adj'!$B$2:$E$32,3,0)</f>
        <v>1</v>
      </c>
      <c r="M101" s="14">
        <f>VLOOKUP($C101,'Refi Adj'!$B$2:$E$32,4,0)</f>
        <v>0.95000000000000007</v>
      </c>
      <c r="O101" s="40">
        <f t="shared" si="7"/>
        <v>1.8936805245481216E-2</v>
      </c>
      <c r="P101" s="40">
        <f t="shared" si="8"/>
        <v>4.0848852322505E-3</v>
      </c>
      <c r="Q101" s="40">
        <f t="shared" si="9"/>
        <v>1.0025653237542786E-2</v>
      </c>
      <c r="R101" s="14"/>
      <c r="S101" s="34">
        <f t="shared" si="15"/>
        <v>1.3549190660374173E-2</v>
      </c>
      <c r="T101" s="2">
        <f t="shared" si="11"/>
        <v>15.100486504927513</v>
      </c>
      <c r="U101" s="33">
        <f t="shared" si="13"/>
        <v>15.100486504927513</v>
      </c>
      <c r="V101" s="7">
        <f t="shared" si="12"/>
        <v>0.99799917821947426</v>
      </c>
      <c r="X101" s="9"/>
      <c r="Y101" s="8"/>
      <c r="Z101" s="8"/>
      <c r="AC101" s="9"/>
      <c r="AD101" s="8"/>
      <c r="AE101" s="8"/>
      <c r="AH101" s="9"/>
      <c r="AI101" s="8"/>
      <c r="AJ101" s="8"/>
    </row>
    <row r="102" spans="1:50" x14ac:dyDescent="0.25">
      <c r="A102" s="4">
        <f t="shared" si="1"/>
        <v>42.480998212126401</v>
      </c>
      <c r="B102" s="3">
        <f t="shared" si="2"/>
        <v>18.13992968985</v>
      </c>
      <c r="C102" s="2" t="str">
        <f t="shared" si="0"/>
        <v>10-4:40-45</v>
      </c>
      <c r="D102" s="8">
        <f t="shared" si="3"/>
        <v>1.4628727507678799E-2</v>
      </c>
      <c r="E102" s="8">
        <f t="shared" si="4"/>
        <v>1.1704929805567591E-2</v>
      </c>
      <c r="F102" s="3"/>
      <c r="G102" s="2">
        <f t="shared" si="16"/>
        <v>16.20873240916103</v>
      </c>
      <c r="H102" s="2">
        <f t="shared" si="16"/>
        <v>13.176048318443323</v>
      </c>
      <c r="I102" s="33">
        <f t="shared" si="6"/>
        <v>29.252577431203353</v>
      </c>
      <c r="K102" s="14">
        <f>VLOOKUP($C102,'Refi Adj'!$B$2:$E$32,2,0)</f>
        <v>1</v>
      </c>
      <c r="L102" s="14">
        <f>VLOOKUP($C102,'Refi Adj'!$B$2:$E$32,3,0)</f>
        <v>1</v>
      </c>
      <c r="M102" s="14">
        <f>VLOOKUP($C102,'Refi Adj'!$B$2:$E$32,4,0)</f>
        <v>1</v>
      </c>
      <c r="O102" s="40">
        <f t="shared" si="7"/>
        <v>2.1172346291780501E-2</v>
      </c>
      <c r="P102" s="40">
        <f t="shared" si="8"/>
        <v>4.4512782102890001E-3</v>
      </c>
      <c r="Q102" s="40">
        <f t="shared" si="9"/>
        <v>1.1139705442885601E-2</v>
      </c>
      <c r="R102" s="14"/>
      <c r="S102" s="34">
        <f t="shared" si="15"/>
        <v>1.4536952542344609E-2</v>
      </c>
      <c r="T102" s="2">
        <f t="shared" si="11"/>
        <v>16.115035164261538</v>
      </c>
      <c r="U102" s="33">
        <f t="shared" si="13"/>
        <v>16.115035164261538</v>
      </c>
      <c r="V102" s="7">
        <f t="shared" si="12"/>
        <v>1.0063132190235098</v>
      </c>
      <c r="X102" s="9"/>
      <c r="Y102" s="8"/>
      <c r="Z102" s="8"/>
      <c r="AC102" s="9"/>
      <c r="AD102" s="8"/>
      <c r="AE102" s="8"/>
      <c r="AH102" s="9"/>
      <c r="AI102" s="8"/>
      <c r="AJ102" s="8"/>
    </row>
    <row r="103" spans="1:50" x14ac:dyDescent="0.25">
      <c r="A103" s="4">
        <f t="shared" si="1"/>
        <v>47.521060356284103</v>
      </c>
      <c r="B103" s="3">
        <f t="shared" si="2"/>
        <v>16.54911598492</v>
      </c>
      <c r="C103" s="2" t="str">
        <f t="shared" si="0"/>
        <v>10:25-50</v>
      </c>
      <c r="D103" s="8">
        <f t="shared" si="3"/>
        <v>1.4986861073145201E-2</v>
      </c>
      <c r="E103" s="8">
        <f t="shared" si="4"/>
        <v>1.2132132121937721E-2</v>
      </c>
      <c r="F103" s="3"/>
      <c r="G103" s="2">
        <f t="shared" si="16"/>
        <v>16.573450390682311</v>
      </c>
      <c r="H103" s="2">
        <f t="shared" si="16"/>
        <v>13.625347384028707</v>
      </c>
      <c r="I103" s="33">
        <f t="shared" si="6"/>
        <v>31.090707586530897</v>
      </c>
      <c r="K103" s="14">
        <f>VLOOKUP($C103,'Refi Adj'!$B$2:$E$32,2,0)</f>
        <v>1</v>
      </c>
      <c r="L103" s="14">
        <f>VLOOKUP($C103,'Refi Adj'!$B$2:$E$32,3,0)</f>
        <v>1</v>
      </c>
      <c r="M103" s="14">
        <f>VLOOKUP($C103,'Refi Adj'!$B$2:$E$32,4,0)</f>
        <v>1.05</v>
      </c>
      <c r="O103" s="40">
        <f t="shared" si="7"/>
        <v>2.3176647977187288E-2</v>
      </c>
      <c r="P103" s="40">
        <f t="shared" si="8"/>
        <v>4.7537223558748601E-3</v>
      </c>
      <c r="Q103" s="40">
        <f t="shared" si="9"/>
        <v>1.2122892604399832E-2</v>
      </c>
      <c r="R103" s="14"/>
      <c r="S103" s="34">
        <f t="shared" si="15"/>
        <v>1.5629635209561482E-2</v>
      </c>
      <c r="T103" s="2">
        <f t="shared" si="11"/>
        <v>17.224394631740548</v>
      </c>
      <c r="U103" s="33">
        <f t="shared" si="13"/>
        <v>17.224394631740548</v>
      </c>
      <c r="V103" s="7">
        <f t="shared" si="12"/>
        <v>0.95887465524319704</v>
      </c>
      <c r="X103" s="9"/>
      <c r="Y103" s="8"/>
      <c r="Z103" s="8"/>
      <c r="AC103" s="9"/>
      <c r="AD103" s="8"/>
      <c r="AE103" s="8"/>
      <c r="AH103" s="9"/>
      <c r="AI103" s="8"/>
      <c r="AJ103" s="8"/>
    </row>
    <row r="104" spans="1:50" x14ac:dyDescent="0.25">
      <c r="A104" s="4">
        <f t="shared" si="1"/>
        <v>52.482692857174001</v>
      </c>
      <c r="B104" s="3">
        <f t="shared" si="2"/>
        <v>17.374610801189998</v>
      </c>
      <c r="C104" s="2" t="str">
        <f t="shared" si="0"/>
        <v>11-1:50-55</v>
      </c>
      <c r="D104" s="8">
        <f t="shared" si="3"/>
        <v>1.6228040355287798E-2</v>
      </c>
      <c r="E104" s="8">
        <f t="shared" si="4"/>
        <v>1.273296715734009E-2</v>
      </c>
      <c r="F104" s="3"/>
      <c r="G104" s="2">
        <f t="shared" si="16"/>
        <v>17.826217738756423</v>
      </c>
      <c r="H104" s="2">
        <f t="shared" si="16"/>
        <v>14.253654058550346</v>
      </c>
      <c r="I104" s="33">
        <f t="shared" si="6"/>
        <v>33.763949671186651</v>
      </c>
      <c r="K104" s="14">
        <f>VLOOKUP($C104,'Refi Adj'!$B$2:$E$32,2,0)</f>
        <v>1</v>
      </c>
      <c r="L104" s="14">
        <f>VLOOKUP($C104,'Refi Adj'!$B$2:$E$32,3,0)</f>
        <v>1</v>
      </c>
      <c r="M104" s="14">
        <f>VLOOKUP($C104,'Refi Adj'!$B$2:$E$32,4,0)</f>
        <v>1.1000000000000001</v>
      </c>
      <c r="O104" s="40">
        <f t="shared" si="7"/>
        <v>2.6277732377635754E-2</v>
      </c>
      <c r="P104" s="40">
        <f t="shared" si="8"/>
        <v>5.2644715084620899E-3</v>
      </c>
      <c r="Q104" s="40">
        <f t="shared" si="9"/>
        <v>1.3669775856131557E-2</v>
      </c>
      <c r="R104" s="14"/>
      <c r="S104" s="34">
        <f t="shared" si="15"/>
        <v>1.6992866224543646E-2</v>
      </c>
      <c r="T104" s="2">
        <f t="shared" si="11"/>
        <v>18.589572610216354</v>
      </c>
      <c r="U104" s="33">
        <f t="shared" si="13"/>
        <v>18.589572610216354</v>
      </c>
      <c r="V104" s="7">
        <f t="shared" si="12"/>
        <v>0.95499135583429873</v>
      </c>
      <c r="X104" s="9"/>
      <c r="Y104" s="8"/>
      <c r="Z104" s="8"/>
      <c r="AC104" s="9"/>
      <c r="AD104" s="8"/>
      <c r="AE104" s="8"/>
      <c r="AH104" s="9"/>
      <c r="AI104" s="8"/>
      <c r="AJ104" s="8"/>
      <c r="AK104" s="4"/>
      <c r="AL104" s="4"/>
      <c r="AM104" s="4"/>
      <c r="AN104" s="4"/>
      <c r="AO104" s="4"/>
      <c r="AP104" s="4"/>
      <c r="AR104" s="4"/>
      <c r="AS104" s="15"/>
      <c r="AT104" s="15"/>
      <c r="AU104" s="15"/>
      <c r="AV104" s="15"/>
      <c r="AW104" s="15"/>
      <c r="AX104" s="15"/>
    </row>
    <row r="105" spans="1:50" x14ac:dyDescent="0.25">
      <c r="A105" s="4">
        <f t="shared" si="1"/>
        <v>57.449730893986597</v>
      </c>
      <c r="B105" s="3">
        <f t="shared" si="2"/>
        <v>16.406796503870002</v>
      </c>
      <c r="C105" s="2" t="str">
        <f t="shared" si="0"/>
        <v>11-2:55-60</v>
      </c>
      <c r="D105" s="8">
        <f t="shared" si="3"/>
        <v>1.8086595698025499E-2</v>
      </c>
      <c r="E105" s="8">
        <f t="shared" si="4"/>
        <v>1.3216873636379946E-2</v>
      </c>
      <c r="F105" s="3"/>
      <c r="G105" s="2">
        <f t="shared" si="16"/>
        <v>19.669907965257327</v>
      </c>
      <c r="H105" s="2">
        <f t="shared" si="16"/>
        <v>14.756636967879167</v>
      </c>
      <c r="I105" s="33">
        <f t="shared" si="6"/>
        <v>34.946412356203496</v>
      </c>
      <c r="K105" s="14">
        <f>VLOOKUP($C105,'Refi Adj'!$B$2:$E$32,2,0)</f>
        <v>1</v>
      </c>
      <c r="L105" s="14">
        <f>VLOOKUP($C105,'Refi Adj'!$B$2:$E$32,3,0)</f>
        <v>1</v>
      </c>
      <c r="M105" s="14">
        <f>VLOOKUP($C105,'Refi Adj'!$B$2:$E$32,4,0)</f>
        <v>1.1000000000000001</v>
      </c>
      <c r="O105" s="40">
        <f t="shared" si="7"/>
        <v>2.7651229521811944E-2</v>
      </c>
      <c r="P105" s="40">
        <f t="shared" si="8"/>
        <v>5.6724934628792703E-3</v>
      </c>
      <c r="Q105" s="40">
        <f t="shared" si="9"/>
        <v>1.446398788645234E-2</v>
      </c>
      <c r="R105" s="14"/>
      <c r="S105" s="34">
        <f t="shared" si="15"/>
        <v>1.8127100344241996E-2</v>
      </c>
      <c r="T105" s="2">
        <f t="shared" si="11"/>
        <v>19.709663045571133</v>
      </c>
      <c r="U105" s="33">
        <f t="shared" si="13"/>
        <v>19.709663045571133</v>
      </c>
      <c r="V105" s="7">
        <f t="shared" si="12"/>
        <v>0.99776551983233419</v>
      </c>
      <c r="X105" s="9"/>
      <c r="Y105" s="8"/>
      <c r="Z105" s="8"/>
      <c r="AC105" s="9"/>
      <c r="AD105" s="8"/>
      <c r="AE105" s="8"/>
      <c r="AH105" s="9"/>
      <c r="AI105" s="8"/>
      <c r="AJ105" s="8"/>
    </row>
    <row r="106" spans="1:50" x14ac:dyDescent="0.25">
      <c r="A106" s="4">
        <f t="shared" si="1"/>
        <v>62.518711094767703</v>
      </c>
      <c r="B106" s="3">
        <f t="shared" si="2"/>
        <v>15.47167350466</v>
      </c>
      <c r="C106" s="2" t="str">
        <f t="shared" si="0"/>
        <v>11-3:60-65</v>
      </c>
      <c r="D106" s="8">
        <f t="shared" si="3"/>
        <v>1.9584561794639899E-2</v>
      </c>
      <c r="E106" s="8">
        <f t="shared" si="4"/>
        <v>1.3918086503856581E-2</v>
      </c>
      <c r="F106" s="3"/>
      <c r="G106" s="2">
        <f t="shared" si="16"/>
        <v>21.128210318899974</v>
      </c>
      <c r="H106" s="2">
        <f t="shared" si="16"/>
        <v>15.480694912522319</v>
      </c>
      <c r="I106" s="33">
        <f t="shared" si="6"/>
        <v>36.323111111678152</v>
      </c>
      <c r="K106" s="14">
        <f>VLOOKUP($C106,'Refi Adj'!$B$2:$E$32,2,0)</f>
        <v>1</v>
      </c>
      <c r="L106" s="14">
        <f>VLOOKUP($C106,'Refi Adj'!$B$2:$E$32,3,0)</f>
        <v>1</v>
      </c>
      <c r="M106" s="14">
        <f>VLOOKUP($C106,'Refi Adj'!$B$2:$E$32,4,0)</f>
        <v>1.1000000000000001</v>
      </c>
      <c r="O106" s="40">
        <f t="shared" si="7"/>
        <v>2.9126102044983022E-2</v>
      </c>
      <c r="P106" s="40">
        <f t="shared" si="8"/>
        <v>6.1303732947607503E-3</v>
      </c>
      <c r="Q106" s="40">
        <f t="shared" si="9"/>
        <v>1.5328664794849659E-2</v>
      </c>
      <c r="R106" s="14"/>
      <c r="S106" s="34">
        <f t="shared" si="15"/>
        <v>1.9304461183275671E-2</v>
      </c>
      <c r="T106" s="2">
        <f t="shared" si="11"/>
        <v>20.857384921305599</v>
      </c>
      <c r="U106" s="33">
        <f t="shared" si="13"/>
        <v>20.857384921305599</v>
      </c>
      <c r="V106" s="7">
        <f t="shared" si="12"/>
        <v>1.014509631152352</v>
      </c>
      <c r="X106" s="9"/>
      <c r="Y106" s="8"/>
      <c r="Z106" s="8"/>
      <c r="AC106" s="9"/>
      <c r="AD106" s="8"/>
      <c r="AE106" s="8"/>
      <c r="AH106" s="9"/>
      <c r="AI106" s="8"/>
      <c r="AJ106" s="8"/>
    </row>
    <row r="107" spans="1:50" x14ac:dyDescent="0.25">
      <c r="A107" s="4">
        <f t="shared" si="1"/>
        <v>67.464413200873494</v>
      </c>
      <c r="B107" s="3">
        <f t="shared" si="2"/>
        <v>13.99620911453</v>
      </c>
      <c r="C107" s="2" t="str">
        <f t="shared" si="0"/>
        <v>11-4:65-70</v>
      </c>
      <c r="D107" s="8">
        <f t="shared" si="3"/>
        <v>2.05049779615251E-2</v>
      </c>
      <c r="E107" s="8">
        <f t="shared" si="4"/>
        <v>1.4395671794612493E-2</v>
      </c>
      <c r="F107" s="3"/>
      <c r="G107" s="2">
        <f t="shared" si="16"/>
        <v>22.012176859713517</v>
      </c>
      <c r="H107" s="2">
        <f t="shared" si="16"/>
        <v>15.970607467183683</v>
      </c>
      <c r="I107" s="33">
        <f t="shared" si="6"/>
        <v>37.10054475210238</v>
      </c>
      <c r="K107" s="14">
        <f>VLOOKUP($C107,'Refi Adj'!$B$2:$E$32,2,0)</f>
        <v>1</v>
      </c>
      <c r="L107" s="14">
        <f>VLOOKUP($C107,'Refi Adj'!$B$2:$E$32,3,0)</f>
        <v>1</v>
      </c>
      <c r="M107" s="14">
        <f>VLOOKUP($C107,'Refi Adj'!$B$2:$E$32,4,0)</f>
        <v>1.1000000000000001</v>
      </c>
      <c r="O107" s="40">
        <f t="shared" si="7"/>
        <v>2.9978882865576591E-2</v>
      </c>
      <c r="P107" s="40">
        <f t="shared" si="8"/>
        <v>6.4753500329217803E-3</v>
      </c>
      <c r="Q107" s="40">
        <f t="shared" si="9"/>
        <v>1.5876763165983705E-2</v>
      </c>
      <c r="R107" s="14"/>
      <c r="S107" s="34">
        <f t="shared" si="15"/>
        <v>2.0906608825015688E-2</v>
      </c>
      <c r="T107" s="2">
        <f t="shared" si="11"/>
        <v>22.395048939896768</v>
      </c>
      <c r="U107" s="33">
        <f t="shared" si="13"/>
        <v>22.395048939896768</v>
      </c>
      <c r="V107" s="7">
        <f t="shared" si="12"/>
        <v>0.98078928692586342</v>
      </c>
      <c r="X107" s="9"/>
      <c r="Y107" s="8"/>
      <c r="Z107" s="8"/>
      <c r="AC107" s="9"/>
      <c r="AD107" s="8"/>
      <c r="AE107" s="8"/>
      <c r="AH107" s="9"/>
      <c r="AI107" s="8"/>
      <c r="AJ107" s="8"/>
    </row>
    <row r="108" spans="1:50" x14ac:dyDescent="0.25">
      <c r="A108" s="4">
        <f t="shared" si="1"/>
        <v>72.482710358747596</v>
      </c>
      <c r="B108" s="3">
        <f t="shared" si="2"/>
        <v>12.323058664729999</v>
      </c>
      <c r="C108" s="2" t="str">
        <f t="shared" si="0"/>
        <v>11:50-75</v>
      </c>
      <c r="D108" s="8">
        <f t="shared" si="3"/>
        <v>2.16059682274716E-2</v>
      </c>
      <c r="E108" s="8">
        <f t="shared" si="4"/>
        <v>1.4979964017031826E-2</v>
      </c>
      <c r="F108" s="3"/>
      <c r="G108" s="2">
        <f t="shared" si="16"/>
        <v>23.057633805926024</v>
      </c>
      <c r="H108" s="2">
        <f t="shared" si="16"/>
        <v>16.566440294298079</v>
      </c>
      <c r="I108" s="33">
        <f t="shared" si="6"/>
        <v>38.294298113436078</v>
      </c>
      <c r="K108" s="14">
        <f>VLOOKUP($C108,'Refi Adj'!$B$2:$E$32,2,0)</f>
        <v>1</v>
      </c>
      <c r="L108" s="14">
        <f>VLOOKUP($C108,'Refi Adj'!$B$2:$E$32,3,0)</f>
        <v>1</v>
      </c>
      <c r="M108" s="14">
        <f>VLOOKUP($C108,'Refi Adj'!$B$2:$E$32,4,0)</f>
        <v>1.1000000000000001</v>
      </c>
      <c r="O108" s="40">
        <f t="shared" si="7"/>
        <v>3.143147826196576E-2</v>
      </c>
      <c r="P108" s="40">
        <f t="shared" si="8"/>
        <v>6.9772159697117303E-3</v>
      </c>
      <c r="Q108" s="40">
        <f t="shared" si="9"/>
        <v>1.6758920886613342E-2</v>
      </c>
      <c r="R108" s="14"/>
      <c r="S108" s="34">
        <f t="shared" si="15"/>
        <v>2.1743536539449819E-2</v>
      </c>
      <c r="T108" s="2">
        <f t="shared" si="11"/>
        <v>23.187356383721426</v>
      </c>
      <c r="U108" s="33">
        <f t="shared" si="13"/>
        <v>23.187356383721426</v>
      </c>
      <c r="V108" s="7">
        <f t="shared" si="12"/>
        <v>0.99367313998214479</v>
      </c>
      <c r="X108" s="9"/>
      <c r="Y108" s="8"/>
      <c r="Z108" s="8"/>
      <c r="AC108" s="9"/>
      <c r="AD108" s="8"/>
      <c r="AE108" s="8"/>
      <c r="AH108" s="9"/>
      <c r="AI108" s="8"/>
      <c r="AJ108" s="8"/>
    </row>
    <row r="109" spans="1:50" x14ac:dyDescent="0.25">
      <c r="A109" s="4">
        <f t="shared" si="1"/>
        <v>85.762702900163106</v>
      </c>
      <c r="B109" s="3">
        <f t="shared" si="2"/>
        <v>39.475763801580001</v>
      </c>
      <c r="C109" s="2" t="str">
        <f t="shared" si="0"/>
        <v>12:75-100</v>
      </c>
      <c r="D109" s="8">
        <f t="shared" si="3"/>
        <v>2.3219473807478502E-2</v>
      </c>
      <c r="E109" s="8">
        <f t="shared" si="4"/>
        <v>1.6713092670927139E-2</v>
      </c>
      <c r="F109" s="3"/>
      <c r="G109" s="2">
        <f t="shared" si="16"/>
        <v>24.566560347825373</v>
      </c>
      <c r="H109" s="2">
        <f t="shared" si="16"/>
        <v>18.31109440710118</v>
      </c>
      <c r="I109" s="33">
        <f t="shared" si="6"/>
        <v>39.201798650241038</v>
      </c>
      <c r="K109" s="14">
        <f>VLOOKUP($C109,'Refi Adj'!$B$2:$E$32,2,0)</f>
        <v>1</v>
      </c>
      <c r="L109" s="14">
        <f>VLOOKUP($C109,'Refi Adj'!$B$2:$E$32,3,0)</f>
        <v>1</v>
      </c>
      <c r="M109" s="14">
        <f>VLOOKUP($C109,'Refi Adj'!$B$2:$E$32,4,0)</f>
        <v>1.02</v>
      </c>
      <c r="O109" s="40">
        <f t="shared" si="7"/>
        <v>3.2350081709469763E-2</v>
      </c>
      <c r="P109" s="40">
        <f t="shared" si="8"/>
        <v>8.4436906395853398E-3</v>
      </c>
      <c r="Q109" s="40">
        <f t="shared" si="9"/>
        <v>1.8006247067539109E-2</v>
      </c>
      <c r="R109" s="14"/>
      <c r="S109" s="34">
        <f t="shared" si="15"/>
        <v>2.2831633586448977E-2</v>
      </c>
      <c r="T109" s="2">
        <f t="shared" si="11"/>
        <v>24.206355416058766</v>
      </c>
      <c r="U109" s="33">
        <f t="shared" si="13"/>
        <v>24.206355416058766</v>
      </c>
      <c r="V109" s="7">
        <f t="shared" si="12"/>
        <v>1.016986967645614</v>
      </c>
      <c r="X109" s="9"/>
      <c r="Y109" s="8"/>
      <c r="Z109" s="8"/>
      <c r="AC109" s="9"/>
      <c r="AD109" s="8"/>
      <c r="AE109" s="8"/>
      <c r="AH109" s="9"/>
      <c r="AI109" s="8"/>
      <c r="AJ109" s="8"/>
    </row>
    <row r="110" spans="1:50" x14ac:dyDescent="0.25">
      <c r="A110" s="4">
        <f t="shared" si="1"/>
        <v>109.95072660222399</v>
      </c>
      <c r="B110" s="3">
        <f t="shared" si="2"/>
        <v>15.60189115331</v>
      </c>
      <c r="C110" s="2" t="str">
        <f t="shared" si="0"/>
        <v>13:100-125</v>
      </c>
      <c r="D110" s="8">
        <f t="shared" si="3"/>
        <v>2.68158536164778E-2</v>
      </c>
      <c r="E110" s="8">
        <f t="shared" si="4"/>
        <v>1.9848744053932617E-2</v>
      </c>
      <c r="F110" s="3"/>
      <c r="G110" s="2">
        <f t="shared" si="16"/>
        <v>27.832725223827282</v>
      </c>
      <c r="H110" s="2">
        <f t="shared" si="16"/>
        <v>21.382865733726963</v>
      </c>
      <c r="I110" s="33">
        <f t="shared" si="6"/>
        <v>40.54862717168951</v>
      </c>
      <c r="K110" s="14">
        <f>VLOOKUP($C110,'Refi Adj'!$B$2:$E$32,2,0)</f>
        <v>1</v>
      </c>
      <c r="L110" s="14">
        <f>VLOOKUP($C110,'Refi Adj'!$B$2:$E$32,3,0)</f>
        <v>1</v>
      </c>
      <c r="M110" s="14">
        <f>VLOOKUP($C110,'Refi Adj'!$B$2:$E$32,4,0)</f>
        <v>0.95</v>
      </c>
      <c r="O110" s="40">
        <f t="shared" si="7"/>
        <v>3.37446296913766E-2</v>
      </c>
      <c r="P110" s="40">
        <f t="shared" si="8"/>
        <v>1.1184597851739799E-2</v>
      </c>
      <c r="Q110" s="40">
        <f t="shared" si="9"/>
        <v>2.020861058759452E-2</v>
      </c>
      <c r="R110" s="14"/>
      <c r="S110" s="34">
        <f t="shared" ref="S110:S111" si="17">Z30+AA30+AB30*K110+AC30*L110+Q109*$M$78</f>
        <v>2.5770080916354968E-2</v>
      </c>
      <c r="T110" s="2">
        <f t="shared" si="11"/>
        <v>26.896603730035917</v>
      </c>
      <c r="U110" s="33">
        <f t="shared" si="13"/>
        <v>26.896603730035917</v>
      </c>
      <c r="V110" s="7">
        <f t="shared" si="12"/>
        <v>1.0405808853886498</v>
      </c>
      <c r="X110" s="9"/>
      <c r="Y110" s="8"/>
      <c r="Z110" s="8"/>
      <c r="AC110" s="9"/>
      <c r="AD110" s="8"/>
      <c r="AE110" s="8"/>
      <c r="AH110" s="9"/>
      <c r="AI110" s="8"/>
      <c r="AJ110" s="8"/>
    </row>
    <row r="111" spans="1:50" x14ac:dyDescent="0.25">
      <c r="A111" s="4">
        <f t="shared" si="1"/>
        <v>134.915529193259</v>
      </c>
      <c r="B111" s="3">
        <f t="shared" si="2"/>
        <v>4.8300540813500001</v>
      </c>
      <c r="C111" s="2" t="str">
        <f t="shared" si="0"/>
        <v>14:125-150</v>
      </c>
      <c r="D111" s="8">
        <f t="shared" si="3"/>
        <v>3.3062826396318301E-2</v>
      </c>
      <c r="E111" s="8">
        <f t="shared" si="4"/>
        <v>2.3633846047110767E-2</v>
      </c>
      <c r="F111" s="3"/>
      <c r="G111" s="2">
        <f t="shared" si="16"/>
        <v>33.199597012478144</v>
      </c>
      <c r="H111" s="2">
        <f t="shared" si="16"/>
        <v>24.949672353901299</v>
      </c>
      <c r="I111" s="33">
        <f t="shared" si="6"/>
        <v>42.00937087830718</v>
      </c>
      <c r="K111" s="14">
        <f>VLOOKUP($C111,'Refi Adj'!$B$2:$E$32,2,0)</f>
        <v>1</v>
      </c>
      <c r="L111" s="14">
        <f>VLOOKUP($C111,'Refi Adj'!$B$2:$E$32,3,0)</f>
        <v>1</v>
      </c>
      <c r="M111" s="14">
        <f>VLOOKUP($C111,'Refi Adj'!$B$2:$E$32,4,0)</f>
        <v>0.92</v>
      </c>
      <c r="O111" s="40">
        <f t="shared" si="7"/>
        <v>3.531649507709831E-2</v>
      </c>
      <c r="P111" s="40">
        <f t="shared" si="8"/>
        <v>1.45584324628372E-2</v>
      </c>
      <c r="Q111" s="40">
        <f t="shared" si="9"/>
        <v>2.2861657508541647E-2</v>
      </c>
      <c r="R111" s="14"/>
      <c r="S111" s="34">
        <f t="shared" si="17"/>
        <v>2.8273593642488361E-2</v>
      </c>
      <c r="T111" s="2">
        <f t="shared" si="11"/>
        <v>29.119290439249077</v>
      </c>
      <c r="U111" s="33">
        <f t="shared" si="13"/>
        <v>29.119290439249077</v>
      </c>
      <c r="V111" s="7">
        <f t="shared" si="12"/>
        <v>1.1693888939053323</v>
      </c>
      <c r="AC111" s="9"/>
      <c r="AD111" s="8"/>
      <c r="AE111" s="8"/>
      <c r="AH111" s="9"/>
      <c r="AI111" s="8"/>
      <c r="AJ111" s="8"/>
    </row>
    <row r="112" spans="1:50" x14ac:dyDescent="0.25">
      <c r="A112" s="4">
        <f t="shared" si="1"/>
        <v>156.46957913237301</v>
      </c>
      <c r="B112" s="3">
        <f t="shared" si="2"/>
        <v>0.60872357478999994</v>
      </c>
      <c r="C112" s="2" t="str">
        <f t="shared" si="0"/>
        <v>15:150-175</v>
      </c>
      <c r="D112" s="8">
        <f t="shared" si="3"/>
        <v>4.02024082073782E-2</v>
      </c>
      <c r="E112" s="8">
        <f t="shared" si="4"/>
        <v>2.7655175296256225E-2</v>
      </c>
      <c r="F112" s="3"/>
      <c r="G112" s="2">
        <f t="shared" si="16"/>
        <v>38.883866479787621</v>
      </c>
      <c r="H112" s="2">
        <f t="shared" si="16"/>
        <v>28.576079667977993</v>
      </c>
      <c r="I112" s="33">
        <f t="shared" si="6"/>
        <v>43.139131799355837</v>
      </c>
      <c r="K112" s="14">
        <f>VLOOKUP($C112,'Refi Adj'!$B$2:$E$32,2,0)</f>
        <v>1</v>
      </c>
      <c r="L112" s="14">
        <f>VLOOKUP($C112,'Refi Adj'!$B$2:$E$32,3,0)</f>
        <v>1</v>
      </c>
      <c r="M112" s="14">
        <f>VLOOKUP($C112,'Refi Adj'!$B$2:$E$32,4,0)</f>
        <v>0.9</v>
      </c>
      <c r="O112" s="40">
        <f t="shared" si="7"/>
        <v>3.649769241451533E-2</v>
      </c>
      <c r="P112" s="40">
        <f t="shared" si="8"/>
        <v>1.8195518793763299E-2</v>
      </c>
      <c r="Q112" s="40">
        <f t="shared" si="9"/>
        <v>2.5516388242064113E-2</v>
      </c>
      <c r="R112" s="14"/>
      <c r="S112" s="34">
        <f>Z32+AA32+AB32*K112+AC32*L112+Q111*$M$78</f>
        <v>3.1178231135607491E-2</v>
      </c>
      <c r="T112" s="2">
        <f t="shared" si="11"/>
        <v>31.620383136061481</v>
      </c>
      <c r="U112" s="33">
        <f t="shared" si="13"/>
        <v>31.620383136061481</v>
      </c>
      <c r="V112" s="7">
        <f t="shared" si="12"/>
        <v>1.2894383915662404</v>
      </c>
    </row>
    <row r="113" spans="1:51" s="17" customFormat="1" x14ac:dyDescent="0.25">
      <c r="A113" s="4"/>
      <c r="B113" s="3"/>
      <c r="C113" s="2"/>
      <c r="D113" s="8"/>
      <c r="E113" s="8"/>
      <c r="F113" s="3"/>
      <c r="G113" s="2"/>
      <c r="H113" s="2"/>
      <c r="I113" s="33"/>
      <c r="J113"/>
      <c r="K113" s="14"/>
      <c r="L113" s="14"/>
      <c r="M113" s="14"/>
      <c r="N113"/>
      <c r="O113" s="40"/>
      <c r="P113" s="40"/>
      <c r="Q113" s="40"/>
      <c r="R113" s="14"/>
      <c r="S113" s="34"/>
      <c r="T113" s="2"/>
      <c r="U113" s="7"/>
      <c r="X113" s="18"/>
      <c r="Y113" s="16"/>
      <c r="Z113" s="16"/>
      <c r="AC113" s="18"/>
      <c r="AD113" s="16"/>
      <c r="AE113" s="16"/>
      <c r="AQ113"/>
    </row>
    <row r="114" spans="1:51" s="17" customFormat="1" x14ac:dyDescent="0.25">
      <c r="A114" s="15"/>
      <c r="B114" s="20"/>
      <c r="C114" s="21"/>
      <c r="D114" s="16"/>
      <c r="E114" s="16"/>
      <c r="F114" s="20"/>
      <c r="G114" s="21"/>
      <c r="H114" s="21"/>
      <c r="K114" s="14"/>
      <c r="L114" s="14"/>
      <c r="M114" s="14"/>
      <c r="N114" s="16"/>
      <c r="O114" s="21"/>
      <c r="P114" s="22"/>
      <c r="X114" s="18"/>
      <c r="Y114" s="16"/>
      <c r="Z114" s="16"/>
      <c r="AC114" s="18"/>
      <c r="AD114" s="16"/>
      <c r="AE114" s="16"/>
      <c r="AQ114"/>
    </row>
    <row r="115" spans="1:51" s="17" customFormat="1" x14ac:dyDescent="0.25">
      <c r="A115" s="15"/>
      <c r="B115" s="20"/>
      <c r="C115" s="21"/>
      <c r="D115" s="16"/>
      <c r="E115" s="16"/>
      <c r="F115" s="20"/>
      <c r="G115" s="21"/>
      <c r="H115" s="21"/>
      <c r="K115" s="14"/>
      <c r="L115" s="14"/>
      <c r="M115" s="14"/>
      <c r="N115" s="16"/>
      <c r="O115" s="21"/>
      <c r="P115" s="22"/>
      <c r="X115" s="18"/>
      <c r="Y115" s="16"/>
      <c r="Z115" s="16"/>
      <c r="AC115" s="18"/>
      <c r="AD115" s="16"/>
      <c r="AE115" s="16"/>
      <c r="AQ115"/>
    </row>
    <row r="116" spans="1:51" s="17" customFormat="1" x14ac:dyDescent="0.25">
      <c r="A116" s="15"/>
      <c r="B116" s="20"/>
      <c r="C116" s="21"/>
      <c r="D116" s="16"/>
      <c r="E116" s="16"/>
      <c r="F116" s="20"/>
      <c r="G116" s="21"/>
      <c r="H116" s="21"/>
      <c r="K116" s="15"/>
      <c r="L116" s="15"/>
      <c r="M116" s="15"/>
      <c r="N116" s="16"/>
      <c r="O116" s="21"/>
      <c r="P116" s="22"/>
      <c r="X116" s="18"/>
      <c r="Y116" s="16"/>
      <c r="Z116" s="16"/>
      <c r="AC116" s="18"/>
      <c r="AD116" s="16"/>
      <c r="AE116" s="16"/>
      <c r="AQ116"/>
    </row>
    <row r="117" spans="1:51" s="17" customFormat="1" x14ac:dyDescent="0.25">
      <c r="A117" s="15"/>
      <c r="B117" s="20"/>
      <c r="C117" s="21"/>
      <c r="D117" s="16"/>
      <c r="E117" s="16"/>
      <c r="F117" s="20"/>
      <c r="G117" s="21"/>
      <c r="H117" s="21"/>
      <c r="K117" s="15"/>
      <c r="L117" s="15"/>
      <c r="M117" s="23"/>
      <c r="N117" s="16"/>
      <c r="O117" s="21"/>
      <c r="P117" s="22"/>
      <c r="X117" s="18"/>
      <c r="Y117" s="16"/>
      <c r="Z117" s="16"/>
      <c r="AC117" s="18"/>
      <c r="AD117" s="16"/>
      <c r="AE117" s="16"/>
      <c r="AQ117"/>
    </row>
    <row r="120" spans="1:51" s="41" customFormat="1" x14ac:dyDescent="0.25">
      <c r="AQ120"/>
    </row>
    <row r="121" spans="1:51" x14ac:dyDescent="0.25">
      <c r="A121" t="s">
        <v>179</v>
      </c>
      <c r="C121" t="s">
        <v>191</v>
      </c>
      <c r="F121" t="s">
        <v>166</v>
      </c>
      <c r="AS121" s="17" t="s">
        <v>88</v>
      </c>
      <c r="AT121" s="17" t="s">
        <v>89</v>
      </c>
      <c r="AU121" s="17"/>
      <c r="AV121" s="17"/>
      <c r="AW121" s="17" t="s">
        <v>90</v>
      </c>
      <c r="AX121" s="17"/>
    </row>
    <row r="122" spans="1:51" x14ac:dyDescent="0.25">
      <c r="A122" t="s">
        <v>20</v>
      </c>
      <c r="B122" t="s">
        <v>21</v>
      </c>
      <c r="C122" t="s">
        <v>22</v>
      </c>
      <c r="D122" t="s">
        <v>23</v>
      </c>
      <c r="E122" t="s">
        <v>94</v>
      </c>
      <c r="F122" t="s">
        <v>95</v>
      </c>
      <c r="G122" t="s">
        <v>24</v>
      </c>
      <c r="H122" t="s">
        <v>25</v>
      </c>
      <c r="I122" t="s">
        <v>26</v>
      </c>
      <c r="J122" t="s">
        <v>27</v>
      </c>
      <c r="K122" t="s">
        <v>28</v>
      </c>
      <c r="L122" t="s">
        <v>29</v>
      </c>
      <c r="M122" t="s">
        <v>30</v>
      </c>
      <c r="N122" t="s">
        <v>31</v>
      </c>
      <c r="O122" t="s">
        <v>32</v>
      </c>
      <c r="P122" t="s">
        <v>33</v>
      </c>
      <c r="Q122" t="s">
        <v>34</v>
      </c>
      <c r="R122" t="s">
        <v>35</v>
      </c>
      <c r="S122" t="s">
        <v>36</v>
      </c>
      <c r="T122" t="s">
        <v>37</v>
      </c>
      <c r="U122" t="s">
        <v>38</v>
      </c>
      <c r="V122" t="s">
        <v>39</v>
      </c>
      <c r="W122" t="s">
        <v>40</v>
      </c>
      <c r="X122" t="s">
        <v>41</v>
      </c>
      <c r="Y122" t="s">
        <v>42</v>
      </c>
      <c r="Z122" t="s">
        <v>43</v>
      </c>
      <c r="AA122" t="s">
        <v>44</v>
      </c>
      <c r="AB122" s="1" t="s">
        <v>45</v>
      </c>
      <c r="AC122" s="1" t="s">
        <v>46</v>
      </c>
      <c r="AD122" s="1" t="s">
        <v>47</v>
      </c>
      <c r="AE122" t="s">
        <v>48</v>
      </c>
      <c r="AF122" t="s">
        <v>49</v>
      </c>
      <c r="AG122" t="s">
        <v>50</v>
      </c>
      <c r="AH122" t="s">
        <v>51</v>
      </c>
      <c r="AI122" t="s">
        <v>52</v>
      </c>
      <c r="AJ122" t="s">
        <v>53</v>
      </c>
      <c r="AK122" t="s">
        <v>54</v>
      </c>
      <c r="AL122" t="s">
        <v>55</v>
      </c>
      <c r="AM122" t="s">
        <v>56</v>
      </c>
      <c r="AN122" t="s">
        <v>57</v>
      </c>
      <c r="AO122" t="s">
        <v>58</v>
      </c>
      <c r="AP122" t="s">
        <v>59</v>
      </c>
      <c r="AQ122" t="s">
        <v>60</v>
      </c>
      <c r="AR122" t="s">
        <v>61</v>
      </c>
      <c r="AS122" s="19" t="s">
        <v>116</v>
      </c>
      <c r="AT122" s="19" t="s">
        <v>117</v>
      </c>
      <c r="AU122" s="17" t="s">
        <v>118</v>
      </c>
      <c r="AV122" s="17" t="s">
        <v>119</v>
      </c>
      <c r="AW122" s="19" t="s">
        <v>120</v>
      </c>
      <c r="AX122" s="17" t="s">
        <v>121</v>
      </c>
      <c r="AY122" t="s">
        <v>171</v>
      </c>
    </row>
    <row r="123" spans="1:51" x14ac:dyDescent="0.25">
      <c r="A123">
        <v>97</v>
      </c>
      <c r="B123" s="4">
        <v>0.98222960999999998</v>
      </c>
      <c r="C123" s="4">
        <v>100</v>
      </c>
      <c r="D123" s="4">
        <v>19.3589330447676</v>
      </c>
      <c r="E123" s="4">
        <v>1</v>
      </c>
      <c r="F123" s="5">
        <v>1.777039E-2</v>
      </c>
      <c r="G123" s="5">
        <v>0</v>
      </c>
      <c r="H123" s="4">
        <v>4.375</v>
      </c>
      <c r="I123" s="4">
        <v>3.9864999999999999</v>
      </c>
      <c r="J123" s="4">
        <v>-6.0805999999999996</v>
      </c>
      <c r="K123" s="4">
        <v>-18.37</v>
      </c>
      <c r="L123" s="4">
        <v>99.99</v>
      </c>
      <c r="M123" s="4">
        <v>65</v>
      </c>
      <c r="N123" s="4">
        <v>48</v>
      </c>
      <c r="O123" s="4">
        <v>4.26</v>
      </c>
      <c r="P123" s="4">
        <v>38040.870000000003</v>
      </c>
      <c r="Q123" s="4">
        <v>38040.870000000003</v>
      </c>
      <c r="R123" s="4">
        <v>804</v>
      </c>
      <c r="S123" s="4">
        <v>0</v>
      </c>
      <c r="T123" s="4">
        <v>0</v>
      </c>
      <c r="U123" s="4">
        <v>0</v>
      </c>
      <c r="V123" s="4">
        <v>1</v>
      </c>
      <c r="W123" s="4">
        <v>0</v>
      </c>
      <c r="X123" s="4">
        <v>1</v>
      </c>
      <c r="Y123" s="4">
        <v>0</v>
      </c>
      <c r="Z123" s="5">
        <v>8.4928299999999998E-3</v>
      </c>
      <c r="AA123" s="5">
        <v>1.5332E-4</v>
      </c>
      <c r="AB123" s="10">
        <v>7.9105300000000007E-3</v>
      </c>
      <c r="AC123" s="10">
        <v>1.15448E-3</v>
      </c>
      <c r="AD123" s="10">
        <v>5.9209999999999997E-5</v>
      </c>
      <c r="AE123" s="4">
        <v>0.50884447642916097</v>
      </c>
      <c r="AF123" s="4">
        <v>0</v>
      </c>
      <c r="AG123" s="4">
        <v>0</v>
      </c>
      <c r="AH123" s="4">
        <v>0</v>
      </c>
      <c r="AI123" s="4">
        <v>0</v>
      </c>
      <c r="AJ123" s="4">
        <v>0</v>
      </c>
      <c r="AK123" s="4">
        <v>0</v>
      </c>
      <c r="AL123" s="4">
        <v>0</v>
      </c>
      <c r="AM123" s="4">
        <v>0</v>
      </c>
      <c r="AN123" s="4">
        <v>0</v>
      </c>
      <c r="AO123" s="4" t="s">
        <v>138</v>
      </c>
      <c r="AP123" s="4">
        <f>-20--15</f>
        <v>-5</v>
      </c>
      <c r="AQ123">
        <v>38040.870000000003</v>
      </c>
      <c r="AR123" s="4">
        <v>1</v>
      </c>
      <c r="AS123" s="15">
        <v>0</v>
      </c>
      <c r="AT123" s="15">
        <v>0</v>
      </c>
      <c r="AU123" s="15">
        <v>0</v>
      </c>
      <c r="AV123" s="15">
        <v>100</v>
      </c>
      <c r="AW123" s="15">
        <v>0</v>
      </c>
      <c r="AX123" s="15">
        <v>100</v>
      </c>
      <c r="AY123" s="31">
        <v>2064.3000000000002</v>
      </c>
    </row>
    <row r="124" spans="1:51" x14ac:dyDescent="0.25">
      <c r="A124">
        <v>97</v>
      </c>
      <c r="B124" s="4">
        <v>0.98058738486630403</v>
      </c>
      <c r="C124" s="4">
        <v>2.5379351415128499</v>
      </c>
      <c r="D124" s="4">
        <v>20.962058343405499</v>
      </c>
      <c r="E124" s="4">
        <v>2.1399538660214E-3</v>
      </c>
      <c r="F124" s="5">
        <v>1.9412615133695001E-2</v>
      </c>
      <c r="G124" s="5">
        <v>0</v>
      </c>
      <c r="H124" s="4">
        <v>4.4605638836341903</v>
      </c>
      <c r="I124" s="4">
        <v>3.9413188302020199</v>
      </c>
      <c r="J124" s="4">
        <v>-24.16892555023</v>
      </c>
      <c r="K124" s="4">
        <v>-6.4647465903148396</v>
      </c>
      <c r="L124" s="4">
        <v>99.99</v>
      </c>
      <c r="M124" s="4">
        <v>68.984075403396304</v>
      </c>
      <c r="N124" s="4">
        <v>60.705846137215097</v>
      </c>
      <c r="O124" s="4">
        <v>4.1531511004512804</v>
      </c>
      <c r="P124" s="4">
        <v>33087.3979139492</v>
      </c>
      <c r="Q124" s="4">
        <v>28306.682499999999</v>
      </c>
      <c r="R124" s="4">
        <v>803.36303874535599</v>
      </c>
      <c r="S124" s="4">
        <v>0</v>
      </c>
      <c r="T124" s="4">
        <v>0</v>
      </c>
      <c r="U124" s="4">
        <v>0</v>
      </c>
      <c r="V124" s="4">
        <v>1</v>
      </c>
      <c r="W124" s="4">
        <v>0</v>
      </c>
      <c r="X124" s="4">
        <v>0.92760437398483497</v>
      </c>
      <c r="Y124" s="4">
        <v>0</v>
      </c>
      <c r="Z124" s="5">
        <v>1.05942516631911E-2</v>
      </c>
      <c r="AA124" s="5">
        <v>1.6209945536535401E-4</v>
      </c>
      <c r="AB124" s="10">
        <v>7.30339688343732E-3</v>
      </c>
      <c r="AC124" s="10">
        <v>1.28401227091783E-3</v>
      </c>
      <c r="AD124" s="10">
        <v>6.8838717928178204E-5</v>
      </c>
      <c r="AE124" s="4">
        <v>0.372535670872083</v>
      </c>
      <c r="AF124" s="4">
        <v>0</v>
      </c>
      <c r="AG124" s="4">
        <v>0</v>
      </c>
      <c r="AH124" s="4">
        <v>0</v>
      </c>
      <c r="AI124" s="4">
        <v>0.31548893092646901</v>
      </c>
      <c r="AJ124" s="4">
        <v>0.31548893092646901</v>
      </c>
      <c r="AK124" s="4">
        <v>0.61428551367684903</v>
      </c>
      <c r="AL124" s="4">
        <v>0.61428551367684903</v>
      </c>
      <c r="AM124" s="4">
        <v>0</v>
      </c>
      <c r="AN124" s="4">
        <v>0</v>
      </c>
      <c r="AO124" s="4" t="s">
        <v>140</v>
      </c>
      <c r="AP124" s="4">
        <f>-10--5</f>
        <v>-5</v>
      </c>
      <c r="AQ124">
        <v>113226.73</v>
      </c>
      <c r="AR124" s="4">
        <v>4</v>
      </c>
      <c r="AS124" s="15">
        <v>0</v>
      </c>
      <c r="AT124" s="15">
        <v>0</v>
      </c>
      <c r="AU124" s="15">
        <v>0</v>
      </c>
      <c r="AV124" s="15">
        <v>100</v>
      </c>
      <c r="AW124" s="15">
        <v>0</v>
      </c>
      <c r="AX124" s="15">
        <v>100</v>
      </c>
      <c r="AY124" s="31">
        <v>2271.9898797563001</v>
      </c>
    </row>
    <row r="125" spans="1:51" x14ac:dyDescent="0.25">
      <c r="A125">
        <v>97</v>
      </c>
      <c r="B125" s="4">
        <v>0.98130011760004499</v>
      </c>
      <c r="C125" s="4">
        <v>92.741189437466005</v>
      </c>
      <c r="D125" s="4">
        <v>20.269918011190001</v>
      </c>
      <c r="E125" s="4">
        <v>0.19634042775701899</v>
      </c>
      <c r="F125" s="5">
        <v>1.8699882399954699E-2</v>
      </c>
      <c r="G125" s="5">
        <v>0</v>
      </c>
      <c r="H125" s="4">
        <v>4.42308097819393</v>
      </c>
      <c r="I125" s="4">
        <v>3.8779549302949099</v>
      </c>
      <c r="J125" s="4">
        <v>-7.2885597720010704</v>
      </c>
      <c r="K125" s="4">
        <v>-2.4402987615154701</v>
      </c>
      <c r="L125" s="4">
        <v>96.480136714617601</v>
      </c>
      <c r="M125" s="4">
        <v>63.2220195432146</v>
      </c>
      <c r="N125" s="4">
        <v>52.037156950831701</v>
      </c>
      <c r="O125" s="4">
        <v>4.0445694525629703</v>
      </c>
      <c r="P125" s="4">
        <v>35986.572671114896</v>
      </c>
      <c r="Q125" s="4">
        <v>31746.056666666602</v>
      </c>
      <c r="R125" s="4">
        <v>814.65270894012303</v>
      </c>
      <c r="S125" s="4">
        <v>0</v>
      </c>
      <c r="T125" s="4">
        <v>0</v>
      </c>
      <c r="U125" s="4">
        <v>0</v>
      </c>
      <c r="V125" s="4">
        <v>1</v>
      </c>
      <c r="W125" s="4">
        <v>0</v>
      </c>
      <c r="X125" s="4">
        <v>0.96176858501165996</v>
      </c>
      <c r="Y125" s="4">
        <v>0</v>
      </c>
      <c r="Z125" s="5">
        <v>1.03901774484726E-2</v>
      </c>
      <c r="AA125" s="5">
        <v>5.5540231074368597E-5</v>
      </c>
      <c r="AB125" s="10">
        <v>7.3615539303989097E-3</v>
      </c>
      <c r="AC125" s="10">
        <v>8.0349167269698604E-4</v>
      </c>
      <c r="AD125" s="10">
        <v>8.90995791729303E-5</v>
      </c>
      <c r="AE125" s="4">
        <v>0.24149249790543301</v>
      </c>
      <c r="AF125" s="4">
        <v>0</v>
      </c>
      <c r="AG125" s="4">
        <v>0.43791265623856401</v>
      </c>
      <c r="AH125" s="4">
        <v>0.43791265623856401</v>
      </c>
      <c r="AI125" s="4">
        <v>0.43791265623856401</v>
      </c>
      <c r="AJ125" s="4">
        <v>0.61535217444854295</v>
      </c>
      <c r="AK125" s="4">
        <v>0.61535217444854295</v>
      </c>
      <c r="AL125" s="4">
        <v>0.78339231003703602</v>
      </c>
      <c r="AM125" s="4">
        <v>0</v>
      </c>
      <c r="AN125" s="4">
        <v>0</v>
      </c>
      <c r="AO125" s="4" t="s">
        <v>67</v>
      </c>
      <c r="AP125" s="4">
        <f>-25-0</f>
        <v>-25</v>
      </c>
      <c r="AQ125">
        <v>190476.34</v>
      </c>
      <c r="AR125" s="4">
        <v>6</v>
      </c>
      <c r="AS125" s="15">
        <v>0</v>
      </c>
      <c r="AT125" s="15">
        <v>0</v>
      </c>
      <c r="AU125" s="15">
        <v>0</v>
      </c>
      <c r="AV125" s="15">
        <v>100</v>
      </c>
      <c r="AW125" s="15">
        <v>0</v>
      </c>
      <c r="AX125" s="15">
        <v>100</v>
      </c>
      <c r="AY125" s="31">
        <v>2182.0853969842101</v>
      </c>
    </row>
    <row r="126" spans="1:51" x14ac:dyDescent="0.25">
      <c r="A126">
        <v>97</v>
      </c>
      <c r="B126" s="4">
        <v>0.9815707145375</v>
      </c>
      <c r="C126" s="4">
        <v>42.401209667818499</v>
      </c>
      <c r="D126" s="4">
        <v>20.0056873210833</v>
      </c>
      <c r="E126" s="4">
        <v>4.4931663936208503E-2</v>
      </c>
      <c r="F126" s="5">
        <v>1.8429285462499299E-2</v>
      </c>
      <c r="G126" s="5">
        <v>0</v>
      </c>
      <c r="H126" s="4">
        <v>4.4488961136444898</v>
      </c>
      <c r="I126" s="4">
        <v>3.8868971125185499</v>
      </c>
      <c r="J126" s="4">
        <v>-3.2485502108060298</v>
      </c>
      <c r="K126" s="4">
        <v>2.81419884379258</v>
      </c>
      <c r="L126" s="4">
        <v>93.732356929442403</v>
      </c>
      <c r="M126" s="4">
        <v>63.397301915324299</v>
      </c>
      <c r="N126" s="4">
        <v>57.881404526707499</v>
      </c>
      <c r="O126" s="4">
        <v>4.6073227127610901</v>
      </c>
      <c r="P126" s="4">
        <v>35352.360793313397</v>
      </c>
      <c r="Q126" s="4">
        <v>28138.426428571402</v>
      </c>
      <c r="R126" s="4">
        <v>810.48848583953395</v>
      </c>
      <c r="S126" s="4">
        <v>0</v>
      </c>
      <c r="T126" s="4">
        <v>0</v>
      </c>
      <c r="U126" s="4">
        <v>0</v>
      </c>
      <c r="V126" s="4">
        <v>1</v>
      </c>
      <c r="W126" s="4">
        <v>0</v>
      </c>
      <c r="X126" s="4">
        <v>0.97002038163520998</v>
      </c>
      <c r="Y126" s="4">
        <v>0</v>
      </c>
      <c r="Z126" s="5">
        <v>1.04922902489671E-2</v>
      </c>
      <c r="AA126" s="5">
        <v>8.1975273512984695E-5</v>
      </c>
      <c r="AB126" s="10">
        <v>7.27984913012751E-3</v>
      </c>
      <c r="AC126" s="10">
        <v>4.7188503070165998E-4</v>
      </c>
      <c r="AD126" s="10">
        <v>1.03269146542792E-4</v>
      </c>
      <c r="AE126" s="4">
        <v>0.20456388062654701</v>
      </c>
      <c r="AF126" s="4">
        <v>0.18667433860209001</v>
      </c>
      <c r="AG126" s="4">
        <v>0.67739169697198698</v>
      </c>
      <c r="AH126" s="4">
        <v>0.67739169697198698</v>
      </c>
      <c r="AI126" s="4">
        <v>0.67739169697198698</v>
      </c>
      <c r="AJ126" s="4">
        <v>0.67739169697198698</v>
      </c>
      <c r="AK126" s="4">
        <v>0.67739169697198698</v>
      </c>
      <c r="AL126" s="4">
        <v>0.80899944729877105</v>
      </c>
      <c r="AM126" s="4">
        <v>0</v>
      </c>
      <c r="AN126" s="4">
        <v>0</v>
      </c>
      <c r="AO126" s="4" t="s">
        <v>141</v>
      </c>
      <c r="AP126" s="4" t="s">
        <v>127</v>
      </c>
      <c r="AQ126">
        <v>393937.97</v>
      </c>
      <c r="AR126" s="4">
        <v>14</v>
      </c>
      <c r="AS126" s="15">
        <v>0</v>
      </c>
      <c r="AT126" s="15">
        <v>0</v>
      </c>
      <c r="AU126" s="15">
        <v>0</v>
      </c>
      <c r="AV126" s="15">
        <v>100</v>
      </c>
      <c r="AW126" s="15">
        <v>0</v>
      </c>
      <c r="AX126" s="15">
        <v>100</v>
      </c>
      <c r="AY126">
        <v>2198.9587300251801</v>
      </c>
    </row>
    <row r="127" spans="1:51" x14ac:dyDescent="0.25">
      <c r="A127">
        <v>97</v>
      </c>
      <c r="B127" s="4">
        <v>0.98688114329779797</v>
      </c>
      <c r="C127" s="4">
        <v>64.648872330740204</v>
      </c>
      <c r="D127" s="4">
        <v>14.654975003832</v>
      </c>
      <c r="E127" s="4">
        <v>8.3005059787682495E-2</v>
      </c>
      <c r="F127" s="5">
        <v>1.3118856702201399E-2</v>
      </c>
      <c r="G127" s="5">
        <v>0</v>
      </c>
      <c r="H127" s="4">
        <v>4.09398976801151</v>
      </c>
      <c r="I127" s="4">
        <v>3.9562087517457099</v>
      </c>
      <c r="J127" s="4">
        <v>-38.642244405607201</v>
      </c>
      <c r="K127" s="4">
        <v>7.7076883494942203</v>
      </c>
      <c r="L127" s="4">
        <v>48.035986182900501</v>
      </c>
      <c r="M127" s="4">
        <v>63.382083349863798</v>
      </c>
      <c r="N127" s="4">
        <v>80.0655108278049</v>
      </c>
      <c r="O127" s="4">
        <v>36.2905399579152</v>
      </c>
      <c r="P127" s="4">
        <v>178762.12761376999</v>
      </c>
      <c r="Q127" s="4">
        <v>50353.660769230701</v>
      </c>
      <c r="R127" s="4">
        <v>788.65135122174797</v>
      </c>
      <c r="S127" s="4">
        <v>0</v>
      </c>
      <c r="T127" s="4">
        <v>0</v>
      </c>
      <c r="U127" s="4">
        <v>0</v>
      </c>
      <c r="V127" s="4">
        <v>1</v>
      </c>
      <c r="W127" s="4">
        <v>0</v>
      </c>
      <c r="X127" s="4">
        <v>0.95149441353733</v>
      </c>
      <c r="Y127" s="4">
        <v>0</v>
      </c>
      <c r="Z127" s="5">
        <v>4.39815153603284E-3</v>
      </c>
      <c r="AA127" s="5">
        <v>1.11489825831622E-4</v>
      </c>
      <c r="AB127" s="10">
        <v>6.9223147161038999E-3</v>
      </c>
      <c r="AC127" s="10">
        <v>5.8712584352159001E-4</v>
      </c>
      <c r="AD127" s="10">
        <v>1.0997527812740601E-3</v>
      </c>
      <c r="AE127" s="4">
        <v>0.31557821431280902</v>
      </c>
      <c r="AF127" s="4">
        <v>3.9147317972863201E-2</v>
      </c>
      <c r="AG127" s="4">
        <v>0.161232620792264</v>
      </c>
      <c r="AH127" s="4">
        <v>0.19825173050209299</v>
      </c>
      <c r="AI127" s="4">
        <v>0.25392483495088902</v>
      </c>
      <c r="AJ127" s="4">
        <v>0.27027303904372701</v>
      </c>
      <c r="AK127" s="4">
        <v>0.41289455404197201</v>
      </c>
      <c r="AL127" s="4">
        <v>0.88435461548216199</v>
      </c>
      <c r="AM127" s="4">
        <v>0</v>
      </c>
      <c r="AN127" s="4">
        <v>0</v>
      </c>
      <c r="AO127" s="4" t="s">
        <v>142</v>
      </c>
      <c r="AP127" s="4">
        <v>43230</v>
      </c>
      <c r="AQ127">
        <v>1309195.18</v>
      </c>
      <c r="AR127" s="4">
        <v>26</v>
      </c>
      <c r="AS127" s="15">
        <v>0</v>
      </c>
      <c r="AT127" s="15">
        <v>0</v>
      </c>
      <c r="AU127" s="15">
        <v>0</v>
      </c>
      <c r="AV127" s="15">
        <v>100</v>
      </c>
      <c r="AW127" s="15">
        <v>0</v>
      </c>
      <c r="AX127" s="15">
        <v>100</v>
      </c>
      <c r="AY127">
        <v>2176.1325159789299</v>
      </c>
    </row>
    <row r="128" spans="1:51" x14ac:dyDescent="0.25">
      <c r="A128">
        <v>97</v>
      </c>
      <c r="B128" s="4">
        <v>0.98555734953288798</v>
      </c>
      <c r="C128" s="4">
        <v>50.3573735226081</v>
      </c>
      <c r="D128" s="4">
        <v>16.018657839652999</v>
      </c>
      <c r="E128" s="4">
        <v>5.6689730286675899E-2</v>
      </c>
      <c r="F128" s="5">
        <v>1.4442650467111399E-2</v>
      </c>
      <c r="G128" s="5">
        <v>0</v>
      </c>
      <c r="H128" s="4">
        <v>4.1538560350512297</v>
      </c>
      <c r="I128" s="4">
        <v>3.87479839181719</v>
      </c>
      <c r="J128" s="4">
        <v>-27.3930632939466</v>
      </c>
      <c r="K128" s="4">
        <v>13.001370473953999</v>
      </c>
      <c r="L128" s="4">
        <v>54.734632915886301</v>
      </c>
      <c r="M128" s="4">
        <v>61.955945169965702</v>
      </c>
      <c r="N128" s="4">
        <v>80.261942884418602</v>
      </c>
      <c r="O128" s="4">
        <v>34.355275679106597</v>
      </c>
      <c r="P128" s="4">
        <v>142727.07723333</v>
      </c>
      <c r="Q128" s="4">
        <v>47402.865555555501</v>
      </c>
      <c r="R128" s="4">
        <v>792.99842934171102</v>
      </c>
      <c r="S128" s="4">
        <v>0</v>
      </c>
      <c r="T128" s="4">
        <v>0</v>
      </c>
      <c r="U128" s="4">
        <v>0</v>
      </c>
      <c r="V128" s="4">
        <v>1</v>
      </c>
      <c r="W128" s="4">
        <v>0</v>
      </c>
      <c r="X128" s="4">
        <v>0.81949573809559495</v>
      </c>
      <c r="Y128" s="4">
        <v>0</v>
      </c>
      <c r="Z128" s="5">
        <v>4.4531993967083698E-3</v>
      </c>
      <c r="AA128" s="5">
        <v>1.47361740780837E-4</v>
      </c>
      <c r="AB128" s="10">
        <v>7.9568110569617299E-3</v>
      </c>
      <c r="AC128" s="10">
        <v>8.2989453112480599E-4</v>
      </c>
      <c r="AD128" s="10">
        <v>1.0553652702616301E-3</v>
      </c>
      <c r="AE128" s="4">
        <v>0.33994743549209</v>
      </c>
      <c r="AF128" s="4">
        <v>4.2231389715094297E-3</v>
      </c>
      <c r="AG128" s="4">
        <v>6.7739896049572298E-2</v>
      </c>
      <c r="AH128" s="4">
        <v>0.25202073851809698</v>
      </c>
      <c r="AI128" s="4">
        <v>0.32857881532822097</v>
      </c>
      <c r="AJ128" s="4">
        <v>0.32857881532822097</v>
      </c>
      <c r="AK128" s="4">
        <v>0.32857881532822097</v>
      </c>
      <c r="AL128" s="4">
        <v>0.75166747420497004</v>
      </c>
      <c r="AM128" s="4">
        <v>0</v>
      </c>
      <c r="AN128" s="4">
        <v>0</v>
      </c>
      <c r="AO128" s="4" t="s">
        <v>143</v>
      </c>
      <c r="AP128" s="4">
        <v>43388</v>
      </c>
      <c r="AQ128">
        <v>1279877.3700000001</v>
      </c>
      <c r="AR128" s="4">
        <v>27</v>
      </c>
      <c r="AS128" s="15">
        <v>0</v>
      </c>
      <c r="AT128" s="15">
        <v>0</v>
      </c>
      <c r="AU128" s="15">
        <v>0</v>
      </c>
      <c r="AV128" s="15">
        <v>100</v>
      </c>
      <c r="AW128" s="15">
        <v>0</v>
      </c>
      <c r="AX128" s="15">
        <v>100</v>
      </c>
      <c r="AY128">
        <v>2193.2405211904702</v>
      </c>
    </row>
    <row r="129" spans="1:51" x14ac:dyDescent="0.25">
      <c r="A129">
        <v>97</v>
      </c>
      <c r="B129" s="4">
        <v>0.98626039009903599</v>
      </c>
      <c r="C129" s="4">
        <v>39.097971881990702</v>
      </c>
      <c r="D129" s="4">
        <v>15.2969404744027</v>
      </c>
      <c r="E129" s="4">
        <v>4.0483060436384201E-2</v>
      </c>
      <c r="F129" s="5">
        <v>1.3739609900963399E-2</v>
      </c>
      <c r="G129" s="5">
        <v>0</v>
      </c>
      <c r="H129" s="4">
        <v>4.22901036572617</v>
      </c>
      <c r="I129" s="4">
        <v>3.9109565939381201</v>
      </c>
      <c r="J129" s="4">
        <v>-16.937610395221299</v>
      </c>
      <c r="K129" s="4">
        <v>18.070577052620902</v>
      </c>
      <c r="L129" s="4">
        <v>52.622295820023503</v>
      </c>
      <c r="M129" s="4">
        <v>60.311861311141698</v>
      </c>
      <c r="N129" s="4">
        <v>78.922678065819795</v>
      </c>
      <c r="O129" s="4">
        <v>38.726058457506099</v>
      </c>
      <c r="P129" s="4">
        <v>135027.36960932601</v>
      </c>
      <c r="Q129" s="4">
        <v>48334.440877192901</v>
      </c>
      <c r="R129" s="4">
        <v>779.62632010541199</v>
      </c>
      <c r="S129" s="4">
        <v>0</v>
      </c>
      <c r="T129" s="4">
        <v>0</v>
      </c>
      <c r="U129" s="4">
        <v>0.13942398481446</v>
      </c>
      <c r="V129" s="4">
        <v>1</v>
      </c>
      <c r="W129" s="4">
        <v>0</v>
      </c>
      <c r="X129" s="4">
        <v>0.86313920871932903</v>
      </c>
      <c r="Y129" s="4">
        <v>0</v>
      </c>
      <c r="Z129" s="5">
        <v>4.3156992220322304E-3</v>
      </c>
      <c r="AA129" s="5">
        <v>1.4686604580204301E-4</v>
      </c>
      <c r="AB129" s="10">
        <v>7.4540117623263296E-3</v>
      </c>
      <c r="AC129" s="10">
        <v>6.3801809487432602E-4</v>
      </c>
      <c r="AD129" s="10">
        <v>1.1849985223805299E-3</v>
      </c>
      <c r="AE129" s="4">
        <v>0.27782567393128499</v>
      </c>
      <c r="AF129" s="4">
        <v>3.97173548614837E-2</v>
      </c>
      <c r="AG129" s="4">
        <v>0.232599323413688</v>
      </c>
      <c r="AH129" s="4">
        <v>0.48744343292053699</v>
      </c>
      <c r="AI129" s="4">
        <v>0.51444163459150904</v>
      </c>
      <c r="AJ129" s="4">
        <v>0.53047194965728395</v>
      </c>
      <c r="AK129" s="4">
        <v>0.54328260347340895</v>
      </c>
      <c r="AL129" s="4">
        <v>0.82000119902878499</v>
      </c>
      <c r="AM129" s="4">
        <v>0</v>
      </c>
      <c r="AN129" s="4">
        <v>0</v>
      </c>
      <c r="AO129" s="4" t="s">
        <v>144</v>
      </c>
      <c r="AP129" s="4" t="s">
        <v>128</v>
      </c>
      <c r="AQ129">
        <v>2755063.13</v>
      </c>
      <c r="AR129" s="4">
        <v>57</v>
      </c>
      <c r="AS129" s="15">
        <v>0</v>
      </c>
      <c r="AT129" s="15">
        <v>0</v>
      </c>
      <c r="AU129" s="15">
        <v>0</v>
      </c>
      <c r="AV129" s="15">
        <v>100</v>
      </c>
      <c r="AW129" s="15">
        <v>0</v>
      </c>
      <c r="AX129" s="15">
        <v>100</v>
      </c>
      <c r="AY129">
        <v>2352.6584868845798</v>
      </c>
    </row>
    <row r="130" spans="1:51" x14ac:dyDescent="0.25">
      <c r="A130">
        <v>97</v>
      </c>
      <c r="B130" s="4">
        <v>0.98578172189553603</v>
      </c>
      <c r="C130" s="4">
        <v>29.812220580815001</v>
      </c>
      <c r="D130" s="4">
        <v>15.7889396507854</v>
      </c>
      <c r="E130" s="4">
        <v>2.9068796486693801E-2</v>
      </c>
      <c r="F130" s="5">
        <v>1.42182781044638E-2</v>
      </c>
      <c r="G130" s="5">
        <v>0</v>
      </c>
      <c r="H130" s="4">
        <v>4.2616506172126201</v>
      </c>
      <c r="I130" s="4">
        <v>3.8867415437759001</v>
      </c>
      <c r="J130" s="4">
        <v>-7.3261768790357804</v>
      </c>
      <c r="K130" s="4">
        <v>22.850817496728901</v>
      </c>
      <c r="L130" s="4">
        <v>53.091559093346198</v>
      </c>
      <c r="M130" s="4">
        <v>58.909028577538898</v>
      </c>
      <c r="N130" s="4">
        <v>78.1552427387183</v>
      </c>
      <c r="O130" s="4">
        <v>37.985764009329799</v>
      </c>
      <c r="P130" s="4">
        <v>129063.951010064</v>
      </c>
      <c r="Q130" s="4">
        <v>56759.4246666666</v>
      </c>
      <c r="R130" s="4">
        <v>775.29849249000404</v>
      </c>
      <c r="S130" s="4">
        <v>0</v>
      </c>
      <c r="T130" s="4">
        <v>0</v>
      </c>
      <c r="U130" s="4">
        <v>4.48961116436968E-2</v>
      </c>
      <c r="V130" s="4">
        <v>1</v>
      </c>
      <c r="W130" s="4">
        <v>0</v>
      </c>
      <c r="X130" s="4">
        <v>0.886937120351595</v>
      </c>
      <c r="Y130" s="4">
        <v>0</v>
      </c>
      <c r="Z130" s="5">
        <v>3.76778122137105E-3</v>
      </c>
      <c r="AA130" s="5">
        <v>1.67235955479511E-4</v>
      </c>
      <c r="AB130" s="10">
        <v>8.1037230901081295E-3</v>
      </c>
      <c r="AC130" s="10">
        <v>8.6614290455182697E-4</v>
      </c>
      <c r="AD130" s="10">
        <v>1.31337528304864E-3</v>
      </c>
      <c r="AE130" s="4">
        <v>0.29684503795665801</v>
      </c>
      <c r="AF130" s="4">
        <v>2.22887413105913E-2</v>
      </c>
      <c r="AG130" s="4">
        <v>0.14274044144938799</v>
      </c>
      <c r="AH130" s="4">
        <v>0.40212653788116198</v>
      </c>
      <c r="AI130" s="4">
        <v>0.42544298047089601</v>
      </c>
      <c r="AJ130" s="4">
        <v>0.51395646634285197</v>
      </c>
      <c r="AK130" s="4">
        <v>0.63019985039312698</v>
      </c>
      <c r="AL130" s="4">
        <v>0.69616472386841299</v>
      </c>
      <c r="AM130" s="4">
        <v>0</v>
      </c>
      <c r="AN130" s="4">
        <v>0</v>
      </c>
      <c r="AO130" s="4" t="s">
        <v>68</v>
      </c>
      <c r="AP130" s="4" t="s">
        <v>69</v>
      </c>
      <c r="AQ130">
        <v>4256956.8499999996</v>
      </c>
      <c r="AR130" s="4">
        <v>75</v>
      </c>
      <c r="AS130" s="15">
        <v>0</v>
      </c>
      <c r="AT130" s="15">
        <v>0</v>
      </c>
      <c r="AU130" s="15">
        <v>0</v>
      </c>
      <c r="AV130" s="15">
        <v>100</v>
      </c>
      <c r="AW130" s="15">
        <v>0</v>
      </c>
      <c r="AX130" s="15">
        <v>100</v>
      </c>
      <c r="AY130">
        <v>2577.4446091629002</v>
      </c>
    </row>
    <row r="131" spans="1:51" x14ac:dyDescent="0.25">
      <c r="A131">
        <v>97</v>
      </c>
      <c r="B131" s="4">
        <v>0.986686890397378</v>
      </c>
      <c r="C131" s="4">
        <v>74.947477346749693</v>
      </c>
      <c r="D131" s="4">
        <v>14.8563437226228</v>
      </c>
      <c r="E131" s="4">
        <v>0.108945457300477</v>
      </c>
      <c r="F131" s="5">
        <v>1.3313109602621401E-2</v>
      </c>
      <c r="G131" s="5">
        <v>0</v>
      </c>
      <c r="H131" s="4">
        <v>4.1802428818398196</v>
      </c>
      <c r="I131" s="4">
        <v>3.8671811086549099</v>
      </c>
      <c r="J131" s="4">
        <v>-11.6217625553905</v>
      </c>
      <c r="K131" s="4">
        <v>27.5639307682832</v>
      </c>
      <c r="L131" s="4">
        <v>42.722952098706799</v>
      </c>
      <c r="M131" s="4">
        <v>59.1828383046075</v>
      </c>
      <c r="N131" s="4">
        <v>78.590900442061894</v>
      </c>
      <c r="O131" s="4">
        <v>42.819481283599501</v>
      </c>
      <c r="P131" s="4">
        <v>165591.56319801</v>
      </c>
      <c r="Q131" s="4">
        <v>65828.034459459406</v>
      </c>
      <c r="R131" s="4">
        <v>778.14862194022703</v>
      </c>
      <c r="S131" s="4">
        <v>0</v>
      </c>
      <c r="T131" s="4">
        <v>0</v>
      </c>
      <c r="U131" s="4">
        <v>2.1100193377521701E-2</v>
      </c>
      <c r="V131" s="4">
        <v>1</v>
      </c>
      <c r="W131" s="4">
        <v>0</v>
      </c>
      <c r="X131" s="4">
        <v>0.92795280138747205</v>
      </c>
      <c r="Y131" s="4">
        <v>0</v>
      </c>
      <c r="Z131" s="5">
        <v>3.0786907811016901E-3</v>
      </c>
      <c r="AA131" s="5">
        <v>1.8844964329449399E-4</v>
      </c>
      <c r="AB131" s="10">
        <v>7.4193031305608602E-3</v>
      </c>
      <c r="AC131" s="10">
        <v>7.9720732191037105E-4</v>
      </c>
      <c r="AD131" s="10">
        <v>1.8294403961132901E-3</v>
      </c>
      <c r="AE131" s="4">
        <v>0.28636493926295198</v>
      </c>
      <c r="AF131" s="4">
        <v>1.8836040559446598E-2</v>
      </c>
      <c r="AG131" s="4">
        <v>0.20534823786518</v>
      </c>
      <c r="AH131" s="4">
        <v>0.34229283997141902</v>
      </c>
      <c r="AI131" s="4">
        <v>0.447168267286433</v>
      </c>
      <c r="AJ131" s="4">
        <v>0.54214197596396996</v>
      </c>
      <c r="AK131" s="4">
        <v>0.59303160915042197</v>
      </c>
      <c r="AL131" s="4">
        <v>0.72048767811701298</v>
      </c>
      <c r="AM131" s="4">
        <v>0</v>
      </c>
      <c r="AN131" s="4">
        <v>0</v>
      </c>
      <c r="AO131" s="4" t="s">
        <v>145</v>
      </c>
      <c r="AP131" s="4" t="s">
        <v>129</v>
      </c>
      <c r="AQ131">
        <v>9742549.0999999996</v>
      </c>
      <c r="AR131" s="4">
        <v>148</v>
      </c>
      <c r="AS131" s="15">
        <v>0</v>
      </c>
      <c r="AT131" s="15">
        <v>0</v>
      </c>
      <c r="AU131" s="15">
        <v>0</v>
      </c>
      <c r="AV131" s="15">
        <v>100</v>
      </c>
      <c r="AW131" s="15">
        <v>0</v>
      </c>
      <c r="AX131" s="15">
        <v>100</v>
      </c>
      <c r="AY131">
        <v>2528.86015262108</v>
      </c>
    </row>
    <row r="132" spans="1:51" x14ac:dyDescent="0.25">
      <c r="A132">
        <v>97</v>
      </c>
      <c r="B132" s="4">
        <v>0.98653525845280798</v>
      </c>
      <c r="C132" s="4">
        <v>33.636986149232499</v>
      </c>
      <c r="D132" s="4">
        <v>15.0132274298753</v>
      </c>
      <c r="E132" s="4">
        <v>3.3592017776838401E-2</v>
      </c>
      <c r="F132" s="5">
        <v>1.34647415471917E-2</v>
      </c>
      <c r="G132" s="5">
        <v>0</v>
      </c>
      <c r="H132" s="4">
        <v>4.31197307328104</v>
      </c>
      <c r="I132" s="4">
        <v>3.8848138332803801</v>
      </c>
      <c r="J132" s="4">
        <v>-7.9724884208302598</v>
      </c>
      <c r="K132" s="4">
        <v>32.799642920846502</v>
      </c>
      <c r="L132" s="4">
        <v>48.607329221967902</v>
      </c>
      <c r="M132" s="4">
        <v>59.987837885057303</v>
      </c>
      <c r="N132" s="4">
        <v>77.673338682479596</v>
      </c>
      <c r="O132" s="4">
        <v>39.290290219022197</v>
      </c>
      <c r="P132" s="4">
        <v>150874.97061317301</v>
      </c>
      <c r="Q132" s="4">
        <v>62003.047197802101</v>
      </c>
      <c r="R132" s="4">
        <v>781.69019198213596</v>
      </c>
      <c r="S132" s="4">
        <v>0</v>
      </c>
      <c r="T132" s="4">
        <v>0</v>
      </c>
      <c r="U132" s="4">
        <v>2.7628968207242199E-3</v>
      </c>
      <c r="V132" s="4">
        <v>1</v>
      </c>
      <c r="W132" s="4">
        <v>0</v>
      </c>
      <c r="X132" s="4">
        <v>0.84376257423909495</v>
      </c>
      <c r="Y132" s="4">
        <v>0</v>
      </c>
      <c r="Z132" s="5">
        <v>3.3220507352310501E-3</v>
      </c>
      <c r="AA132" s="5">
        <v>2.06744573729418E-4</v>
      </c>
      <c r="AB132" s="10">
        <v>7.4040457173933701E-3</v>
      </c>
      <c r="AC132" s="10">
        <v>7.2771853229847301E-4</v>
      </c>
      <c r="AD132" s="10">
        <v>1.80416275007761E-3</v>
      </c>
      <c r="AE132" s="4">
        <v>0.26349570586405802</v>
      </c>
      <c r="AF132" s="4">
        <v>1.35851626909449E-2</v>
      </c>
      <c r="AG132" s="4">
        <v>0.38503721217763998</v>
      </c>
      <c r="AH132" s="4">
        <v>0.43599975796652102</v>
      </c>
      <c r="AI132" s="4">
        <v>0.57612924357344897</v>
      </c>
      <c r="AJ132" s="4">
        <v>0.63708418464037897</v>
      </c>
      <c r="AK132" s="4">
        <v>0.68288208263255801</v>
      </c>
      <c r="AL132" s="4">
        <v>0.80023623156578605</v>
      </c>
      <c r="AM132" s="4">
        <v>0</v>
      </c>
      <c r="AN132" s="4">
        <v>0</v>
      </c>
      <c r="AO132" s="4" t="s">
        <v>146</v>
      </c>
      <c r="AP132" s="4" t="s">
        <v>130</v>
      </c>
      <c r="AQ132">
        <v>11284554.59</v>
      </c>
      <c r="AR132" s="4">
        <v>182</v>
      </c>
      <c r="AS132" s="15">
        <v>0</v>
      </c>
      <c r="AT132" s="15">
        <v>0</v>
      </c>
      <c r="AU132" s="15">
        <v>0</v>
      </c>
      <c r="AV132" s="15">
        <v>100</v>
      </c>
      <c r="AW132" s="15">
        <v>0</v>
      </c>
      <c r="AX132" s="15">
        <v>100</v>
      </c>
      <c r="AY132">
        <v>2599.7709320394501</v>
      </c>
    </row>
    <row r="133" spans="1:51" x14ac:dyDescent="0.25">
      <c r="A133">
        <v>97</v>
      </c>
      <c r="B133" s="4">
        <v>0.98701047094729799</v>
      </c>
      <c r="C133" s="4">
        <v>59.554495185370399</v>
      </c>
      <c r="D133" s="4">
        <v>14.5206678844183</v>
      </c>
      <c r="E133" s="4">
        <v>7.2659583055944096E-2</v>
      </c>
      <c r="F133" s="5">
        <v>1.29895290527016E-2</v>
      </c>
      <c r="G133" s="5">
        <v>0</v>
      </c>
      <c r="H133" s="4">
        <v>4.2667542478688203</v>
      </c>
      <c r="I133" s="4">
        <v>3.85273602688053</v>
      </c>
      <c r="J133" s="4">
        <v>-9.8354139775364295</v>
      </c>
      <c r="K133" s="4">
        <v>37.8550107405744</v>
      </c>
      <c r="L133" s="4">
        <v>41.864652712805402</v>
      </c>
      <c r="M133" s="4">
        <v>60.836730326701201</v>
      </c>
      <c r="N133" s="4">
        <v>78.845838522380006</v>
      </c>
      <c r="O133" s="4">
        <v>42.826328773385001</v>
      </c>
      <c r="P133" s="4">
        <v>177134.86461791201</v>
      </c>
      <c r="Q133" s="4">
        <v>72139.904541484706</v>
      </c>
      <c r="R133" s="4">
        <v>781.26899547400103</v>
      </c>
      <c r="S133" s="4">
        <v>0</v>
      </c>
      <c r="T133" s="4">
        <v>0</v>
      </c>
      <c r="U133" s="4">
        <v>2.3442741276867199E-2</v>
      </c>
      <c r="V133" s="4">
        <v>1</v>
      </c>
      <c r="W133" s="4">
        <v>0</v>
      </c>
      <c r="X133" s="4">
        <v>0.74544553926798596</v>
      </c>
      <c r="Y133" s="4">
        <v>0</v>
      </c>
      <c r="Z133" s="5">
        <v>2.7307892381071199E-3</v>
      </c>
      <c r="AA133" s="5">
        <v>2.0840784638606101E-4</v>
      </c>
      <c r="AB133" s="10">
        <v>7.0985447240564398E-3</v>
      </c>
      <c r="AC133" s="10">
        <v>7.0413653328969198E-4</v>
      </c>
      <c r="AD133" s="10">
        <v>2.2476323072605602E-3</v>
      </c>
      <c r="AE133" s="4">
        <v>0.27022903771999202</v>
      </c>
      <c r="AF133" s="4">
        <v>2.1362336878963099E-2</v>
      </c>
      <c r="AG133" s="4">
        <v>0.30866181099506801</v>
      </c>
      <c r="AH133" s="4">
        <v>0.50744941258349896</v>
      </c>
      <c r="AI133" s="4">
        <v>0.61494470617487296</v>
      </c>
      <c r="AJ133" s="4">
        <v>0.63503604780418499</v>
      </c>
      <c r="AK133" s="4">
        <v>0.68439465842540703</v>
      </c>
      <c r="AL133" s="4">
        <v>0.75079770185082595</v>
      </c>
      <c r="AM133" s="4">
        <v>0</v>
      </c>
      <c r="AN133" s="4">
        <v>0</v>
      </c>
      <c r="AO133" s="4" t="s">
        <v>147</v>
      </c>
      <c r="AP133" s="4" t="s">
        <v>131</v>
      </c>
      <c r="AQ133">
        <v>16520038.140000001</v>
      </c>
      <c r="AR133" s="4">
        <v>229</v>
      </c>
      <c r="AS133" s="15">
        <v>0</v>
      </c>
      <c r="AT133" s="15">
        <v>0</v>
      </c>
      <c r="AU133" s="15">
        <v>0</v>
      </c>
      <c r="AV133" s="15">
        <v>100</v>
      </c>
      <c r="AW133" s="15">
        <v>0</v>
      </c>
      <c r="AX133" s="15">
        <v>100</v>
      </c>
      <c r="AY133">
        <v>2640.7185061646901</v>
      </c>
    </row>
    <row r="134" spans="1:51" x14ac:dyDescent="0.25">
      <c r="A134">
        <v>97</v>
      </c>
      <c r="B134" s="4">
        <v>0.98675094825674503</v>
      </c>
      <c r="C134" s="4">
        <v>43.941194299029199</v>
      </c>
      <c r="D134" s="4">
        <v>14.7899874953584</v>
      </c>
      <c r="E134" s="4">
        <v>4.7086118757251202E-2</v>
      </c>
      <c r="F134" s="5">
        <v>1.3249051743254201E-2</v>
      </c>
      <c r="G134" s="5">
        <v>0</v>
      </c>
      <c r="H134" s="4">
        <v>4.30899483174775</v>
      </c>
      <c r="I134" s="4">
        <v>3.85610541671103</v>
      </c>
      <c r="J134" s="4">
        <v>-13.104510347163499</v>
      </c>
      <c r="K134" s="4">
        <v>42.749446866615699</v>
      </c>
      <c r="L134" s="4">
        <v>41.1717380621036</v>
      </c>
      <c r="M134" s="4">
        <v>61.635195423644099</v>
      </c>
      <c r="N134" s="4">
        <v>78.749938567512899</v>
      </c>
      <c r="O134" s="4">
        <v>41.462003929734799</v>
      </c>
      <c r="P134" s="4">
        <v>162924.040417663</v>
      </c>
      <c r="Q134" s="4">
        <v>74378.607179487095</v>
      </c>
      <c r="R134" s="4">
        <v>779.00567481117605</v>
      </c>
      <c r="S134" s="4">
        <v>0</v>
      </c>
      <c r="T134" s="4">
        <v>0</v>
      </c>
      <c r="U134" s="4">
        <v>2.4811721434873001E-2</v>
      </c>
      <c r="V134" s="4">
        <v>1</v>
      </c>
      <c r="W134" s="4">
        <v>0</v>
      </c>
      <c r="X134" s="4">
        <v>0.73025122413541499</v>
      </c>
      <c r="Y134" s="4">
        <v>0</v>
      </c>
      <c r="Z134" s="5">
        <v>2.4576644083596898E-3</v>
      </c>
      <c r="AA134" s="5">
        <v>2.28473260438589E-4</v>
      </c>
      <c r="AB134" s="10">
        <v>7.31250564403712E-3</v>
      </c>
      <c r="AC134" s="10">
        <v>8.6980127635779897E-4</v>
      </c>
      <c r="AD134" s="10">
        <v>2.3805888089621298E-3</v>
      </c>
      <c r="AE134" s="4">
        <v>0.289425768831367</v>
      </c>
      <c r="AF134" s="4">
        <v>2.9301116283201398E-2</v>
      </c>
      <c r="AG134" s="4">
        <v>0.27438638847588598</v>
      </c>
      <c r="AH134" s="4">
        <v>0.42217132477932501</v>
      </c>
      <c r="AI134" s="4">
        <v>0.51508975468159801</v>
      </c>
      <c r="AJ134" s="4">
        <v>0.55015304355779604</v>
      </c>
      <c r="AK134" s="4">
        <v>0.58345297387136696</v>
      </c>
      <c r="AL134" s="4">
        <v>0.75047163581996001</v>
      </c>
      <c r="AM134" s="4">
        <v>0</v>
      </c>
      <c r="AN134" s="4">
        <v>0</v>
      </c>
      <c r="AO134" s="4" t="s">
        <v>148</v>
      </c>
      <c r="AP134" s="4" t="s">
        <v>132</v>
      </c>
      <c r="AQ134">
        <v>23206125.440000001</v>
      </c>
      <c r="AR134" s="4">
        <v>312</v>
      </c>
      <c r="AS134" s="15">
        <v>0</v>
      </c>
      <c r="AT134" s="15">
        <v>0</v>
      </c>
      <c r="AU134" s="15">
        <v>0</v>
      </c>
      <c r="AV134" s="15">
        <v>100</v>
      </c>
      <c r="AW134" s="15">
        <v>0</v>
      </c>
      <c r="AX134" s="15">
        <v>100</v>
      </c>
      <c r="AY134">
        <v>2622.73421715533</v>
      </c>
    </row>
    <row r="135" spans="1:51" x14ac:dyDescent="0.25">
      <c r="A135">
        <v>97</v>
      </c>
      <c r="B135" s="4">
        <v>0.98734100873133501</v>
      </c>
      <c r="C135" s="4">
        <v>34.095832019691699</v>
      </c>
      <c r="D135" s="4">
        <v>14.1765226236519</v>
      </c>
      <c r="E135" s="4">
        <v>3.4150616813825301E-2</v>
      </c>
      <c r="F135" s="5">
        <v>1.26589912686647E-2</v>
      </c>
      <c r="G135" s="5">
        <v>0</v>
      </c>
      <c r="H135" s="4">
        <v>4.2809355229387096</v>
      </c>
      <c r="I135" s="4">
        <v>3.87436357156384</v>
      </c>
      <c r="J135" s="4">
        <v>-15.2106738355443</v>
      </c>
      <c r="K135" s="4">
        <v>47.811470989264699</v>
      </c>
      <c r="L135" s="4">
        <v>31.1245841054149</v>
      </c>
      <c r="M135" s="4">
        <v>61.682192232384303</v>
      </c>
      <c r="N135" s="4">
        <v>82.189283285885907</v>
      </c>
      <c r="O135" s="4">
        <v>48.954875242377703</v>
      </c>
      <c r="P135" s="4">
        <v>187847.40100351401</v>
      </c>
      <c r="Q135" s="4">
        <v>113447.07972477</v>
      </c>
      <c r="R135" s="4">
        <v>779.82277847698197</v>
      </c>
      <c r="S135" s="4">
        <v>0</v>
      </c>
      <c r="T135" s="4">
        <v>0</v>
      </c>
      <c r="U135" s="4">
        <v>5.1152250093823596E-3</v>
      </c>
      <c r="V135" s="4">
        <v>1</v>
      </c>
      <c r="W135" s="4">
        <v>0</v>
      </c>
      <c r="X135" s="4">
        <v>0.70171234188676801</v>
      </c>
      <c r="Y135" s="4">
        <v>0</v>
      </c>
      <c r="Z135" s="5">
        <v>1.5201810253803101E-3</v>
      </c>
      <c r="AA135" s="5">
        <v>1.9867695483278701E-4</v>
      </c>
      <c r="AB135" s="10">
        <v>7.08187927335013E-3</v>
      </c>
      <c r="AC135" s="10">
        <v>7.5531819702198005E-4</v>
      </c>
      <c r="AD135" s="10">
        <v>3.1029174874342199E-3</v>
      </c>
      <c r="AE135" s="4">
        <v>0.26115987804081903</v>
      </c>
      <c r="AF135" s="4">
        <v>1.08283607222059E-2</v>
      </c>
      <c r="AG135" s="4">
        <v>0.30704314702248903</v>
      </c>
      <c r="AH135" s="4">
        <v>0.505653756156071</v>
      </c>
      <c r="AI135" s="4">
        <v>0.62047185121589299</v>
      </c>
      <c r="AJ135" s="4">
        <v>0.67287017745948396</v>
      </c>
      <c r="AK135" s="4">
        <v>0.70341211729784803</v>
      </c>
      <c r="AL135" s="4">
        <v>0.762564444740916</v>
      </c>
      <c r="AM135" s="4">
        <v>0</v>
      </c>
      <c r="AN135" s="4">
        <v>0</v>
      </c>
      <c r="AO135" s="4" t="s">
        <v>70</v>
      </c>
      <c r="AP135" s="4" t="s">
        <v>71</v>
      </c>
      <c r="AQ135">
        <v>37097195.07</v>
      </c>
      <c r="AR135" s="4">
        <v>327</v>
      </c>
      <c r="AS135" s="15">
        <v>0</v>
      </c>
      <c r="AT135" s="15">
        <v>0</v>
      </c>
      <c r="AU135" s="15">
        <v>0</v>
      </c>
      <c r="AV135" s="15">
        <v>100</v>
      </c>
      <c r="AW135" s="15">
        <v>0</v>
      </c>
      <c r="AX135" s="15">
        <v>100</v>
      </c>
      <c r="AY135" s="31">
        <v>2518.8968363870199</v>
      </c>
    </row>
    <row r="136" spans="1:51" x14ac:dyDescent="0.25">
      <c r="A136">
        <v>97</v>
      </c>
      <c r="B136" s="4">
        <v>0.98697370479452295</v>
      </c>
      <c r="C136" s="4">
        <v>24.765226519247499</v>
      </c>
      <c r="D136" s="4">
        <v>14.5588693319499</v>
      </c>
      <c r="E136" s="4">
        <v>2.3434108815459001E-2</v>
      </c>
      <c r="F136" s="5">
        <v>1.3026295205476501E-2</v>
      </c>
      <c r="G136" s="5">
        <v>0</v>
      </c>
      <c r="H136" s="4">
        <v>4.3247462530945597</v>
      </c>
      <c r="I136" s="4">
        <v>3.8845001210796499</v>
      </c>
      <c r="J136" s="4">
        <v>-13.8666222165301</v>
      </c>
      <c r="K136" s="4">
        <v>52.765956974268299</v>
      </c>
      <c r="L136" s="4">
        <v>30.117763337441001</v>
      </c>
      <c r="M136" s="4">
        <v>63.066708001269497</v>
      </c>
      <c r="N136" s="4">
        <v>81.736301360015005</v>
      </c>
      <c r="O136" s="4">
        <v>47.745018411007003</v>
      </c>
      <c r="P136" s="4">
        <v>189476.947179799</v>
      </c>
      <c r="Q136" s="4">
        <v>116439.1655</v>
      </c>
      <c r="R136" s="4">
        <v>783.55555199032904</v>
      </c>
      <c r="S136" s="4">
        <v>0</v>
      </c>
      <c r="T136" s="4">
        <v>0</v>
      </c>
      <c r="U136" s="4">
        <v>6.9413587546995302E-3</v>
      </c>
      <c r="V136" s="4">
        <v>1</v>
      </c>
      <c r="W136" s="4">
        <v>0</v>
      </c>
      <c r="X136" s="4">
        <v>0.58724590717716796</v>
      </c>
      <c r="Y136" s="4">
        <v>0</v>
      </c>
      <c r="Z136" s="5">
        <v>1.4207317709740801E-3</v>
      </c>
      <c r="AA136" s="5">
        <v>2.0954634793813199E-4</v>
      </c>
      <c r="AB136" s="10">
        <v>7.1335032533773601E-3</v>
      </c>
      <c r="AC136" s="10">
        <v>9.3005628423044405E-4</v>
      </c>
      <c r="AD136" s="10">
        <v>3.33243902412642E-3</v>
      </c>
      <c r="AE136" s="4">
        <v>0.28512109569253402</v>
      </c>
      <c r="AF136" s="4">
        <v>2.39338013305039E-2</v>
      </c>
      <c r="AG136" s="4">
        <v>0.212308799281687</v>
      </c>
      <c r="AH136" s="4">
        <v>0.431480073493827</v>
      </c>
      <c r="AI136" s="4">
        <v>0.52189737581609996</v>
      </c>
      <c r="AJ136" s="4">
        <v>0.57238855250841902</v>
      </c>
      <c r="AK136" s="4">
        <v>0.63651511709348296</v>
      </c>
      <c r="AL136" s="4">
        <v>0.72372906766924505</v>
      </c>
      <c r="AM136" s="4">
        <v>0</v>
      </c>
      <c r="AN136" s="4">
        <v>0</v>
      </c>
      <c r="AO136" s="4" t="s">
        <v>149</v>
      </c>
      <c r="AP136" s="4" t="s">
        <v>133</v>
      </c>
      <c r="AQ136">
        <v>55890799.439999998</v>
      </c>
      <c r="AR136" s="4">
        <v>480</v>
      </c>
      <c r="AS136" s="15">
        <v>0</v>
      </c>
      <c r="AT136" s="15">
        <v>0</v>
      </c>
      <c r="AU136" s="15">
        <v>0</v>
      </c>
      <c r="AV136" s="15">
        <v>100</v>
      </c>
      <c r="AW136" s="15">
        <v>0</v>
      </c>
      <c r="AX136" s="15">
        <v>100</v>
      </c>
      <c r="AY136" s="31">
        <v>2592.4234837925801</v>
      </c>
    </row>
    <row r="137" spans="1:51" x14ac:dyDescent="0.25">
      <c r="A137">
        <v>97</v>
      </c>
      <c r="B137" s="4">
        <v>0.986604332309024</v>
      </c>
      <c r="C137" s="4">
        <v>31.645572651023301</v>
      </c>
      <c r="D137" s="4">
        <v>14.941794095331501</v>
      </c>
      <c r="E137" s="4">
        <v>3.1207977173146599E-2</v>
      </c>
      <c r="F137" s="5">
        <v>1.33956676909753E-2</v>
      </c>
      <c r="G137" s="5">
        <v>0</v>
      </c>
      <c r="H137" s="4">
        <v>4.3432227262393504</v>
      </c>
      <c r="I137" s="4">
        <v>3.8844332870640299</v>
      </c>
      <c r="J137" s="4">
        <v>-13.907625857835599</v>
      </c>
      <c r="K137" s="4">
        <v>57.6980145747739</v>
      </c>
      <c r="L137" s="4">
        <v>26.809218731823702</v>
      </c>
      <c r="M137" s="4">
        <v>63.458984739223098</v>
      </c>
      <c r="N137" s="4">
        <v>80.906081905054293</v>
      </c>
      <c r="O137" s="4">
        <v>47.424946503271897</v>
      </c>
      <c r="P137" s="4">
        <v>199484.246197489</v>
      </c>
      <c r="Q137" s="4">
        <v>139963.34231496</v>
      </c>
      <c r="R137" s="4">
        <v>781.31056622076005</v>
      </c>
      <c r="S137" s="4">
        <v>0</v>
      </c>
      <c r="T137" s="4">
        <v>0</v>
      </c>
      <c r="U137" s="4">
        <v>7.7146868349348601E-3</v>
      </c>
      <c r="V137" s="4">
        <v>1</v>
      </c>
      <c r="W137" s="4">
        <v>0</v>
      </c>
      <c r="X137" s="4">
        <v>0.60527373676145102</v>
      </c>
      <c r="Y137" s="4">
        <v>0</v>
      </c>
      <c r="Z137" s="5">
        <v>1.1965233726592499E-3</v>
      </c>
      <c r="AA137" s="5">
        <v>2.0757495090081E-4</v>
      </c>
      <c r="AB137" s="10">
        <v>7.1977406349873598E-3</v>
      </c>
      <c r="AC137" s="10">
        <v>1.03126717950312E-3</v>
      </c>
      <c r="AD137" s="10">
        <v>3.76254346166285E-3</v>
      </c>
      <c r="AE137" s="4">
        <v>0.30185936038279898</v>
      </c>
      <c r="AF137" s="4">
        <v>3.08030147489337E-2</v>
      </c>
      <c r="AG137" s="4">
        <v>0.19592945943152601</v>
      </c>
      <c r="AH137" s="4">
        <v>0.40249123770651901</v>
      </c>
      <c r="AI137" s="4">
        <v>0.50301383475737105</v>
      </c>
      <c r="AJ137" s="4">
        <v>0.55137600716181701</v>
      </c>
      <c r="AK137" s="4">
        <v>0.593680587930979</v>
      </c>
      <c r="AL137" s="4">
        <v>0.67295595432745903</v>
      </c>
      <c r="AM137" s="4">
        <v>0</v>
      </c>
      <c r="AN137" s="4">
        <v>0</v>
      </c>
      <c r="AO137" s="4" t="s">
        <v>150</v>
      </c>
      <c r="AP137" s="4" t="s">
        <v>134</v>
      </c>
      <c r="AQ137">
        <v>88876722.370000005</v>
      </c>
      <c r="AR137" s="4">
        <v>635</v>
      </c>
      <c r="AS137" s="15">
        <v>0</v>
      </c>
      <c r="AT137" s="15">
        <v>0</v>
      </c>
      <c r="AU137" s="15">
        <v>0</v>
      </c>
      <c r="AV137" s="15">
        <v>100</v>
      </c>
      <c r="AW137" s="15">
        <v>0</v>
      </c>
      <c r="AX137" s="15">
        <v>100</v>
      </c>
      <c r="AY137" s="31">
        <v>2607.71625529516</v>
      </c>
    </row>
    <row r="138" spans="1:51" x14ac:dyDescent="0.25">
      <c r="A138">
        <v>97</v>
      </c>
      <c r="B138" s="4">
        <v>0.986537006891823</v>
      </c>
      <c r="C138" s="4">
        <v>27.369555618492299</v>
      </c>
      <c r="D138" s="4">
        <v>15.0114199449084</v>
      </c>
      <c r="E138" s="4">
        <v>2.6296887075352E-2</v>
      </c>
      <c r="F138" s="5">
        <v>1.34629931081762E-2</v>
      </c>
      <c r="G138" s="5">
        <v>0</v>
      </c>
      <c r="H138" s="4">
        <v>4.3782724080155004</v>
      </c>
      <c r="I138" s="4">
        <v>3.9300251364663201</v>
      </c>
      <c r="J138" s="4">
        <v>-16.378443020888898</v>
      </c>
      <c r="K138" s="4">
        <v>63.440608620670403</v>
      </c>
      <c r="L138" s="4">
        <v>21.7014539127752</v>
      </c>
      <c r="M138" s="4">
        <v>64.433681175063597</v>
      </c>
      <c r="N138" s="4">
        <v>61.8586358086392</v>
      </c>
      <c r="O138" s="4">
        <v>38.805572511378202</v>
      </c>
      <c r="P138" s="4">
        <v>206655.39855751101</v>
      </c>
      <c r="Q138" s="4">
        <v>181884.95798697</v>
      </c>
      <c r="R138" s="4">
        <v>786.521862514247</v>
      </c>
      <c r="S138" s="4">
        <v>0</v>
      </c>
      <c r="T138" s="4">
        <v>0</v>
      </c>
      <c r="U138" s="4">
        <v>1.69531406251812E-2</v>
      </c>
      <c r="V138" s="4">
        <v>1</v>
      </c>
      <c r="W138" s="4">
        <v>0</v>
      </c>
      <c r="X138" s="4">
        <v>0.79910868266000401</v>
      </c>
      <c r="Y138" s="4">
        <v>0</v>
      </c>
      <c r="Z138" s="5">
        <v>8.2474831375182003E-4</v>
      </c>
      <c r="AA138" s="5">
        <v>1.8521566827440201E-4</v>
      </c>
      <c r="AB138" s="10">
        <v>6.6420778845741801E-3</v>
      </c>
      <c r="AC138" s="10">
        <v>1.00725884394861E-3</v>
      </c>
      <c r="AD138" s="10">
        <v>4.8036742540756398E-3</v>
      </c>
      <c r="AE138" s="4">
        <v>0.29489347890355799</v>
      </c>
      <c r="AF138" s="4">
        <v>5.3833261474706802E-2</v>
      </c>
      <c r="AG138" s="4">
        <v>0.25736460820742102</v>
      </c>
      <c r="AH138" s="4">
        <v>0.44833090939127501</v>
      </c>
      <c r="AI138" s="4">
        <v>0.52611689481381496</v>
      </c>
      <c r="AJ138" s="4">
        <v>0.55825689365407605</v>
      </c>
      <c r="AK138" s="4">
        <v>0.60159630645718198</v>
      </c>
      <c r="AL138" s="4">
        <v>0.65826602316395699</v>
      </c>
      <c r="AM138" s="4">
        <v>0</v>
      </c>
      <c r="AN138" s="4">
        <v>0</v>
      </c>
      <c r="AO138" s="4" t="s">
        <v>151</v>
      </c>
      <c r="AP138" s="4" t="s">
        <v>135</v>
      </c>
      <c r="AQ138">
        <v>279193410.50999999</v>
      </c>
      <c r="AR138" s="4">
        <v>1535</v>
      </c>
      <c r="AS138" s="15">
        <v>0</v>
      </c>
      <c r="AT138" s="15">
        <v>0</v>
      </c>
      <c r="AU138" s="15">
        <v>0</v>
      </c>
      <c r="AV138" s="15">
        <v>100</v>
      </c>
      <c r="AW138" s="15">
        <v>0</v>
      </c>
      <c r="AX138" s="15">
        <v>100</v>
      </c>
      <c r="AY138">
        <v>2267.7590800293101</v>
      </c>
    </row>
    <row r="139" spans="1:51" x14ac:dyDescent="0.25">
      <c r="A139">
        <v>97</v>
      </c>
      <c r="B139" s="4">
        <v>0.98565452513218099</v>
      </c>
      <c r="C139" s="4">
        <v>23.647043980335798</v>
      </c>
      <c r="D139" s="4">
        <v>15.9192375750966</v>
      </c>
      <c r="E139" s="4">
        <v>2.22327469780613E-2</v>
      </c>
      <c r="F139" s="5">
        <v>1.43454748678182E-2</v>
      </c>
      <c r="G139" s="5">
        <v>0</v>
      </c>
      <c r="H139" s="4">
        <v>4.3882091949083897</v>
      </c>
      <c r="I139" s="4">
        <v>3.9369589435299401</v>
      </c>
      <c r="J139" s="4">
        <v>-15.0989837912069</v>
      </c>
      <c r="K139" s="4">
        <v>67.957599759550803</v>
      </c>
      <c r="L139" s="4">
        <v>17.8761855168216</v>
      </c>
      <c r="M139" s="4">
        <v>63.928568051950499</v>
      </c>
      <c r="N139" s="4">
        <v>60.517747872903399</v>
      </c>
      <c r="O139" s="4">
        <v>40.1863660456373</v>
      </c>
      <c r="P139" s="4">
        <v>241271.78329778399</v>
      </c>
      <c r="Q139" s="4">
        <v>222594.04439081199</v>
      </c>
      <c r="R139" s="4">
        <v>785.99589154692001</v>
      </c>
      <c r="S139" s="4">
        <v>0</v>
      </c>
      <c r="T139" s="4">
        <v>0</v>
      </c>
      <c r="U139" s="4">
        <v>2.28750429187955E-2</v>
      </c>
      <c r="V139" s="4">
        <v>1</v>
      </c>
      <c r="W139" s="4">
        <v>0</v>
      </c>
      <c r="X139" s="4">
        <v>0.88279989284862304</v>
      </c>
      <c r="Y139" s="4">
        <v>0</v>
      </c>
      <c r="Z139" s="5">
        <v>6.4051369374779499E-4</v>
      </c>
      <c r="AA139" s="5">
        <v>1.8074259144426399E-4</v>
      </c>
      <c r="AB139" s="10">
        <v>6.50745476267592E-3</v>
      </c>
      <c r="AC139" s="10">
        <v>1.12880981826026E-3</v>
      </c>
      <c r="AD139" s="10">
        <v>5.8879353456609499E-3</v>
      </c>
      <c r="AE139" s="4">
        <v>0.32097550101607297</v>
      </c>
      <c r="AF139" s="4">
        <v>5.2151815997189203E-2</v>
      </c>
      <c r="AG139" s="4">
        <v>0.22830006452395499</v>
      </c>
      <c r="AH139" s="4">
        <v>0.39836854434757502</v>
      </c>
      <c r="AI139" s="4">
        <v>0.467199604906263</v>
      </c>
      <c r="AJ139" s="4">
        <v>0.49535889430684499</v>
      </c>
      <c r="AK139" s="4">
        <v>0.53366951302796195</v>
      </c>
      <c r="AL139" s="4">
        <v>0.59796025922117502</v>
      </c>
      <c r="AM139" s="4">
        <v>0</v>
      </c>
      <c r="AN139" s="4">
        <v>0</v>
      </c>
      <c r="AO139" s="4" t="s">
        <v>152</v>
      </c>
      <c r="AP139" s="4" t="s">
        <v>136</v>
      </c>
      <c r="AQ139">
        <v>1337345018.7</v>
      </c>
      <c r="AR139" s="4">
        <v>6008</v>
      </c>
      <c r="AS139" s="15">
        <v>0</v>
      </c>
      <c r="AT139" s="15">
        <v>0</v>
      </c>
      <c r="AU139" s="15">
        <v>0</v>
      </c>
      <c r="AV139" s="15">
        <v>100</v>
      </c>
      <c r="AW139" s="15">
        <v>0</v>
      </c>
      <c r="AX139" s="15">
        <v>100</v>
      </c>
      <c r="AY139">
        <v>2184.7076619671102</v>
      </c>
    </row>
    <row r="140" spans="1:51" x14ac:dyDescent="0.25">
      <c r="A140">
        <v>97</v>
      </c>
      <c r="B140" s="4">
        <v>0.98518276807871197</v>
      </c>
      <c r="C140" s="4">
        <v>20.6567270556483</v>
      </c>
      <c r="D140" s="4">
        <v>16.400884331676799</v>
      </c>
      <c r="E140" s="4">
        <v>1.90974972857017E-2</v>
      </c>
      <c r="F140" s="5">
        <v>1.48172319212879E-2</v>
      </c>
      <c r="G140" s="5">
        <v>0</v>
      </c>
      <c r="H140" s="4">
        <v>4.4092328338738298</v>
      </c>
      <c r="I140" s="4">
        <v>3.9155596941338802</v>
      </c>
      <c r="J140" s="4">
        <v>-12.064153228902301</v>
      </c>
      <c r="K140" s="4">
        <v>72.514679471674796</v>
      </c>
      <c r="L140" s="4">
        <v>17.278500639921599</v>
      </c>
      <c r="M140" s="4">
        <v>63.839974396744097</v>
      </c>
      <c r="N140" s="4">
        <v>63.856143511397903</v>
      </c>
      <c r="O140" s="4">
        <v>42.848191047847997</v>
      </c>
      <c r="P140" s="4">
        <v>253396.38750558501</v>
      </c>
      <c r="Q140" s="4">
        <v>230781.903018899</v>
      </c>
      <c r="R140" s="4">
        <v>785.13342598223505</v>
      </c>
      <c r="S140" s="4">
        <v>0</v>
      </c>
      <c r="T140" s="4">
        <v>0</v>
      </c>
      <c r="U140" s="4">
        <v>2.6208661166363001E-2</v>
      </c>
      <c r="V140" s="4">
        <v>1</v>
      </c>
      <c r="W140" s="4">
        <v>0</v>
      </c>
      <c r="X140" s="4">
        <v>0.85550447105100302</v>
      </c>
      <c r="Y140" s="4">
        <v>0</v>
      </c>
      <c r="Z140" s="5">
        <v>6.0710076097397303E-4</v>
      </c>
      <c r="AA140" s="5">
        <v>1.82750619908465E-4</v>
      </c>
      <c r="AB140" s="10">
        <v>6.4601861271543198E-3</v>
      </c>
      <c r="AC140" s="10">
        <v>1.1988963988591799E-3</v>
      </c>
      <c r="AD140" s="10">
        <v>6.3682795933846402E-3</v>
      </c>
      <c r="AE140" s="4">
        <v>0.326012767415649</v>
      </c>
      <c r="AF140" s="4">
        <v>4.1775275586316198E-2</v>
      </c>
      <c r="AG140" s="4">
        <v>0.21126203701385399</v>
      </c>
      <c r="AH140" s="4">
        <v>0.39239925467831299</v>
      </c>
      <c r="AI140" s="4">
        <v>0.46889542869001599</v>
      </c>
      <c r="AJ140" s="4">
        <v>0.502456963540033</v>
      </c>
      <c r="AK140" s="4">
        <v>0.53602968056720002</v>
      </c>
      <c r="AL140" s="4">
        <v>0.59629756252303201</v>
      </c>
      <c r="AM140" s="4">
        <v>0</v>
      </c>
      <c r="AN140" s="4">
        <v>0</v>
      </c>
      <c r="AO140" s="4" t="s">
        <v>72</v>
      </c>
      <c r="AP140" s="4" t="s">
        <v>73</v>
      </c>
      <c r="AQ140">
        <v>2722995673.7199998</v>
      </c>
      <c r="AR140" s="4">
        <v>11799</v>
      </c>
      <c r="AS140" s="15">
        <v>0</v>
      </c>
      <c r="AT140" s="15">
        <v>0</v>
      </c>
      <c r="AU140" s="15">
        <v>0</v>
      </c>
      <c r="AV140" s="15">
        <v>100</v>
      </c>
      <c r="AW140" s="15">
        <v>0</v>
      </c>
      <c r="AX140" s="15">
        <v>100</v>
      </c>
      <c r="AY140">
        <v>2260.7152159889001</v>
      </c>
    </row>
    <row r="141" spans="1:51" x14ac:dyDescent="0.25">
      <c r="A141">
        <v>97</v>
      </c>
      <c r="B141" s="4">
        <v>0.98411262531287103</v>
      </c>
      <c r="C141" s="4">
        <v>23.590480485039802</v>
      </c>
      <c r="D141" s="4">
        <v>17.484099866737498</v>
      </c>
      <c r="E141" s="4">
        <v>2.2172405324239301E-2</v>
      </c>
      <c r="F141" s="5">
        <v>1.58873746871287E-2</v>
      </c>
      <c r="G141" s="5">
        <v>0</v>
      </c>
      <c r="H141" s="4">
        <v>4.5010994400210897</v>
      </c>
      <c r="I141" s="4">
        <v>3.8429218607929898</v>
      </c>
      <c r="J141" s="4">
        <v>-7.1850860677609498</v>
      </c>
      <c r="K141" s="4">
        <v>88.346907080894894</v>
      </c>
      <c r="L141" s="4">
        <v>17.517902555397299</v>
      </c>
      <c r="M141" s="4">
        <v>66.411672179141405</v>
      </c>
      <c r="N141" s="4">
        <v>69.175731284163902</v>
      </c>
      <c r="O141" s="4">
        <v>46.820457242009297</v>
      </c>
      <c r="P141" s="4">
        <v>245627.403797345</v>
      </c>
      <c r="Q141" s="4">
        <v>227750.438871505</v>
      </c>
      <c r="R141" s="4">
        <v>784.07351109443005</v>
      </c>
      <c r="S141" s="4">
        <v>0</v>
      </c>
      <c r="T141" s="4">
        <v>0</v>
      </c>
      <c r="U141" s="4">
        <v>2.3135115222598899E-2</v>
      </c>
      <c r="V141" s="4">
        <v>1</v>
      </c>
      <c r="W141" s="4">
        <v>0</v>
      </c>
      <c r="X141" s="4">
        <v>0.84635045013889398</v>
      </c>
      <c r="Y141" s="4">
        <v>0</v>
      </c>
      <c r="Z141" s="5">
        <v>5.9611350397813397E-4</v>
      </c>
      <c r="AA141" s="5">
        <v>2.1754265808006899E-4</v>
      </c>
      <c r="AB141" s="10">
        <v>6.4174632461899998E-3</v>
      </c>
      <c r="AC141" s="10">
        <v>1.4439207750177199E-3</v>
      </c>
      <c r="AD141" s="10">
        <v>7.2123167771151403E-3</v>
      </c>
      <c r="AE141" s="4">
        <v>0.32272678835748297</v>
      </c>
      <c r="AF141" s="4">
        <v>4.7342680102651302E-2</v>
      </c>
      <c r="AG141" s="4">
        <v>0.22807545665199999</v>
      </c>
      <c r="AH141" s="4">
        <v>0.39256479393421201</v>
      </c>
      <c r="AI141" s="4">
        <v>0.47387381652599903</v>
      </c>
      <c r="AJ141" s="4">
        <v>0.51279071248074504</v>
      </c>
      <c r="AK141" s="4">
        <v>0.54832412894487004</v>
      </c>
      <c r="AL141" s="4">
        <v>0.60808768293660398</v>
      </c>
      <c r="AM141" s="4">
        <v>0</v>
      </c>
      <c r="AN141" s="4">
        <v>0</v>
      </c>
      <c r="AO141" s="4" t="s">
        <v>74</v>
      </c>
      <c r="AP141" s="4" t="s">
        <v>75</v>
      </c>
      <c r="AQ141">
        <v>27338251680.380001</v>
      </c>
      <c r="AR141" s="4">
        <v>120036</v>
      </c>
      <c r="AS141" s="15">
        <v>0</v>
      </c>
      <c r="AT141" s="15">
        <v>0</v>
      </c>
      <c r="AU141" s="15">
        <v>0</v>
      </c>
      <c r="AV141" s="15">
        <v>100</v>
      </c>
      <c r="AW141" s="15">
        <v>0</v>
      </c>
      <c r="AX141" s="15">
        <v>100</v>
      </c>
      <c r="AY141">
        <v>2673.14969124869</v>
      </c>
    </row>
    <row r="142" spans="1:51" x14ac:dyDescent="0.25">
      <c r="A142">
        <v>97</v>
      </c>
      <c r="B142" s="4">
        <v>0.98186090737561105</v>
      </c>
      <c r="C142" s="4">
        <v>25.412432750466198</v>
      </c>
      <c r="D142" s="4">
        <v>19.7214299396712</v>
      </c>
      <c r="E142" s="4">
        <v>2.4136959032566699E-2</v>
      </c>
      <c r="F142" s="5">
        <v>1.8139092624388699E-2</v>
      </c>
      <c r="G142" s="5">
        <v>0</v>
      </c>
      <c r="H142" s="4">
        <v>4.6901250952226796</v>
      </c>
      <c r="I142" s="4">
        <v>3.8358306229664199</v>
      </c>
      <c r="J142" s="4">
        <v>1.0533521799855901</v>
      </c>
      <c r="K142" s="4">
        <v>111.050790091183</v>
      </c>
      <c r="L142" s="4">
        <v>17.414145558402399</v>
      </c>
      <c r="M142" s="4">
        <v>66.916280635958302</v>
      </c>
      <c r="N142" s="4">
        <v>81.868794700121796</v>
      </c>
      <c r="O142" s="4">
        <v>56.283579349223203</v>
      </c>
      <c r="P142" s="4">
        <v>245289.536262965</v>
      </c>
      <c r="Q142" s="4">
        <v>229173.47100490701</v>
      </c>
      <c r="R142" s="4">
        <v>780.51891879348398</v>
      </c>
      <c r="S142" s="4">
        <v>0</v>
      </c>
      <c r="T142" s="4">
        <v>0</v>
      </c>
      <c r="U142" s="4">
        <v>2.8941226014788698E-2</v>
      </c>
      <c r="V142" s="4">
        <v>1</v>
      </c>
      <c r="W142" s="4">
        <v>0</v>
      </c>
      <c r="X142" s="4">
        <v>0.81273952192175802</v>
      </c>
      <c r="Y142" s="4">
        <v>0</v>
      </c>
      <c r="Z142" s="5">
        <v>5.8166191067277203E-4</v>
      </c>
      <c r="AA142" s="5">
        <v>3.2427591120025301E-4</v>
      </c>
      <c r="AB142" s="10">
        <v>6.6509640051735904E-3</v>
      </c>
      <c r="AC142" s="10">
        <v>1.77137753646509E-3</v>
      </c>
      <c r="AD142" s="10">
        <v>8.8107951459390904E-3</v>
      </c>
      <c r="AE142" s="4">
        <v>0.30802492606349902</v>
      </c>
      <c r="AF142" s="4">
        <v>5.9354063444537503E-2</v>
      </c>
      <c r="AG142" s="4">
        <v>0.252871908791652</v>
      </c>
      <c r="AH142" s="4">
        <v>0.38679719216090303</v>
      </c>
      <c r="AI142" s="4">
        <v>0.48323239068892798</v>
      </c>
      <c r="AJ142" s="4">
        <v>0.53687427726534998</v>
      </c>
      <c r="AK142" s="4">
        <v>0.58187501517874995</v>
      </c>
      <c r="AL142" s="4">
        <v>0.64470547435873504</v>
      </c>
      <c r="AM142" s="4">
        <v>0</v>
      </c>
      <c r="AN142" s="4">
        <v>0</v>
      </c>
      <c r="AO142" s="4" t="s">
        <v>76</v>
      </c>
      <c r="AP142" s="4" t="s">
        <v>77</v>
      </c>
      <c r="AQ142">
        <v>25172643228.650002</v>
      </c>
      <c r="AR142" s="4">
        <v>109841</v>
      </c>
      <c r="AS142" s="15">
        <v>0</v>
      </c>
      <c r="AT142" s="15">
        <v>0</v>
      </c>
      <c r="AU142" s="15">
        <v>0</v>
      </c>
      <c r="AV142" s="15">
        <v>100</v>
      </c>
      <c r="AW142" s="15">
        <v>0</v>
      </c>
      <c r="AX142" s="15">
        <v>100</v>
      </c>
      <c r="AY142">
        <v>3124.1769628260899</v>
      </c>
    </row>
    <row r="143" spans="1:51" x14ac:dyDescent="0.25">
      <c r="A143">
        <v>97</v>
      </c>
      <c r="B143" s="4">
        <v>0.97813815111774605</v>
      </c>
      <c r="C143" s="4">
        <v>30.203725825557701</v>
      </c>
      <c r="D143" s="4">
        <v>23.298760803832501</v>
      </c>
      <c r="E143" s="4">
        <v>2.9521273107212701E-2</v>
      </c>
      <c r="F143" s="5">
        <v>2.1861848882253E-2</v>
      </c>
      <c r="G143" s="5">
        <v>0</v>
      </c>
      <c r="H143" s="4">
        <v>4.8274286236996602</v>
      </c>
      <c r="I143" s="4">
        <v>3.8480306707011001</v>
      </c>
      <c r="J143" s="4">
        <v>11.289255531769101</v>
      </c>
      <c r="K143" s="4">
        <v>135.28166227636299</v>
      </c>
      <c r="L143" s="4">
        <v>16.623028815265702</v>
      </c>
      <c r="M143" s="4">
        <v>63.714930005199399</v>
      </c>
      <c r="N143" s="4">
        <v>94.503384800566494</v>
      </c>
      <c r="O143" s="4">
        <v>65.167181651238295</v>
      </c>
      <c r="P143" s="4">
        <v>255582.607709873</v>
      </c>
      <c r="Q143" s="4">
        <v>240089.693458858</v>
      </c>
      <c r="R143" s="4">
        <v>777.56693108692696</v>
      </c>
      <c r="S143" s="4">
        <v>0</v>
      </c>
      <c r="T143" s="4">
        <v>0</v>
      </c>
      <c r="U143" s="4">
        <v>4.3380244363730898E-2</v>
      </c>
      <c r="V143" s="4">
        <v>1</v>
      </c>
      <c r="W143" s="4">
        <v>0</v>
      </c>
      <c r="X143" s="4">
        <v>0.85163092469800505</v>
      </c>
      <c r="Y143" s="4">
        <v>0</v>
      </c>
      <c r="Z143" s="5">
        <v>5.5849224718348999E-4</v>
      </c>
      <c r="AA143" s="5">
        <v>4.36531982527184E-4</v>
      </c>
      <c r="AB143" s="10">
        <v>6.7090443065536496E-3</v>
      </c>
      <c r="AC143" s="10">
        <v>2.1659662114683598E-3</v>
      </c>
      <c r="AD143" s="10">
        <v>1.1991795564474101E-2</v>
      </c>
      <c r="AE143" s="4">
        <v>0.31326643154380601</v>
      </c>
      <c r="AF143" s="4">
        <v>5.2540381036852303E-2</v>
      </c>
      <c r="AG143" s="4">
        <v>0.23203053950630401</v>
      </c>
      <c r="AH143" s="4">
        <v>0.35384329593545399</v>
      </c>
      <c r="AI143" s="4">
        <v>0.46466936053326802</v>
      </c>
      <c r="AJ143" s="4">
        <v>0.53503515881688601</v>
      </c>
      <c r="AK143" s="4">
        <v>0.59757724380392696</v>
      </c>
      <c r="AL143" s="4">
        <v>0.64536185193039197</v>
      </c>
      <c r="AM143" s="4">
        <v>0</v>
      </c>
      <c r="AN143" s="4">
        <v>0</v>
      </c>
      <c r="AO143" s="4" t="s">
        <v>78</v>
      </c>
      <c r="AP143" s="4" t="s">
        <v>79</v>
      </c>
      <c r="AQ143">
        <v>10302969015.4</v>
      </c>
      <c r="AR143" s="4">
        <v>42913</v>
      </c>
      <c r="AS143" s="15">
        <v>0</v>
      </c>
      <c r="AT143" s="15">
        <v>0</v>
      </c>
      <c r="AU143" s="15">
        <v>0</v>
      </c>
      <c r="AV143" s="15">
        <v>100</v>
      </c>
      <c r="AW143" s="15">
        <v>0</v>
      </c>
      <c r="AX143" s="15">
        <v>100</v>
      </c>
      <c r="AY143">
        <v>3061.3979224454501</v>
      </c>
    </row>
    <row r="144" spans="1:51" x14ac:dyDescent="0.25">
      <c r="A144">
        <v>97</v>
      </c>
      <c r="B144" s="4">
        <v>0.97395776980970405</v>
      </c>
      <c r="C144" s="4">
        <v>37.065712708586602</v>
      </c>
      <c r="D144" s="4">
        <v>27.1412831091078</v>
      </c>
      <c r="E144" s="4">
        <v>3.7854817075354999E-2</v>
      </c>
      <c r="F144" s="5">
        <v>2.6042230190295199E-2</v>
      </c>
      <c r="G144" s="5">
        <v>0</v>
      </c>
      <c r="H144" s="4">
        <v>4.9992109316912803</v>
      </c>
      <c r="I144" s="4">
        <v>3.9303943682504099</v>
      </c>
      <c r="J144" s="4">
        <v>18.672621659987499</v>
      </c>
      <c r="K144" s="4">
        <v>160.82336237457599</v>
      </c>
      <c r="L144" s="4">
        <v>16.5818030931969</v>
      </c>
      <c r="M144" s="4">
        <v>58.2523791620644</v>
      </c>
      <c r="N144" s="4">
        <v>103.019306786237</v>
      </c>
      <c r="O144" s="4">
        <v>71.418859778094102</v>
      </c>
      <c r="P144" s="4">
        <v>256144.28227821799</v>
      </c>
      <c r="Q144" s="4">
        <v>240724.665065062</v>
      </c>
      <c r="R144" s="4">
        <v>774.84282235206399</v>
      </c>
      <c r="S144" s="4">
        <v>0</v>
      </c>
      <c r="T144" s="4">
        <v>0</v>
      </c>
      <c r="U144" s="4">
        <v>6.4975578747153095E-2</v>
      </c>
      <c r="V144" s="4">
        <v>1</v>
      </c>
      <c r="W144" s="4">
        <v>0</v>
      </c>
      <c r="X144" s="4">
        <v>0.81564393698829296</v>
      </c>
      <c r="Y144" s="4">
        <v>0</v>
      </c>
      <c r="Z144" s="5">
        <v>5.3517973729922004E-4</v>
      </c>
      <c r="AA144" s="5">
        <v>5.6117338769324002E-4</v>
      </c>
      <c r="AB144" s="10">
        <v>6.9099946765338403E-3</v>
      </c>
      <c r="AC144" s="10">
        <v>2.23190254549598E-3</v>
      </c>
      <c r="AD144" s="10">
        <v>1.58039610704717E-2</v>
      </c>
      <c r="AE144" s="4">
        <v>0.31755807365067401</v>
      </c>
      <c r="AF144" s="4">
        <v>2.2132220805820699E-2</v>
      </c>
      <c r="AG144" s="4">
        <v>0.17691980252106099</v>
      </c>
      <c r="AH144" s="4">
        <v>0.30579086631114799</v>
      </c>
      <c r="AI144" s="4">
        <v>0.45014860349774699</v>
      </c>
      <c r="AJ144" s="4">
        <v>0.55294986929651102</v>
      </c>
      <c r="AK144" s="4">
        <v>0.62445864133161699</v>
      </c>
      <c r="AL144" s="4">
        <v>0.66551131092665206</v>
      </c>
      <c r="AM144" s="4">
        <v>0</v>
      </c>
      <c r="AN144" s="4">
        <v>0</v>
      </c>
      <c r="AO144" s="4" t="s">
        <v>80</v>
      </c>
      <c r="AP144" s="4" t="s">
        <v>81</v>
      </c>
      <c r="AQ144">
        <v>4421389923.25</v>
      </c>
      <c r="AR144" s="4">
        <v>18367</v>
      </c>
      <c r="AS144" s="15">
        <v>0</v>
      </c>
      <c r="AT144" s="15">
        <v>0</v>
      </c>
      <c r="AU144" s="15">
        <v>0</v>
      </c>
      <c r="AV144" s="15">
        <v>100</v>
      </c>
      <c r="AW144" s="15">
        <v>0</v>
      </c>
      <c r="AX144" s="15">
        <v>100</v>
      </c>
      <c r="AY144">
        <v>2922.4418209896198</v>
      </c>
    </row>
    <row r="145" spans="1:51" x14ac:dyDescent="0.25">
      <c r="A145">
        <v>97</v>
      </c>
      <c r="B145" s="4">
        <v>0.96945850850278803</v>
      </c>
      <c r="C145" s="4">
        <v>39.173711421572897</v>
      </c>
      <c r="D145" s="4">
        <v>31.079135038213799</v>
      </c>
      <c r="E145" s="4">
        <v>4.05825574345356E-2</v>
      </c>
      <c r="F145" s="5">
        <v>3.05414914972112E-2</v>
      </c>
      <c r="G145" s="5">
        <v>0</v>
      </c>
      <c r="H145" s="4">
        <v>5.13088843266552</v>
      </c>
      <c r="I145" s="4">
        <v>3.9935653041234498</v>
      </c>
      <c r="J145" s="4">
        <v>21.870178093076099</v>
      </c>
      <c r="K145" s="4">
        <v>184.67583096267799</v>
      </c>
      <c r="L145" s="4">
        <v>16.540365753541</v>
      </c>
      <c r="M145" s="4">
        <v>58.340140633728303</v>
      </c>
      <c r="N145" s="4">
        <v>108.47836202913</v>
      </c>
      <c r="O145" s="4">
        <v>73.189305305747595</v>
      </c>
      <c r="P145" s="4">
        <v>256994.62670849499</v>
      </c>
      <c r="Q145" s="4">
        <v>241332.99512527301</v>
      </c>
      <c r="R145" s="4">
        <v>772.86515974049701</v>
      </c>
      <c r="S145" s="4">
        <v>0</v>
      </c>
      <c r="T145" s="4">
        <v>0</v>
      </c>
      <c r="U145" s="4">
        <v>7.0554371739259006E-2</v>
      </c>
      <c r="V145" s="4">
        <v>1</v>
      </c>
      <c r="W145" s="4">
        <v>0</v>
      </c>
      <c r="X145" s="4">
        <v>0.88279592945190599</v>
      </c>
      <c r="Y145" s="4">
        <v>0</v>
      </c>
      <c r="Z145" s="5">
        <v>5.3843149910627499E-4</v>
      </c>
      <c r="AA145" s="5">
        <v>6.1697102681833999E-4</v>
      </c>
      <c r="AB145" s="10">
        <v>7.0949419686896498E-3</v>
      </c>
      <c r="AC145" s="10">
        <v>2.3880001791697098E-3</v>
      </c>
      <c r="AD145" s="10">
        <v>1.9903127509828498E-2</v>
      </c>
      <c r="AE145" s="4">
        <v>0.35108242103147702</v>
      </c>
      <c r="AF145" s="4">
        <v>7.8420153363191799E-3</v>
      </c>
      <c r="AG145" s="4">
        <v>0.10340257898221999</v>
      </c>
      <c r="AH145" s="4">
        <v>0.20538370330160899</v>
      </c>
      <c r="AI145" s="4">
        <v>0.33921872067108</v>
      </c>
      <c r="AJ145" s="4">
        <v>0.44442620960622098</v>
      </c>
      <c r="AK145" s="4">
        <v>0.52967841680555605</v>
      </c>
      <c r="AL145" s="4">
        <v>0.57891257208497604</v>
      </c>
      <c r="AM145" s="4">
        <v>0</v>
      </c>
      <c r="AN145" s="4">
        <v>0</v>
      </c>
      <c r="AO145" s="4" t="s">
        <v>82</v>
      </c>
      <c r="AP145" s="4" t="s">
        <v>83</v>
      </c>
      <c r="AQ145">
        <v>1435207322.01</v>
      </c>
      <c r="AR145" s="4">
        <v>5947</v>
      </c>
      <c r="AS145" s="15">
        <v>0</v>
      </c>
      <c r="AT145" s="15">
        <v>0</v>
      </c>
      <c r="AU145" s="15">
        <v>0</v>
      </c>
      <c r="AV145" s="15">
        <v>100</v>
      </c>
      <c r="AW145" s="15">
        <v>0</v>
      </c>
      <c r="AX145" s="15">
        <v>100</v>
      </c>
      <c r="AY145">
        <v>3137.4407418688202</v>
      </c>
    </row>
    <row r="146" spans="1:51" x14ac:dyDescent="0.25">
      <c r="A146">
        <v>97</v>
      </c>
      <c r="B146" s="4">
        <v>0.96845568971557106</v>
      </c>
      <c r="C146" s="4">
        <v>34.897978260154602</v>
      </c>
      <c r="D146" s="4">
        <v>31.929794776508899</v>
      </c>
      <c r="E146" s="4">
        <v>3.5135769938867703E-2</v>
      </c>
      <c r="F146" s="5">
        <v>3.1544310284428001E-2</v>
      </c>
      <c r="G146" s="5">
        <v>0</v>
      </c>
      <c r="H146" s="4">
        <v>5.2474381746910499</v>
      </c>
      <c r="I146" s="4">
        <v>4.0401149697953702</v>
      </c>
      <c r="J146" s="4">
        <v>25.314136542756</v>
      </c>
      <c r="K146" s="4">
        <v>209.39974425365901</v>
      </c>
      <c r="L146" s="4">
        <v>16.880119604901498</v>
      </c>
      <c r="M146" s="4">
        <v>59.9054831856117</v>
      </c>
      <c r="N146" s="4">
        <v>111.57137400533701</v>
      </c>
      <c r="O146" s="4">
        <v>74.950572686452304</v>
      </c>
      <c r="P146" s="4">
        <v>252548.27081710901</v>
      </c>
      <c r="Q146" s="4">
        <v>236479.24262028601</v>
      </c>
      <c r="R146" s="4">
        <v>771.178236073976</v>
      </c>
      <c r="S146" s="4">
        <v>0</v>
      </c>
      <c r="T146" s="4">
        <v>0</v>
      </c>
      <c r="U146" s="4">
        <v>6.7884729653049994E-2</v>
      </c>
      <c r="V146" s="4">
        <v>1</v>
      </c>
      <c r="W146" s="4">
        <v>0</v>
      </c>
      <c r="X146" s="4">
        <v>0.91203285080142205</v>
      </c>
      <c r="Y146" s="4">
        <v>0</v>
      </c>
      <c r="Z146" s="5">
        <v>5.4653634876621797E-4</v>
      </c>
      <c r="AA146" s="5">
        <v>6.8371338348502105E-4</v>
      </c>
      <c r="AB146" s="10">
        <v>7.1760529093827102E-3</v>
      </c>
      <c r="AC146" s="10">
        <v>2.2589480098157101E-3</v>
      </c>
      <c r="AD146" s="10">
        <v>2.0879040585592E-2</v>
      </c>
      <c r="AE146" s="4">
        <v>0.350501079444693</v>
      </c>
      <c r="AF146" s="4">
        <v>6.7174016447045402E-3</v>
      </c>
      <c r="AG146" s="4">
        <v>8.9513742436981195E-2</v>
      </c>
      <c r="AH146" s="4">
        <v>0.165631917275708</v>
      </c>
      <c r="AI146" s="4">
        <v>0.27209186797623303</v>
      </c>
      <c r="AJ146" s="4">
        <v>0.39625476925380199</v>
      </c>
      <c r="AK146" s="4">
        <v>0.47311249618673301</v>
      </c>
      <c r="AL146" s="4">
        <v>0.55941765760647499</v>
      </c>
      <c r="AM146" s="4">
        <v>0</v>
      </c>
      <c r="AN146" s="4">
        <v>0</v>
      </c>
      <c r="AO146" s="4" t="s">
        <v>84</v>
      </c>
      <c r="AP146" s="4" t="s">
        <v>85</v>
      </c>
      <c r="AQ146">
        <v>363705075.14999998</v>
      </c>
      <c r="AR146" s="4">
        <v>1538</v>
      </c>
      <c r="AS146" s="15">
        <v>0</v>
      </c>
      <c r="AT146" s="15">
        <v>0</v>
      </c>
      <c r="AU146" s="15">
        <v>0</v>
      </c>
      <c r="AV146" s="15">
        <v>100</v>
      </c>
      <c r="AW146" s="15">
        <v>0</v>
      </c>
      <c r="AX146" s="15">
        <v>100</v>
      </c>
      <c r="AY146">
        <v>3453.4603012314101</v>
      </c>
    </row>
    <row r="147" spans="1:51" x14ac:dyDescent="0.25">
      <c r="A147">
        <v>97</v>
      </c>
      <c r="B147" s="4">
        <v>0.96918684883919504</v>
      </c>
      <c r="C147" s="4">
        <v>46.615277153255697</v>
      </c>
      <c r="D147" s="4">
        <v>31.310532543570201</v>
      </c>
      <c r="E147" s="4">
        <v>5.0959493087074703E-2</v>
      </c>
      <c r="F147" s="5">
        <v>3.0813151160804301E-2</v>
      </c>
      <c r="G147" s="5">
        <v>0</v>
      </c>
      <c r="H147" s="4">
        <v>5.3651453468541899</v>
      </c>
      <c r="I147" s="4">
        <v>4.1564477421026798</v>
      </c>
      <c r="J147" s="4">
        <v>18.793945823611399</v>
      </c>
      <c r="K147" s="4">
        <v>234.21893626994199</v>
      </c>
      <c r="L147" s="4">
        <v>16.437557256880801</v>
      </c>
      <c r="M147" s="4">
        <v>65.103706611509196</v>
      </c>
      <c r="N147" s="4">
        <v>118.68625762001101</v>
      </c>
      <c r="O147" s="4">
        <v>76.527893781806796</v>
      </c>
      <c r="P147" s="4">
        <v>258891.04950270799</v>
      </c>
      <c r="Q147" s="4">
        <v>242841.602666666</v>
      </c>
      <c r="R147" s="4">
        <v>772.47141965836101</v>
      </c>
      <c r="S147" s="4">
        <v>0</v>
      </c>
      <c r="T147" s="4">
        <v>0</v>
      </c>
      <c r="U147" s="4">
        <v>7.3385500310662696E-2</v>
      </c>
      <c r="V147" s="4">
        <v>1</v>
      </c>
      <c r="W147" s="4">
        <v>0</v>
      </c>
      <c r="X147" s="4">
        <v>0.99498280836659003</v>
      </c>
      <c r="Y147" s="4">
        <v>0</v>
      </c>
      <c r="Z147" s="5">
        <v>5.6756939985035202E-4</v>
      </c>
      <c r="AA147" s="5">
        <v>6.4932974108538298E-4</v>
      </c>
      <c r="AB147" s="10">
        <v>7.4892214229999397E-3</v>
      </c>
      <c r="AC147" s="10">
        <v>2.20298993817026E-3</v>
      </c>
      <c r="AD147" s="10">
        <v>1.9904021156905798E-2</v>
      </c>
      <c r="AE147" s="4">
        <v>0.39937919513561598</v>
      </c>
      <c r="AF147" s="4">
        <v>0</v>
      </c>
      <c r="AG147" s="4">
        <v>2.1641502465584401E-2</v>
      </c>
      <c r="AH147" s="4">
        <v>6.9967558331932606E-2</v>
      </c>
      <c r="AI147" s="4">
        <v>9.3209841399833002E-2</v>
      </c>
      <c r="AJ147" s="4">
        <v>0.17506895190235999</v>
      </c>
      <c r="AK147" s="4">
        <v>0.21458533881787101</v>
      </c>
      <c r="AL147" s="4">
        <v>0.36025771293001302</v>
      </c>
      <c r="AM147" s="4">
        <v>0</v>
      </c>
      <c r="AN147" s="4">
        <v>0</v>
      </c>
      <c r="AO147" s="4" t="s">
        <v>86</v>
      </c>
      <c r="AP147" s="4" t="s">
        <v>87</v>
      </c>
      <c r="AQ147">
        <v>76495104.840000004</v>
      </c>
      <c r="AR147" s="4">
        <v>315</v>
      </c>
      <c r="AS147" s="15">
        <v>0</v>
      </c>
      <c r="AT147" s="15">
        <v>0</v>
      </c>
      <c r="AU147" s="15">
        <v>0</v>
      </c>
      <c r="AV147" s="15">
        <v>100</v>
      </c>
      <c r="AW147" s="15">
        <v>0</v>
      </c>
      <c r="AX147" s="15">
        <v>100</v>
      </c>
      <c r="AY147" s="31">
        <v>3561.92974728229</v>
      </c>
    </row>
    <row r="148" spans="1:51" x14ac:dyDescent="0.25">
      <c r="A148">
        <v>97</v>
      </c>
      <c r="B148" s="4">
        <v>0.97058881409977504</v>
      </c>
      <c r="C148" s="4">
        <v>46.545951184352703</v>
      </c>
      <c r="D148" s="4">
        <v>30.108657620821301</v>
      </c>
      <c r="E148" s="4">
        <v>5.0856851323405401E-2</v>
      </c>
      <c r="F148" s="5">
        <v>2.94111859002241E-2</v>
      </c>
      <c r="G148" s="5">
        <v>0</v>
      </c>
      <c r="H148" s="4">
        <v>5.6697491325902503</v>
      </c>
      <c r="I148" s="4">
        <v>4.2023214023232303</v>
      </c>
      <c r="J148" s="4">
        <v>28.538728873138002</v>
      </c>
      <c r="K148" s="4">
        <v>267.43274959333502</v>
      </c>
      <c r="L148" s="4">
        <v>16.437987025532799</v>
      </c>
      <c r="M148" s="4">
        <v>70.025367982126397</v>
      </c>
      <c r="N148" s="4">
        <v>119.063931675417</v>
      </c>
      <c r="O148" s="4">
        <v>77.880161454441904</v>
      </c>
      <c r="P148" s="4">
        <v>254450.207489683</v>
      </c>
      <c r="Q148" s="4">
        <v>242835.69468750001</v>
      </c>
      <c r="R148" s="4">
        <v>771.932078476627</v>
      </c>
      <c r="S148" s="4">
        <v>0</v>
      </c>
      <c r="T148" s="4">
        <v>0</v>
      </c>
      <c r="U148" s="4">
        <v>8.1076744840112902E-2</v>
      </c>
      <c r="V148" s="4">
        <v>1</v>
      </c>
      <c r="W148" s="4">
        <v>0</v>
      </c>
      <c r="X148" s="4">
        <v>1</v>
      </c>
      <c r="Y148" s="4">
        <v>0</v>
      </c>
      <c r="Z148" s="5">
        <v>6.0722514471187104E-4</v>
      </c>
      <c r="AA148" s="5">
        <v>5.26401743220698E-4</v>
      </c>
      <c r="AB148" s="10">
        <v>7.0072680091485904E-3</v>
      </c>
      <c r="AC148" s="10">
        <v>2.01751077563121E-3</v>
      </c>
      <c r="AD148" s="10">
        <v>1.92527605034962E-2</v>
      </c>
      <c r="AE148" s="4">
        <v>0.36549679794391898</v>
      </c>
      <c r="AF148" s="4">
        <v>0</v>
      </c>
      <c r="AG148" s="4">
        <v>9.6287700435020007E-3</v>
      </c>
      <c r="AH148" s="4">
        <v>9.6287700435020007E-3</v>
      </c>
      <c r="AI148" s="4">
        <v>2.8545150313138101E-2</v>
      </c>
      <c r="AJ148" s="4">
        <v>0.19108662674041599</v>
      </c>
      <c r="AK148" s="4">
        <v>0.49256339957116202</v>
      </c>
      <c r="AL148" s="4">
        <v>0.61320691627162605</v>
      </c>
      <c r="AM148" s="4">
        <v>0</v>
      </c>
      <c r="AN148" s="4">
        <v>0</v>
      </c>
      <c r="AO148" s="4" t="s">
        <v>154</v>
      </c>
      <c r="AP148" s="4" t="s">
        <v>155</v>
      </c>
      <c r="AQ148">
        <v>15541484.460000001</v>
      </c>
      <c r="AR148" s="4">
        <v>64</v>
      </c>
      <c r="AS148" s="15">
        <v>0</v>
      </c>
      <c r="AT148" s="15">
        <v>0</v>
      </c>
      <c r="AU148" s="15">
        <v>0</v>
      </c>
      <c r="AV148" s="15">
        <v>100</v>
      </c>
      <c r="AW148" s="15">
        <v>0</v>
      </c>
      <c r="AX148" s="15">
        <v>100</v>
      </c>
      <c r="AY148" s="31">
        <v>3600.2466320717599</v>
      </c>
    </row>
    <row r="151" spans="1:51" x14ac:dyDescent="0.25">
      <c r="F151" t="s">
        <v>167</v>
      </c>
    </row>
    <row r="152" spans="1:51" x14ac:dyDescent="0.25">
      <c r="A152" t="s">
        <v>20</v>
      </c>
      <c r="B152" t="s">
        <v>21</v>
      </c>
      <c r="C152" t="s">
        <v>22</v>
      </c>
      <c r="D152" t="s">
        <v>23</v>
      </c>
      <c r="E152" t="s">
        <v>94</v>
      </c>
      <c r="F152" t="s">
        <v>95</v>
      </c>
      <c r="G152" t="s">
        <v>24</v>
      </c>
      <c r="H152" t="s">
        <v>25</v>
      </c>
      <c r="I152" t="s">
        <v>26</v>
      </c>
      <c r="J152" t="s">
        <v>27</v>
      </c>
      <c r="K152" t="s">
        <v>28</v>
      </c>
      <c r="L152" t="s">
        <v>29</v>
      </c>
      <c r="M152" t="s">
        <v>30</v>
      </c>
      <c r="N152" t="s">
        <v>31</v>
      </c>
      <c r="O152" t="s">
        <v>32</v>
      </c>
      <c r="P152" t="s">
        <v>33</v>
      </c>
      <c r="Q152" t="s">
        <v>34</v>
      </c>
      <c r="R152" t="s">
        <v>35</v>
      </c>
      <c r="S152" t="s">
        <v>36</v>
      </c>
      <c r="T152" t="s">
        <v>37</v>
      </c>
      <c r="U152" t="s">
        <v>38</v>
      </c>
      <c r="V152" t="s">
        <v>39</v>
      </c>
      <c r="W152" t="s">
        <v>40</v>
      </c>
      <c r="X152" t="s">
        <v>41</v>
      </c>
      <c r="Y152" t="s">
        <v>42</v>
      </c>
      <c r="Z152" t="s">
        <v>43</v>
      </c>
      <c r="AA152" t="s">
        <v>44</v>
      </c>
      <c r="AB152" t="s">
        <v>45</v>
      </c>
      <c r="AC152" t="s">
        <v>46</v>
      </c>
      <c r="AD152" t="s">
        <v>47</v>
      </c>
      <c r="AE152" t="s">
        <v>48</v>
      </c>
      <c r="AF152" t="s">
        <v>49</v>
      </c>
      <c r="AG152" t="s">
        <v>50</v>
      </c>
      <c r="AH152" t="s">
        <v>51</v>
      </c>
      <c r="AI152" t="s">
        <v>52</v>
      </c>
      <c r="AJ152" t="s">
        <v>53</v>
      </c>
      <c r="AK152" t="s">
        <v>54</v>
      </c>
      <c r="AL152" t="s">
        <v>55</v>
      </c>
      <c r="AM152" t="s">
        <v>56</v>
      </c>
      <c r="AN152" t="s">
        <v>57</v>
      </c>
      <c r="AO152" t="s">
        <v>58</v>
      </c>
      <c r="AP152" t="s">
        <v>59</v>
      </c>
      <c r="AQ152" t="s">
        <v>60</v>
      </c>
      <c r="AR152" t="s">
        <v>61</v>
      </c>
      <c r="AS152" t="s">
        <v>116</v>
      </c>
      <c r="AT152" t="s">
        <v>117</v>
      </c>
      <c r="AU152" t="s">
        <v>118</v>
      </c>
      <c r="AV152" t="s">
        <v>119</v>
      </c>
      <c r="AW152" t="s">
        <v>120</v>
      </c>
      <c r="AX152" t="s">
        <v>121</v>
      </c>
      <c r="AY152" t="s">
        <v>171</v>
      </c>
    </row>
    <row r="153" spans="1:51" x14ac:dyDescent="0.25">
      <c r="A153">
        <v>96</v>
      </c>
      <c r="B153" s="4">
        <v>0.98180288999999998</v>
      </c>
      <c r="C153" s="4">
        <v>100</v>
      </c>
      <c r="D153" s="4">
        <v>19.778334601689</v>
      </c>
      <c r="E153" s="4">
        <v>1</v>
      </c>
      <c r="F153" s="5">
        <v>1.8197109999999999E-2</v>
      </c>
      <c r="G153" s="5">
        <v>0</v>
      </c>
      <c r="H153" s="4">
        <v>4.375</v>
      </c>
      <c r="I153" s="4">
        <v>3.9864999999999999</v>
      </c>
      <c r="J153" s="4">
        <v>-6.0805999999999996</v>
      </c>
      <c r="K153" s="4">
        <v>-18.37</v>
      </c>
      <c r="L153" s="4">
        <v>99.99</v>
      </c>
      <c r="M153" s="4">
        <v>65</v>
      </c>
      <c r="N153" s="4">
        <v>48</v>
      </c>
      <c r="O153" s="4">
        <v>4.26</v>
      </c>
      <c r="P153" s="4">
        <v>38040.870000000003</v>
      </c>
      <c r="Q153" s="4">
        <v>38040.870000000003</v>
      </c>
      <c r="R153" s="4">
        <v>804</v>
      </c>
      <c r="S153" s="4">
        <v>0</v>
      </c>
      <c r="T153" s="4">
        <v>0</v>
      </c>
      <c r="U153" s="4">
        <v>0</v>
      </c>
      <c r="V153" s="4">
        <v>1</v>
      </c>
      <c r="W153" s="4">
        <v>0</v>
      </c>
      <c r="X153" s="4">
        <v>1</v>
      </c>
      <c r="Y153" s="4">
        <v>0</v>
      </c>
      <c r="Z153" s="5">
        <v>8.4928299999999998E-3</v>
      </c>
      <c r="AA153" s="5">
        <v>1.5332E-4</v>
      </c>
      <c r="AB153" s="10">
        <v>7.9105300000000007E-3</v>
      </c>
      <c r="AC153" s="10">
        <v>1.15448E-3</v>
      </c>
      <c r="AD153" s="10">
        <v>4.8594000000000003E-4</v>
      </c>
      <c r="AE153" s="4">
        <v>0.50884447642916097</v>
      </c>
      <c r="AF153" s="4">
        <v>0</v>
      </c>
      <c r="AG153" s="4">
        <v>0</v>
      </c>
      <c r="AH153" s="4">
        <v>0</v>
      </c>
      <c r="AI153" s="4">
        <v>0</v>
      </c>
      <c r="AJ153" s="4">
        <v>0</v>
      </c>
      <c r="AK153" s="4">
        <v>0</v>
      </c>
      <c r="AL153" s="4">
        <v>0</v>
      </c>
      <c r="AM153" s="4">
        <v>0</v>
      </c>
      <c r="AN153" s="4">
        <v>0</v>
      </c>
      <c r="AO153" s="4" t="s">
        <v>138</v>
      </c>
      <c r="AP153" s="4">
        <f>-20--15</f>
        <v>-5</v>
      </c>
      <c r="AQ153">
        <v>38040.870000000003</v>
      </c>
      <c r="AR153" s="4">
        <v>1</v>
      </c>
      <c r="AS153" s="15">
        <v>0</v>
      </c>
      <c r="AT153" s="15">
        <v>0</v>
      </c>
      <c r="AU153" s="15">
        <v>0</v>
      </c>
      <c r="AV153" s="15">
        <v>100</v>
      </c>
      <c r="AW153" s="15">
        <v>0</v>
      </c>
      <c r="AX153" s="15">
        <v>100</v>
      </c>
      <c r="AY153" s="31">
        <v>2064.3000000000002</v>
      </c>
    </row>
    <row r="154" spans="1:51" x14ac:dyDescent="0.25">
      <c r="A154">
        <v>96</v>
      </c>
      <c r="B154" s="4">
        <v>0.98012666401009096</v>
      </c>
      <c r="C154" s="4">
        <v>2.5379351415128499</v>
      </c>
      <c r="D154" s="4">
        <v>21.4065324576294</v>
      </c>
      <c r="E154" s="4">
        <v>2.1399538660214E-3</v>
      </c>
      <c r="F154" s="5">
        <v>1.9873335989908002E-2</v>
      </c>
      <c r="G154" s="5">
        <v>0</v>
      </c>
      <c r="H154" s="4">
        <v>4.4605638836341903</v>
      </c>
      <c r="I154" s="4">
        <v>3.9413188302020199</v>
      </c>
      <c r="J154" s="4">
        <v>-24.16892555023</v>
      </c>
      <c r="K154" s="4">
        <v>-6.4647465903148396</v>
      </c>
      <c r="L154" s="4">
        <v>99.99</v>
      </c>
      <c r="M154" s="4">
        <v>68.984075403396304</v>
      </c>
      <c r="N154" s="4">
        <v>60.705846137215097</v>
      </c>
      <c r="O154" s="4">
        <v>4.1531511004512804</v>
      </c>
      <c r="P154" s="4">
        <v>33087.3979139492</v>
      </c>
      <c r="Q154" s="4">
        <v>28306.682499999999</v>
      </c>
      <c r="R154" s="4">
        <v>803.36303874535599</v>
      </c>
      <c r="S154" s="4">
        <v>0</v>
      </c>
      <c r="T154" s="4">
        <v>0</v>
      </c>
      <c r="U154" s="4">
        <v>0</v>
      </c>
      <c r="V154" s="4">
        <v>1</v>
      </c>
      <c r="W154" s="4">
        <v>0</v>
      </c>
      <c r="X154" s="4">
        <v>0.92760437398483497</v>
      </c>
      <c r="Y154" s="4">
        <v>0</v>
      </c>
      <c r="Z154" s="5">
        <v>1.05942516631911E-2</v>
      </c>
      <c r="AA154" s="5">
        <v>1.6209945536535401E-4</v>
      </c>
      <c r="AB154" s="10">
        <v>7.30339688343732E-3</v>
      </c>
      <c r="AC154" s="10">
        <v>1.28401227091783E-3</v>
      </c>
      <c r="AD154" s="10">
        <v>5.2955957414119398E-4</v>
      </c>
      <c r="AE154" s="4">
        <v>0.372535670872083</v>
      </c>
      <c r="AF154" s="4">
        <v>0</v>
      </c>
      <c r="AG154" s="4">
        <v>0</v>
      </c>
      <c r="AH154" s="4">
        <v>0</v>
      </c>
      <c r="AI154" s="4">
        <v>0.31548893092646901</v>
      </c>
      <c r="AJ154" s="4">
        <v>0.31548893092646901</v>
      </c>
      <c r="AK154" s="4">
        <v>0.61428551367684903</v>
      </c>
      <c r="AL154" s="4">
        <v>0.61428551367684903</v>
      </c>
      <c r="AM154" s="4">
        <v>0</v>
      </c>
      <c r="AN154" s="4">
        <v>0</v>
      </c>
      <c r="AO154" s="4" t="s">
        <v>140</v>
      </c>
      <c r="AP154" s="4">
        <f>-10--5</f>
        <v>-5</v>
      </c>
      <c r="AQ154">
        <v>113226.73</v>
      </c>
      <c r="AR154" s="4">
        <v>4</v>
      </c>
      <c r="AS154" s="15">
        <v>0</v>
      </c>
      <c r="AT154" s="15">
        <v>0</v>
      </c>
      <c r="AU154" s="15">
        <v>0</v>
      </c>
      <c r="AV154" s="15">
        <v>100</v>
      </c>
      <c r="AW154" s="15">
        <v>0</v>
      </c>
      <c r="AX154" s="15">
        <v>100</v>
      </c>
      <c r="AY154" s="31">
        <v>2271.9898797563001</v>
      </c>
    </row>
    <row r="155" spans="1:51" x14ac:dyDescent="0.25">
      <c r="A155">
        <v>96</v>
      </c>
      <c r="B155" s="4">
        <v>0.98072060154518803</v>
      </c>
      <c r="C155" s="4">
        <v>92.741189437466005</v>
      </c>
      <c r="D155" s="4">
        <v>20.833110614526198</v>
      </c>
      <c r="E155" s="4">
        <v>0.19634042775701899</v>
      </c>
      <c r="F155" s="5">
        <v>1.9279398454811698E-2</v>
      </c>
      <c r="G155" s="5">
        <v>0</v>
      </c>
      <c r="H155" s="4">
        <v>4.42308097819393</v>
      </c>
      <c r="I155" s="4">
        <v>3.8779549302949099</v>
      </c>
      <c r="J155" s="4">
        <v>-7.2885597720010704</v>
      </c>
      <c r="K155" s="4">
        <v>-2.4402987615154701</v>
      </c>
      <c r="L155" s="4">
        <v>96.480136714617601</v>
      </c>
      <c r="M155" s="4">
        <v>63.2220195432146</v>
      </c>
      <c r="N155" s="4">
        <v>52.037156950831701</v>
      </c>
      <c r="O155" s="4">
        <v>4.0445694525629703</v>
      </c>
      <c r="P155" s="4">
        <v>35986.572671114896</v>
      </c>
      <c r="Q155" s="4">
        <v>31746.056666666602</v>
      </c>
      <c r="R155" s="4">
        <v>814.65270894012303</v>
      </c>
      <c r="S155" s="4">
        <v>0</v>
      </c>
      <c r="T155" s="4">
        <v>0</v>
      </c>
      <c r="U155" s="4">
        <v>0</v>
      </c>
      <c r="V155" s="4">
        <v>1</v>
      </c>
      <c r="W155" s="4">
        <v>0</v>
      </c>
      <c r="X155" s="4">
        <v>0.96176858501165996</v>
      </c>
      <c r="Y155" s="4">
        <v>0</v>
      </c>
      <c r="Z155" s="5">
        <v>1.03901774484726E-2</v>
      </c>
      <c r="AA155" s="5">
        <v>5.5540231074368597E-5</v>
      </c>
      <c r="AB155" s="10">
        <v>7.3615539303989097E-3</v>
      </c>
      <c r="AC155" s="10">
        <v>8.0349167269698604E-4</v>
      </c>
      <c r="AD155" s="10">
        <v>6.6861599313752004E-4</v>
      </c>
      <c r="AE155" s="4">
        <v>0.24149249790543301</v>
      </c>
      <c r="AF155" s="4">
        <v>0</v>
      </c>
      <c r="AG155" s="4">
        <v>0.43791265623856401</v>
      </c>
      <c r="AH155" s="4">
        <v>0.43791265623856401</v>
      </c>
      <c r="AI155" s="4">
        <v>0.43791265623856401</v>
      </c>
      <c r="AJ155" s="4">
        <v>0.61535217444854295</v>
      </c>
      <c r="AK155" s="4">
        <v>0.61535217444854295</v>
      </c>
      <c r="AL155" s="4">
        <v>0.78339231003703602</v>
      </c>
      <c r="AM155" s="4">
        <v>0</v>
      </c>
      <c r="AN155" s="4">
        <v>0</v>
      </c>
      <c r="AO155" s="4" t="s">
        <v>67</v>
      </c>
      <c r="AP155" s="4">
        <f>-25-0</f>
        <v>-25</v>
      </c>
      <c r="AQ155">
        <v>190476.34</v>
      </c>
      <c r="AR155" s="4">
        <v>6</v>
      </c>
      <c r="AS155" s="15">
        <v>0</v>
      </c>
      <c r="AT155" s="15">
        <v>0</v>
      </c>
      <c r="AU155" s="15">
        <v>0</v>
      </c>
      <c r="AV155" s="15">
        <v>100</v>
      </c>
      <c r="AW155" s="15">
        <v>0</v>
      </c>
      <c r="AX155" s="15">
        <v>100</v>
      </c>
      <c r="AY155" s="31">
        <v>2182.0853969842101</v>
      </c>
    </row>
    <row r="156" spans="1:51" x14ac:dyDescent="0.25">
      <c r="A156">
        <v>96</v>
      </c>
      <c r="B156" s="4">
        <v>0.98093412071623298</v>
      </c>
      <c r="C156" s="4">
        <v>42.401209667818499</v>
      </c>
      <c r="D156" s="4">
        <v>20.626031398763001</v>
      </c>
      <c r="E156" s="4">
        <v>4.4931663936208503E-2</v>
      </c>
      <c r="F156" s="5">
        <v>1.90658792837669E-2</v>
      </c>
      <c r="G156" s="5">
        <v>0</v>
      </c>
      <c r="H156" s="4">
        <v>4.4488961136444898</v>
      </c>
      <c r="I156" s="4">
        <v>3.8868971125185499</v>
      </c>
      <c r="J156" s="4">
        <v>-3.2485502108060298</v>
      </c>
      <c r="K156" s="4">
        <v>2.81419884379258</v>
      </c>
      <c r="L156" s="4">
        <v>93.732356929442403</v>
      </c>
      <c r="M156" s="4">
        <v>63.397301915324299</v>
      </c>
      <c r="N156" s="4">
        <v>57.881404526707499</v>
      </c>
      <c r="O156" s="4">
        <v>4.6073227127610901</v>
      </c>
      <c r="P156" s="4">
        <v>35352.360793313397</v>
      </c>
      <c r="Q156" s="4">
        <v>28138.426428571402</v>
      </c>
      <c r="R156" s="4">
        <v>810.48848583953395</v>
      </c>
      <c r="S156" s="4">
        <v>0</v>
      </c>
      <c r="T156" s="4">
        <v>0</v>
      </c>
      <c r="U156" s="4">
        <v>0</v>
      </c>
      <c r="V156" s="4">
        <v>1</v>
      </c>
      <c r="W156" s="4">
        <v>0</v>
      </c>
      <c r="X156" s="4">
        <v>0.97002038163520998</v>
      </c>
      <c r="Y156" s="4">
        <v>0</v>
      </c>
      <c r="Z156" s="5">
        <v>1.04922902489671E-2</v>
      </c>
      <c r="AA156" s="5">
        <v>8.1975273512984695E-5</v>
      </c>
      <c r="AB156" s="10">
        <v>7.27984913012751E-3</v>
      </c>
      <c r="AC156" s="10">
        <v>4.7188503070165998E-4</v>
      </c>
      <c r="AD156" s="10">
        <v>7.3986393527310896E-4</v>
      </c>
      <c r="AE156" s="4">
        <v>0.20456388062654701</v>
      </c>
      <c r="AF156" s="4">
        <v>0.18667433860209001</v>
      </c>
      <c r="AG156" s="4">
        <v>0.67739169697198698</v>
      </c>
      <c r="AH156" s="4">
        <v>0.67739169697198698</v>
      </c>
      <c r="AI156" s="4">
        <v>0.67739169697198698</v>
      </c>
      <c r="AJ156" s="4">
        <v>0.67739169697198698</v>
      </c>
      <c r="AK156" s="4">
        <v>0.67739169697198698</v>
      </c>
      <c r="AL156" s="4">
        <v>0.80899944729877105</v>
      </c>
      <c r="AM156" s="4">
        <v>0</v>
      </c>
      <c r="AN156" s="4">
        <v>0</v>
      </c>
      <c r="AO156" s="4" t="s">
        <v>141</v>
      </c>
      <c r="AP156" s="4" t="s">
        <v>127</v>
      </c>
      <c r="AQ156">
        <v>393937.97</v>
      </c>
      <c r="AR156" s="4">
        <v>14</v>
      </c>
      <c r="AS156" s="15">
        <v>0</v>
      </c>
      <c r="AT156" s="15">
        <v>0</v>
      </c>
      <c r="AU156" s="15">
        <v>0</v>
      </c>
      <c r="AV156" s="15">
        <v>100</v>
      </c>
      <c r="AW156" s="15">
        <v>0</v>
      </c>
      <c r="AX156" s="15">
        <v>100</v>
      </c>
      <c r="AY156">
        <v>2198.9587300251801</v>
      </c>
    </row>
    <row r="157" spans="1:51" x14ac:dyDescent="0.25">
      <c r="A157">
        <v>96</v>
      </c>
      <c r="B157" s="4">
        <v>0.98053193216321799</v>
      </c>
      <c r="C157" s="4">
        <v>64.648872330740204</v>
      </c>
      <c r="D157" s="4">
        <v>21.0156772821245</v>
      </c>
      <c r="E157" s="4">
        <v>8.3005059787682495E-2</v>
      </c>
      <c r="F157" s="5">
        <v>1.9468067836781001E-2</v>
      </c>
      <c r="G157" s="5">
        <v>0</v>
      </c>
      <c r="H157" s="4">
        <v>4.09398976801151</v>
      </c>
      <c r="I157" s="4">
        <v>3.9562087517457099</v>
      </c>
      <c r="J157" s="4">
        <v>-38.642244405607201</v>
      </c>
      <c r="K157" s="4">
        <v>7.7076883494942203</v>
      </c>
      <c r="L157" s="4">
        <v>48.035986182900501</v>
      </c>
      <c r="M157" s="4">
        <v>63.382083349863798</v>
      </c>
      <c r="N157" s="4">
        <v>80.0655108278049</v>
      </c>
      <c r="O157" s="4">
        <v>36.2905399579152</v>
      </c>
      <c r="P157" s="4">
        <v>178762.12761376999</v>
      </c>
      <c r="Q157" s="4">
        <v>50353.660769230701</v>
      </c>
      <c r="R157" s="4">
        <v>788.65135122174797</v>
      </c>
      <c r="S157" s="4">
        <v>0</v>
      </c>
      <c r="T157" s="4">
        <v>0</v>
      </c>
      <c r="U157" s="4">
        <v>0</v>
      </c>
      <c r="V157" s="4">
        <v>1</v>
      </c>
      <c r="W157" s="4">
        <v>0</v>
      </c>
      <c r="X157" s="4">
        <v>0.95149441353733</v>
      </c>
      <c r="Y157" s="4">
        <v>0</v>
      </c>
      <c r="Z157" s="5">
        <v>4.39815153603284E-3</v>
      </c>
      <c r="AA157" s="5">
        <v>1.11489825831622E-4</v>
      </c>
      <c r="AB157" s="10">
        <v>6.9223147161038999E-3</v>
      </c>
      <c r="AC157" s="10">
        <v>5.8712584352159001E-4</v>
      </c>
      <c r="AD157" s="10">
        <v>7.4489660635447801E-3</v>
      </c>
      <c r="AE157" s="4">
        <v>0.31557821431280902</v>
      </c>
      <c r="AF157" s="4">
        <v>3.9147317972863201E-2</v>
      </c>
      <c r="AG157" s="4">
        <v>0.161232620792264</v>
      </c>
      <c r="AH157" s="4">
        <v>0.19825173050209299</v>
      </c>
      <c r="AI157" s="4">
        <v>0.25392483495088902</v>
      </c>
      <c r="AJ157" s="4">
        <v>0.27027303904372701</v>
      </c>
      <c r="AK157" s="4">
        <v>0.41289455404197201</v>
      </c>
      <c r="AL157" s="4">
        <v>0.88435461548216199</v>
      </c>
      <c r="AM157" s="4">
        <v>0</v>
      </c>
      <c r="AN157" s="4">
        <v>0</v>
      </c>
      <c r="AO157" s="4" t="s">
        <v>142</v>
      </c>
      <c r="AP157" s="4">
        <v>43230</v>
      </c>
      <c r="AQ157">
        <v>1309195.18</v>
      </c>
      <c r="AR157" s="4">
        <v>26</v>
      </c>
      <c r="AS157" s="15">
        <v>0</v>
      </c>
      <c r="AT157" s="15">
        <v>0</v>
      </c>
      <c r="AU157" s="15">
        <v>0</v>
      </c>
      <c r="AV157" s="15">
        <v>100</v>
      </c>
      <c r="AW157" s="15">
        <v>0</v>
      </c>
      <c r="AX157" s="15">
        <v>100</v>
      </c>
      <c r="AY157">
        <v>2176.1325159789299</v>
      </c>
    </row>
    <row r="158" spans="1:51" x14ac:dyDescent="0.25">
      <c r="A158">
        <v>96</v>
      </c>
      <c r="B158" s="4">
        <v>0.97994585665857203</v>
      </c>
      <c r="C158" s="4">
        <v>50.3573735226081</v>
      </c>
      <c r="D158" s="4">
        <v>21.5803369458785</v>
      </c>
      <c r="E158" s="4">
        <v>5.6689730286675899E-2</v>
      </c>
      <c r="F158" s="5">
        <v>2.00541433414273E-2</v>
      </c>
      <c r="G158" s="5">
        <v>0</v>
      </c>
      <c r="H158" s="4">
        <v>4.1538560350512297</v>
      </c>
      <c r="I158" s="4">
        <v>3.87479839181719</v>
      </c>
      <c r="J158" s="4">
        <v>-27.3930632939466</v>
      </c>
      <c r="K158" s="4">
        <v>13.001370473953999</v>
      </c>
      <c r="L158" s="4">
        <v>54.734632915886301</v>
      </c>
      <c r="M158" s="4">
        <v>61.955945169965702</v>
      </c>
      <c r="N158" s="4">
        <v>80.261942884418602</v>
      </c>
      <c r="O158" s="4">
        <v>34.355275679106597</v>
      </c>
      <c r="P158" s="4">
        <v>142727.07723333</v>
      </c>
      <c r="Q158" s="4">
        <v>47402.865555555501</v>
      </c>
      <c r="R158" s="4">
        <v>792.99842934171102</v>
      </c>
      <c r="S158" s="4">
        <v>0</v>
      </c>
      <c r="T158" s="4">
        <v>0</v>
      </c>
      <c r="U158" s="4">
        <v>0</v>
      </c>
      <c r="V158" s="4">
        <v>1</v>
      </c>
      <c r="W158" s="4">
        <v>0</v>
      </c>
      <c r="X158" s="4">
        <v>0.81949573809559495</v>
      </c>
      <c r="Y158" s="4">
        <v>0</v>
      </c>
      <c r="Z158" s="5">
        <v>4.4531993967083698E-3</v>
      </c>
      <c r="AA158" s="5">
        <v>1.47361740780837E-4</v>
      </c>
      <c r="AB158" s="10">
        <v>7.9568110569617299E-3</v>
      </c>
      <c r="AC158" s="10">
        <v>8.2989453112480599E-4</v>
      </c>
      <c r="AD158" s="10">
        <v>6.6668558595282404E-3</v>
      </c>
      <c r="AE158" s="4">
        <v>0.33994743549209</v>
      </c>
      <c r="AF158" s="4">
        <v>4.2231389715094297E-3</v>
      </c>
      <c r="AG158" s="4">
        <v>6.7739896049572298E-2</v>
      </c>
      <c r="AH158" s="4">
        <v>0.25202073851809698</v>
      </c>
      <c r="AI158" s="4">
        <v>0.32857881532822097</v>
      </c>
      <c r="AJ158" s="4">
        <v>0.32857881532822097</v>
      </c>
      <c r="AK158" s="4">
        <v>0.32857881532822097</v>
      </c>
      <c r="AL158" s="4">
        <v>0.75166747420497004</v>
      </c>
      <c r="AM158" s="4">
        <v>0</v>
      </c>
      <c r="AN158" s="4">
        <v>0</v>
      </c>
      <c r="AO158" s="4" t="s">
        <v>143</v>
      </c>
      <c r="AP158" s="4">
        <v>43388</v>
      </c>
      <c r="AQ158">
        <v>1279877.3700000001</v>
      </c>
      <c r="AR158" s="4">
        <v>27</v>
      </c>
      <c r="AS158" s="15">
        <v>0</v>
      </c>
      <c r="AT158" s="15">
        <v>0</v>
      </c>
      <c r="AU158" s="15">
        <v>0</v>
      </c>
      <c r="AV158" s="15">
        <v>100</v>
      </c>
      <c r="AW158" s="15">
        <v>0</v>
      </c>
      <c r="AX158" s="15">
        <v>100</v>
      </c>
      <c r="AY158">
        <v>2193.2405211904702</v>
      </c>
    </row>
    <row r="159" spans="1:51" x14ac:dyDescent="0.25">
      <c r="A159">
        <v>96</v>
      </c>
      <c r="B159" s="4">
        <v>0.98047622009733704</v>
      </c>
      <c r="C159" s="4">
        <v>39.097971881990702</v>
      </c>
      <c r="D159" s="4">
        <v>21.069513427029499</v>
      </c>
      <c r="E159" s="4">
        <v>4.0483060436384201E-2</v>
      </c>
      <c r="F159" s="5">
        <v>1.9523779902662498E-2</v>
      </c>
      <c r="G159" s="5">
        <v>0</v>
      </c>
      <c r="H159" s="4">
        <v>4.22901036572617</v>
      </c>
      <c r="I159" s="4">
        <v>3.9109565939381201</v>
      </c>
      <c r="J159" s="4">
        <v>-16.937610395221299</v>
      </c>
      <c r="K159" s="4">
        <v>18.070577052620902</v>
      </c>
      <c r="L159" s="4">
        <v>52.622295820023503</v>
      </c>
      <c r="M159" s="4">
        <v>60.311861311141698</v>
      </c>
      <c r="N159" s="4">
        <v>78.922678065819795</v>
      </c>
      <c r="O159" s="4">
        <v>38.726058457506099</v>
      </c>
      <c r="P159" s="4">
        <v>135027.36960932601</v>
      </c>
      <c r="Q159" s="4">
        <v>48334.440877192901</v>
      </c>
      <c r="R159" s="4">
        <v>779.62632010541199</v>
      </c>
      <c r="S159" s="4">
        <v>0</v>
      </c>
      <c r="T159" s="4">
        <v>0</v>
      </c>
      <c r="U159" s="4">
        <v>0.13942398481446</v>
      </c>
      <c r="V159" s="4">
        <v>1</v>
      </c>
      <c r="W159" s="4">
        <v>0</v>
      </c>
      <c r="X159" s="4">
        <v>0.86313920871932903</v>
      </c>
      <c r="Y159" s="4">
        <v>0</v>
      </c>
      <c r="Z159" s="5">
        <v>4.3156992220322304E-3</v>
      </c>
      <c r="AA159" s="5">
        <v>1.4686604580204301E-4</v>
      </c>
      <c r="AB159" s="10">
        <v>7.4540117623263296E-3</v>
      </c>
      <c r="AC159" s="10">
        <v>6.3801809487432602E-4</v>
      </c>
      <c r="AD159" s="10">
        <v>6.9691684637516E-3</v>
      </c>
      <c r="AE159" s="4">
        <v>0.27782567393128499</v>
      </c>
      <c r="AF159" s="4">
        <v>3.97173548614837E-2</v>
      </c>
      <c r="AG159" s="4">
        <v>0.232599323413688</v>
      </c>
      <c r="AH159" s="4">
        <v>0.48744343292053699</v>
      </c>
      <c r="AI159" s="4">
        <v>0.51444163459150904</v>
      </c>
      <c r="AJ159" s="4">
        <v>0.53047194965728395</v>
      </c>
      <c r="AK159" s="4">
        <v>0.54328260347340895</v>
      </c>
      <c r="AL159" s="4">
        <v>0.82000119902878499</v>
      </c>
      <c r="AM159" s="4">
        <v>0</v>
      </c>
      <c r="AN159" s="4">
        <v>0</v>
      </c>
      <c r="AO159" s="4" t="s">
        <v>144</v>
      </c>
      <c r="AP159" s="4" t="s">
        <v>128</v>
      </c>
      <c r="AQ159">
        <v>2755063.13</v>
      </c>
      <c r="AR159" s="4">
        <v>57</v>
      </c>
      <c r="AS159" s="15">
        <v>0</v>
      </c>
      <c r="AT159" s="15">
        <v>0</v>
      </c>
      <c r="AU159" s="15">
        <v>0</v>
      </c>
      <c r="AV159" s="15">
        <v>100</v>
      </c>
      <c r="AW159" s="15">
        <v>0</v>
      </c>
      <c r="AX159" s="15">
        <v>100</v>
      </c>
      <c r="AY159">
        <v>2352.6584868845798</v>
      </c>
    </row>
    <row r="160" spans="1:51" x14ac:dyDescent="0.25">
      <c r="A160">
        <v>96</v>
      </c>
      <c r="B160" s="4">
        <v>0.97988444341049097</v>
      </c>
      <c r="C160" s="4">
        <v>29.812220580815001</v>
      </c>
      <c r="D160" s="4">
        <v>21.639291385404199</v>
      </c>
      <c r="E160" s="4">
        <v>2.9068796486693801E-2</v>
      </c>
      <c r="F160" s="5">
        <v>2.0115556589508199E-2</v>
      </c>
      <c r="G160" s="5">
        <v>0</v>
      </c>
      <c r="H160" s="4">
        <v>4.2616506172126201</v>
      </c>
      <c r="I160" s="4">
        <v>3.8867415437759001</v>
      </c>
      <c r="J160" s="4">
        <v>-7.3261768790357804</v>
      </c>
      <c r="K160" s="4">
        <v>22.850817496728901</v>
      </c>
      <c r="L160" s="4">
        <v>53.091559093346198</v>
      </c>
      <c r="M160" s="4">
        <v>58.909028577538898</v>
      </c>
      <c r="N160" s="4">
        <v>78.1552427387183</v>
      </c>
      <c r="O160" s="4">
        <v>37.985764009329799</v>
      </c>
      <c r="P160" s="4">
        <v>129063.951010064</v>
      </c>
      <c r="Q160" s="4">
        <v>56759.4246666666</v>
      </c>
      <c r="R160" s="4">
        <v>775.29849249000404</v>
      </c>
      <c r="S160" s="4">
        <v>0</v>
      </c>
      <c r="T160" s="4">
        <v>0</v>
      </c>
      <c r="U160" s="4">
        <v>4.48961116436968E-2</v>
      </c>
      <c r="V160" s="4">
        <v>1</v>
      </c>
      <c r="W160" s="4">
        <v>0</v>
      </c>
      <c r="X160" s="4">
        <v>0.886937120351595</v>
      </c>
      <c r="Y160" s="4">
        <v>0</v>
      </c>
      <c r="Z160" s="5">
        <v>3.76778122137105E-3</v>
      </c>
      <c r="AA160" s="5">
        <v>1.67235955479511E-4</v>
      </c>
      <c r="AB160" s="10">
        <v>8.1037230901081295E-3</v>
      </c>
      <c r="AC160" s="10">
        <v>8.6614290455182697E-4</v>
      </c>
      <c r="AD160" s="10">
        <v>7.2106536759171704E-3</v>
      </c>
      <c r="AE160" s="4">
        <v>0.29684503795665801</v>
      </c>
      <c r="AF160" s="4">
        <v>2.22887413105913E-2</v>
      </c>
      <c r="AG160" s="4">
        <v>0.14274044144938799</v>
      </c>
      <c r="AH160" s="4">
        <v>0.40212653788116198</v>
      </c>
      <c r="AI160" s="4">
        <v>0.42544298047089601</v>
      </c>
      <c r="AJ160" s="4">
        <v>0.51395646634285197</v>
      </c>
      <c r="AK160" s="4">
        <v>0.63019985039312698</v>
      </c>
      <c r="AL160" s="4">
        <v>0.69616472386841299</v>
      </c>
      <c r="AM160" s="4">
        <v>0</v>
      </c>
      <c r="AN160" s="4">
        <v>0</v>
      </c>
      <c r="AO160" s="4" t="s">
        <v>68</v>
      </c>
      <c r="AP160" s="4" t="s">
        <v>69</v>
      </c>
      <c r="AQ160">
        <v>4256956.8499999996</v>
      </c>
      <c r="AR160" s="4">
        <v>75</v>
      </c>
      <c r="AS160" s="15">
        <v>0</v>
      </c>
      <c r="AT160" s="15">
        <v>0</v>
      </c>
      <c r="AU160" s="15">
        <v>0</v>
      </c>
      <c r="AV160" s="15">
        <v>100</v>
      </c>
      <c r="AW160" s="15">
        <v>0</v>
      </c>
      <c r="AX160" s="15">
        <v>100</v>
      </c>
      <c r="AY160">
        <v>2577.4446091629002</v>
      </c>
    </row>
    <row r="161" spans="1:51" x14ac:dyDescent="0.25">
      <c r="A161">
        <v>96</v>
      </c>
      <c r="B161" s="4">
        <v>0.97892825458839605</v>
      </c>
      <c r="C161" s="4">
        <v>74.947477346749693</v>
      </c>
      <c r="D161" s="4">
        <v>22.5519720937999</v>
      </c>
      <c r="E161" s="4">
        <v>0.108945457300477</v>
      </c>
      <c r="F161" s="5">
        <v>2.1071745411603199E-2</v>
      </c>
      <c r="G161" s="5">
        <v>0</v>
      </c>
      <c r="H161" s="4">
        <v>4.1802428818398196</v>
      </c>
      <c r="I161" s="4">
        <v>3.8671811086549099</v>
      </c>
      <c r="J161" s="4">
        <v>-11.6217625553905</v>
      </c>
      <c r="K161" s="4">
        <v>27.5639307682832</v>
      </c>
      <c r="L161" s="4">
        <v>42.722952098706799</v>
      </c>
      <c r="M161" s="4">
        <v>59.1828383046075</v>
      </c>
      <c r="N161" s="4">
        <v>78.590900442061894</v>
      </c>
      <c r="O161" s="4">
        <v>42.819481283599501</v>
      </c>
      <c r="P161" s="4">
        <v>165591.56319801</v>
      </c>
      <c r="Q161" s="4">
        <v>65828.034459459406</v>
      </c>
      <c r="R161" s="4">
        <v>778.14862194022703</v>
      </c>
      <c r="S161" s="4">
        <v>0</v>
      </c>
      <c r="T161" s="4">
        <v>0</v>
      </c>
      <c r="U161" s="4">
        <v>2.1100193377521701E-2</v>
      </c>
      <c r="V161" s="4">
        <v>1</v>
      </c>
      <c r="W161" s="4">
        <v>0</v>
      </c>
      <c r="X161" s="4">
        <v>0.92795280138747205</v>
      </c>
      <c r="Y161" s="4">
        <v>0</v>
      </c>
      <c r="Z161" s="5">
        <v>3.0786907811016901E-3</v>
      </c>
      <c r="AA161" s="5">
        <v>1.8844964329449399E-4</v>
      </c>
      <c r="AB161" s="10">
        <v>7.4193031305608602E-3</v>
      </c>
      <c r="AC161" s="10">
        <v>7.9720732191037105E-4</v>
      </c>
      <c r="AD161" s="10">
        <v>9.5880760580119104E-3</v>
      </c>
      <c r="AE161" s="4">
        <v>0.28636493926295198</v>
      </c>
      <c r="AF161" s="4">
        <v>1.8836040559446598E-2</v>
      </c>
      <c r="AG161" s="4">
        <v>0.20534823786518</v>
      </c>
      <c r="AH161" s="4">
        <v>0.34229283997141902</v>
      </c>
      <c r="AI161" s="4">
        <v>0.447168267286433</v>
      </c>
      <c r="AJ161" s="4">
        <v>0.54214197596396996</v>
      </c>
      <c r="AK161" s="4">
        <v>0.59303160915042197</v>
      </c>
      <c r="AL161" s="4">
        <v>0.72048767811701298</v>
      </c>
      <c r="AM161" s="4">
        <v>0</v>
      </c>
      <c r="AN161" s="4">
        <v>0</v>
      </c>
      <c r="AO161" s="4" t="s">
        <v>145</v>
      </c>
      <c r="AP161" s="4" t="s">
        <v>129</v>
      </c>
      <c r="AQ161">
        <v>9742549.0999999996</v>
      </c>
      <c r="AR161" s="4">
        <v>148</v>
      </c>
      <c r="AS161" s="15">
        <v>0</v>
      </c>
      <c r="AT161" s="15">
        <v>0</v>
      </c>
      <c r="AU161" s="15">
        <v>0</v>
      </c>
      <c r="AV161" s="15">
        <v>100</v>
      </c>
      <c r="AW161" s="15">
        <v>0</v>
      </c>
      <c r="AX161" s="15">
        <v>100</v>
      </c>
      <c r="AY161">
        <v>2528.86015262108</v>
      </c>
    </row>
    <row r="162" spans="1:51" x14ac:dyDescent="0.25">
      <c r="A162">
        <v>96</v>
      </c>
      <c r="B162" s="4">
        <v>0.97926759697296195</v>
      </c>
      <c r="C162" s="4">
        <v>33.636986149232499</v>
      </c>
      <c r="D162" s="4">
        <v>22.229191788422401</v>
      </c>
      <c r="E162" s="4">
        <v>3.3592017776838401E-2</v>
      </c>
      <c r="F162" s="5">
        <v>2.0732403027037102E-2</v>
      </c>
      <c r="G162" s="5">
        <v>0</v>
      </c>
      <c r="H162" s="4">
        <v>4.31197307328104</v>
      </c>
      <c r="I162" s="4">
        <v>3.8848138332803801</v>
      </c>
      <c r="J162" s="4">
        <v>-7.9724884208302598</v>
      </c>
      <c r="K162" s="4">
        <v>32.799642920846502</v>
      </c>
      <c r="L162" s="4">
        <v>48.607329221967902</v>
      </c>
      <c r="M162" s="4">
        <v>59.987837885057303</v>
      </c>
      <c r="N162" s="4">
        <v>77.673338682479596</v>
      </c>
      <c r="O162" s="4">
        <v>39.290290219022197</v>
      </c>
      <c r="P162" s="4">
        <v>150874.97061317301</v>
      </c>
      <c r="Q162" s="4">
        <v>62003.047197802101</v>
      </c>
      <c r="R162" s="4">
        <v>781.69019198213596</v>
      </c>
      <c r="S162" s="4">
        <v>0</v>
      </c>
      <c r="T162" s="4">
        <v>0</v>
      </c>
      <c r="U162" s="4">
        <v>2.7628968207242199E-3</v>
      </c>
      <c r="V162" s="4">
        <v>1</v>
      </c>
      <c r="W162" s="4">
        <v>0</v>
      </c>
      <c r="X162" s="4">
        <v>0.84376257423909495</v>
      </c>
      <c r="Y162" s="4">
        <v>0</v>
      </c>
      <c r="Z162" s="5">
        <v>3.3220507352310501E-3</v>
      </c>
      <c r="AA162" s="5">
        <v>2.06744573729418E-4</v>
      </c>
      <c r="AB162" s="10">
        <v>7.4040457173933701E-3</v>
      </c>
      <c r="AC162" s="10">
        <v>7.2771853229847301E-4</v>
      </c>
      <c r="AD162" s="10">
        <v>9.0718252782661397E-3</v>
      </c>
      <c r="AE162" s="4">
        <v>0.26349570586405802</v>
      </c>
      <c r="AF162" s="4">
        <v>1.35851626909449E-2</v>
      </c>
      <c r="AG162" s="4">
        <v>0.38503721217763998</v>
      </c>
      <c r="AH162" s="4">
        <v>0.43599975796652102</v>
      </c>
      <c r="AI162" s="4">
        <v>0.57612924357344897</v>
      </c>
      <c r="AJ162" s="4">
        <v>0.63708418464037897</v>
      </c>
      <c r="AK162" s="4">
        <v>0.68288208263255801</v>
      </c>
      <c r="AL162" s="4">
        <v>0.80023623156578605</v>
      </c>
      <c r="AM162" s="4">
        <v>0</v>
      </c>
      <c r="AN162" s="4">
        <v>0</v>
      </c>
      <c r="AO162" s="4" t="s">
        <v>146</v>
      </c>
      <c r="AP162" s="4" t="s">
        <v>130</v>
      </c>
      <c r="AQ162">
        <v>11284554.59</v>
      </c>
      <c r="AR162" s="4">
        <v>182</v>
      </c>
      <c r="AS162" s="15">
        <v>0</v>
      </c>
      <c r="AT162" s="15">
        <v>0</v>
      </c>
      <c r="AU162" s="15">
        <v>0</v>
      </c>
      <c r="AV162" s="15">
        <v>100</v>
      </c>
      <c r="AW162" s="15">
        <v>0</v>
      </c>
      <c r="AX162" s="15">
        <v>100</v>
      </c>
      <c r="AY162">
        <v>2599.7709320394501</v>
      </c>
    </row>
    <row r="163" spans="1:51" x14ac:dyDescent="0.25">
      <c r="A163">
        <v>96</v>
      </c>
      <c r="B163" s="4">
        <v>0.97830303050433798</v>
      </c>
      <c r="C163" s="4">
        <v>59.554495185370399</v>
      </c>
      <c r="D163" s="4">
        <v>23.1434675937655</v>
      </c>
      <c r="E163" s="4">
        <v>7.2659583055944096E-2</v>
      </c>
      <c r="F163" s="5">
        <v>2.16969694956612E-2</v>
      </c>
      <c r="G163" s="5">
        <v>0</v>
      </c>
      <c r="H163" s="4">
        <v>4.2667542478688203</v>
      </c>
      <c r="I163" s="4">
        <v>3.85273602688053</v>
      </c>
      <c r="J163" s="4">
        <v>-9.8354139775364295</v>
      </c>
      <c r="K163" s="4">
        <v>37.8550107405744</v>
      </c>
      <c r="L163" s="4">
        <v>41.864652712805402</v>
      </c>
      <c r="M163" s="4">
        <v>60.836730326701201</v>
      </c>
      <c r="N163" s="4">
        <v>78.845838522380006</v>
      </c>
      <c r="O163" s="4">
        <v>42.826328773385001</v>
      </c>
      <c r="P163" s="4">
        <v>177134.86461791201</v>
      </c>
      <c r="Q163" s="4">
        <v>72139.904541484706</v>
      </c>
      <c r="R163" s="4">
        <v>781.26899547400103</v>
      </c>
      <c r="S163" s="4">
        <v>0</v>
      </c>
      <c r="T163" s="4">
        <v>0</v>
      </c>
      <c r="U163" s="4">
        <v>2.3442741276867199E-2</v>
      </c>
      <c r="V163" s="4">
        <v>1</v>
      </c>
      <c r="W163" s="4">
        <v>0</v>
      </c>
      <c r="X163" s="4">
        <v>0.74544553926798596</v>
      </c>
      <c r="Y163" s="4">
        <v>0</v>
      </c>
      <c r="Z163" s="5">
        <v>2.7307892381071199E-3</v>
      </c>
      <c r="AA163" s="5">
        <v>2.0840784638606101E-4</v>
      </c>
      <c r="AB163" s="10">
        <v>7.0985447240564398E-3</v>
      </c>
      <c r="AC163" s="10">
        <v>7.0413653328969198E-4</v>
      </c>
      <c r="AD163" s="10">
        <v>1.09550726306462E-2</v>
      </c>
      <c r="AE163" s="4">
        <v>0.27022903771999202</v>
      </c>
      <c r="AF163" s="4">
        <v>2.1362336878963099E-2</v>
      </c>
      <c r="AG163" s="4">
        <v>0.30866181099506801</v>
      </c>
      <c r="AH163" s="4">
        <v>0.50744941258349896</v>
      </c>
      <c r="AI163" s="4">
        <v>0.61494470617487296</v>
      </c>
      <c r="AJ163" s="4">
        <v>0.63503604780418499</v>
      </c>
      <c r="AK163" s="4">
        <v>0.68439465842540703</v>
      </c>
      <c r="AL163" s="4">
        <v>0.75079770185082595</v>
      </c>
      <c r="AM163" s="4">
        <v>0</v>
      </c>
      <c r="AN163" s="4">
        <v>0</v>
      </c>
      <c r="AO163" s="4" t="s">
        <v>147</v>
      </c>
      <c r="AP163" s="4" t="s">
        <v>131</v>
      </c>
      <c r="AQ163">
        <v>16520038.140000001</v>
      </c>
      <c r="AR163" s="4">
        <v>229</v>
      </c>
      <c r="AS163" s="15">
        <v>0</v>
      </c>
      <c r="AT163" s="15">
        <v>0</v>
      </c>
      <c r="AU163" s="15">
        <v>0</v>
      </c>
      <c r="AV163" s="15">
        <v>100</v>
      </c>
      <c r="AW163" s="15">
        <v>0</v>
      </c>
      <c r="AX163" s="15">
        <v>100</v>
      </c>
      <c r="AY163">
        <v>2640.7185061646901</v>
      </c>
    </row>
    <row r="164" spans="1:51" x14ac:dyDescent="0.25">
      <c r="A164">
        <v>96</v>
      </c>
      <c r="B164" s="4">
        <v>0.97782669636499897</v>
      </c>
      <c r="C164" s="4">
        <v>43.941194299029199</v>
      </c>
      <c r="D164" s="4">
        <v>23.591322831652398</v>
      </c>
      <c r="E164" s="4">
        <v>4.7086118757251202E-2</v>
      </c>
      <c r="F164" s="5">
        <v>2.2173303635000599E-2</v>
      </c>
      <c r="G164" s="5">
        <v>0</v>
      </c>
      <c r="H164" s="4">
        <v>4.30899483174775</v>
      </c>
      <c r="I164" s="4">
        <v>3.85610541671103</v>
      </c>
      <c r="J164" s="4">
        <v>-13.104510347163499</v>
      </c>
      <c r="K164" s="4">
        <v>42.749446866615699</v>
      </c>
      <c r="L164" s="4">
        <v>41.1717380621036</v>
      </c>
      <c r="M164" s="4">
        <v>61.635195423644099</v>
      </c>
      <c r="N164" s="4">
        <v>78.749938567512899</v>
      </c>
      <c r="O164" s="4">
        <v>41.462003929734799</v>
      </c>
      <c r="P164" s="4">
        <v>162924.040417663</v>
      </c>
      <c r="Q164" s="4">
        <v>74378.607179487095</v>
      </c>
      <c r="R164" s="4">
        <v>779.00567481117605</v>
      </c>
      <c r="S164" s="4">
        <v>0</v>
      </c>
      <c r="T164" s="4">
        <v>0</v>
      </c>
      <c r="U164" s="4">
        <v>2.4811721434873001E-2</v>
      </c>
      <c r="V164" s="4">
        <v>1</v>
      </c>
      <c r="W164" s="4">
        <v>0</v>
      </c>
      <c r="X164" s="4">
        <v>0.73025122413541499</v>
      </c>
      <c r="Y164" s="4">
        <v>0</v>
      </c>
      <c r="Z164" s="5">
        <v>2.4576644083596898E-3</v>
      </c>
      <c r="AA164" s="5">
        <v>2.28473260438589E-4</v>
      </c>
      <c r="AB164" s="10">
        <v>7.31250564403712E-3</v>
      </c>
      <c r="AC164" s="10">
        <v>8.6980127635779897E-4</v>
      </c>
      <c r="AD164" s="10">
        <v>1.13048402645449E-2</v>
      </c>
      <c r="AE164" s="4">
        <v>0.289425768831367</v>
      </c>
      <c r="AF164" s="4">
        <v>2.9301116283201398E-2</v>
      </c>
      <c r="AG164" s="4">
        <v>0.27438638847588598</v>
      </c>
      <c r="AH164" s="4">
        <v>0.42217132477932501</v>
      </c>
      <c r="AI164" s="4">
        <v>0.51508975468159801</v>
      </c>
      <c r="AJ164" s="4">
        <v>0.55015304355779604</v>
      </c>
      <c r="AK164" s="4">
        <v>0.58345297387136696</v>
      </c>
      <c r="AL164" s="4">
        <v>0.75047163581996001</v>
      </c>
      <c r="AM164" s="4">
        <v>0</v>
      </c>
      <c r="AN164" s="4">
        <v>0</v>
      </c>
      <c r="AO164" s="4" t="s">
        <v>148</v>
      </c>
      <c r="AP164" s="4" t="s">
        <v>132</v>
      </c>
      <c r="AQ164">
        <v>23206125.440000001</v>
      </c>
      <c r="AR164" s="4">
        <v>312</v>
      </c>
      <c r="AS164" s="15">
        <v>0</v>
      </c>
      <c r="AT164" s="15">
        <v>0</v>
      </c>
      <c r="AU164" s="15">
        <v>0</v>
      </c>
      <c r="AV164" s="15">
        <v>100</v>
      </c>
      <c r="AW164" s="15">
        <v>0</v>
      </c>
      <c r="AX164" s="15">
        <v>100</v>
      </c>
      <c r="AY164">
        <v>2622.73421715533</v>
      </c>
    </row>
    <row r="165" spans="1:51" x14ac:dyDescent="0.25">
      <c r="A165">
        <v>96</v>
      </c>
      <c r="B165" s="4">
        <v>0.97605156955321004</v>
      </c>
      <c r="C165" s="4">
        <v>34.095832019691699</v>
      </c>
      <c r="D165" s="4">
        <v>25.2393325617488</v>
      </c>
      <c r="E165" s="4">
        <v>3.4150616813825301E-2</v>
      </c>
      <c r="F165" s="5">
        <v>2.3948430446789199E-2</v>
      </c>
      <c r="G165" s="5">
        <v>0</v>
      </c>
      <c r="H165" s="4">
        <v>4.2809355229387096</v>
      </c>
      <c r="I165" s="4">
        <v>3.87436357156384</v>
      </c>
      <c r="J165" s="4">
        <v>-15.2106738355443</v>
      </c>
      <c r="K165" s="4">
        <v>47.811470989264699</v>
      </c>
      <c r="L165" s="4">
        <v>31.1245841054149</v>
      </c>
      <c r="M165" s="4">
        <v>61.682192232384303</v>
      </c>
      <c r="N165" s="4">
        <v>82.189283285885907</v>
      </c>
      <c r="O165" s="4">
        <v>48.954875242377703</v>
      </c>
      <c r="P165" s="4">
        <v>187847.40100351401</v>
      </c>
      <c r="Q165" s="4">
        <v>113447.07972477</v>
      </c>
      <c r="R165" s="4">
        <v>779.82277847698197</v>
      </c>
      <c r="S165" s="4">
        <v>0</v>
      </c>
      <c r="T165" s="4">
        <v>0</v>
      </c>
      <c r="U165" s="4">
        <v>5.1152250093823596E-3</v>
      </c>
      <c r="V165" s="4">
        <v>1</v>
      </c>
      <c r="W165" s="4">
        <v>0</v>
      </c>
      <c r="X165" s="4">
        <v>0.70171234188676801</v>
      </c>
      <c r="Y165" s="4">
        <v>0</v>
      </c>
      <c r="Z165" s="5">
        <v>1.5201810253803101E-3</v>
      </c>
      <c r="AA165" s="5">
        <v>1.9867695483278701E-4</v>
      </c>
      <c r="AB165" s="10">
        <v>7.08187927335013E-3</v>
      </c>
      <c r="AC165" s="10">
        <v>7.5531819702198005E-4</v>
      </c>
      <c r="AD165" s="10">
        <v>1.43923559503645E-2</v>
      </c>
      <c r="AE165" s="4">
        <v>0.26115987804081903</v>
      </c>
      <c r="AF165" s="4">
        <v>1.08283607222059E-2</v>
      </c>
      <c r="AG165" s="4">
        <v>0.30704314702248903</v>
      </c>
      <c r="AH165" s="4">
        <v>0.505653756156071</v>
      </c>
      <c r="AI165" s="4">
        <v>0.62047185121589299</v>
      </c>
      <c r="AJ165" s="4">
        <v>0.67287017745948396</v>
      </c>
      <c r="AK165" s="4">
        <v>0.70341211729784803</v>
      </c>
      <c r="AL165" s="4">
        <v>0.762564444740916</v>
      </c>
      <c r="AM165" s="4">
        <v>0</v>
      </c>
      <c r="AN165" s="4">
        <v>0</v>
      </c>
      <c r="AO165" s="4" t="s">
        <v>70</v>
      </c>
      <c r="AP165" s="4" t="s">
        <v>71</v>
      </c>
      <c r="AQ165">
        <v>37097195.07</v>
      </c>
      <c r="AR165" s="4">
        <v>327</v>
      </c>
      <c r="AS165" s="15">
        <v>0</v>
      </c>
      <c r="AT165" s="15">
        <v>0</v>
      </c>
      <c r="AU165" s="15">
        <v>0</v>
      </c>
      <c r="AV165" s="15">
        <v>100</v>
      </c>
      <c r="AW165" s="15">
        <v>0</v>
      </c>
      <c r="AX165" s="15">
        <v>100</v>
      </c>
      <c r="AY165" s="31">
        <v>2518.8968363870199</v>
      </c>
    </row>
    <row r="166" spans="1:51" x14ac:dyDescent="0.25">
      <c r="A166">
        <v>96</v>
      </c>
      <c r="B166" s="4">
        <v>0.97519822685783397</v>
      </c>
      <c r="C166" s="4">
        <v>24.765226519247499</v>
      </c>
      <c r="D166" s="4">
        <v>26.019913371550899</v>
      </c>
      <c r="E166" s="4">
        <v>2.3434108815459001E-2</v>
      </c>
      <c r="F166" s="5">
        <v>2.4801773142165199E-2</v>
      </c>
      <c r="G166" s="5">
        <v>0</v>
      </c>
      <c r="H166" s="4">
        <v>4.3247462530945597</v>
      </c>
      <c r="I166" s="4">
        <v>3.8845001210796499</v>
      </c>
      <c r="J166" s="4">
        <v>-13.8666222165301</v>
      </c>
      <c r="K166" s="4">
        <v>52.765956974268299</v>
      </c>
      <c r="L166" s="4">
        <v>30.117763337441001</v>
      </c>
      <c r="M166" s="4">
        <v>63.066708001269497</v>
      </c>
      <c r="N166" s="4">
        <v>81.736301360015005</v>
      </c>
      <c r="O166" s="4">
        <v>47.745018411007003</v>
      </c>
      <c r="P166" s="4">
        <v>189476.947179799</v>
      </c>
      <c r="Q166" s="4">
        <v>116439.1655</v>
      </c>
      <c r="R166" s="4">
        <v>783.55555199032904</v>
      </c>
      <c r="S166" s="4">
        <v>0</v>
      </c>
      <c r="T166" s="4">
        <v>0</v>
      </c>
      <c r="U166" s="4">
        <v>6.9413587546995302E-3</v>
      </c>
      <c r="V166" s="4">
        <v>1</v>
      </c>
      <c r="W166" s="4">
        <v>0</v>
      </c>
      <c r="X166" s="4">
        <v>0.58724590717716796</v>
      </c>
      <c r="Y166" s="4">
        <v>0</v>
      </c>
      <c r="Z166" s="5">
        <v>1.4207317709740801E-3</v>
      </c>
      <c r="AA166" s="5">
        <v>2.0954634793813199E-4</v>
      </c>
      <c r="AB166" s="10">
        <v>7.1335032533773601E-3</v>
      </c>
      <c r="AC166" s="10">
        <v>9.3005628423044405E-4</v>
      </c>
      <c r="AD166" s="10">
        <v>1.51079174094423E-2</v>
      </c>
      <c r="AE166" s="4">
        <v>0.28512109569253402</v>
      </c>
      <c r="AF166" s="4">
        <v>2.39338013305039E-2</v>
      </c>
      <c r="AG166" s="4">
        <v>0.212308799281687</v>
      </c>
      <c r="AH166" s="4">
        <v>0.431480073493827</v>
      </c>
      <c r="AI166" s="4">
        <v>0.52189737581609996</v>
      </c>
      <c r="AJ166" s="4">
        <v>0.57238855250841902</v>
      </c>
      <c r="AK166" s="4">
        <v>0.63651511709348296</v>
      </c>
      <c r="AL166" s="4">
        <v>0.72372906766924505</v>
      </c>
      <c r="AM166" s="4">
        <v>0</v>
      </c>
      <c r="AN166" s="4">
        <v>0</v>
      </c>
      <c r="AO166" s="4" t="s">
        <v>149</v>
      </c>
      <c r="AP166" s="4" t="s">
        <v>133</v>
      </c>
      <c r="AQ166">
        <v>55890799.439999998</v>
      </c>
      <c r="AR166" s="4">
        <v>480</v>
      </c>
      <c r="AS166" s="15">
        <v>0</v>
      </c>
      <c r="AT166" s="15">
        <v>0</v>
      </c>
      <c r="AU166" s="15">
        <v>0</v>
      </c>
      <c r="AV166" s="15">
        <v>100</v>
      </c>
      <c r="AW166" s="15">
        <v>0</v>
      </c>
      <c r="AX166" s="15">
        <v>100</v>
      </c>
      <c r="AY166" s="31">
        <v>2592.4234837925801</v>
      </c>
    </row>
    <row r="167" spans="1:51" x14ac:dyDescent="0.25">
      <c r="A167">
        <v>96</v>
      </c>
      <c r="B167" s="4">
        <v>0.97371425176663395</v>
      </c>
      <c r="C167" s="4">
        <v>31.645572651023301</v>
      </c>
      <c r="D167" s="4">
        <v>27.359584571631402</v>
      </c>
      <c r="E167" s="4">
        <v>3.1207977173146599E-2</v>
      </c>
      <c r="F167" s="5">
        <v>2.6285748233365599E-2</v>
      </c>
      <c r="G167" s="5">
        <v>0</v>
      </c>
      <c r="H167" s="4">
        <v>4.3432227262393504</v>
      </c>
      <c r="I167" s="4">
        <v>3.8844332870640299</v>
      </c>
      <c r="J167" s="4">
        <v>-13.907625857835599</v>
      </c>
      <c r="K167" s="4">
        <v>57.6980145747739</v>
      </c>
      <c r="L167" s="4">
        <v>26.809218731823702</v>
      </c>
      <c r="M167" s="4">
        <v>63.458984739223098</v>
      </c>
      <c r="N167" s="4">
        <v>80.906081905054293</v>
      </c>
      <c r="O167" s="4">
        <v>47.424946503271897</v>
      </c>
      <c r="P167" s="4">
        <v>199484.246197489</v>
      </c>
      <c r="Q167" s="4">
        <v>139963.34231496</v>
      </c>
      <c r="R167" s="4">
        <v>781.31056622076005</v>
      </c>
      <c r="S167" s="4">
        <v>0</v>
      </c>
      <c r="T167" s="4">
        <v>0</v>
      </c>
      <c r="U167" s="4">
        <v>7.7146868349348601E-3</v>
      </c>
      <c r="V167" s="4">
        <v>1</v>
      </c>
      <c r="W167" s="4">
        <v>0</v>
      </c>
      <c r="X167" s="4">
        <v>0.60527373676145102</v>
      </c>
      <c r="Y167" s="4">
        <v>0</v>
      </c>
      <c r="Z167" s="5">
        <v>1.1965233726592499E-3</v>
      </c>
      <c r="AA167" s="5">
        <v>2.0757495090081E-4</v>
      </c>
      <c r="AB167" s="10">
        <v>7.1977406349873598E-3</v>
      </c>
      <c r="AC167" s="10">
        <v>1.03126717950312E-3</v>
      </c>
      <c r="AD167" s="10">
        <v>1.6652623615254498E-2</v>
      </c>
      <c r="AE167" s="4">
        <v>0.30185936038279898</v>
      </c>
      <c r="AF167" s="4">
        <v>3.08030147489337E-2</v>
      </c>
      <c r="AG167" s="4">
        <v>0.19592945943152601</v>
      </c>
      <c r="AH167" s="4">
        <v>0.40249123770651901</v>
      </c>
      <c r="AI167" s="4">
        <v>0.50301383475737105</v>
      </c>
      <c r="AJ167" s="4">
        <v>0.55137600716181701</v>
      </c>
      <c r="AK167" s="4">
        <v>0.593680587930979</v>
      </c>
      <c r="AL167" s="4">
        <v>0.67295595432745903</v>
      </c>
      <c r="AM167" s="4">
        <v>0</v>
      </c>
      <c r="AN167" s="4">
        <v>0</v>
      </c>
      <c r="AO167" s="4" t="s">
        <v>150</v>
      </c>
      <c r="AP167" s="4" t="s">
        <v>134</v>
      </c>
      <c r="AQ167">
        <v>88876722.370000005</v>
      </c>
      <c r="AR167" s="4">
        <v>635</v>
      </c>
      <c r="AS167" s="15">
        <v>0</v>
      </c>
      <c r="AT167" s="15">
        <v>0</v>
      </c>
      <c r="AU167" s="15">
        <v>0</v>
      </c>
      <c r="AV167" s="15">
        <v>100</v>
      </c>
      <c r="AW167" s="15">
        <v>0</v>
      </c>
      <c r="AX167" s="15">
        <v>100</v>
      </c>
      <c r="AY167" s="31">
        <v>2607.71625529516</v>
      </c>
    </row>
    <row r="168" spans="1:51" x14ac:dyDescent="0.25">
      <c r="A168">
        <v>96</v>
      </c>
      <c r="B168" s="4">
        <v>0.97069720353217703</v>
      </c>
      <c r="C168" s="4">
        <v>27.369555618492299</v>
      </c>
      <c r="D168" s="4">
        <v>30.0149396121707</v>
      </c>
      <c r="E168" s="4">
        <v>2.6296887075352E-2</v>
      </c>
      <c r="F168" s="5">
        <v>2.9302796467821999E-2</v>
      </c>
      <c r="G168" s="5">
        <v>0</v>
      </c>
      <c r="H168" s="4">
        <v>4.3782724080155004</v>
      </c>
      <c r="I168" s="4">
        <v>3.9300251364663201</v>
      </c>
      <c r="J168" s="4">
        <v>-16.378443020888898</v>
      </c>
      <c r="K168" s="4">
        <v>63.440608620670403</v>
      </c>
      <c r="L168" s="4">
        <v>21.7014539127752</v>
      </c>
      <c r="M168" s="4">
        <v>64.433681175063597</v>
      </c>
      <c r="N168" s="4">
        <v>61.8586358086392</v>
      </c>
      <c r="O168" s="4">
        <v>38.805572511378202</v>
      </c>
      <c r="P168" s="4">
        <v>206655.39855751101</v>
      </c>
      <c r="Q168" s="4">
        <v>181884.95798697</v>
      </c>
      <c r="R168" s="4">
        <v>786.521862514247</v>
      </c>
      <c r="S168" s="4">
        <v>0</v>
      </c>
      <c r="T168" s="4">
        <v>0</v>
      </c>
      <c r="U168" s="4">
        <v>1.69531406251812E-2</v>
      </c>
      <c r="V168" s="4">
        <v>1</v>
      </c>
      <c r="W168" s="4">
        <v>0</v>
      </c>
      <c r="X168" s="4">
        <v>0.79910868266000401</v>
      </c>
      <c r="Y168" s="4">
        <v>0</v>
      </c>
      <c r="Z168" s="5">
        <v>8.2474831375182003E-4</v>
      </c>
      <c r="AA168" s="5">
        <v>1.8521566827440201E-4</v>
      </c>
      <c r="AB168" s="10">
        <v>6.6420778845741801E-3</v>
      </c>
      <c r="AC168" s="10">
        <v>1.00725884394861E-3</v>
      </c>
      <c r="AD168" s="10">
        <v>2.0643477497491E-2</v>
      </c>
      <c r="AE168" s="4">
        <v>0.29489347890355799</v>
      </c>
      <c r="AF168" s="4">
        <v>5.3833261474706802E-2</v>
      </c>
      <c r="AG168" s="4">
        <v>0.25736460820742102</v>
      </c>
      <c r="AH168" s="4">
        <v>0.44833090939127501</v>
      </c>
      <c r="AI168" s="4">
        <v>0.52611689481381496</v>
      </c>
      <c r="AJ168" s="4">
        <v>0.55825689365407605</v>
      </c>
      <c r="AK168" s="4">
        <v>0.60159630645718198</v>
      </c>
      <c r="AL168" s="4">
        <v>0.65826602316395699</v>
      </c>
      <c r="AM168" s="4">
        <v>0</v>
      </c>
      <c r="AN168" s="4">
        <v>0</v>
      </c>
      <c r="AO168" s="4" t="s">
        <v>151</v>
      </c>
      <c r="AP168" s="4" t="s">
        <v>135</v>
      </c>
      <c r="AQ168">
        <v>279193410.50999999</v>
      </c>
      <c r="AR168" s="4">
        <v>1535</v>
      </c>
      <c r="AS168" s="15">
        <v>0</v>
      </c>
      <c r="AT168" s="15">
        <v>0</v>
      </c>
      <c r="AU168" s="15">
        <v>0</v>
      </c>
      <c r="AV168" s="15">
        <v>100</v>
      </c>
      <c r="AW168" s="15">
        <v>0</v>
      </c>
      <c r="AX168" s="15">
        <v>100</v>
      </c>
      <c r="AY168">
        <v>2267.7590800293101</v>
      </c>
    </row>
    <row r="169" spans="1:51" x14ac:dyDescent="0.25">
      <c r="A169">
        <v>96</v>
      </c>
      <c r="B169" s="4">
        <v>0.96682205849164904</v>
      </c>
      <c r="C169" s="4">
        <v>23.647043980335798</v>
      </c>
      <c r="D169" s="4">
        <v>33.294966634993202</v>
      </c>
      <c r="E169" s="4">
        <v>2.22327469780613E-2</v>
      </c>
      <c r="F169" s="5">
        <v>3.3177941508350801E-2</v>
      </c>
      <c r="G169" s="5">
        <v>0</v>
      </c>
      <c r="H169" s="4">
        <v>4.3882091949083897</v>
      </c>
      <c r="I169" s="4">
        <v>3.9369589435299401</v>
      </c>
      <c r="J169" s="4">
        <v>-15.0989837912069</v>
      </c>
      <c r="K169" s="4">
        <v>67.957599759550803</v>
      </c>
      <c r="L169" s="4">
        <v>17.8761855168216</v>
      </c>
      <c r="M169" s="4">
        <v>63.928568051950499</v>
      </c>
      <c r="N169" s="4">
        <v>60.517747872903399</v>
      </c>
      <c r="O169" s="4">
        <v>40.1863660456373</v>
      </c>
      <c r="P169" s="4">
        <v>241271.78329778399</v>
      </c>
      <c r="Q169" s="4">
        <v>222594.04439081199</v>
      </c>
      <c r="R169" s="4">
        <v>785.99589154692001</v>
      </c>
      <c r="S169" s="4">
        <v>0</v>
      </c>
      <c r="T169" s="4">
        <v>0</v>
      </c>
      <c r="U169" s="4">
        <v>2.28750429187955E-2</v>
      </c>
      <c r="V169" s="4">
        <v>1</v>
      </c>
      <c r="W169" s="4">
        <v>0</v>
      </c>
      <c r="X169" s="4">
        <v>0.88279989284862304</v>
      </c>
      <c r="Y169" s="4">
        <v>0</v>
      </c>
      <c r="Z169" s="5">
        <v>6.4051369374779499E-4</v>
      </c>
      <c r="AA169" s="5">
        <v>1.8074259144426399E-4</v>
      </c>
      <c r="AB169" s="10">
        <v>6.50745476267592E-3</v>
      </c>
      <c r="AC169" s="10">
        <v>1.12880981826026E-3</v>
      </c>
      <c r="AD169" s="10">
        <v>2.4720401829725899E-2</v>
      </c>
      <c r="AE169" s="4">
        <v>0.32097550101607297</v>
      </c>
      <c r="AF169" s="4">
        <v>5.2151815997189203E-2</v>
      </c>
      <c r="AG169" s="4">
        <v>0.22830006452395499</v>
      </c>
      <c r="AH169" s="4">
        <v>0.39836854434757502</v>
      </c>
      <c r="AI169" s="4">
        <v>0.467199604906263</v>
      </c>
      <c r="AJ169" s="4">
        <v>0.49535889430684499</v>
      </c>
      <c r="AK169" s="4">
        <v>0.53366951302796195</v>
      </c>
      <c r="AL169" s="4">
        <v>0.59796025922117502</v>
      </c>
      <c r="AM169" s="4">
        <v>0</v>
      </c>
      <c r="AN169" s="4">
        <v>0</v>
      </c>
      <c r="AO169" s="4" t="s">
        <v>152</v>
      </c>
      <c r="AP169" s="4" t="s">
        <v>136</v>
      </c>
      <c r="AQ169">
        <v>1337345018.7</v>
      </c>
      <c r="AR169" s="4">
        <v>6008</v>
      </c>
      <c r="AS169" s="15">
        <v>0</v>
      </c>
      <c r="AT169" s="15">
        <v>0</v>
      </c>
      <c r="AU169" s="15">
        <v>0</v>
      </c>
      <c r="AV169" s="15">
        <v>100</v>
      </c>
      <c r="AW169" s="15">
        <v>0</v>
      </c>
      <c r="AX169" s="15">
        <v>100</v>
      </c>
      <c r="AY169">
        <v>2184.7076619671102</v>
      </c>
    </row>
    <row r="170" spans="1:51" x14ac:dyDescent="0.25">
      <c r="A170">
        <v>96</v>
      </c>
      <c r="B170" s="4">
        <v>0.96546113946702095</v>
      </c>
      <c r="C170" s="4">
        <v>20.6567270556483</v>
      </c>
      <c r="D170" s="4">
        <v>34.413029134365203</v>
      </c>
      <c r="E170" s="4">
        <v>1.90974972857017E-2</v>
      </c>
      <c r="F170" s="5">
        <v>3.4538860532978499E-2</v>
      </c>
      <c r="G170" s="5">
        <v>0</v>
      </c>
      <c r="H170" s="4">
        <v>4.4092328338738298</v>
      </c>
      <c r="I170" s="4">
        <v>3.9155596941338802</v>
      </c>
      <c r="J170" s="4">
        <v>-12.064153228902301</v>
      </c>
      <c r="K170" s="4">
        <v>72.514679471674796</v>
      </c>
      <c r="L170" s="4">
        <v>17.278500639921599</v>
      </c>
      <c r="M170" s="4">
        <v>63.839974396744097</v>
      </c>
      <c r="N170" s="4">
        <v>63.856143511397903</v>
      </c>
      <c r="O170" s="4">
        <v>42.848191047847997</v>
      </c>
      <c r="P170" s="4">
        <v>253396.38750558501</v>
      </c>
      <c r="Q170" s="4">
        <v>230781.903018899</v>
      </c>
      <c r="R170" s="4">
        <v>785.13342598223505</v>
      </c>
      <c r="S170" s="4">
        <v>0</v>
      </c>
      <c r="T170" s="4">
        <v>0</v>
      </c>
      <c r="U170" s="4">
        <v>2.6208661166363001E-2</v>
      </c>
      <c r="V170" s="4">
        <v>1</v>
      </c>
      <c r="W170" s="4">
        <v>0</v>
      </c>
      <c r="X170" s="4">
        <v>0.85550447105100302</v>
      </c>
      <c r="Y170" s="4">
        <v>0</v>
      </c>
      <c r="Z170" s="5">
        <v>6.0710076097397303E-4</v>
      </c>
      <c r="AA170" s="5">
        <v>1.82750619908465E-4</v>
      </c>
      <c r="AB170" s="10">
        <v>6.4601861271543198E-3</v>
      </c>
      <c r="AC170" s="10">
        <v>1.1988963988591799E-3</v>
      </c>
      <c r="AD170" s="10">
        <v>2.6089908190062398E-2</v>
      </c>
      <c r="AE170" s="4">
        <v>0.326012767415649</v>
      </c>
      <c r="AF170" s="4">
        <v>4.1775275586316198E-2</v>
      </c>
      <c r="AG170" s="4">
        <v>0.21126203701385399</v>
      </c>
      <c r="AH170" s="4">
        <v>0.39239925467831299</v>
      </c>
      <c r="AI170" s="4">
        <v>0.46889542869001599</v>
      </c>
      <c r="AJ170" s="4">
        <v>0.502456963540033</v>
      </c>
      <c r="AK170" s="4">
        <v>0.53602968056720002</v>
      </c>
      <c r="AL170" s="4">
        <v>0.59629756252303201</v>
      </c>
      <c r="AM170" s="4">
        <v>0</v>
      </c>
      <c r="AN170" s="4">
        <v>0</v>
      </c>
      <c r="AO170" s="4" t="s">
        <v>72</v>
      </c>
      <c r="AP170" s="4" t="s">
        <v>73</v>
      </c>
      <c r="AQ170">
        <v>2722995673.7199998</v>
      </c>
      <c r="AR170" s="4">
        <v>11799</v>
      </c>
      <c r="AS170" s="15">
        <v>0</v>
      </c>
      <c r="AT170" s="15">
        <v>0</v>
      </c>
      <c r="AU170" s="15">
        <v>0</v>
      </c>
      <c r="AV170" s="15">
        <v>100</v>
      </c>
      <c r="AW170" s="15">
        <v>0</v>
      </c>
      <c r="AX170" s="15">
        <v>100</v>
      </c>
      <c r="AY170">
        <v>2260.7152159889001</v>
      </c>
    </row>
    <row r="171" spans="1:51" x14ac:dyDescent="0.25">
      <c r="A171">
        <v>96</v>
      </c>
      <c r="B171" s="4">
        <v>0.96462498320118795</v>
      </c>
      <c r="C171" s="4">
        <v>23.590480485039802</v>
      </c>
      <c r="D171" s="4">
        <v>35.091425958897197</v>
      </c>
      <c r="E171" s="4">
        <v>2.2172405324239301E-2</v>
      </c>
      <c r="F171" s="5">
        <v>3.5375016798810999E-2</v>
      </c>
      <c r="G171" s="5">
        <v>0</v>
      </c>
      <c r="H171" s="4">
        <v>4.5010994400210897</v>
      </c>
      <c r="I171" s="4">
        <v>3.8429218607929898</v>
      </c>
      <c r="J171" s="4">
        <v>-7.1850860677609498</v>
      </c>
      <c r="K171" s="4">
        <v>88.346907080894894</v>
      </c>
      <c r="L171" s="4">
        <v>17.517902555397299</v>
      </c>
      <c r="M171" s="4">
        <v>66.411672179141405</v>
      </c>
      <c r="N171" s="4">
        <v>69.175731284163902</v>
      </c>
      <c r="O171" s="4">
        <v>46.820457242009297</v>
      </c>
      <c r="P171" s="4">
        <v>245627.403797345</v>
      </c>
      <c r="Q171" s="4">
        <v>227750.438871505</v>
      </c>
      <c r="R171" s="4">
        <v>784.07351109443005</v>
      </c>
      <c r="S171" s="4">
        <v>0</v>
      </c>
      <c r="T171" s="4">
        <v>0</v>
      </c>
      <c r="U171" s="4">
        <v>2.3135115222598899E-2</v>
      </c>
      <c r="V171" s="4">
        <v>1</v>
      </c>
      <c r="W171" s="4">
        <v>0</v>
      </c>
      <c r="X171" s="4">
        <v>0.84635045013889398</v>
      </c>
      <c r="Y171" s="4">
        <v>0</v>
      </c>
      <c r="Z171" s="5">
        <v>5.9611350397813397E-4</v>
      </c>
      <c r="AA171" s="5">
        <v>2.1754265808006899E-4</v>
      </c>
      <c r="AB171" s="10">
        <v>6.4174632461899998E-3</v>
      </c>
      <c r="AC171" s="10">
        <v>1.4439207750177199E-3</v>
      </c>
      <c r="AD171" s="10">
        <v>2.6699958883054702E-2</v>
      </c>
      <c r="AE171" s="4">
        <v>0.32272678835748297</v>
      </c>
      <c r="AF171" s="4">
        <v>4.7342680102651302E-2</v>
      </c>
      <c r="AG171" s="4">
        <v>0.22807545665199999</v>
      </c>
      <c r="AH171" s="4">
        <v>0.39256479393421201</v>
      </c>
      <c r="AI171" s="4">
        <v>0.47387381652599903</v>
      </c>
      <c r="AJ171" s="4">
        <v>0.51279071248074504</v>
      </c>
      <c r="AK171" s="4">
        <v>0.54832412894487004</v>
      </c>
      <c r="AL171" s="4">
        <v>0.60808768293660398</v>
      </c>
      <c r="AM171" s="4">
        <v>0</v>
      </c>
      <c r="AN171" s="4">
        <v>0</v>
      </c>
      <c r="AO171" s="4" t="s">
        <v>74</v>
      </c>
      <c r="AP171" s="4" t="s">
        <v>75</v>
      </c>
      <c r="AQ171">
        <v>27338251680.380001</v>
      </c>
      <c r="AR171" s="4">
        <v>120036</v>
      </c>
      <c r="AS171" s="15">
        <v>0</v>
      </c>
      <c r="AT171" s="15">
        <v>0</v>
      </c>
      <c r="AU171" s="15">
        <v>0</v>
      </c>
      <c r="AV171" s="15">
        <v>100</v>
      </c>
      <c r="AW171" s="15">
        <v>0</v>
      </c>
      <c r="AX171" s="15">
        <v>100</v>
      </c>
      <c r="AY171">
        <v>2673.14969124869</v>
      </c>
    </row>
    <row r="172" spans="1:51" x14ac:dyDescent="0.25">
      <c r="A172">
        <v>96</v>
      </c>
      <c r="B172" s="4">
        <v>0.96294480947244498</v>
      </c>
      <c r="C172" s="4">
        <v>25.412432750466198</v>
      </c>
      <c r="D172" s="4">
        <v>36.435189217518896</v>
      </c>
      <c r="E172" s="4">
        <v>2.4136959032566699E-2</v>
      </c>
      <c r="F172" s="5">
        <v>3.7055190527554897E-2</v>
      </c>
      <c r="G172" s="5">
        <v>0</v>
      </c>
      <c r="H172" s="4">
        <v>4.6901250952226796</v>
      </c>
      <c r="I172" s="4">
        <v>3.8358306229664199</v>
      </c>
      <c r="J172" s="4">
        <v>1.0533521799855901</v>
      </c>
      <c r="K172" s="4">
        <v>111.050790091183</v>
      </c>
      <c r="L172" s="4">
        <v>17.414145558402399</v>
      </c>
      <c r="M172" s="4">
        <v>66.916280635958302</v>
      </c>
      <c r="N172" s="4">
        <v>81.868794700121796</v>
      </c>
      <c r="O172" s="4">
        <v>56.283579349223203</v>
      </c>
      <c r="P172" s="4">
        <v>245289.536262965</v>
      </c>
      <c r="Q172" s="4">
        <v>229173.47100490701</v>
      </c>
      <c r="R172" s="4">
        <v>780.51891879348398</v>
      </c>
      <c r="S172" s="4">
        <v>0</v>
      </c>
      <c r="T172" s="4">
        <v>0</v>
      </c>
      <c r="U172" s="4">
        <v>2.8941226014788698E-2</v>
      </c>
      <c r="V172" s="4">
        <v>1</v>
      </c>
      <c r="W172" s="4">
        <v>0</v>
      </c>
      <c r="X172" s="4">
        <v>0.81273952192175802</v>
      </c>
      <c r="Y172" s="4">
        <v>0</v>
      </c>
      <c r="Z172" s="5">
        <v>5.8166191067277203E-4</v>
      </c>
      <c r="AA172" s="5">
        <v>3.2427591120025301E-4</v>
      </c>
      <c r="AB172" s="10">
        <v>6.6509640051735904E-3</v>
      </c>
      <c r="AC172" s="10">
        <v>1.77137753646509E-3</v>
      </c>
      <c r="AD172" s="10">
        <v>2.7726893039043299E-2</v>
      </c>
      <c r="AE172" s="4">
        <v>0.30802492606349902</v>
      </c>
      <c r="AF172" s="4">
        <v>5.9354063444537503E-2</v>
      </c>
      <c r="AG172" s="4">
        <v>0.252871908791652</v>
      </c>
      <c r="AH172" s="4">
        <v>0.38679719216090303</v>
      </c>
      <c r="AI172" s="4">
        <v>0.48323239068892798</v>
      </c>
      <c r="AJ172" s="4">
        <v>0.53687427726534998</v>
      </c>
      <c r="AK172" s="4">
        <v>0.58187501517874995</v>
      </c>
      <c r="AL172" s="4">
        <v>0.64470547435873504</v>
      </c>
      <c r="AM172" s="4">
        <v>0</v>
      </c>
      <c r="AN172" s="4">
        <v>0</v>
      </c>
      <c r="AO172" s="4" t="s">
        <v>76</v>
      </c>
      <c r="AP172" s="4" t="s">
        <v>77</v>
      </c>
      <c r="AQ172">
        <v>25172643228.650002</v>
      </c>
      <c r="AR172" s="4">
        <v>109841</v>
      </c>
      <c r="AS172" s="15">
        <v>0</v>
      </c>
      <c r="AT172" s="15">
        <v>0</v>
      </c>
      <c r="AU172" s="15">
        <v>0</v>
      </c>
      <c r="AV172" s="15">
        <v>100</v>
      </c>
      <c r="AW172" s="15">
        <v>0</v>
      </c>
      <c r="AX172" s="15">
        <v>100</v>
      </c>
      <c r="AY172">
        <v>3124.1769628260899</v>
      </c>
    </row>
    <row r="173" spans="1:51" x14ac:dyDescent="0.25">
      <c r="A173">
        <v>96</v>
      </c>
      <c r="B173" s="4">
        <v>0.95862191158643795</v>
      </c>
      <c r="C173" s="4">
        <v>30.203725825557701</v>
      </c>
      <c r="D173" s="4">
        <v>39.776191111235399</v>
      </c>
      <c r="E173" s="4">
        <v>2.9521273107212701E-2</v>
      </c>
      <c r="F173" s="5">
        <v>4.1378088413561498E-2</v>
      </c>
      <c r="G173" s="5">
        <v>0</v>
      </c>
      <c r="H173" s="4">
        <v>4.8274286236996602</v>
      </c>
      <c r="I173" s="4">
        <v>3.8480306707011001</v>
      </c>
      <c r="J173" s="4">
        <v>11.289255531769101</v>
      </c>
      <c r="K173" s="4">
        <v>135.28166227636299</v>
      </c>
      <c r="L173" s="4">
        <v>16.623028815265702</v>
      </c>
      <c r="M173" s="4">
        <v>63.714930005199399</v>
      </c>
      <c r="N173" s="4">
        <v>94.503384800566494</v>
      </c>
      <c r="O173" s="4">
        <v>65.167181651238295</v>
      </c>
      <c r="P173" s="4">
        <v>255582.607709873</v>
      </c>
      <c r="Q173" s="4">
        <v>240089.693458858</v>
      </c>
      <c r="R173" s="4">
        <v>777.56693108692696</v>
      </c>
      <c r="S173" s="4">
        <v>0</v>
      </c>
      <c r="T173" s="4">
        <v>0</v>
      </c>
      <c r="U173" s="4">
        <v>4.3380244363730898E-2</v>
      </c>
      <c r="V173" s="4">
        <v>1</v>
      </c>
      <c r="W173" s="4">
        <v>0</v>
      </c>
      <c r="X173" s="4">
        <v>0.85163092469800505</v>
      </c>
      <c r="Y173" s="4">
        <v>0</v>
      </c>
      <c r="Z173" s="5">
        <v>5.5849224718348999E-4</v>
      </c>
      <c r="AA173" s="5">
        <v>4.36531982527184E-4</v>
      </c>
      <c r="AB173" s="10">
        <v>6.7090443065536496E-3</v>
      </c>
      <c r="AC173" s="10">
        <v>2.1659662114683598E-3</v>
      </c>
      <c r="AD173" s="10">
        <v>3.1508035071533901E-2</v>
      </c>
      <c r="AE173" s="4">
        <v>0.31326643154380601</v>
      </c>
      <c r="AF173" s="4">
        <v>5.2540381036852303E-2</v>
      </c>
      <c r="AG173" s="4">
        <v>0.23203053950630401</v>
      </c>
      <c r="AH173" s="4">
        <v>0.35384329593545399</v>
      </c>
      <c r="AI173" s="4">
        <v>0.46466936053326802</v>
      </c>
      <c r="AJ173" s="4">
        <v>0.53503515881688601</v>
      </c>
      <c r="AK173" s="4">
        <v>0.59757724380392696</v>
      </c>
      <c r="AL173" s="4">
        <v>0.64536185193039197</v>
      </c>
      <c r="AM173" s="4">
        <v>0</v>
      </c>
      <c r="AN173" s="4">
        <v>0</v>
      </c>
      <c r="AO173" s="4" t="s">
        <v>78</v>
      </c>
      <c r="AP173" s="4" t="s">
        <v>79</v>
      </c>
      <c r="AQ173">
        <v>10302969015.4</v>
      </c>
      <c r="AR173" s="4">
        <v>42913</v>
      </c>
      <c r="AS173" s="15">
        <v>0</v>
      </c>
      <c r="AT173" s="15">
        <v>0</v>
      </c>
      <c r="AU173" s="15">
        <v>0</v>
      </c>
      <c r="AV173" s="15">
        <v>100</v>
      </c>
      <c r="AW173" s="15">
        <v>0</v>
      </c>
      <c r="AX173" s="15">
        <v>100</v>
      </c>
      <c r="AY173">
        <v>3061.3979224454501</v>
      </c>
    </row>
    <row r="174" spans="1:51" x14ac:dyDescent="0.25">
      <c r="A174">
        <v>96</v>
      </c>
      <c r="B174" s="4">
        <v>0.95581171161848999</v>
      </c>
      <c r="C174" s="4">
        <v>37.065712708586602</v>
      </c>
      <c r="D174" s="4">
        <v>41.8609177661301</v>
      </c>
      <c r="E174" s="4">
        <v>3.7854817075354999E-2</v>
      </c>
      <c r="F174" s="5">
        <v>4.4188288381509101E-2</v>
      </c>
      <c r="G174" s="5">
        <v>0</v>
      </c>
      <c r="H174" s="4">
        <v>4.9992109316912803</v>
      </c>
      <c r="I174" s="4">
        <v>3.9303943682504099</v>
      </c>
      <c r="J174" s="4">
        <v>18.672621659987499</v>
      </c>
      <c r="K174" s="4">
        <v>160.82336237457599</v>
      </c>
      <c r="L174" s="4">
        <v>16.5818030931969</v>
      </c>
      <c r="M174" s="4">
        <v>58.2523791620644</v>
      </c>
      <c r="N174" s="4">
        <v>103.019306786237</v>
      </c>
      <c r="O174" s="4">
        <v>71.418859778094102</v>
      </c>
      <c r="P174" s="4">
        <v>256144.28227821799</v>
      </c>
      <c r="Q174" s="4">
        <v>240724.665065062</v>
      </c>
      <c r="R174" s="4">
        <v>774.84282235206399</v>
      </c>
      <c r="S174" s="4">
        <v>0</v>
      </c>
      <c r="T174" s="4">
        <v>0</v>
      </c>
      <c r="U174" s="4">
        <v>6.4975578747153095E-2</v>
      </c>
      <c r="V174" s="4">
        <v>1</v>
      </c>
      <c r="W174" s="4">
        <v>0</v>
      </c>
      <c r="X174" s="4">
        <v>0.81564393698829296</v>
      </c>
      <c r="Y174" s="4">
        <v>0</v>
      </c>
      <c r="Z174" s="5">
        <v>5.3517973729922004E-4</v>
      </c>
      <c r="AA174" s="5">
        <v>5.6117338769324002E-4</v>
      </c>
      <c r="AB174" s="10">
        <v>6.9099946765338403E-3</v>
      </c>
      <c r="AC174" s="10">
        <v>2.23190254549598E-3</v>
      </c>
      <c r="AD174" s="10">
        <v>3.39500193588212E-2</v>
      </c>
      <c r="AE174" s="4">
        <v>0.31755807365067401</v>
      </c>
      <c r="AF174" s="4">
        <v>2.2132220805820699E-2</v>
      </c>
      <c r="AG174" s="4">
        <v>0.17691980252106099</v>
      </c>
      <c r="AH174" s="4">
        <v>0.30579086631114799</v>
      </c>
      <c r="AI174" s="4">
        <v>0.45014860349774699</v>
      </c>
      <c r="AJ174" s="4">
        <v>0.55294986929651102</v>
      </c>
      <c r="AK174" s="4">
        <v>0.62445864133161699</v>
      </c>
      <c r="AL174" s="4">
        <v>0.66551131092665206</v>
      </c>
      <c r="AM174" s="4">
        <v>0</v>
      </c>
      <c r="AN174" s="4">
        <v>0</v>
      </c>
      <c r="AO174" s="4" t="s">
        <v>80</v>
      </c>
      <c r="AP174" s="4" t="s">
        <v>81</v>
      </c>
      <c r="AQ174">
        <v>4421389923.25</v>
      </c>
      <c r="AR174" s="4">
        <v>18367</v>
      </c>
      <c r="AS174" s="15">
        <v>0</v>
      </c>
      <c r="AT174" s="15">
        <v>0</v>
      </c>
      <c r="AU174" s="15">
        <v>0</v>
      </c>
      <c r="AV174" s="15">
        <v>100</v>
      </c>
      <c r="AW174" s="15">
        <v>0</v>
      </c>
      <c r="AX174" s="15">
        <v>100</v>
      </c>
      <c r="AY174">
        <v>2922.4418209896198</v>
      </c>
    </row>
    <row r="175" spans="1:51" x14ac:dyDescent="0.25">
      <c r="A175">
        <v>96</v>
      </c>
      <c r="B175" s="4">
        <v>0.95551347045351298</v>
      </c>
      <c r="C175" s="4">
        <v>39.173711421572897</v>
      </c>
      <c r="D175" s="4">
        <v>42.0782376548473</v>
      </c>
      <c r="E175" s="4">
        <v>4.05825574345356E-2</v>
      </c>
      <c r="F175" s="5">
        <v>4.4486529546485999E-2</v>
      </c>
      <c r="G175" s="5">
        <v>0</v>
      </c>
      <c r="H175" s="4">
        <v>5.13088843266552</v>
      </c>
      <c r="I175" s="4">
        <v>3.9935653041234498</v>
      </c>
      <c r="J175" s="4">
        <v>21.870178093076099</v>
      </c>
      <c r="K175" s="4">
        <v>184.67583096267799</v>
      </c>
      <c r="L175" s="4">
        <v>16.540365753541</v>
      </c>
      <c r="M175" s="4">
        <v>58.340140633728303</v>
      </c>
      <c r="N175" s="4">
        <v>108.47836202913</v>
      </c>
      <c r="O175" s="4">
        <v>73.189305305747595</v>
      </c>
      <c r="P175" s="4">
        <v>256994.62670849499</v>
      </c>
      <c r="Q175" s="4">
        <v>241332.99512527301</v>
      </c>
      <c r="R175" s="4">
        <v>772.86515974049701</v>
      </c>
      <c r="S175" s="4">
        <v>0</v>
      </c>
      <c r="T175" s="4">
        <v>0</v>
      </c>
      <c r="U175" s="4">
        <v>7.0554371739259006E-2</v>
      </c>
      <c r="V175" s="4">
        <v>1</v>
      </c>
      <c r="W175" s="4">
        <v>0</v>
      </c>
      <c r="X175" s="4">
        <v>0.88279592945190599</v>
      </c>
      <c r="Y175" s="4">
        <v>0</v>
      </c>
      <c r="Z175" s="5">
        <v>5.3843149910627499E-4</v>
      </c>
      <c r="AA175" s="5">
        <v>6.1697102681833999E-4</v>
      </c>
      <c r="AB175" s="10">
        <v>7.0949419686896498E-3</v>
      </c>
      <c r="AC175" s="10">
        <v>2.3880001791697098E-3</v>
      </c>
      <c r="AD175" s="10">
        <v>3.3848165560978902E-2</v>
      </c>
      <c r="AE175" s="4">
        <v>0.35108242103147702</v>
      </c>
      <c r="AF175" s="4">
        <v>7.8420153363191799E-3</v>
      </c>
      <c r="AG175" s="4">
        <v>0.10340257898221999</v>
      </c>
      <c r="AH175" s="4">
        <v>0.20538370330160899</v>
      </c>
      <c r="AI175" s="4">
        <v>0.33921872067108</v>
      </c>
      <c r="AJ175" s="4">
        <v>0.44442620960622098</v>
      </c>
      <c r="AK175" s="4">
        <v>0.52967841680555605</v>
      </c>
      <c r="AL175" s="4">
        <v>0.57891257208497604</v>
      </c>
      <c r="AM175" s="4">
        <v>0</v>
      </c>
      <c r="AN175" s="4">
        <v>0</v>
      </c>
      <c r="AO175" s="4" t="s">
        <v>82</v>
      </c>
      <c r="AP175" s="4" t="s">
        <v>83</v>
      </c>
      <c r="AQ175">
        <v>1435207322.01</v>
      </c>
      <c r="AR175" s="4">
        <v>5947</v>
      </c>
      <c r="AS175" s="15">
        <v>0</v>
      </c>
      <c r="AT175" s="15">
        <v>0</v>
      </c>
      <c r="AU175" s="15">
        <v>0</v>
      </c>
      <c r="AV175" s="15">
        <v>100</v>
      </c>
      <c r="AW175" s="15">
        <v>0</v>
      </c>
      <c r="AX175" s="15">
        <v>100</v>
      </c>
      <c r="AY175">
        <v>3137.4407418688202</v>
      </c>
    </row>
    <row r="176" spans="1:51" x14ac:dyDescent="0.25">
      <c r="A176">
        <v>96</v>
      </c>
      <c r="B176" s="4">
        <v>0.95676306171217695</v>
      </c>
      <c r="C176" s="4">
        <v>34.897978260154602</v>
      </c>
      <c r="D176" s="4">
        <v>41.162691336402403</v>
      </c>
      <c r="E176" s="4">
        <v>3.5135769938867703E-2</v>
      </c>
      <c r="F176" s="5">
        <v>4.32369382878224E-2</v>
      </c>
      <c r="G176" s="5">
        <v>0</v>
      </c>
      <c r="H176" s="4">
        <v>5.2474381746910499</v>
      </c>
      <c r="I176" s="4">
        <v>4.0401149697953702</v>
      </c>
      <c r="J176" s="4">
        <v>25.314136542756</v>
      </c>
      <c r="K176" s="4">
        <v>209.39974425365901</v>
      </c>
      <c r="L176" s="4">
        <v>16.880119604901498</v>
      </c>
      <c r="M176" s="4">
        <v>59.9054831856117</v>
      </c>
      <c r="N176" s="4">
        <v>111.57137400533701</v>
      </c>
      <c r="O176" s="4">
        <v>74.950572686452304</v>
      </c>
      <c r="P176" s="4">
        <v>252548.27081710901</v>
      </c>
      <c r="Q176" s="4">
        <v>236479.24262028601</v>
      </c>
      <c r="R176" s="4">
        <v>771.178236073976</v>
      </c>
      <c r="S176" s="4">
        <v>0</v>
      </c>
      <c r="T176" s="4">
        <v>0</v>
      </c>
      <c r="U176" s="4">
        <v>6.7884729653049994E-2</v>
      </c>
      <c r="V176" s="4">
        <v>1</v>
      </c>
      <c r="W176" s="4">
        <v>0</v>
      </c>
      <c r="X176" s="4">
        <v>0.91203285080142205</v>
      </c>
      <c r="Y176" s="4">
        <v>0</v>
      </c>
      <c r="Z176" s="5">
        <v>5.4653634876621797E-4</v>
      </c>
      <c r="AA176" s="5">
        <v>6.8371338348502105E-4</v>
      </c>
      <c r="AB176" s="10">
        <v>7.1760529093827102E-3</v>
      </c>
      <c r="AC176" s="10">
        <v>2.2589480098157101E-3</v>
      </c>
      <c r="AD176" s="10">
        <v>3.25716684359902E-2</v>
      </c>
      <c r="AE176" s="4">
        <v>0.350501079444693</v>
      </c>
      <c r="AF176" s="4">
        <v>6.7174016447045402E-3</v>
      </c>
      <c r="AG176" s="4">
        <v>8.9513742436981195E-2</v>
      </c>
      <c r="AH176" s="4">
        <v>0.165631917275708</v>
      </c>
      <c r="AI176" s="4">
        <v>0.27209186797623303</v>
      </c>
      <c r="AJ176" s="4">
        <v>0.39625476925380199</v>
      </c>
      <c r="AK176" s="4">
        <v>0.47311249618673301</v>
      </c>
      <c r="AL176" s="4">
        <v>0.55941765760647499</v>
      </c>
      <c r="AM176" s="4">
        <v>0</v>
      </c>
      <c r="AN176" s="4">
        <v>0</v>
      </c>
      <c r="AO176" s="4" t="s">
        <v>84</v>
      </c>
      <c r="AP176" s="4" t="s">
        <v>85</v>
      </c>
      <c r="AQ176">
        <v>363705075.14999998</v>
      </c>
      <c r="AR176" s="4">
        <v>1538</v>
      </c>
      <c r="AS176" s="15">
        <v>0</v>
      </c>
      <c r="AT176" s="15">
        <v>0</v>
      </c>
      <c r="AU176" s="15">
        <v>0</v>
      </c>
      <c r="AV176" s="15">
        <v>100</v>
      </c>
      <c r="AW176" s="15">
        <v>0</v>
      </c>
      <c r="AX176" s="15">
        <v>100</v>
      </c>
      <c r="AY176">
        <v>3453.4603012314101</v>
      </c>
    </row>
    <row r="177" spans="1:51" x14ac:dyDescent="0.25">
      <c r="A177">
        <v>96</v>
      </c>
      <c r="B177" s="4">
        <v>0.95681684556505597</v>
      </c>
      <c r="C177" s="4">
        <v>46.615277153255697</v>
      </c>
      <c r="D177" s="4">
        <v>41.122989021049101</v>
      </c>
      <c r="E177" s="4">
        <v>5.0959493087074703E-2</v>
      </c>
      <c r="F177" s="5">
        <v>4.3183154434943201E-2</v>
      </c>
      <c r="G177" s="5">
        <v>0</v>
      </c>
      <c r="H177" s="4">
        <v>5.3651453468541899</v>
      </c>
      <c r="I177" s="4">
        <v>4.1564477421026798</v>
      </c>
      <c r="J177" s="4">
        <v>18.793945823611399</v>
      </c>
      <c r="K177" s="4">
        <v>234.21893626994199</v>
      </c>
      <c r="L177" s="4">
        <v>16.437557256880801</v>
      </c>
      <c r="M177" s="4">
        <v>65.103706611509196</v>
      </c>
      <c r="N177" s="4">
        <v>118.68625762001101</v>
      </c>
      <c r="O177" s="4">
        <v>76.527893781806796</v>
      </c>
      <c r="P177" s="4">
        <v>258891.04950270799</v>
      </c>
      <c r="Q177" s="4">
        <v>242841.602666666</v>
      </c>
      <c r="R177" s="4">
        <v>772.47141965836101</v>
      </c>
      <c r="S177" s="4">
        <v>0</v>
      </c>
      <c r="T177" s="4">
        <v>0</v>
      </c>
      <c r="U177" s="4">
        <v>7.3385500310662696E-2</v>
      </c>
      <c r="V177" s="4">
        <v>1</v>
      </c>
      <c r="W177" s="4">
        <v>0</v>
      </c>
      <c r="X177" s="4">
        <v>0.99498280836659003</v>
      </c>
      <c r="Y177" s="4">
        <v>0</v>
      </c>
      <c r="Z177" s="5">
        <v>5.6756939985035202E-4</v>
      </c>
      <c r="AA177" s="5">
        <v>6.4932974108538298E-4</v>
      </c>
      <c r="AB177" s="10">
        <v>7.4892214229999397E-3</v>
      </c>
      <c r="AC177" s="10">
        <v>2.20298993817026E-3</v>
      </c>
      <c r="AD177" s="10">
        <v>3.2274024516536201E-2</v>
      </c>
      <c r="AE177" s="4">
        <v>0.39937919513561598</v>
      </c>
      <c r="AF177" s="4">
        <v>0</v>
      </c>
      <c r="AG177" s="4">
        <v>2.1641502465584401E-2</v>
      </c>
      <c r="AH177" s="4">
        <v>6.9967558331932606E-2</v>
      </c>
      <c r="AI177" s="4">
        <v>9.3209841399833002E-2</v>
      </c>
      <c r="AJ177" s="4">
        <v>0.17506895190235999</v>
      </c>
      <c r="AK177" s="4">
        <v>0.21458533881787101</v>
      </c>
      <c r="AL177" s="4">
        <v>0.36025771293001302</v>
      </c>
      <c r="AM177" s="4">
        <v>0</v>
      </c>
      <c r="AN177" s="4">
        <v>0</v>
      </c>
      <c r="AO177" s="4" t="s">
        <v>86</v>
      </c>
      <c r="AP177" s="4" t="s">
        <v>87</v>
      </c>
      <c r="AQ177">
        <v>76495104.840000004</v>
      </c>
      <c r="AR177" s="4">
        <v>315</v>
      </c>
      <c r="AS177" s="15">
        <v>0</v>
      </c>
      <c r="AT177" s="15">
        <v>0</v>
      </c>
      <c r="AU177" s="15">
        <v>0</v>
      </c>
      <c r="AV177" s="15">
        <v>100</v>
      </c>
      <c r="AW177" s="15">
        <v>0</v>
      </c>
      <c r="AX177" s="15">
        <v>100</v>
      </c>
      <c r="AY177" s="31">
        <v>3561.92974728229</v>
      </c>
    </row>
    <row r="178" spans="1:51" x14ac:dyDescent="0.25">
      <c r="A178">
        <v>96</v>
      </c>
      <c r="B178" s="4">
        <v>0.95720651505632903</v>
      </c>
      <c r="C178" s="4">
        <v>46.545951184352703</v>
      </c>
      <c r="D178" s="4">
        <v>40.834607384158303</v>
      </c>
      <c r="E178" s="4">
        <v>5.0856851323405401E-2</v>
      </c>
      <c r="F178" s="5">
        <v>4.27934849436706E-2</v>
      </c>
      <c r="G178" s="5">
        <v>0</v>
      </c>
      <c r="H178" s="4">
        <v>5.6697491325902503</v>
      </c>
      <c r="I178" s="4">
        <v>4.2023214023232303</v>
      </c>
      <c r="J178" s="4">
        <v>28.538728873138002</v>
      </c>
      <c r="K178" s="4">
        <v>267.43274959333502</v>
      </c>
      <c r="L178" s="4">
        <v>16.437987025532799</v>
      </c>
      <c r="M178" s="4">
        <v>70.025367982126397</v>
      </c>
      <c r="N178" s="4">
        <v>119.063931675417</v>
      </c>
      <c r="O178" s="4">
        <v>77.880161454441904</v>
      </c>
      <c r="P178" s="4">
        <v>254450.207489683</v>
      </c>
      <c r="Q178" s="4">
        <v>242835.69468750001</v>
      </c>
      <c r="R178" s="4">
        <v>771.932078476627</v>
      </c>
      <c r="S178" s="4">
        <v>0</v>
      </c>
      <c r="T178" s="4">
        <v>0</v>
      </c>
      <c r="U178" s="4">
        <v>8.1076744840112902E-2</v>
      </c>
      <c r="V178" s="4">
        <v>1</v>
      </c>
      <c r="W178" s="4">
        <v>0</v>
      </c>
      <c r="X178" s="4">
        <v>1</v>
      </c>
      <c r="Y178" s="4">
        <v>0</v>
      </c>
      <c r="Z178" s="5">
        <v>6.0722514471187104E-4</v>
      </c>
      <c r="AA178" s="5">
        <v>5.26401743220698E-4</v>
      </c>
      <c r="AB178" s="10">
        <v>7.0072680091485904E-3</v>
      </c>
      <c r="AC178" s="10">
        <v>2.01751077563121E-3</v>
      </c>
      <c r="AD178" s="10">
        <v>3.2635058981574497E-2</v>
      </c>
      <c r="AE178" s="4">
        <v>0.36549679794391898</v>
      </c>
      <c r="AF178" s="4">
        <v>0</v>
      </c>
      <c r="AG178" s="4">
        <v>9.6287700435020007E-3</v>
      </c>
      <c r="AH178" s="4">
        <v>9.6287700435020007E-3</v>
      </c>
      <c r="AI178" s="4">
        <v>2.8545150313138101E-2</v>
      </c>
      <c r="AJ178" s="4">
        <v>0.19108662674041599</v>
      </c>
      <c r="AK178" s="4">
        <v>0.49256339957116202</v>
      </c>
      <c r="AL178" s="4">
        <v>0.61320691627162605</v>
      </c>
      <c r="AM178" s="4">
        <v>0</v>
      </c>
      <c r="AN178" s="4">
        <v>0</v>
      </c>
      <c r="AO178" s="4" t="s">
        <v>154</v>
      </c>
      <c r="AP178" s="4" t="s">
        <v>155</v>
      </c>
      <c r="AQ178">
        <v>15541484.460000001</v>
      </c>
      <c r="AR178" s="4">
        <v>64</v>
      </c>
      <c r="AS178" s="15">
        <v>0</v>
      </c>
      <c r="AT178" s="15">
        <v>0</v>
      </c>
      <c r="AU178" s="15">
        <v>0</v>
      </c>
      <c r="AV178" s="15">
        <v>100</v>
      </c>
      <c r="AW178" s="15">
        <v>0</v>
      </c>
      <c r="AX178" s="15">
        <v>100</v>
      </c>
      <c r="AY178" s="31">
        <v>3600.2466320717599</v>
      </c>
    </row>
    <row r="179" spans="1:51" s="17" customFormat="1" x14ac:dyDescent="0.25">
      <c r="A179" s="15"/>
      <c r="B179" s="20"/>
      <c r="C179" s="21"/>
      <c r="D179" s="16"/>
      <c r="E179" s="16"/>
      <c r="F179" s="20"/>
      <c r="G179" s="21"/>
      <c r="H179" s="21"/>
      <c r="K179" s="15"/>
      <c r="L179" s="15"/>
      <c r="M179" s="23"/>
      <c r="N179" s="16"/>
      <c r="O179" s="21"/>
      <c r="P179" s="22"/>
      <c r="X179" s="18"/>
      <c r="Y179" s="16"/>
      <c r="Z179" s="16"/>
      <c r="AC179" s="18"/>
      <c r="AD179" s="16"/>
      <c r="AE179" s="16"/>
      <c r="AQ179"/>
    </row>
    <row r="180" spans="1:51" x14ac:dyDescent="0.25">
      <c r="L180" s="4" t="s">
        <v>160</v>
      </c>
      <c r="M180" s="30" t="s">
        <v>186</v>
      </c>
      <c r="O180" s="4"/>
      <c r="P180" s="30"/>
    </row>
    <row r="181" spans="1:51" s="35" customFormat="1" x14ac:dyDescent="0.25">
      <c r="L181" t="s">
        <v>153</v>
      </c>
      <c r="M181" s="4">
        <v>0.95</v>
      </c>
      <c r="O181" s="35" t="s">
        <v>169</v>
      </c>
      <c r="P181" s="35" t="s">
        <v>170</v>
      </c>
      <c r="AQ181"/>
    </row>
    <row r="182" spans="1:51" s="35" customFormat="1" x14ac:dyDescent="0.25">
      <c r="L182" s="35" t="s">
        <v>183</v>
      </c>
      <c r="M182" s="39">
        <v>1.1499999999999999</v>
      </c>
      <c r="O182" s="39">
        <v>0.4</v>
      </c>
      <c r="P182" s="35">
        <f>1-O182</f>
        <v>0.6</v>
      </c>
      <c r="AQ182"/>
    </row>
    <row r="183" spans="1:51" s="35" customFormat="1" x14ac:dyDescent="0.25">
      <c r="M183" s="39"/>
      <c r="AQ183"/>
    </row>
    <row r="184" spans="1:51" x14ac:dyDescent="0.25">
      <c r="K184" t="s">
        <v>98</v>
      </c>
      <c r="L184" t="s">
        <v>89</v>
      </c>
      <c r="M184" t="s">
        <v>90</v>
      </c>
    </row>
    <row r="185" spans="1:51" x14ac:dyDescent="0.25">
      <c r="A185" s="4" t="s">
        <v>93</v>
      </c>
      <c r="B185" t="str">
        <f>AQ122</f>
        <v>Balance</v>
      </c>
      <c r="C185" s="2" t="str">
        <f>AO122</f>
        <v>groupByColumn</v>
      </c>
      <c r="D185" t="str">
        <f>E122</f>
        <v>PREPAY_SMM1</v>
      </c>
      <c r="E185" t="str">
        <f>F122</f>
        <v>PREPAY_TRACKING_SMM1</v>
      </c>
      <c r="G185" t="str">
        <f>C122</f>
        <v>PREPAY_CPR1</v>
      </c>
      <c r="H185" t="str">
        <f>D122</f>
        <v>PREPAY_TRACKING_CPR1</v>
      </c>
      <c r="I185" t="s">
        <v>168</v>
      </c>
      <c r="K185" t="s">
        <v>92</v>
      </c>
      <c r="L185" t="s">
        <v>92</v>
      </c>
      <c r="M185" t="s">
        <v>92</v>
      </c>
      <c r="O185" t="s">
        <v>163</v>
      </c>
      <c r="P185" t="s">
        <v>164</v>
      </c>
      <c r="Q185" t="s">
        <v>165</v>
      </c>
      <c r="S185" t="s">
        <v>96</v>
      </c>
      <c r="T185" t="s">
        <v>97</v>
      </c>
      <c r="U185" t="s">
        <v>184</v>
      </c>
      <c r="V185" t="s">
        <v>91</v>
      </c>
    </row>
    <row r="186" spans="1:51" s="35" customFormat="1" x14ac:dyDescent="0.25">
      <c r="A186" s="14">
        <f>K123</f>
        <v>-18.37</v>
      </c>
      <c r="B186" s="32">
        <f>AQ123/1000000000</f>
        <v>3.8040870000000002E-5</v>
      </c>
      <c r="C186" s="33" t="str">
        <f>AO123</f>
        <v>08-2:-20--15</v>
      </c>
      <c r="D186" s="34">
        <f>E123</f>
        <v>1</v>
      </c>
      <c r="E186" s="34">
        <f>Z123+AA123+AB123+AC123+AD123</f>
        <v>1.7770370000000001E-2</v>
      </c>
      <c r="F186" s="32"/>
      <c r="G186" s="33">
        <f t="shared" ref="G186:H196" si="18">(1-(1-D186)^12)*100</f>
        <v>100</v>
      </c>
      <c r="H186" s="33">
        <f t="shared" si="18"/>
        <v>19.358913340761518</v>
      </c>
      <c r="I186" s="33">
        <f>(1-(1-SUM(Z153,AA153,AB153,AC153,AD153*M186))^12)*100</f>
        <v>19.549322360542444</v>
      </c>
      <c r="K186" s="14">
        <f>VLOOKUP($C186,'Refi Adj'!$B$2:$E$39,2,0)</f>
        <v>1</v>
      </c>
      <c r="L186" s="14">
        <f>VLOOKUP($C186,'Refi Adj'!$B$2:$E$39,3,0)</f>
        <v>1</v>
      </c>
      <c r="M186" s="14">
        <f>VLOOKUP($C186,'Refi Adj'!$B$2:$E$39,4,0)</f>
        <v>0.52</v>
      </c>
      <c r="O186" s="40">
        <f>AD153*M186</f>
        <v>2.5268880000000005E-4</v>
      </c>
      <c r="P186" s="40">
        <f>AD123</f>
        <v>5.9209999999999997E-5</v>
      </c>
      <c r="Q186" s="40">
        <f t="shared" ref="Q186:Q196" si="19">(O186*$O$79+P186*$P$79)</f>
        <v>1.3660152000000001E-4</v>
      </c>
      <c r="R186" s="14"/>
      <c r="S186" s="34">
        <f>Z123+AA123+AB123*K186+AC123*L186+Q186*$M$181</f>
        <v>1.7840931444000001E-2</v>
      </c>
      <c r="T186" s="33">
        <f t="shared" ref="T186:T196" si="20">100*(1-(1-S186)^12)</f>
        <v>19.42840304443806</v>
      </c>
      <c r="U186" s="33">
        <f>100*(1-(1-S186*$M$182)^12)</f>
        <v>22.023730464900314</v>
      </c>
      <c r="V186" s="36">
        <f t="shared" ref="V186:V196" si="21">D186/S186</f>
        <v>56.050885187180363</v>
      </c>
      <c r="X186" s="37"/>
      <c r="Y186" s="34"/>
      <c r="Z186" s="34"/>
      <c r="AD186" s="34"/>
      <c r="AE186" s="34"/>
      <c r="AJ186" s="34"/>
      <c r="AQ186"/>
    </row>
    <row r="187" spans="1:51" s="35" customFormat="1" x14ac:dyDescent="0.25">
      <c r="A187" s="14">
        <f>K124</f>
        <v>-6.4647465903148396</v>
      </c>
      <c r="B187" s="32">
        <f>AQ124/1000000000</f>
        <v>1.1322673E-4</v>
      </c>
      <c r="C187" s="33" t="str">
        <f>AO124</f>
        <v>08-4:-10--5</v>
      </c>
      <c r="D187" s="34">
        <f>E124</f>
        <v>2.1399538660214E-3</v>
      </c>
      <c r="E187" s="34">
        <f>Z124+AA124+AB124+AC124+AD124</f>
        <v>1.9412598990839781E-2</v>
      </c>
      <c r="F187" s="32"/>
      <c r="G187" s="33">
        <f t="shared" si="18"/>
        <v>2.5379351415128482</v>
      </c>
      <c r="H187" s="33">
        <f t="shared" si="18"/>
        <v>20.962042729521212</v>
      </c>
      <c r="I187" s="33">
        <f>(1-(1-SUM(Z154,AA154,AB154,AC154,AD154*M187))^12)*100</f>
        <v>21.171795910448377</v>
      </c>
      <c r="K187" s="14">
        <f>VLOOKUP($C187,'Refi Adj'!$B$2:$E$39,2,0)</f>
        <v>1</v>
      </c>
      <c r="L187" s="14">
        <f>VLOOKUP($C187,'Refi Adj'!$B$2:$E$39,3,0)</f>
        <v>1</v>
      </c>
      <c r="M187" s="14">
        <f>VLOOKUP($C187,'Refi Adj'!$B$2:$E$39,4,0)</f>
        <v>0.54</v>
      </c>
      <c r="O187" s="40">
        <f>AD154*M187</f>
        <v>2.8596217003624475E-4</v>
      </c>
      <c r="P187" s="40">
        <f>AD124</f>
        <v>6.8838717928178204E-5</v>
      </c>
      <c r="Q187" s="40">
        <f t="shared" si="19"/>
        <v>1.5568809877140484E-4</v>
      </c>
      <c r="R187" s="14"/>
      <c r="S187" s="34">
        <f>Z124+AA124+AB124*K187+AC124*L187+Q187*$M$181</f>
        <v>1.9491663966744441E-2</v>
      </c>
      <c r="T187" s="33">
        <f t="shared" si="20"/>
        <v>21.038482997617081</v>
      </c>
      <c r="U187" s="33">
        <f t="shared" ref="U187:U196" si="22">100*(1-(1-S187*$M$182)^12)</f>
        <v>23.818039419355152</v>
      </c>
      <c r="V187" s="36">
        <f t="shared" si="21"/>
        <v>0.10978815711539387</v>
      </c>
      <c r="X187" s="37"/>
      <c r="Y187" s="34"/>
      <c r="Z187" s="34"/>
      <c r="AC187" s="37"/>
      <c r="AD187" s="34"/>
      <c r="AE187" s="34"/>
      <c r="AJ187" s="34"/>
      <c r="AQ187"/>
    </row>
    <row r="188" spans="1:51" s="35" customFormat="1" x14ac:dyDescent="0.25">
      <c r="A188" s="14">
        <f>K125</f>
        <v>-2.4402987615154701</v>
      </c>
      <c r="B188" s="32">
        <f>AQ125/1000000000</f>
        <v>1.9047633999999999E-4</v>
      </c>
      <c r="C188" s="33" t="str">
        <f>AO125</f>
        <v>08:-25-0</v>
      </c>
      <c r="D188" s="34">
        <f>E125</f>
        <v>0.19634042775701899</v>
      </c>
      <c r="E188" s="34">
        <f>Z125+AA125+AB125+AC125+AD125</f>
        <v>1.8699862861815793E-2</v>
      </c>
      <c r="F188" s="32"/>
      <c r="G188" s="33">
        <f t="shared" si="18"/>
        <v>92.741189437465977</v>
      </c>
      <c r="H188" s="33">
        <f t="shared" si="18"/>
        <v>20.26989896163456</v>
      </c>
      <c r="I188" s="33">
        <f>(1-(1-SUM(Z155,AA155,AB155,AC155,AD155*M188))^12)*100</f>
        <v>20.541146501690598</v>
      </c>
      <c r="K188" s="14">
        <f>VLOOKUP($C188,'Refi Adj'!$B$2:$E$39,2,0)</f>
        <v>1</v>
      </c>
      <c r="L188" s="14">
        <f>VLOOKUP($C188,'Refi Adj'!$B$2:$E$39,3,0)</f>
        <v>1</v>
      </c>
      <c r="M188" s="14">
        <f>VLOOKUP($C188,'Refi Adj'!$B$2:$E$39,4,0)</f>
        <v>0.55000000000000004</v>
      </c>
      <c r="O188" s="40">
        <f>AD155*M188</f>
        <v>3.6773879622563604E-4</v>
      </c>
      <c r="P188" s="40">
        <f>AD125</f>
        <v>8.90995791729303E-5</v>
      </c>
      <c r="Q188" s="40">
        <f t="shared" si="19"/>
        <v>2.0055526599401259E-4</v>
      </c>
      <c r="R188" s="14"/>
      <c r="S188" s="34">
        <f t="shared" ref="S188:S200" si="23">Z125+AA125+AB125*K188+AC125*L188+Q186*$M$181</f>
        <v>1.8740534726642864E-2</v>
      </c>
      <c r="T188" s="33">
        <f t="shared" si="20"/>
        <v>20.309544725317718</v>
      </c>
      <c r="U188" s="33">
        <f t="shared" si="22"/>
        <v>23.006325043267349</v>
      </c>
      <c r="V188" s="36">
        <f t="shared" si="21"/>
        <v>10.476778310807088</v>
      </c>
      <c r="X188" s="37"/>
      <c r="Y188" s="34"/>
      <c r="Z188" s="34"/>
      <c r="AC188" s="37"/>
      <c r="AD188" s="34"/>
      <c r="AE188" s="34"/>
      <c r="AJ188" s="34"/>
      <c r="AQ188"/>
    </row>
    <row r="189" spans="1:51" s="35" customFormat="1" x14ac:dyDescent="0.25">
      <c r="A189" s="14">
        <f>K126</f>
        <v>2.81419884379258</v>
      </c>
      <c r="B189" s="32">
        <f>AQ126/1000000000</f>
        <v>3.9393796999999999E-4</v>
      </c>
      <c r="C189" s="33" t="str">
        <f>AO126</f>
        <v>09-1:0-5</v>
      </c>
      <c r="D189" s="34">
        <f>E126</f>
        <v>4.4931663936208503E-2</v>
      </c>
      <c r="E189" s="34">
        <f>Z126+AA126+AB126+AC126+AD126</f>
        <v>1.8429268829852043E-2</v>
      </c>
      <c r="F189" s="32"/>
      <c r="G189" s="33">
        <f t="shared" si="18"/>
        <v>42.401209667818684</v>
      </c>
      <c r="H189" s="33">
        <f t="shared" si="18"/>
        <v>20.005671055105367</v>
      </c>
      <c r="I189" s="33">
        <f>(1-(1-SUM(Z156,AA156,AB156,AC156,AD156*M189))^12)*100</f>
        <v>20.338175493662124</v>
      </c>
      <c r="K189" s="14">
        <f>VLOOKUP($C189,'Refi Adj'!$B$2:$E$39,2,0)</f>
        <v>1</v>
      </c>
      <c r="L189" s="14">
        <f>VLOOKUP($C189,'Refi Adj'!$B$2:$E$39,3,0)</f>
        <v>1</v>
      </c>
      <c r="M189" s="14">
        <f>VLOOKUP($C189,'Refi Adj'!$B$2:$E$39,4,0)</f>
        <v>0.60000000000000009</v>
      </c>
      <c r="O189" s="40">
        <f>AD156*M189</f>
        <v>4.4391836116386543E-4</v>
      </c>
      <c r="P189" s="40">
        <f>AD126</f>
        <v>1.03269146542792E-4</v>
      </c>
      <c r="Q189" s="40">
        <f t="shared" si="19"/>
        <v>2.3952883239122135E-4</v>
      </c>
      <c r="R189" s="14"/>
      <c r="S189" s="34">
        <f t="shared" si="23"/>
        <v>1.8473903377142088E-2</v>
      </c>
      <c r="T189" s="33">
        <f t="shared" si="20"/>
        <v>20.04931071588797</v>
      </c>
      <c r="U189" s="33">
        <f t="shared" si="22"/>
        <v>22.716286237780924</v>
      </c>
      <c r="V189" s="36">
        <f t="shared" si="21"/>
        <v>2.4321694781516947</v>
      </c>
      <c r="X189" s="37"/>
      <c r="Y189" s="34"/>
      <c r="Z189" s="34"/>
      <c r="AC189" s="37"/>
      <c r="AD189" s="34"/>
      <c r="AE189" s="34"/>
      <c r="AH189" s="37"/>
      <c r="AI189" s="34"/>
      <c r="AJ189" s="34"/>
      <c r="AQ189"/>
    </row>
    <row r="190" spans="1:51" x14ac:dyDescent="0.25">
      <c r="A190" s="4">
        <f>K127</f>
        <v>7.7076883494942203</v>
      </c>
      <c r="B190" s="3">
        <f>AQ127/1000000000</f>
        <v>1.3091951799999999E-3</v>
      </c>
      <c r="C190" s="2" t="str">
        <f>AO127</f>
        <v>09-2:5-10</v>
      </c>
      <c r="D190" s="8">
        <f>E127</f>
        <v>8.3005059787682495E-2</v>
      </c>
      <c r="E190" s="8">
        <f>Z127+AA127+AB127+AC127+AD127</f>
        <v>1.3118834702764011E-2</v>
      </c>
      <c r="F190" s="3"/>
      <c r="G190" s="2">
        <f t="shared" si="18"/>
        <v>64.648872330740232</v>
      </c>
      <c r="H190" s="2">
        <f t="shared" si="18"/>
        <v>14.654952173815182</v>
      </c>
      <c r="I190" s="33">
        <f>(1-(1-SUM(Z157,AA157,AB157,AC157,AD157*M190))^12)*100</f>
        <v>18.458335816542004</v>
      </c>
      <c r="K190" s="14">
        <f>VLOOKUP($C190,'Refi Adj'!$B$2:$E$39,2,0)</f>
        <v>1</v>
      </c>
      <c r="L190" s="14">
        <f>VLOOKUP($C190,'Refi Adj'!$B$2:$E$39,3,0)</f>
        <v>1</v>
      </c>
      <c r="M190" s="14">
        <f>VLOOKUP($C190,'Refi Adj'!$B$2:$E$39,4,0)</f>
        <v>0.65</v>
      </c>
      <c r="O190" s="40">
        <f>AD157*M190</f>
        <v>4.8418279413041075E-3</v>
      </c>
      <c r="P190" s="40">
        <f>AD127</f>
        <v>1.0997527812740601E-3</v>
      </c>
      <c r="Q190" s="40">
        <f t="shared" si="19"/>
        <v>2.596582845286079E-3</v>
      </c>
      <c r="R190" s="14"/>
      <c r="S190" s="34">
        <f t="shared" si="23"/>
        <v>1.2209609424184264E-2</v>
      </c>
      <c r="T190" s="2">
        <f t="shared" si="20"/>
        <v>13.706603463178658</v>
      </c>
      <c r="U190" s="33">
        <f t="shared" si="22"/>
        <v>15.607082811189798</v>
      </c>
      <c r="V190" s="7">
        <f t="shared" si="21"/>
        <v>6.7983386612899901</v>
      </c>
      <c r="X190" s="9"/>
      <c r="Y190" s="8"/>
      <c r="Z190" s="8"/>
      <c r="AC190" s="9"/>
      <c r="AD190" s="8"/>
      <c r="AE190" s="8"/>
      <c r="AH190" s="9"/>
      <c r="AI190" s="8"/>
      <c r="AJ190" s="8"/>
    </row>
    <row r="191" spans="1:51" x14ac:dyDescent="0.25">
      <c r="A191" s="4">
        <f>K128</f>
        <v>13.001370473953999</v>
      </c>
      <c r="B191" s="3">
        <f>AQ128/1000000000</f>
        <v>1.2798773700000001E-3</v>
      </c>
      <c r="C191" s="2" t="str">
        <f>AO128</f>
        <v>09-3:10-15</v>
      </c>
      <c r="D191" s="8">
        <f>E128</f>
        <v>5.6689730286675899E-2</v>
      </c>
      <c r="E191" s="8">
        <f>Z128+AA128+AB128+AC128+AD128</f>
        <v>1.4442631995837374E-2</v>
      </c>
      <c r="F191" s="3"/>
      <c r="G191" s="2">
        <f t="shared" si="18"/>
        <v>50.357373522608071</v>
      </c>
      <c r="H191" s="2">
        <f t="shared" si="18"/>
        <v>16.018638951954202</v>
      </c>
      <c r="I191" s="33">
        <f>(1-(1-SUM(Z158,AA158,AB158,AC158,AD158*M191))^12)*100</f>
        <v>19.637967017809288</v>
      </c>
      <c r="K191" s="14">
        <f>VLOOKUP($C191,'Refi Adj'!$B$2:$E$39,2,0)</f>
        <v>1</v>
      </c>
      <c r="L191" s="14">
        <f>VLOOKUP($C191,'Refi Adj'!$B$2:$E$39,3,0)</f>
        <v>1</v>
      </c>
      <c r="M191" s="14">
        <f>VLOOKUP($C191,'Refi Adj'!$B$2:$E$39,4,0)</f>
        <v>0.70000000000000007</v>
      </c>
      <c r="O191" s="40">
        <f>AD158*M191</f>
        <v>4.6667991016697691E-3</v>
      </c>
      <c r="P191" s="40">
        <f>AD128</f>
        <v>1.0553652702616301E-3</v>
      </c>
      <c r="Q191" s="40">
        <f t="shared" si="19"/>
        <v>2.4999388028248857E-3</v>
      </c>
      <c r="R191" s="14"/>
      <c r="S191" s="34">
        <f t="shared" si="23"/>
        <v>1.3614819116347404E-2</v>
      </c>
      <c r="T191" s="2">
        <f t="shared" si="20"/>
        <v>15.168241964064954</v>
      </c>
      <c r="U191" s="33">
        <f t="shared" si="22"/>
        <v>17.252045992017926</v>
      </c>
      <c r="V191" s="7">
        <f t="shared" si="21"/>
        <v>4.1638254465392173</v>
      </c>
      <c r="X191" s="9"/>
      <c r="Y191" s="8"/>
      <c r="Z191" s="8"/>
      <c r="AC191" s="9"/>
      <c r="AD191" s="8"/>
      <c r="AE191" s="8"/>
      <c r="AH191" s="9"/>
      <c r="AI191" s="8"/>
      <c r="AJ191" s="8"/>
    </row>
    <row r="192" spans="1:51" x14ac:dyDescent="0.25">
      <c r="A192" s="4">
        <f>K129</f>
        <v>18.070577052620902</v>
      </c>
      <c r="B192" s="3">
        <f>AQ129/1000000000</f>
        <v>2.7550631299999998E-3</v>
      </c>
      <c r="C192" s="2" t="str">
        <f>AO129</f>
        <v>09-4:15-20</v>
      </c>
      <c r="D192" s="8">
        <f>E129</f>
        <v>4.0483060436384201E-2</v>
      </c>
      <c r="E192" s="8">
        <f>Z129+AA129+AB129+AC129+AD129</f>
        <v>1.3739593647415459E-2</v>
      </c>
      <c r="F192" s="3"/>
      <c r="G192" s="2">
        <f t="shared" si="18"/>
        <v>39.097971881990667</v>
      </c>
      <c r="H192" s="2">
        <f t="shared" si="18"/>
        <v>15.296923723548229</v>
      </c>
      <c r="I192" s="33">
        <f>(1-(1-SUM(Z159,AA159,AB159,AC159,AD159*M192))^12)*100</f>
        <v>19.369849836568775</v>
      </c>
      <c r="K192" s="14">
        <f>VLOOKUP($C192,'Refi Adj'!$B$2:$E$39,2,0)</f>
        <v>1</v>
      </c>
      <c r="L192" s="14">
        <f>VLOOKUP($C192,'Refi Adj'!$B$2:$E$39,3,0)</f>
        <v>1</v>
      </c>
      <c r="M192" s="14">
        <f>VLOOKUP($C192,'Refi Adj'!$B$2:$E$39,4,0)</f>
        <v>0.75</v>
      </c>
      <c r="O192" s="40">
        <f>AD159*M192</f>
        <v>5.2268763478136998E-3</v>
      </c>
      <c r="P192" s="40">
        <f>AD129</f>
        <v>1.1849985223805299E-3</v>
      </c>
      <c r="Q192" s="40">
        <f t="shared" si="19"/>
        <v>2.801749652553798E-3</v>
      </c>
      <c r="R192" s="14"/>
      <c r="S192" s="34">
        <f t="shared" si="23"/>
        <v>1.5021348828056705E-2</v>
      </c>
      <c r="T192" s="2">
        <f t="shared" si="20"/>
        <v>16.608495288536851</v>
      </c>
      <c r="U192" s="33">
        <f t="shared" si="22"/>
        <v>18.869073931956283</v>
      </c>
      <c r="V192" s="7">
        <f t="shared" si="21"/>
        <v>2.6950349732089571</v>
      </c>
      <c r="X192" s="9"/>
      <c r="Y192" s="8"/>
      <c r="Z192" s="8"/>
      <c r="AC192" s="9"/>
      <c r="AD192" s="8"/>
      <c r="AE192" s="8"/>
      <c r="AH192" s="9"/>
      <c r="AI192" s="8"/>
      <c r="AJ192" s="8"/>
    </row>
    <row r="193" spans="1:43" x14ac:dyDescent="0.25">
      <c r="A193" s="4">
        <f>K130</f>
        <v>22.850817496728901</v>
      </c>
      <c r="B193" s="3">
        <f>AQ130/1000000000</f>
        <v>4.2569568499999993E-3</v>
      </c>
      <c r="C193" s="2" t="str">
        <f>AO130</f>
        <v>09:0-25</v>
      </c>
      <c r="D193" s="8">
        <f>E130</f>
        <v>2.9068796486693801E-2</v>
      </c>
      <c r="E193" s="8">
        <f>Z130+AA130+AB130+AC130+AD130</f>
        <v>1.4218258454559157E-2</v>
      </c>
      <c r="F193" s="3"/>
      <c r="G193" s="2">
        <f t="shared" si="18"/>
        <v>29.812220580814973</v>
      </c>
      <c r="H193" s="2">
        <f t="shared" si="18"/>
        <v>15.788919507508748</v>
      </c>
      <c r="I193" s="33">
        <f>(1-(1-SUM(Z160,AA160,AB160,AC160,AD160*M193))^12)*100</f>
        <v>20.244099978545449</v>
      </c>
      <c r="K193" s="14">
        <f>VLOOKUP($C193,'Refi Adj'!$B$2:$E$39,2,0)</f>
        <v>1</v>
      </c>
      <c r="L193" s="14">
        <f>VLOOKUP($C193,'Refi Adj'!$B$2:$E$39,3,0)</f>
        <v>1</v>
      </c>
      <c r="M193" s="14">
        <f>VLOOKUP($C193,'Refi Adj'!$B$2:$E$39,4,0)</f>
        <v>0.8</v>
      </c>
      <c r="O193" s="40">
        <f>AD160*M193</f>
        <v>5.7685229407337365E-3</v>
      </c>
      <c r="P193" s="40">
        <f>AD130</f>
        <v>1.31337528304864E-3</v>
      </c>
      <c r="Q193" s="40">
        <f t="shared" si="19"/>
        <v>3.0954343461226789E-3</v>
      </c>
      <c r="R193" s="14"/>
      <c r="S193" s="34">
        <f t="shared" si="23"/>
        <v>1.5279825034194158E-2</v>
      </c>
      <c r="T193" s="2">
        <f t="shared" si="20"/>
        <v>16.870717869925734</v>
      </c>
      <c r="U193" s="33">
        <f t="shared" si="22"/>
        <v>19.163063230965115</v>
      </c>
      <c r="V193" s="7">
        <f t="shared" si="21"/>
        <v>1.9024299310785175</v>
      </c>
      <c r="X193" s="9"/>
      <c r="Y193" s="8"/>
      <c r="Z193" s="8"/>
      <c r="AC193" s="9"/>
      <c r="AD193" s="8"/>
      <c r="AE193" s="8"/>
      <c r="AH193" s="9"/>
      <c r="AI193" s="8"/>
      <c r="AJ193" s="8"/>
    </row>
    <row r="194" spans="1:43" x14ac:dyDescent="0.25">
      <c r="A194" s="4">
        <f>K131</f>
        <v>27.5639307682832</v>
      </c>
      <c r="B194" s="3">
        <f>AQ131/1000000000</f>
        <v>9.7425490999999993E-3</v>
      </c>
      <c r="C194" s="2" t="str">
        <f>AO131</f>
        <v>10-1:25-30</v>
      </c>
      <c r="D194" s="8">
        <f>E131</f>
        <v>0.108945457300477</v>
      </c>
      <c r="E194" s="8">
        <f>Z131+AA131+AB131+AC131+AD131</f>
        <v>1.3313091272980705E-2</v>
      </c>
      <c r="F194" s="3"/>
      <c r="G194" s="2">
        <f t="shared" si="18"/>
        <v>74.947477346749665</v>
      </c>
      <c r="H194" s="2">
        <f t="shared" si="18"/>
        <v>14.856324742099625</v>
      </c>
      <c r="I194" s="33">
        <f>(1-(1-SUM(Z161,AA161,AB161,AC161,AD161*M194))^12)*100</f>
        <v>21.17545569797835</v>
      </c>
      <c r="K194" s="14">
        <f>VLOOKUP($C194,'Refi Adj'!$B$2:$E$39,2,0)</f>
        <v>1</v>
      </c>
      <c r="L194" s="14">
        <f>VLOOKUP($C194,'Refi Adj'!$B$2:$E$39,3,0)</f>
        <v>1</v>
      </c>
      <c r="M194" s="14">
        <f>VLOOKUP($C194,'Refi Adj'!$B$2:$E$39,4,0)</f>
        <v>0.85000000000000009</v>
      </c>
      <c r="O194" s="40">
        <f>AD161*M194</f>
        <v>8.1498646493101245E-3</v>
      </c>
      <c r="P194" s="40">
        <f>AD131</f>
        <v>1.8294403961132901E-3</v>
      </c>
      <c r="Q194" s="40">
        <f t="shared" si="19"/>
        <v>4.3576100973920237E-3</v>
      </c>
      <c r="R194" s="14"/>
      <c r="S194" s="34">
        <f t="shared" si="23"/>
        <v>1.4145313046793524E-2</v>
      </c>
      <c r="T194" s="2">
        <f t="shared" si="20"/>
        <v>15.714112129729285</v>
      </c>
      <c r="U194" s="33">
        <f t="shared" si="22"/>
        <v>17.865370710213448</v>
      </c>
      <c r="V194" s="7">
        <f t="shared" si="21"/>
        <v>7.7018767234121333</v>
      </c>
      <c r="X194" s="9"/>
      <c r="Y194" s="8"/>
      <c r="Z194" s="8"/>
      <c r="AC194" s="9"/>
      <c r="AD194" s="8"/>
      <c r="AE194" s="8"/>
      <c r="AH194" s="9"/>
      <c r="AI194" s="8"/>
      <c r="AJ194" s="8"/>
    </row>
    <row r="195" spans="1:43" x14ac:dyDescent="0.25">
      <c r="A195" s="4">
        <f>K132</f>
        <v>32.799642920846502</v>
      </c>
      <c r="B195" s="3">
        <f>AQ132/1000000000</f>
        <v>1.1284554590000001E-2</v>
      </c>
      <c r="C195" s="2" t="str">
        <f>AO132</f>
        <v>10-2:30-35</v>
      </c>
      <c r="D195" s="8">
        <f>E132</f>
        <v>3.3592017776838401E-2</v>
      </c>
      <c r="E195" s="8">
        <f>Z132+AA132+AB132+AC132+AD132</f>
        <v>1.3464722308729922E-2</v>
      </c>
      <c r="F195" s="3"/>
      <c r="G195" s="2">
        <f t="shared" si="18"/>
        <v>33.63698614923242</v>
      </c>
      <c r="H195" s="2">
        <f t="shared" si="18"/>
        <v>15.01320754190969</v>
      </c>
      <c r="I195" s="33">
        <f>(1-(1-SUM(Z162,AA162,AB162,AC162,AD162*M195))^12)*100</f>
        <v>21.360203569922565</v>
      </c>
      <c r="K195" s="14">
        <f>VLOOKUP($C195,'Refi Adj'!$B$2:$E$39,2,0)</f>
        <v>1</v>
      </c>
      <c r="L195" s="14">
        <f>VLOOKUP($C195,'Refi Adj'!$B$2:$E$39,3,0)</f>
        <v>1</v>
      </c>
      <c r="M195" s="14">
        <f>VLOOKUP($C195,'Refi Adj'!$B$2:$E$39,4,0)</f>
        <v>0.9</v>
      </c>
      <c r="O195" s="40">
        <f>AD162*M195</f>
        <v>8.1646427504395262E-3</v>
      </c>
      <c r="P195" s="40">
        <f>AD132</f>
        <v>1.80416275007761E-3</v>
      </c>
      <c r="Q195" s="40">
        <f t="shared" si="19"/>
        <v>4.3483547502223769E-3</v>
      </c>
      <c r="R195" s="14"/>
      <c r="S195" s="34">
        <f t="shared" si="23"/>
        <v>1.4601222187468857E-2</v>
      </c>
      <c r="T195" s="2">
        <f t="shared" si="20"/>
        <v>16.180661046740617</v>
      </c>
      <c r="U195" s="33">
        <f t="shared" si="22"/>
        <v>18.389132534006837</v>
      </c>
      <c r="V195" s="7">
        <f t="shared" si="21"/>
        <v>2.3006305462338577</v>
      </c>
      <c r="X195" s="9"/>
      <c r="Y195" s="8"/>
      <c r="Z195" s="8"/>
      <c r="AC195" s="9"/>
      <c r="AD195" s="8"/>
      <c r="AE195" s="8"/>
      <c r="AH195" s="9"/>
      <c r="AI195" s="8"/>
      <c r="AJ195" s="8"/>
    </row>
    <row r="196" spans="1:43" x14ac:dyDescent="0.25">
      <c r="A196" s="4">
        <f>K133</f>
        <v>37.8550107405744</v>
      </c>
      <c r="B196" s="3">
        <f>AQ133/1000000000</f>
        <v>1.6520038140000002E-2</v>
      </c>
      <c r="C196" s="2" t="str">
        <f>AO133</f>
        <v>10-3:35-40</v>
      </c>
      <c r="D196" s="8">
        <f>E133</f>
        <v>7.2659583055944096E-2</v>
      </c>
      <c r="E196" s="8">
        <f>Z133+AA133+AB133+AC133+AD133</f>
        <v>1.2989510649099872E-2</v>
      </c>
      <c r="F196" s="3"/>
      <c r="G196" s="2">
        <f t="shared" si="18"/>
        <v>59.554495185370435</v>
      </c>
      <c r="H196" s="2">
        <f t="shared" si="18"/>
        <v>14.520648758448129</v>
      </c>
      <c r="I196" s="33">
        <f>(1-(1-SUM(Z163,AA163,AB163,AC163,AD163*M196))^12)*100</f>
        <v>22.625471530373677</v>
      </c>
      <c r="K196" s="14">
        <f>VLOOKUP($C196,'Refi Adj'!$B$2:$E$39,2,0)</f>
        <v>1</v>
      </c>
      <c r="L196" s="14">
        <f>VLOOKUP($C196,'Refi Adj'!$B$2:$E$39,3,0)</f>
        <v>1</v>
      </c>
      <c r="M196" s="14">
        <f>VLOOKUP($C196,'Refi Adj'!$B$2:$E$39,4,0)</f>
        <v>0.95000000000000007</v>
      </c>
      <c r="O196" s="40">
        <f>AD163*M196</f>
        <v>1.0407318999113891E-2</v>
      </c>
      <c r="P196" s="40">
        <f>AD133</f>
        <v>2.2476323072605602E-3</v>
      </c>
      <c r="Q196" s="40">
        <f t="shared" si="19"/>
        <v>5.5115069840018923E-3</v>
      </c>
      <c r="R196" s="14"/>
      <c r="S196" s="34">
        <f t="shared" si="23"/>
        <v>1.4881607934361735E-2</v>
      </c>
      <c r="T196" s="2">
        <f t="shared" si="20"/>
        <v>16.466413419484528</v>
      </c>
      <c r="U196" s="33">
        <f t="shared" si="22"/>
        <v>18.709725617471417</v>
      </c>
      <c r="V196" s="7">
        <f t="shared" si="21"/>
        <v>4.8825088912719314</v>
      </c>
      <c r="X196" s="9"/>
      <c r="Y196" s="8"/>
      <c r="Z196" s="8"/>
      <c r="AC196" s="9"/>
      <c r="AD196" s="8"/>
      <c r="AE196" s="8"/>
      <c r="AH196" s="9"/>
      <c r="AI196" s="8"/>
      <c r="AJ196" s="8"/>
    </row>
    <row r="197" spans="1:43" x14ac:dyDescent="0.25">
      <c r="A197" s="4">
        <f t="shared" ref="A197:A203" si="24">K134</f>
        <v>42.749446866615699</v>
      </c>
      <c r="B197" s="3">
        <f>AQ134/1000000000</f>
        <v>2.3206125440000003E-2</v>
      </c>
      <c r="C197" s="2" t="str">
        <f t="shared" ref="C197:C203" si="25">AO134</f>
        <v>10-4:40-45</v>
      </c>
      <c r="D197" s="8">
        <f t="shared" ref="D197:D209" si="26">E134</f>
        <v>4.7086118757251202E-2</v>
      </c>
      <c r="E197" s="8">
        <f>Z134+AA134+AB134+AC134+AD134</f>
        <v>1.3249033398155327E-2</v>
      </c>
      <c r="F197" s="3"/>
      <c r="G197" s="2">
        <f t="shared" ref="G197:G204" si="27">(1-(1-D197)^12)*100</f>
        <v>43.941194299029227</v>
      </c>
      <c r="H197" s="2">
        <f t="shared" ref="H197:H204" si="28">(1-(1-E197)^12)*100</f>
        <v>14.789968485257566</v>
      </c>
      <c r="I197" s="33">
        <f t="shared" ref="I197:I203" si="29">(1-(1-SUM(Z164,AA164,AB164,AC164,AD164*M197))^12)*100</f>
        <v>23.591305220536917</v>
      </c>
      <c r="K197" s="14">
        <f>VLOOKUP($C197,'Refi Adj'!$B$2:$E$39,2,0)</f>
        <v>1</v>
      </c>
      <c r="L197" s="14">
        <f>VLOOKUP($C197,'Refi Adj'!$B$2:$E$39,3,0)</f>
        <v>1</v>
      </c>
      <c r="M197" s="14">
        <f>VLOOKUP($C197,'Refi Adj'!$B$2:$E$39,4,0)</f>
        <v>1</v>
      </c>
      <c r="O197" s="40">
        <f t="shared" ref="O197:O203" si="30">AD164*M197</f>
        <v>1.13048402645449E-2</v>
      </c>
      <c r="P197" s="40">
        <f t="shared" ref="P197:P203" si="31">AD134</f>
        <v>2.3805888089621298E-3</v>
      </c>
      <c r="Q197" s="40">
        <f t="shared" ref="Q197:Q204" si="32">(O197*$O$79+P197*$P$79)</f>
        <v>5.9502893911952378E-3</v>
      </c>
      <c r="R197" s="14"/>
      <c r="S197" s="34">
        <f t="shared" si="23"/>
        <v>1.4999381601904456E-2</v>
      </c>
      <c r="T197" s="2">
        <f t="shared" ref="T197:T204" si="33">100*(1-(1-S197)^12)</f>
        <v>16.586174746742643</v>
      </c>
      <c r="U197" s="33">
        <f t="shared" ref="U197:U204" si="34">100*(1-(1-S197*$M$182)^12)</f>
        <v>18.84404340794169</v>
      </c>
      <c r="V197" s="7">
        <f t="shared" ref="V197:V204" si="35">D197/S197</f>
        <v>3.1392040023351848</v>
      </c>
      <c r="X197" s="9"/>
      <c r="Y197" s="8"/>
      <c r="Z197" s="8"/>
      <c r="AC197" s="9"/>
      <c r="AD197" s="8"/>
      <c r="AE197" s="8"/>
      <c r="AH197" s="9"/>
      <c r="AI197" s="8"/>
      <c r="AJ197" s="8"/>
    </row>
    <row r="198" spans="1:43" x14ac:dyDescent="0.25">
      <c r="A198" s="4">
        <f t="shared" si="24"/>
        <v>47.811470989264699</v>
      </c>
      <c r="B198" s="3">
        <f>AQ135/1000000000</f>
        <v>3.7097195069999998E-2</v>
      </c>
      <c r="C198" s="2" t="str">
        <f t="shared" si="25"/>
        <v>10:25-50</v>
      </c>
      <c r="D198" s="8">
        <f t="shared" si="26"/>
        <v>3.4150616813825301E-2</v>
      </c>
      <c r="E198" s="8">
        <f>Z135+AA135+AB135+AC135+AD135</f>
        <v>1.2658972938019427E-2</v>
      </c>
      <c r="F198" s="3"/>
      <c r="G198" s="2">
        <f t="shared" si="27"/>
        <v>34.095832019691642</v>
      </c>
      <c r="H198" s="2">
        <f t="shared" si="28"/>
        <v>14.176503503207904</v>
      </c>
      <c r="I198" s="33">
        <f t="shared" si="29"/>
        <v>25.898069155494497</v>
      </c>
      <c r="K198" s="14">
        <f>VLOOKUP($C198,'Refi Adj'!$B$2:$E$39,2,0)</f>
        <v>1</v>
      </c>
      <c r="L198" s="14">
        <f>VLOOKUP($C198,'Refi Adj'!$B$2:$E$39,3,0)</f>
        <v>1</v>
      </c>
      <c r="M198" s="14">
        <f>VLOOKUP($C198,'Refi Adj'!$B$2:$E$39,4,0)</f>
        <v>1.05</v>
      </c>
      <c r="O198" s="40">
        <f t="shared" si="30"/>
        <v>1.5111973747882725E-2</v>
      </c>
      <c r="P198" s="40">
        <f t="shared" si="31"/>
        <v>3.1029174874342199E-3</v>
      </c>
      <c r="Q198" s="40">
        <f t="shared" si="32"/>
        <v>7.9065399916136217E-3</v>
      </c>
      <c r="R198" s="14"/>
      <c r="S198" s="34">
        <f t="shared" si="23"/>
        <v>1.4791987085387004E-2</v>
      </c>
      <c r="T198" s="2">
        <f t="shared" si="33"/>
        <v>16.375174461560881</v>
      </c>
      <c r="U198" s="33">
        <f t="shared" si="34"/>
        <v>18.607378881648685</v>
      </c>
      <c r="V198" s="7">
        <f t="shared" si="35"/>
        <v>2.308724082619209</v>
      </c>
      <c r="X198" s="9"/>
      <c r="Y198" s="8"/>
      <c r="Z198" s="8"/>
      <c r="AC198" s="9"/>
      <c r="AD198" s="8"/>
      <c r="AE198" s="8"/>
      <c r="AH198" s="9"/>
      <c r="AI198" s="8"/>
      <c r="AJ198" s="8"/>
    </row>
    <row r="199" spans="1:43" x14ac:dyDescent="0.25">
      <c r="A199" s="4">
        <f t="shared" si="24"/>
        <v>52.765956974268299</v>
      </c>
      <c r="B199" s="3">
        <f>AQ136/1000000000</f>
        <v>5.589079944E-2</v>
      </c>
      <c r="C199" s="2" t="str">
        <f t="shared" si="25"/>
        <v>11-1:50-55</v>
      </c>
      <c r="D199" s="8">
        <f t="shared" si="26"/>
        <v>2.3434108815459001E-2</v>
      </c>
      <c r="E199" s="8">
        <f>Z136+AA136+AB136+AC136+AD136</f>
        <v>1.3026276680646435E-2</v>
      </c>
      <c r="F199" s="3"/>
      <c r="G199" s="2">
        <f t="shared" si="27"/>
        <v>24.765226519247598</v>
      </c>
      <c r="H199" s="2">
        <f t="shared" si="28"/>
        <v>14.558850087880016</v>
      </c>
      <c r="I199" s="33">
        <f t="shared" si="29"/>
        <v>27.383571463520695</v>
      </c>
      <c r="K199" s="14">
        <f>VLOOKUP($C199,'Refi Adj'!$B$2:$E$39,2,0)</f>
        <v>1</v>
      </c>
      <c r="L199" s="14">
        <f>VLOOKUP($C199,'Refi Adj'!$B$2:$E$39,3,0)</f>
        <v>1</v>
      </c>
      <c r="M199" s="14">
        <f>VLOOKUP($C199,'Refi Adj'!$B$2:$E$39,4,0)</f>
        <v>1.1000000000000001</v>
      </c>
      <c r="O199" s="40">
        <f t="shared" si="30"/>
        <v>1.6618709150386532E-2</v>
      </c>
      <c r="P199" s="40">
        <f t="shared" si="31"/>
        <v>3.33243902412642E-3</v>
      </c>
      <c r="Q199" s="40">
        <f t="shared" si="32"/>
        <v>8.6469470746304653E-3</v>
      </c>
      <c r="R199" s="14"/>
      <c r="S199" s="34">
        <f t="shared" si="23"/>
        <v>1.5346612578155491E-2</v>
      </c>
      <c r="T199" s="2">
        <f t="shared" si="33"/>
        <v>16.938350443610005</v>
      </c>
      <c r="U199" s="33">
        <f t="shared" si="34"/>
        <v>19.238868056823865</v>
      </c>
      <c r="V199" s="7">
        <f t="shared" si="35"/>
        <v>1.5269890144236342</v>
      </c>
      <c r="X199" s="9"/>
      <c r="Y199" s="8"/>
      <c r="Z199" s="8"/>
      <c r="AC199" s="9"/>
      <c r="AD199" s="8"/>
      <c r="AE199" s="8"/>
      <c r="AH199" s="9"/>
      <c r="AI199" s="8"/>
      <c r="AJ199" s="8"/>
    </row>
    <row r="200" spans="1:43" s="24" customFormat="1" x14ac:dyDescent="0.25">
      <c r="A200" s="4">
        <f t="shared" si="24"/>
        <v>57.6980145747739</v>
      </c>
      <c r="B200" s="3">
        <f>AQ137/1000000000</f>
        <v>8.8876722370000008E-2</v>
      </c>
      <c r="C200" s="2" t="str">
        <f t="shared" si="25"/>
        <v>11-2:55-60</v>
      </c>
      <c r="D200" s="8">
        <f t="shared" si="26"/>
        <v>3.1207977173146599E-2</v>
      </c>
      <c r="E200" s="8">
        <f>Z137+AA137+AB137+AC137+AD137</f>
        <v>1.3395649599713389E-2</v>
      </c>
      <c r="F200" s="3"/>
      <c r="G200" s="2">
        <f t="shared" si="27"/>
        <v>31.645572651023368</v>
      </c>
      <c r="H200" s="2">
        <f t="shared" si="28"/>
        <v>14.94177537888719</v>
      </c>
      <c r="I200" s="33">
        <f t="shared" si="29"/>
        <v>28.836395704739314</v>
      </c>
      <c r="J200"/>
      <c r="K200" s="14">
        <f>VLOOKUP($C200,'Refi Adj'!$B$2:$E$39,2,0)</f>
        <v>1</v>
      </c>
      <c r="L200" s="14">
        <f>VLOOKUP($C200,'Refi Adj'!$B$2:$E$39,3,0)</f>
        <v>1</v>
      </c>
      <c r="M200" s="14">
        <f>VLOOKUP($C200,'Refi Adj'!$B$2:$E$39,4,0)</f>
        <v>1.1000000000000001</v>
      </c>
      <c r="N200"/>
      <c r="O200" s="40">
        <f t="shared" si="30"/>
        <v>1.8317885976779951E-2</v>
      </c>
      <c r="P200" s="40">
        <f t="shared" si="31"/>
        <v>3.76254346166285E-3</v>
      </c>
      <c r="Q200" s="40">
        <f t="shared" si="32"/>
        <v>9.5846804677096904E-3</v>
      </c>
      <c r="R200" s="14"/>
      <c r="S200" s="34">
        <f t="shared" si="23"/>
        <v>1.7144319130083477E-2</v>
      </c>
      <c r="T200" s="2">
        <f t="shared" si="33"/>
        <v>18.739960974838244</v>
      </c>
      <c r="U200" s="33">
        <f t="shared" si="34"/>
        <v>21.254971199128349</v>
      </c>
      <c r="V200" s="7">
        <f t="shared" si="35"/>
        <v>1.8203100943440409</v>
      </c>
      <c r="W200"/>
      <c r="X200" s="9"/>
      <c r="Y200" s="8"/>
      <c r="Z200" s="8"/>
      <c r="AA200"/>
      <c r="AB200"/>
      <c r="AC200" s="9"/>
      <c r="AD200" s="8"/>
      <c r="AE200" s="8"/>
      <c r="AF200"/>
      <c r="AG200"/>
      <c r="AH200" s="9"/>
      <c r="AI200" s="8"/>
      <c r="AJ200" s="8"/>
      <c r="AQ200"/>
    </row>
    <row r="201" spans="1:43" s="67" customFormat="1" x14ac:dyDescent="0.25">
      <c r="A201" s="54">
        <f t="shared" si="24"/>
        <v>63.440608620670403</v>
      </c>
      <c r="B201" s="55">
        <f>AQ138/1000000000</f>
        <v>0.27919341051000002</v>
      </c>
      <c r="C201" s="56" t="str">
        <f t="shared" si="25"/>
        <v>11-3:60-65</v>
      </c>
      <c r="D201" s="57">
        <f t="shared" si="26"/>
        <v>2.6296887075352E-2</v>
      </c>
      <c r="E201" s="57">
        <f>Z138+AA138+AB138+AC138+AD138</f>
        <v>1.3462974964624652E-2</v>
      </c>
      <c r="F201" s="55"/>
      <c r="G201" s="56">
        <f t="shared" si="27"/>
        <v>27.36955561849248</v>
      </c>
      <c r="H201" s="56">
        <f t="shared" si="28"/>
        <v>15.011401188452345</v>
      </c>
      <c r="I201" s="58">
        <f t="shared" si="29"/>
        <v>31.780198456147492</v>
      </c>
      <c r="J201" s="25"/>
      <c r="K201" s="59">
        <f>VLOOKUP($C201,'Refi Adj'!$B$2:$E$39,2,0)</f>
        <v>1</v>
      </c>
      <c r="L201" s="59">
        <f>VLOOKUP($C201,'Refi Adj'!$B$2:$E$39,3,0)</f>
        <v>1</v>
      </c>
      <c r="M201" s="59">
        <f>VLOOKUP($C201,'Refi Adj'!$B$2:$E$39,4,0)</f>
        <v>1.1000000000000001</v>
      </c>
      <c r="N201" s="25"/>
      <c r="O201" s="60">
        <f t="shared" si="30"/>
        <v>2.2707825247240101E-2</v>
      </c>
      <c r="P201" s="60">
        <f t="shared" si="31"/>
        <v>4.8036742540756398E-3</v>
      </c>
      <c r="Q201" s="60">
        <f t="shared" si="32"/>
        <v>1.1965334651341425E-2</v>
      </c>
      <c r="R201" s="59"/>
      <c r="S201" s="34">
        <f>Z138+AA138+AB138*K201+AC138*L201+Q199*$M$181</f>
        <v>1.6873900431447954E-2</v>
      </c>
      <c r="T201" s="56">
        <f t="shared" si="33"/>
        <v>18.471264147270393</v>
      </c>
      <c r="U201" s="58">
        <f t="shared" si="34"/>
        <v>20.954678399565175</v>
      </c>
      <c r="V201" s="62">
        <f t="shared" si="35"/>
        <v>1.5584355959777023</v>
      </c>
      <c r="W201" s="25"/>
      <c r="X201" s="63"/>
      <c r="Y201" s="57"/>
      <c r="Z201" s="57"/>
      <c r="AA201" s="25"/>
      <c r="AB201" s="25"/>
      <c r="AC201" s="63"/>
      <c r="AD201" s="57"/>
      <c r="AE201" s="57"/>
      <c r="AF201" s="25"/>
      <c r="AG201" s="25"/>
      <c r="AH201" s="63"/>
      <c r="AI201" s="57"/>
      <c r="AJ201" s="57"/>
      <c r="AQ201" s="25"/>
    </row>
    <row r="202" spans="1:43" s="24" customFormat="1" x14ac:dyDescent="0.25">
      <c r="A202" s="4">
        <f t="shared" si="24"/>
        <v>67.957599759550803</v>
      </c>
      <c r="B202" s="3">
        <f>AQ139/1000000000</f>
        <v>1.3373450187</v>
      </c>
      <c r="C202" s="2" t="str">
        <f t="shared" si="25"/>
        <v>11-4:65-70</v>
      </c>
      <c r="D202" s="8">
        <f t="shared" si="26"/>
        <v>2.22327469780613E-2</v>
      </c>
      <c r="E202" s="8">
        <f>Z139+AA139+AB139+AC139+AD139</f>
        <v>1.4345456211789188E-2</v>
      </c>
      <c r="F202" s="3"/>
      <c r="G202" s="2">
        <f t="shared" si="27"/>
        <v>23.647043980335802</v>
      </c>
      <c r="H202" s="2">
        <f t="shared" si="28"/>
        <v>15.919218477776775</v>
      </c>
      <c r="I202" s="33">
        <f t="shared" si="29"/>
        <v>35.313088153283132</v>
      </c>
      <c r="J202"/>
      <c r="K202" s="14">
        <f>VLOOKUP($C202,'Refi Adj'!$B$2:$E$39,2,0)</f>
        <v>1</v>
      </c>
      <c r="L202" s="14">
        <f>VLOOKUP($C202,'Refi Adj'!$B$2:$E$39,3,0)</f>
        <v>1</v>
      </c>
      <c r="M202" s="14">
        <f>VLOOKUP($C202,'Refi Adj'!$B$2:$E$39,4,0)</f>
        <v>1.1000000000000001</v>
      </c>
      <c r="N202"/>
      <c r="O202" s="40">
        <f t="shared" si="30"/>
        <v>2.7192442012698492E-2</v>
      </c>
      <c r="P202" s="40">
        <f t="shared" si="31"/>
        <v>5.8879353456609499E-3</v>
      </c>
      <c r="Q202" s="40">
        <f t="shared" si="32"/>
        <v>1.4409738012475967E-2</v>
      </c>
      <c r="R202" s="14"/>
      <c r="S202" s="34">
        <f t="shared" ref="S202:S203" si="36">Z139+AA139+AB139*K202+AC139*L202+Q200*$M$181</f>
        <v>1.7562967310452444E-2</v>
      </c>
      <c r="T202" s="2">
        <f t="shared" si="33"/>
        <v>19.15434265478909</v>
      </c>
      <c r="U202" s="33">
        <f t="shared" si="34"/>
        <v>21.717806769863756</v>
      </c>
      <c r="V202" s="7">
        <f t="shared" si="35"/>
        <v>1.2658878528362163</v>
      </c>
      <c r="W202"/>
      <c r="X202" s="9"/>
      <c r="Y202" s="8"/>
      <c r="Z202" s="8"/>
      <c r="AA202"/>
      <c r="AB202"/>
      <c r="AC202" s="9"/>
      <c r="AD202" s="8"/>
      <c r="AE202" s="8"/>
      <c r="AF202"/>
      <c r="AG202"/>
      <c r="AH202" s="9"/>
      <c r="AI202" s="8"/>
      <c r="AJ202" s="8"/>
      <c r="AQ202"/>
    </row>
    <row r="203" spans="1:43" s="24" customFormat="1" x14ac:dyDescent="0.25">
      <c r="A203" s="4">
        <f t="shared" si="24"/>
        <v>72.514679471674796</v>
      </c>
      <c r="B203" s="3">
        <f>AQ140/1000000000</f>
        <v>2.7229956737199998</v>
      </c>
      <c r="C203" s="2" t="str">
        <f t="shared" si="25"/>
        <v>11:50-75</v>
      </c>
      <c r="D203" s="8">
        <f t="shared" si="26"/>
        <v>1.90974972857017E-2</v>
      </c>
      <c r="E203" s="8">
        <f>Z140+AA140+AB140+AC140+AD140</f>
        <v>1.4817213500280577E-2</v>
      </c>
      <c r="F203" s="3"/>
      <c r="G203" s="2">
        <f t="shared" si="27"/>
        <v>20.656727055648282</v>
      </c>
      <c r="H203" s="2">
        <f t="shared" si="28"/>
        <v>16.400865573978763</v>
      </c>
      <c r="I203" s="33">
        <f t="shared" si="29"/>
        <v>36.508535238975895</v>
      </c>
      <c r="J203"/>
      <c r="K203" s="14">
        <f>VLOOKUP($C203,'Refi Adj'!$B$2:$E$39,2,0)</f>
        <v>1</v>
      </c>
      <c r="L203" s="14">
        <f>VLOOKUP($C203,'Refi Adj'!$B$2:$E$39,3,0)</f>
        <v>1</v>
      </c>
      <c r="M203" s="14">
        <f>VLOOKUP($C203,'Refi Adj'!$B$2:$E$39,4,0)</f>
        <v>1.1000000000000001</v>
      </c>
      <c r="N203"/>
      <c r="O203" s="40">
        <f t="shared" si="30"/>
        <v>2.8698899009068642E-2</v>
      </c>
      <c r="P203" s="40">
        <f t="shared" si="31"/>
        <v>6.3682795933846402E-3</v>
      </c>
      <c r="Q203" s="40">
        <f t="shared" si="32"/>
        <v>1.5300527359658242E-2</v>
      </c>
      <c r="R203" s="14"/>
      <c r="S203" s="34">
        <f t="shared" si="36"/>
        <v>1.9816001825670289E-2</v>
      </c>
      <c r="T203" s="2">
        <f t="shared" si="33"/>
        <v>21.351345213242123</v>
      </c>
      <c r="U203" s="33">
        <f t="shared" si="34"/>
        <v>24.166106842807245</v>
      </c>
      <c r="V203" s="7">
        <f t="shared" si="35"/>
        <v>0.96374119530823743</v>
      </c>
      <c r="W203"/>
      <c r="X203" s="9"/>
      <c r="Y203" s="8"/>
      <c r="Z203" s="8"/>
      <c r="AA203"/>
      <c r="AB203"/>
      <c r="AC203" s="9"/>
      <c r="AD203" s="8"/>
      <c r="AE203" s="8"/>
      <c r="AF203"/>
      <c r="AG203"/>
      <c r="AH203" s="9"/>
      <c r="AI203" s="8"/>
      <c r="AJ203" s="8"/>
      <c r="AQ203"/>
    </row>
    <row r="204" spans="1:43" x14ac:dyDescent="0.25">
      <c r="A204" s="4">
        <f>K141</f>
        <v>88.346907080894894</v>
      </c>
      <c r="B204" s="3">
        <f>AQ141/1000000000</f>
        <v>27.338251680380001</v>
      </c>
      <c r="C204" s="2" t="str">
        <f>AO141</f>
        <v>12:75-100</v>
      </c>
      <c r="D204" s="8">
        <f>E141</f>
        <v>2.2172405324239301E-2</v>
      </c>
      <c r="E204" s="8">
        <f>Z141+AA141+AB141+AC141+AD141</f>
        <v>1.5887356960381065E-2</v>
      </c>
      <c r="F204" s="3"/>
      <c r="G204" s="2">
        <f t="shared" si="27"/>
        <v>23.590480485039876</v>
      </c>
      <c r="H204" s="2">
        <f t="shared" si="28"/>
        <v>17.484082030502346</v>
      </c>
      <c r="I204" s="33">
        <f>(1-(1-SUM(Z171,AA171,AB171,AC171,AD171*M204))^12)*100</f>
        <v>35.521288052009204</v>
      </c>
      <c r="K204" s="14">
        <f>VLOOKUP($C204,'Refi Adj'!$B$2:$E$39,2,0)</f>
        <v>1</v>
      </c>
      <c r="L204" s="14">
        <f>VLOOKUP($C204,'Refi Adj'!$B$2:$E$39,3,0)</f>
        <v>1</v>
      </c>
      <c r="M204" s="14">
        <f>VLOOKUP($C204,'Refi Adj'!$B$2:$E$39,4,0)</f>
        <v>1.02</v>
      </c>
      <c r="O204" s="40">
        <f>AD171*M204</f>
        <v>2.7233958060715796E-2</v>
      </c>
      <c r="P204" s="40">
        <f>AD141</f>
        <v>7.2123167771151403E-3</v>
      </c>
      <c r="Q204" s="40">
        <f t="shared" si="32"/>
        <v>1.5220973290555403E-2</v>
      </c>
      <c r="R204" s="14"/>
      <c r="S204" s="34">
        <f>Z141+AA141+AB141*K204+AC141*L204+Q202*$M$181</f>
        <v>2.2364291295118091E-2</v>
      </c>
      <c r="T204" s="2">
        <f t="shared" si="33"/>
        <v>23.770218924890273</v>
      </c>
      <c r="U204" s="33">
        <f t="shared" si="34"/>
        <v>26.850536320145412</v>
      </c>
      <c r="V204" s="7">
        <f t="shared" si="35"/>
        <v>0.99141998427999922</v>
      </c>
      <c r="X204" s="9"/>
      <c r="Y204" s="8"/>
      <c r="Z204" s="8"/>
      <c r="AC204" s="9"/>
      <c r="AD204" s="8"/>
      <c r="AE204" s="8"/>
      <c r="AH204" s="9"/>
      <c r="AI204" s="8"/>
      <c r="AJ204" s="8"/>
    </row>
    <row r="205" spans="1:43" x14ac:dyDescent="0.25">
      <c r="A205" s="4">
        <f t="shared" ref="A205:A206" si="37">K142</f>
        <v>111.050790091183</v>
      </c>
      <c r="B205" s="3">
        <f>AQ142/1000000000</f>
        <v>25.172643228650003</v>
      </c>
      <c r="C205" s="2" t="str">
        <f t="shared" ref="C205:C206" si="38">AO142</f>
        <v>13:100-125</v>
      </c>
      <c r="D205" s="8">
        <f t="shared" si="26"/>
        <v>2.4136959032566699E-2</v>
      </c>
      <c r="E205" s="8">
        <f>Z142+AA142+AB142+AC142+AD142</f>
        <v>1.8139074509450796E-2</v>
      </c>
      <c r="F205" s="3"/>
      <c r="G205" s="2">
        <f t="shared" ref="G205:G206" si="39">(1-(1-D205)^12)*100</f>
        <v>25.412432750466408</v>
      </c>
      <c r="H205" s="2">
        <f t="shared" ref="H205:H206" si="40">(1-(1-E205)^12)*100</f>
        <v>19.721412166382468</v>
      </c>
      <c r="I205" s="33">
        <f t="shared" ref="I205:I206" si="41">(1-(1-SUM(Z172,AA172,AB172,AC172,AD172*M205))^12)*100</f>
        <v>35.328271590371173</v>
      </c>
      <c r="K205" s="14">
        <f>VLOOKUP($C205,'Refi Adj'!$B$2:$E$39,2,0)</f>
        <v>1</v>
      </c>
      <c r="L205" s="14">
        <f>VLOOKUP($C205,'Refi Adj'!$B$2:$E$39,3,0)</f>
        <v>1</v>
      </c>
      <c r="M205" s="14">
        <f>VLOOKUP($C205,'Refi Adj'!$B$2:$E$39,4,0)</f>
        <v>0.95</v>
      </c>
      <c r="O205" s="40">
        <f t="shared" ref="O205:O206" si="42">AD172*M205</f>
        <v>2.6340548387091132E-2</v>
      </c>
      <c r="P205" s="40">
        <f t="shared" ref="P205:P206" si="43">AD142</f>
        <v>8.8107951459390904E-3</v>
      </c>
      <c r="Q205" s="40">
        <f t="shared" ref="Q205:Q206" si="44">(O205*$O$79+P205*$P$79)</f>
        <v>1.5822696442399906E-2</v>
      </c>
      <c r="R205" s="14"/>
      <c r="S205" s="34">
        <f>Z142+AA142+AB142*K205+AC142*L205+Q204*$M$181</f>
        <v>2.3788203989539337E-2</v>
      </c>
      <c r="T205" s="2">
        <f t="shared" ref="T205:T206" si="45">100*(1-(1-S205)^12)</f>
        <v>25.091928982207978</v>
      </c>
      <c r="U205" s="33">
        <f t="shared" ref="U205:U206" si="46">100*(1-(1-S205*$M$182)^12)</f>
        <v>28.31230503080765</v>
      </c>
      <c r="V205" s="7">
        <f t="shared" ref="V205:V206" si="47">D205/S205</f>
        <v>1.0146608395985137</v>
      </c>
      <c r="X205" s="9"/>
      <c r="Y205" s="8"/>
      <c r="Z205" s="8"/>
      <c r="AC205" s="9"/>
      <c r="AD205" s="8"/>
      <c r="AE205" s="8"/>
      <c r="AH205" s="9"/>
      <c r="AI205" s="8"/>
      <c r="AJ205" s="8"/>
    </row>
    <row r="206" spans="1:43" x14ac:dyDescent="0.25">
      <c r="A206" s="4">
        <f t="shared" si="37"/>
        <v>135.28166227636299</v>
      </c>
      <c r="B206" s="3">
        <f>AQ143/1000000000</f>
        <v>10.3029690154</v>
      </c>
      <c r="C206" s="2" t="str">
        <f t="shared" si="38"/>
        <v>14:125-150</v>
      </c>
      <c r="D206" s="8">
        <f t="shared" si="26"/>
        <v>2.9521273107212701E-2</v>
      </c>
      <c r="E206" s="8">
        <f>Z143+AA143+AB143+AC143+AD143</f>
        <v>2.1861830312206783E-2</v>
      </c>
      <c r="F206" s="3"/>
      <c r="G206" s="2">
        <f t="shared" si="39"/>
        <v>30.203725825557637</v>
      </c>
      <c r="H206" s="2">
        <f t="shared" si="40"/>
        <v>23.298743329666571</v>
      </c>
      <c r="I206" s="33">
        <f t="shared" si="41"/>
        <v>37.848191179759681</v>
      </c>
      <c r="K206" s="14">
        <f>VLOOKUP($C206,'Refi Adj'!$B$2:$E$39,2,0)</f>
        <v>1</v>
      </c>
      <c r="L206" s="14">
        <f>VLOOKUP($C206,'Refi Adj'!$B$2:$E$39,3,0)</f>
        <v>1</v>
      </c>
      <c r="M206" s="14">
        <f>VLOOKUP($C206,'Refi Adj'!$B$2:$E$39,4,0)</f>
        <v>0.92</v>
      </c>
      <c r="O206" s="40">
        <f t="shared" si="42"/>
        <v>2.898739226581119E-2</v>
      </c>
      <c r="P206" s="40">
        <f t="shared" si="43"/>
        <v>1.1991795564474101E-2</v>
      </c>
      <c r="Q206" s="40">
        <f t="shared" si="44"/>
        <v>1.8790034245008937E-2</v>
      </c>
      <c r="R206" s="14"/>
      <c r="S206" s="34">
        <f t="shared" ref="S206:S209" si="48">Z143+AA143+AB143*K206+AC143*L206+Q205*$M$181</f>
        <v>2.4901596368012591E-2</v>
      </c>
      <c r="T206" s="2">
        <f t="shared" si="45"/>
        <v>26.110735210168713</v>
      </c>
      <c r="U206" s="33">
        <f t="shared" si="46"/>
        <v>29.436589564055847</v>
      </c>
      <c r="V206" s="7">
        <f t="shared" si="47"/>
        <v>1.1855172925834718</v>
      </c>
      <c r="X206" s="9"/>
      <c r="Y206" s="8"/>
      <c r="Z206" s="8"/>
      <c r="AC206" s="9"/>
      <c r="AD206" s="8"/>
      <c r="AE206" s="8"/>
      <c r="AH206" s="9"/>
      <c r="AI206" s="8"/>
      <c r="AJ206" s="8"/>
    </row>
    <row r="207" spans="1:43" x14ac:dyDescent="0.25">
      <c r="A207" s="4">
        <f t="shared" ref="A207:A209" si="49">K144</f>
        <v>160.82336237457599</v>
      </c>
      <c r="B207" s="3">
        <f>AQ144/1000000000</f>
        <v>4.4213899232499996</v>
      </c>
      <c r="C207" s="2" t="str">
        <f t="shared" ref="C207:C209" si="50">AO144</f>
        <v>15:150-175</v>
      </c>
      <c r="D207" s="8">
        <f t="shared" si="26"/>
        <v>3.7854817075354999E-2</v>
      </c>
      <c r="E207" s="8">
        <f>Z144+AA144+AB144+AC144+AD144</f>
        <v>2.6042211417493979E-2</v>
      </c>
      <c r="F207" s="3"/>
      <c r="G207" s="2">
        <f t="shared" ref="G207:G209" si="51">(1-(1-D207)^12)*100</f>
        <v>37.065712708586474</v>
      </c>
      <c r="H207" s="2">
        <f t="shared" ref="H207:H209" si="52">(1-(1-E207)^12)*100</f>
        <v>27.141266257095587</v>
      </c>
      <c r="I207" s="33">
        <f t="shared" ref="I207:I209" si="53">(1-(1-SUM(Z174,AA174,AB174,AC174,AD174*M207))^12)*100</f>
        <v>39.333824299447315</v>
      </c>
      <c r="K207" s="14">
        <f>VLOOKUP($C207,'Refi Adj'!$B$2:$E$39,2,0)</f>
        <v>1</v>
      </c>
      <c r="L207" s="14">
        <f>VLOOKUP($C207,'Refi Adj'!$B$2:$E$39,3,0)</f>
        <v>1</v>
      </c>
      <c r="M207" s="14">
        <f>VLOOKUP($C207,'Refi Adj'!$B$2:$E$39,4,0)</f>
        <v>0.9</v>
      </c>
      <c r="O207" s="40">
        <f t="shared" ref="O207:O209" si="54">AD174*M207</f>
        <v>3.055501742293908E-2</v>
      </c>
      <c r="P207" s="40">
        <f t="shared" ref="P207:P209" si="55">AD144</f>
        <v>1.58039610704717E-2</v>
      </c>
      <c r="Q207" s="40">
        <f t="shared" ref="Q207:Q209" si="56">(O207*$O$79+P207*$P$79)</f>
        <v>2.1704383611458652E-2</v>
      </c>
      <c r="R207" s="14"/>
      <c r="S207" s="34">
        <f t="shared" si="48"/>
        <v>2.8088782879780769E-2</v>
      </c>
      <c r="T207" s="2">
        <f t="shared" ref="T207:T209" si="57">100*(1-(1-S207)^12)</f>
        <v>28.957353139049857</v>
      </c>
      <c r="U207" s="33">
        <f t="shared" ref="U207:U209" si="58">100*(1-(1-S207*$M$182)^12)</f>
        <v>32.566208097060091</v>
      </c>
      <c r="V207" s="7">
        <f t="shared" ref="V207:V209" si="59">D207/S207</f>
        <v>1.3476844916126338</v>
      </c>
      <c r="X207" s="9"/>
      <c r="Y207" s="8"/>
      <c r="Z207" s="8"/>
      <c r="AC207" s="9"/>
      <c r="AD207" s="8"/>
      <c r="AE207" s="8"/>
      <c r="AH207" s="9"/>
      <c r="AI207" s="8"/>
      <c r="AJ207" s="8"/>
    </row>
    <row r="208" spans="1:43" x14ac:dyDescent="0.25">
      <c r="A208" s="4">
        <f t="shared" si="49"/>
        <v>184.67583096267799</v>
      </c>
      <c r="B208" s="3">
        <f>AQ145/1000000000</f>
        <v>1.4352073220099999</v>
      </c>
      <c r="C208" s="2" t="str">
        <f t="shared" si="50"/>
        <v>16:175-200</v>
      </c>
      <c r="D208" s="8">
        <f t="shared" si="26"/>
        <v>4.05825574345356E-2</v>
      </c>
      <c r="E208" s="8">
        <f>Z145+AA145+AB145+AC145+AD145</f>
        <v>3.0541472183612473E-2</v>
      </c>
      <c r="F208" s="3"/>
      <c r="G208" s="2">
        <f t="shared" si="51"/>
        <v>39.173711421572833</v>
      </c>
      <c r="H208" s="2">
        <f t="shared" si="52"/>
        <v>31.079118561674768</v>
      </c>
      <c r="I208" s="33">
        <f t="shared" si="53"/>
        <v>39.567491954519404</v>
      </c>
      <c r="K208" s="14">
        <f>VLOOKUP($C208,'Refi Adj'!$B$2:$E$39,2,0)</f>
        <v>1</v>
      </c>
      <c r="L208" s="14">
        <f>VLOOKUP($C208,'Refi Adj'!$B$2:$E$39,3,0)</f>
        <v>1</v>
      </c>
      <c r="M208" s="14">
        <f>VLOOKUP($C208,'Refi Adj'!$B$2:$E$39,4,0)</f>
        <v>0.9</v>
      </c>
      <c r="O208" s="40">
        <f t="shared" si="54"/>
        <v>3.0463349004881013E-2</v>
      </c>
      <c r="P208" s="40">
        <f t="shared" si="55"/>
        <v>1.9903127509828498E-2</v>
      </c>
      <c r="Q208" s="40">
        <f t="shared" si="56"/>
        <v>2.4127216107849507E-2</v>
      </c>
      <c r="R208" s="14"/>
      <c r="S208" s="34">
        <f t="shared" si="48"/>
        <v>3.1257509104669692E-2</v>
      </c>
      <c r="T208" s="2">
        <f t="shared" si="57"/>
        <v>31.687498366672827</v>
      </c>
      <c r="U208" s="33">
        <f t="shared" si="58"/>
        <v>35.551086732001089</v>
      </c>
      <c r="V208" s="7">
        <f t="shared" si="59"/>
        <v>1.2983298604709612</v>
      </c>
      <c r="X208" s="9"/>
      <c r="Y208" s="8"/>
      <c r="Z208" s="8"/>
      <c r="AC208" s="9"/>
      <c r="AD208" s="8"/>
      <c r="AE208" s="8"/>
      <c r="AH208" s="9"/>
      <c r="AI208" s="8"/>
      <c r="AJ208" s="8"/>
    </row>
    <row r="209" spans="1:51" x14ac:dyDescent="0.25">
      <c r="A209" s="4">
        <f t="shared" si="49"/>
        <v>209.39974425365901</v>
      </c>
      <c r="B209" s="3">
        <f>AQ146/1000000000</f>
        <v>0.36370507515</v>
      </c>
      <c r="C209" s="2" t="str">
        <f t="shared" si="50"/>
        <v>17:200-225</v>
      </c>
      <c r="D209" s="8">
        <f t="shared" si="26"/>
        <v>3.5135769938867703E-2</v>
      </c>
      <c r="E209" s="8">
        <f>Z146+AA146+AB146+AC146+AD146</f>
        <v>3.1544291237041659E-2</v>
      </c>
      <c r="F209" s="3"/>
      <c r="G209" s="2">
        <f t="shared" si="51"/>
        <v>34.897978260154531</v>
      </c>
      <c r="H209" s="2">
        <f t="shared" si="52"/>
        <v>31.929778711018429</v>
      </c>
      <c r="I209" s="33">
        <f t="shared" si="53"/>
        <v>38.713514970780729</v>
      </c>
      <c r="K209" s="14">
        <f>VLOOKUP($C209,'Refi Adj'!$B$2:$E$39,2,0)</f>
        <v>1</v>
      </c>
      <c r="L209" s="14">
        <f>VLOOKUP($C209,'Refi Adj'!$B$2:$E$39,3,0)</f>
        <v>1</v>
      </c>
      <c r="M209" s="14">
        <f>VLOOKUP($C209,'Refi Adj'!$B$2:$E$39,4,0)</f>
        <v>0.9</v>
      </c>
      <c r="O209" s="40">
        <f t="shared" si="54"/>
        <v>2.9314501592391181E-2</v>
      </c>
      <c r="P209" s="40">
        <f t="shared" si="55"/>
        <v>2.0879040585592E-2</v>
      </c>
      <c r="Q209" s="40">
        <f t="shared" si="56"/>
        <v>2.4253224988311672E-2</v>
      </c>
      <c r="R209" s="14"/>
      <c r="S209" s="34">
        <f t="shared" si="48"/>
        <v>3.3586105953906695E-2</v>
      </c>
      <c r="T209" s="2">
        <f t="shared" si="57"/>
        <v>33.632114423073254</v>
      </c>
      <c r="U209" s="33">
        <f t="shared" si="58"/>
        <v>37.666832724844866</v>
      </c>
      <c r="V209" s="7">
        <f t="shared" si="59"/>
        <v>1.0461400314489495</v>
      </c>
      <c r="X209" s="9"/>
      <c r="Y209" s="8"/>
      <c r="Z209" s="8"/>
      <c r="AC209" s="9"/>
      <c r="AD209" s="8"/>
      <c r="AE209" s="8"/>
      <c r="AH209" s="9"/>
      <c r="AI209" s="8"/>
      <c r="AJ209" s="8"/>
    </row>
    <row r="210" spans="1:51" x14ac:dyDescent="0.25">
      <c r="A210" s="4"/>
      <c r="B210" s="3"/>
      <c r="C210" s="2"/>
      <c r="D210" s="8"/>
      <c r="E210" s="8"/>
      <c r="F210" s="3"/>
      <c r="G210" s="2"/>
      <c r="H210" s="2"/>
      <c r="I210" s="33"/>
      <c r="K210" s="14"/>
      <c r="L210" s="14"/>
      <c r="M210" s="14"/>
      <c r="O210" s="40"/>
      <c r="P210" s="40"/>
      <c r="Q210" s="40"/>
      <c r="R210" s="14"/>
      <c r="S210" s="34"/>
      <c r="T210" s="2"/>
      <c r="U210" s="33"/>
      <c r="V210" s="7"/>
      <c r="X210" s="9"/>
      <c r="Y210" s="8"/>
      <c r="Z210" s="8"/>
      <c r="AC210" s="9"/>
      <c r="AD210" s="8"/>
      <c r="AE210" s="8"/>
      <c r="AH210" s="9"/>
      <c r="AI210" s="8"/>
      <c r="AJ210" s="8"/>
      <c r="AK210" s="4"/>
      <c r="AL210" s="4"/>
      <c r="AM210" s="4"/>
      <c r="AN210" s="4"/>
      <c r="AO210" s="4"/>
      <c r="AP210" s="4"/>
      <c r="AR210" s="4"/>
      <c r="AS210" s="15"/>
      <c r="AT210" s="15"/>
      <c r="AU210" s="15"/>
      <c r="AV210" s="15"/>
      <c r="AW210" s="15"/>
      <c r="AX210" s="15"/>
    </row>
    <row r="211" spans="1:51" s="41" customFormat="1" x14ac:dyDescent="0.25">
      <c r="AQ211"/>
    </row>
    <row r="212" spans="1:51" x14ac:dyDescent="0.25">
      <c r="A212" t="s">
        <v>180</v>
      </c>
      <c r="C212" t="s">
        <v>191</v>
      </c>
      <c r="F212" t="s">
        <v>166</v>
      </c>
      <c r="AS212" s="17" t="s">
        <v>88</v>
      </c>
      <c r="AT212" s="17" t="s">
        <v>89</v>
      </c>
      <c r="AU212" s="17"/>
      <c r="AV212" s="17"/>
      <c r="AW212" s="17" t="s">
        <v>90</v>
      </c>
      <c r="AX212" s="17"/>
    </row>
    <row r="213" spans="1:51" x14ac:dyDescent="0.25">
      <c r="A213" t="s">
        <v>20</v>
      </c>
      <c r="B213" t="s">
        <v>21</v>
      </c>
      <c r="C213" t="s">
        <v>22</v>
      </c>
      <c r="D213" t="s">
        <v>23</v>
      </c>
      <c r="E213" t="s">
        <v>94</v>
      </c>
      <c r="F213" t="s">
        <v>95</v>
      </c>
      <c r="G213" t="s">
        <v>24</v>
      </c>
      <c r="H213" t="s">
        <v>25</v>
      </c>
      <c r="I213" t="s">
        <v>26</v>
      </c>
      <c r="J213" t="s">
        <v>27</v>
      </c>
      <c r="K213" t="s">
        <v>28</v>
      </c>
      <c r="L213" t="s">
        <v>29</v>
      </c>
      <c r="M213" t="s">
        <v>30</v>
      </c>
      <c r="N213" t="s">
        <v>31</v>
      </c>
      <c r="O213" t="s">
        <v>32</v>
      </c>
      <c r="P213" t="s">
        <v>33</v>
      </c>
      <c r="Q213" t="s">
        <v>34</v>
      </c>
      <c r="R213" t="s">
        <v>35</v>
      </c>
      <c r="S213" t="s">
        <v>36</v>
      </c>
      <c r="T213" t="s">
        <v>37</v>
      </c>
      <c r="U213" t="s">
        <v>38</v>
      </c>
      <c r="V213" t="s">
        <v>39</v>
      </c>
      <c r="W213" t="s">
        <v>40</v>
      </c>
      <c r="X213" t="s">
        <v>41</v>
      </c>
      <c r="Y213" t="s">
        <v>42</v>
      </c>
      <c r="Z213" t="s">
        <v>43</v>
      </c>
      <c r="AA213" t="s">
        <v>44</v>
      </c>
      <c r="AB213" s="1" t="s">
        <v>45</v>
      </c>
      <c r="AC213" s="1" t="s">
        <v>46</v>
      </c>
      <c r="AD213" s="1" t="s">
        <v>47</v>
      </c>
      <c r="AE213" t="s">
        <v>48</v>
      </c>
      <c r="AF213" t="s">
        <v>49</v>
      </c>
      <c r="AG213" t="s">
        <v>50</v>
      </c>
      <c r="AH213" t="s">
        <v>51</v>
      </c>
      <c r="AI213" t="s">
        <v>52</v>
      </c>
      <c r="AJ213" t="s">
        <v>53</v>
      </c>
      <c r="AK213" t="s">
        <v>54</v>
      </c>
      <c r="AL213" t="s">
        <v>55</v>
      </c>
      <c r="AM213" t="s">
        <v>56</v>
      </c>
      <c r="AN213" t="s">
        <v>57</v>
      </c>
      <c r="AO213" t="s">
        <v>58</v>
      </c>
      <c r="AP213" t="s">
        <v>59</v>
      </c>
      <c r="AQ213" t="s">
        <v>60</v>
      </c>
      <c r="AR213" t="s">
        <v>61</v>
      </c>
      <c r="AS213" s="19" t="s">
        <v>116</v>
      </c>
      <c r="AT213" s="19" t="s">
        <v>117</v>
      </c>
      <c r="AU213" s="17" t="s">
        <v>118</v>
      </c>
      <c r="AV213" s="17" t="s">
        <v>119</v>
      </c>
      <c r="AW213" s="19" t="s">
        <v>120</v>
      </c>
      <c r="AX213" s="17" t="s">
        <v>121</v>
      </c>
      <c r="AY213" t="s">
        <v>171</v>
      </c>
    </row>
    <row r="214" spans="1:51" x14ac:dyDescent="0.25">
      <c r="A214">
        <v>97</v>
      </c>
      <c r="B214" s="4">
        <v>0.97733312999999999</v>
      </c>
      <c r="C214" s="4">
        <v>29.152279957385598</v>
      </c>
      <c r="D214" s="4">
        <v>24.052855314508001</v>
      </c>
      <c r="E214" s="4">
        <v>2.8311290342641099E-2</v>
      </c>
      <c r="F214" s="5">
        <v>2.2666869999999999E-2</v>
      </c>
      <c r="G214" s="5">
        <v>0</v>
      </c>
      <c r="H214" s="4">
        <v>4.75</v>
      </c>
      <c r="I214" s="4">
        <v>3.9864999999999999</v>
      </c>
      <c r="J214" s="4">
        <v>-16.0609</v>
      </c>
      <c r="K214" s="4">
        <v>19.62</v>
      </c>
      <c r="L214" s="4">
        <v>100</v>
      </c>
      <c r="M214" s="4">
        <v>82</v>
      </c>
      <c r="N214" s="4">
        <v>52</v>
      </c>
      <c r="O214" s="4">
        <v>1.83</v>
      </c>
      <c r="P214" s="4">
        <v>16884.43</v>
      </c>
      <c r="Q214" s="4">
        <v>16884.43</v>
      </c>
      <c r="R214" s="4">
        <v>764</v>
      </c>
      <c r="S214" s="4">
        <v>0</v>
      </c>
      <c r="T214" s="4">
        <v>0</v>
      </c>
      <c r="U214" s="4">
        <v>0</v>
      </c>
      <c r="V214" s="4">
        <v>1</v>
      </c>
      <c r="W214" s="4">
        <v>0</v>
      </c>
      <c r="X214" s="4">
        <v>1</v>
      </c>
      <c r="Y214" s="4">
        <v>0</v>
      </c>
      <c r="Z214" s="5">
        <v>1.3504270000000001E-2</v>
      </c>
      <c r="AA214" s="5">
        <v>2.3790000000000001E-4</v>
      </c>
      <c r="AB214" s="10">
        <v>7.1505400000000004E-3</v>
      </c>
      <c r="AC214" s="10">
        <v>1.7196500000000001E-3</v>
      </c>
      <c r="AD214" s="10">
        <v>5.4490000000000002E-5</v>
      </c>
      <c r="AE214" s="4">
        <v>0.34768582307934098</v>
      </c>
      <c r="AF214" s="4">
        <v>0</v>
      </c>
      <c r="AG214" s="4">
        <v>0</v>
      </c>
      <c r="AH214" s="4">
        <v>0</v>
      </c>
      <c r="AI214" s="4">
        <v>0</v>
      </c>
      <c r="AJ214" s="4">
        <v>0</v>
      </c>
      <c r="AK214" s="4">
        <v>1</v>
      </c>
      <c r="AL214" s="4">
        <v>1</v>
      </c>
      <c r="AM214" s="4">
        <v>0</v>
      </c>
      <c r="AN214" s="4">
        <v>0</v>
      </c>
      <c r="AO214" s="4" t="s">
        <v>144</v>
      </c>
      <c r="AP214" s="4" t="s">
        <v>128</v>
      </c>
      <c r="AQ214">
        <v>16884.43</v>
      </c>
      <c r="AR214" s="4">
        <v>1</v>
      </c>
      <c r="AS214" s="15">
        <v>0</v>
      </c>
      <c r="AT214" s="15">
        <v>0</v>
      </c>
      <c r="AU214" s="15">
        <v>0</v>
      </c>
      <c r="AV214" s="15">
        <v>100</v>
      </c>
      <c r="AW214" s="15">
        <v>0</v>
      </c>
      <c r="AX214" s="15">
        <v>100</v>
      </c>
      <c r="AY214" s="31">
        <v>4151.1000000000004</v>
      </c>
    </row>
    <row r="215" spans="1:51" x14ac:dyDescent="0.25">
      <c r="A215">
        <v>97</v>
      </c>
      <c r="B215" s="4">
        <v>0.97614387000000002</v>
      </c>
      <c r="C215" s="4">
        <v>65.138311041858202</v>
      </c>
      <c r="D215" s="4">
        <v>25.154451393610401</v>
      </c>
      <c r="E215" s="4">
        <v>8.4069821395086494E-2</v>
      </c>
      <c r="F215" s="5">
        <v>2.385613E-2</v>
      </c>
      <c r="G215" s="5">
        <v>0</v>
      </c>
      <c r="H215" s="4">
        <v>4.75</v>
      </c>
      <c r="I215" s="4">
        <v>3.939838</v>
      </c>
      <c r="J215" s="4">
        <v>-16.0609</v>
      </c>
      <c r="K215" s="4">
        <v>21.68</v>
      </c>
      <c r="L215" s="4">
        <v>100</v>
      </c>
      <c r="M215" s="4">
        <v>83</v>
      </c>
      <c r="N215" s="4">
        <v>52</v>
      </c>
      <c r="O215" s="4">
        <v>1.56</v>
      </c>
      <c r="P215" s="4">
        <v>14612.14</v>
      </c>
      <c r="Q215" s="4">
        <v>14612.14</v>
      </c>
      <c r="R215" s="4">
        <v>764</v>
      </c>
      <c r="S215" s="4">
        <v>0</v>
      </c>
      <c r="T215" s="4">
        <v>0</v>
      </c>
      <c r="U215" s="4">
        <v>0</v>
      </c>
      <c r="V215" s="4">
        <v>1</v>
      </c>
      <c r="W215" s="4">
        <v>0</v>
      </c>
      <c r="X215" s="4">
        <v>1</v>
      </c>
      <c r="Y215" s="4">
        <v>0</v>
      </c>
      <c r="Z215" s="5">
        <v>1.3797439999999999E-2</v>
      </c>
      <c r="AA215" s="5">
        <v>4.6969999999999998E-4</v>
      </c>
      <c r="AB215" s="10">
        <v>7.7871599999999996E-3</v>
      </c>
      <c r="AC215" s="10">
        <v>1.7504599999999999E-3</v>
      </c>
      <c r="AD215" s="10">
        <v>5.1350000000000001E-5</v>
      </c>
      <c r="AE215" s="4">
        <v>0.36817790265246803</v>
      </c>
      <c r="AF215" s="4">
        <v>0</v>
      </c>
      <c r="AG215" s="4">
        <v>0</v>
      </c>
      <c r="AH215" s="4">
        <v>0</v>
      </c>
      <c r="AI215" s="4">
        <v>0</v>
      </c>
      <c r="AJ215" s="4">
        <v>0</v>
      </c>
      <c r="AK215" s="4">
        <v>0</v>
      </c>
      <c r="AL215" s="4">
        <v>1</v>
      </c>
      <c r="AM215" s="4">
        <v>0</v>
      </c>
      <c r="AN215" s="4">
        <v>0</v>
      </c>
      <c r="AO215" s="4" t="s">
        <v>68</v>
      </c>
      <c r="AP215" s="4" t="s">
        <v>69</v>
      </c>
      <c r="AQ215">
        <v>14612.14</v>
      </c>
      <c r="AR215" s="4">
        <v>1</v>
      </c>
      <c r="AS215" s="15">
        <v>0</v>
      </c>
      <c r="AT215" s="15">
        <v>0</v>
      </c>
      <c r="AU215" s="15">
        <v>0</v>
      </c>
      <c r="AV215" s="15">
        <v>100</v>
      </c>
      <c r="AW215" s="15">
        <v>0</v>
      </c>
      <c r="AX215" s="15">
        <v>100</v>
      </c>
      <c r="AY215" s="31">
        <v>4170.72</v>
      </c>
    </row>
    <row r="216" spans="1:51" x14ac:dyDescent="0.25">
      <c r="A216">
        <v>97</v>
      </c>
      <c r="B216" s="4">
        <v>0.98134009650155496</v>
      </c>
      <c r="C216" s="4">
        <v>19.807103427176401</v>
      </c>
      <c r="D216" s="4">
        <v>20.230930116953999</v>
      </c>
      <c r="E216" s="4">
        <v>1.82264557296292E-2</v>
      </c>
      <c r="F216" s="5">
        <v>1.8659903498444302E-2</v>
      </c>
      <c r="G216" s="5">
        <v>0</v>
      </c>
      <c r="H216" s="4">
        <v>4.75</v>
      </c>
      <c r="I216" s="4">
        <v>3.8746672161592599</v>
      </c>
      <c r="J216" s="4">
        <v>-24.800392715748501</v>
      </c>
      <c r="K216" s="4">
        <v>27.590325411014302</v>
      </c>
      <c r="L216" s="4">
        <v>100</v>
      </c>
      <c r="M216" s="4">
        <v>75.308005841414996</v>
      </c>
      <c r="N216" s="4">
        <v>48.154704188198401</v>
      </c>
      <c r="O216" s="4">
        <v>4.8571371639139702</v>
      </c>
      <c r="P216" s="4">
        <v>29324.937933334299</v>
      </c>
      <c r="Q216" s="4">
        <v>24954.814285714201</v>
      </c>
      <c r="R216" s="4">
        <v>794.32068647504002</v>
      </c>
      <c r="S216" s="4">
        <v>0</v>
      </c>
      <c r="T216" s="4">
        <v>0</v>
      </c>
      <c r="U216" s="4">
        <v>0</v>
      </c>
      <c r="V216" s="4">
        <v>1</v>
      </c>
      <c r="W216" s="4">
        <v>0</v>
      </c>
      <c r="X216" s="4">
        <v>1</v>
      </c>
      <c r="Y216" s="4">
        <v>0</v>
      </c>
      <c r="Z216" s="5">
        <v>9.1267909661015799E-3</v>
      </c>
      <c r="AA216" s="5">
        <v>4.8970560541825004E-4</v>
      </c>
      <c r="AB216" s="10">
        <v>7.9229255770435301E-3</v>
      </c>
      <c r="AC216" s="10">
        <v>1.01149276646075E-3</v>
      </c>
      <c r="AD216" s="10">
        <v>1.08971248525191E-4</v>
      </c>
      <c r="AE216" s="4">
        <v>0.25925864991920999</v>
      </c>
      <c r="AF216" s="4">
        <v>0</v>
      </c>
      <c r="AG216" s="4">
        <v>0.44938823713946902</v>
      </c>
      <c r="AH216" s="4">
        <v>0.44938823713946902</v>
      </c>
      <c r="AI216" s="4">
        <v>0.44938823713946902</v>
      </c>
      <c r="AJ216" s="4">
        <v>0.44938823713946902</v>
      </c>
      <c r="AK216" s="4">
        <v>0.44938823713946902</v>
      </c>
      <c r="AL216" s="4">
        <v>0.56784176199611003</v>
      </c>
      <c r="AM216" s="4">
        <v>0</v>
      </c>
      <c r="AN216" s="4">
        <v>0</v>
      </c>
      <c r="AO216" s="4" t="s">
        <v>145</v>
      </c>
      <c r="AP216" s="4" t="s">
        <v>129</v>
      </c>
      <c r="AQ216">
        <v>174683.7</v>
      </c>
      <c r="AR216" s="4">
        <v>7</v>
      </c>
      <c r="AS216" s="15">
        <v>0</v>
      </c>
      <c r="AT216" s="15">
        <v>0</v>
      </c>
      <c r="AU216" s="15">
        <v>0</v>
      </c>
      <c r="AV216" s="15">
        <v>100</v>
      </c>
      <c r="AW216" s="15">
        <v>0</v>
      </c>
      <c r="AX216" s="15">
        <v>100</v>
      </c>
      <c r="AY216" s="31">
        <v>4195.0501029174402</v>
      </c>
    </row>
    <row r="217" spans="1:51" x14ac:dyDescent="0.25">
      <c r="A217">
        <v>97</v>
      </c>
      <c r="B217" s="4">
        <v>0.97851925972466003</v>
      </c>
      <c r="C217" s="4">
        <v>73.143651198175405</v>
      </c>
      <c r="D217" s="4">
        <v>22.939373222273101</v>
      </c>
      <c r="E217" s="4">
        <v>0.10376772269951</v>
      </c>
      <c r="F217" s="5">
        <v>2.1480740275339898E-2</v>
      </c>
      <c r="G217" s="5">
        <v>0</v>
      </c>
      <c r="H217" s="4">
        <v>4.875</v>
      </c>
      <c r="I217" s="4">
        <v>3.9500547019596399</v>
      </c>
      <c r="J217" s="4">
        <v>-8.3420778073171693</v>
      </c>
      <c r="K217" s="4">
        <v>33.228960480972503</v>
      </c>
      <c r="L217" s="4">
        <v>100</v>
      </c>
      <c r="M217" s="4">
        <v>68.416246386399905</v>
      </c>
      <c r="N217" s="4">
        <v>53.965478009795</v>
      </c>
      <c r="O217" s="4">
        <v>2.4792354598176098</v>
      </c>
      <c r="P217" s="4">
        <v>17255.544469967699</v>
      </c>
      <c r="Q217" s="4">
        <v>8110.2342857142803</v>
      </c>
      <c r="R217" s="4">
        <v>783.79254483400496</v>
      </c>
      <c r="S217" s="4">
        <v>0</v>
      </c>
      <c r="T217" s="4">
        <v>0</v>
      </c>
      <c r="U217" s="4">
        <v>0</v>
      </c>
      <c r="V217" s="4">
        <v>1</v>
      </c>
      <c r="W217" s="4">
        <v>0</v>
      </c>
      <c r="X217" s="4">
        <v>0.96840024350186105</v>
      </c>
      <c r="Y217" s="4">
        <v>0</v>
      </c>
      <c r="Z217" s="5">
        <v>1.3148446305304901E-2</v>
      </c>
      <c r="AA217" s="5">
        <v>5.0706885819574695E-4</v>
      </c>
      <c r="AB217" s="10">
        <v>7.2186253960621798E-3</v>
      </c>
      <c r="AC217" s="10">
        <v>5.3409231453415795E-4</v>
      </c>
      <c r="AD217" s="10">
        <v>7.2487197148083E-5</v>
      </c>
      <c r="AE217" s="4">
        <v>0.172989423225652</v>
      </c>
      <c r="AF217" s="4">
        <v>0.10278212854164499</v>
      </c>
      <c r="AG217" s="4">
        <v>0.573525619481839</v>
      </c>
      <c r="AH217" s="4">
        <v>0.573525619481839</v>
      </c>
      <c r="AI217" s="4">
        <v>0.94799075735701799</v>
      </c>
      <c r="AJ217" s="4">
        <v>0.94799075735701799</v>
      </c>
      <c r="AK217" s="4">
        <v>0.94799075735701799</v>
      </c>
      <c r="AL217" s="4">
        <v>0.94799075735701799</v>
      </c>
      <c r="AM217" s="4">
        <v>0</v>
      </c>
      <c r="AN217" s="4">
        <v>0</v>
      </c>
      <c r="AO217" s="4" t="s">
        <v>146</v>
      </c>
      <c r="AP217" s="4" t="s">
        <v>130</v>
      </c>
      <c r="AQ217">
        <v>56771.64</v>
      </c>
      <c r="AR217" s="4">
        <v>7</v>
      </c>
      <c r="AS217" s="15">
        <v>0</v>
      </c>
      <c r="AT217" s="15">
        <v>0</v>
      </c>
      <c r="AU217" s="15">
        <v>0</v>
      </c>
      <c r="AV217" s="15">
        <v>100</v>
      </c>
      <c r="AW217" s="15">
        <v>0</v>
      </c>
      <c r="AX217" s="15">
        <v>100</v>
      </c>
      <c r="AY217">
        <v>4918.2410394362296</v>
      </c>
    </row>
    <row r="218" spans="1:51" x14ac:dyDescent="0.25">
      <c r="A218">
        <v>97</v>
      </c>
      <c r="B218" s="4">
        <v>0.98413834120653898</v>
      </c>
      <c r="C218" s="4">
        <v>48.352621197750302</v>
      </c>
      <c r="D218" s="4">
        <v>17.4582214248978</v>
      </c>
      <c r="E218" s="4">
        <v>5.3572486578944603E-2</v>
      </c>
      <c r="F218" s="5">
        <v>1.5861658793460499E-2</v>
      </c>
      <c r="G218" s="5">
        <v>0</v>
      </c>
      <c r="H218" s="4">
        <v>4.6095072022770101</v>
      </c>
      <c r="I218" s="4">
        <v>3.8714504806462</v>
      </c>
      <c r="J218" s="4">
        <v>-4.2439921983228102</v>
      </c>
      <c r="K218" s="4">
        <v>39.009154438140499</v>
      </c>
      <c r="L218" s="4">
        <v>74.402824123596901</v>
      </c>
      <c r="M218" s="4">
        <v>66.234640747909395</v>
      </c>
      <c r="N218" s="4">
        <v>64.343889638529305</v>
      </c>
      <c r="O218" s="4">
        <v>24.108249820563898</v>
      </c>
      <c r="P218" s="4">
        <v>73893.753508808601</v>
      </c>
      <c r="Q218" s="4">
        <v>33126.005333333298</v>
      </c>
      <c r="R218" s="4">
        <v>801.052123197951</v>
      </c>
      <c r="S218" s="4">
        <v>0</v>
      </c>
      <c r="T218" s="4">
        <v>0</v>
      </c>
      <c r="U218" s="4">
        <v>0</v>
      </c>
      <c r="V218" s="4">
        <v>1</v>
      </c>
      <c r="W218" s="4">
        <v>0</v>
      </c>
      <c r="X218" s="4">
        <v>1</v>
      </c>
      <c r="Y218" s="4">
        <v>0</v>
      </c>
      <c r="Z218" s="5">
        <v>6.7406048678633297E-3</v>
      </c>
      <c r="AA218" s="5">
        <v>2.6126739050857999E-4</v>
      </c>
      <c r="AB218" s="10">
        <v>7.1814781594993797E-3</v>
      </c>
      <c r="AC218" s="10">
        <v>9.5002990776813195E-4</v>
      </c>
      <c r="AD218" s="10">
        <v>7.2825990472138199E-4</v>
      </c>
      <c r="AE218" s="4">
        <v>0.27444363469240501</v>
      </c>
      <c r="AF218" s="4">
        <v>0</v>
      </c>
      <c r="AG218" s="4">
        <v>0.225891488918434</v>
      </c>
      <c r="AH218" s="4">
        <v>0.309309274196015</v>
      </c>
      <c r="AI218" s="4">
        <v>0.65790629187042704</v>
      </c>
      <c r="AJ218" s="4">
        <v>0.65790629187042704</v>
      </c>
      <c r="AK218" s="4">
        <v>0.65790629187042704</v>
      </c>
      <c r="AL218" s="4">
        <v>0.67274957471479402</v>
      </c>
      <c r="AM218" s="4">
        <v>0</v>
      </c>
      <c r="AN218" s="4">
        <v>0</v>
      </c>
      <c r="AO218" s="4" t="s">
        <v>147</v>
      </c>
      <c r="AP218" s="4" t="s">
        <v>131</v>
      </c>
      <c r="AQ218">
        <v>496890.08</v>
      </c>
      <c r="AR218" s="4">
        <v>15</v>
      </c>
      <c r="AS218" s="15">
        <v>0</v>
      </c>
      <c r="AT218" s="15">
        <v>0</v>
      </c>
      <c r="AU218" s="15">
        <v>0</v>
      </c>
      <c r="AV218" s="15">
        <v>100</v>
      </c>
      <c r="AW218" s="15">
        <v>0</v>
      </c>
      <c r="AX218" s="15">
        <v>100</v>
      </c>
      <c r="AY218">
        <v>4344.0825405387404</v>
      </c>
    </row>
    <row r="219" spans="1:51" x14ac:dyDescent="0.25">
      <c r="A219">
        <v>97</v>
      </c>
      <c r="B219" s="4">
        <v>0.98430514642007105</v>
      </c>
      <c r="C219" s="4">
        <v>70.566843264015006</v>
      </c>
      <c r="D219" s="4">
        <v>17.290181130707701</v>
      </c>
      <c r="E219" s="4">
        <v>9.6898832762784395E-2</v>
      </c>
      <c r="F219" s="5">
        <v>1.5694853579928902E-2</v>
      </c>
      <c r="G219" s="5">
        <v>0</v>
      </c>
      <c r="H219" s="4">
        <v>4.7745090613881098</v>
      </c>
      <c r="I219" s="4">
        <v>3.8917674295424201</v>
      </c>
      <c r="J219" s="4">
        <v>-6.4116797403141996</v>
      </c>
      <c r="K219" s="4">
        <v>42.455651268742699</v>
      </c>
      <c r="L219" s="4">
        <v>86.504381313012004</v>
      </c>
      <c r="M219" s="4">
        <v>71.544078861193995</v>
      </c>
      <c r="N219" s="4">
        <v>62.413282679932998</v>
      </c>
      <c r="O219" s="4">
        <v>14.9046376010992</v>
      </c>
      <c r="P219" s="4">
        <v>52899.853916567197</v>
      </c>
      <c r="Q219" s="4">
        <v>30653.439714285701</v>
      </c>
      <c r="R219" s="4">
        <v>797.36458465406895</v>
      </c>
      <c r="S219" s="4">
        <v>0</v>
      </c>
      <c r="T219" s="4">
        <v>0</v>
      </c>
      <c r="U219" s="4">
        <v>0</v>
      </c>
      <c r="V219" s="4">
        <v>1</v>
      </c>
      <c r="W219" s="4">
        <v>0</v>
      </c>
      <c r="X219" s="4">
        <v>0.90244757337370396</v>
      </c>
      <c r="Y219" s="4">
        <v>0</v>
      </c>
      <c r="Z219" s="5">
        <v>7.2198071270537997E-3</v>
      </c>
      <c r="AA219" s="5">
        <v>2.94258688573183E-4</v>
      </c>
      <c r="AB219" s="10">
        <v>6.9629195078447399E-3</v>
      </c>
      <c r="AC219" s="10">
        <v>7.70493625072642E-4</v>
      </c>
      <c r="AD219" s="10">
        <v>4.4735653315578899E-4</v>
      </c>
      <c r="AE219" s="4">
        <v>0.21928343055074101</v>
      </c>
      <c r="AF219" s="4">
        <v>3.9711059599659503E-2</v>
      </c>
      <c r="AG219" s="4">
        <v>0.30836596208047001</v>
      </c>
      <c r="AH219" s="4">
        <v>0.49210975987509498</v>
      </c>
      <c r="AI219" s="4">
        <v>0.766422671055354</v>
      </c>
      <c r="AJ219" s="4">
        <v>0.766422671055354</v>
      </c>
      <c r="AK219" s="4">
        <v>0.766422671055354</v>
      </c>
      <c r="AL219" s="4">
        <v>0.81095652197093404</v>
      </c>
      <c r="AM219" s="4">
        <v>0</v>
      </c>
      <c r="AN219" s="4">
        <v>0</v>
      </c>
      <c r="AO219" s="4" t="s">
        <v>148</v>
      </c>
      <c r="AP219" s="4" t="s">
        <v>132</v>
      </c>
      <c r="AQ219">
        <v>1072870.3899999999</v>
      </c>
      <c r="AR219" s="4">
        <v>35</v>
      </c>
      <c r="AS219" s="15">
        <v>0</v>
      </c>
      <c r="AT219" s="15">
        <v>0</v>
      </c>
      <c r="AU219" s="15">
        <v>0</v>
      </c>
      <c r="AV219" s="15">
        <v>100</v>
      </c>
      <c r="AW219" s="15">
        <v>0</v>
      </c>
      <c r="AX219" s="15">
        <v>100</v>
      </c>
      <c r="AY219">
        <v>4375.0840922731504</v>
      </c>
    </row>
    <row r="220" spans="1:51" x14ac:dyDescent="0.25">
      <c r="A220">
        <v>97</v>
      </c>
      <c r="B220" s="4">
        <v>0.98457711192826303</v>
      </c>
      <c r="C220" s="4">
        <v>52.514231065085802</v>
      </c>
      <c r="D220" s="4">
        <v>17.015529314506399</v>
      </c>
      <c r="E220" s="4">
        <v>6.01750803593444E-2</v>
      </c>
      <c r="F220" s="5">
        <v>1.54228880717363E-2</v>
      </c>
      <c r="G220" s="5">
        <v>0</v>
      </c>
      <c r="H220" s="4">
        <v>4.5823002069261403</v>
      </c>
      <c r="I220" s="4">
        <v>3.9170801411991998</v>
      </c>
      <c r="J220" s="4">
        <v>7.5057513953421502</v>
      </c>
      <c r="K220" s="4">
        <v>47.839535677514199</v>
      </c>
      <c r="L220" s="4">
        <v>58.730001096700001</v>
      </c>
      <c r="M220" s="4">
        <v>62.402745999223797</v>
      </c>
      <c r="N220" s="4">
        <v>74.823970712477404</v>
      </c>
      <c r="O220" s="4">
        <v>30.3724599065904</v>
      </c>
      <c r="P220" s="4">
        <v>100172.15385929801</v>
      </c>
      <c r="Q220" s="4">
        <v>51555.231249999997</v>
      </c>
      <c r="R220" s="4">
        <v>791.94864786393498</v>
      </c>
      <c r="S220" s="4">
        <v>0</v>
      </c>
      <c r="T220" s="4">
        <v>0</v>
      </c>
      <c r="U220" s="4">
        <v>0</v>
      </c>
      <c r="V220" s="4">
        <v>1</v>
      </c>
      <c r="W220" s="4">
        <v>0</v>
      </c>
      <c r="X220" s="4">
        <v>0.91389169164089401</v>
      </c>
      <c r="Y220" s="4">
        <v>0</v>
      </c>
      <c r="Z220" s="5">
        <v>4.5043070081167797E-3</v>
      </c>
      <c r="AA220" s="5">
        <v>2.1597587352386699E-4</v>
      </c>
      <c r="AB220" s="10">
        <v>8.2363413647651099E-3</v>
      </c>
      <c r="AC220" s="10">
        <v>1.25243552400599E-3</v>
      </c>
      <c r="AD220" s="10">
        <v>1.21381105908839E-3</v>
      </c>
      <c r="AE220" s="4">
        <v>0.310597312682169</v>
      </c>
      <c r="AF220" s="4">
        <v>1.05781033132307E-2</v>
      </c>
      <c r="AG220" s="4">
        <v>0.204567092306466</v>
      </c>
      <c r="AH220" s="4">
        <v>0.26154873711288001</v>
      </c>
      <c r="AI220" s="4">
        <v>0.40618050156646301</v>
      </c>
      <c r="AJ220" s="4">
        <v>0.40988821212008397</v>
      </c>
      <c r="AK220" s="4">
        <v>0.64338655255280197</v>
      </c>
      <c r="AL220" s="4">
        <v>0.64338655255280197</v>
      </c>
      <c r="AM220" s="4">
        <v>0</v>
      </c>
      <c r="AN220" s="4">
        <v>0</v>
      </c>
      <c r="AO220" s="4" t="s">
        <v>70</v>
      </c>
      <c r="AP220" s="4" t="s">
        <v>71</v>
      </c>
      <c r="AQ220">
        <v>1649767.4</v>
      </c>
      <c r="AR220" s="4">
        <v>32</v>
      </c>
      <c r="AS220" s="15">
        <v>0</v>
      </c>
      <c r="AT220" s="15">
        <v>0</v>
      </c>
      <c r="AU220" s="15">
        <v>0</v>
      </c>
      <c r="AV220" s="15">
        <v>100</v>
      </c>
      <c r="AW220" s="15">
        <v>0</v>
      </c>
      <c r="AX220" s="15">
        <v>100</v>
      </c>
      <c r="AY220" s="31">
        <v>4338.2086641415599</v>
      </c>
    </row>
    <row r="221" spans="1:51" x14ac:dyDescent="0.25">
      <c r="A221">
        <v>97</v>
      </c>
      <c r="B221" s="4">
        <v>0.98601108612130395</v>
      </c>
      <c r="C221" s="4">
        <v>47.423716871871797</v>
      </c>
      <c r="D221" s="4">
        <v>15.553515429114301</v>
      </c>
      <c r="E221" s="4">
        <v>5.2165548869246701E-2</v>
      </c>
      <c r="F221" s="5">
        <v>1.39889138786957E-2</v>
      </c>
      <c r="G221" s="5">
        <v>0</v>
      </c>
      <c r="H221" s="4">
        <v>4.5660425095827701</v>
      </c>
      <c r="I221" s="4">
        <v>3.8863313378060802</v>
      </c>
      <c r="J221" s="4">
        <v>0.29869233824484998</v>
      </c>
      <c r="K221" s="4">
        <v>52.306078064778802</v>
      </c>
      <c r="L221" s="4">
        <v>54.318684550118903</v>
      </c>
      <c r="M221" s="4">
        <v>63.946459575857801</v>
      </c>
      <c r="N221" s="4">
        <v>76.567547156310994</v>
      </c>
      <c r="O221" s="4">
        <v>38.788370198350002</v>
      </c>
      <c r="P221" s="4">
        <v>116732.93862164499</v>
      </c>
      <c r="Q221" s="4">
        <v>53586.586184210501</v>
      </c>
      <c r="R221" s="4">
        <v>784.32506188981301</v>
      </c>
      <c r="S221" s="4">
        <v>0</v>
      </c>
      <c r="T221" s="4">
        <v>0</v>
      </c>
      <c r="U221" s="4">
        <v>7.8231785986405997E-2</v>
      </c>
      <c r="V221" s="4">
        <v>1</v>
      </c>
      <c r="W221" s="4">
        <v>0</v>
      </c>
      <c r="X221" s="4">
        <v>0.88311651196192997</v>
      </c>
      <c r="Y221" s="4">
        <v>0</v>
      </c>
      <c r="Z221" s="5">
        <v>3.7015727438627802E-3</v>
      </c>
      <c r="AA221" s="5">
        <v>3.5353735080741303E-4</v>
      </c>
      <c r="AB221" s="10">
        <v>7.4868842009861202E-3</v>
      </c>
      <c r="AC221" s="10">
        <v>8.96200500830536E-4</v>
      </c>
      <c r="AD221" s="10">
        <v>1.55070054636004E-3</v>
      </c>
      <c r="AE221" s="4">
        <v>0.25268298901523201</v>
      </c>
      <c r="AF221" s="4">
        <v>0</v>
      </c>
      <c r="AG221" s="4">
        <v>0.26380651452062698</v>
      </c>
      <c r="AH221" s="4">
        <v>0.50224658171586001</v>
      </c>
      <c r="AI221" s="4">
        <v>0.65364268117422497</v>
      </c>
      <c r="AJ221" s="4">
        <v>0.65451129505590699</v>
      </c>
      <c r="AK221" s="4">
        <v>0.74678665348927198</v>
      </c>
      <c r="AL221" s="4">
        <v>0.83210250562140498</v>
      </c>
      <c r="AM221" s="4">
        <v>0</v>
      </c>
      <c r="AN221" s="4">
        <v>0</v>
      </c>
      <c r="AO221" s="4" t="s">
        <v>149</v>
      </c>
      <c r="AP221" s="4" t="s">
        <v>133</v>
      </c>
      <c r="AQ221">
        <v>4072580.55</v>
      </c>
      <c r="AR221" s="4">
        <v>76</v>
      </c>
      <c r="AS221" s="15">
        <v>0</v>
      </c>
      <c r="AT221" s="15">
        <v>0</v>
      </c>
      <c r="AU221" s="15">
        <v>0</v>
      </c>
      <c r="AV221" s="15">
        <v>100</v>
      </c>
      <c r="AW221" s="15">
        <v>0</v>
      </c>
      <c r="AX221" s="15">
        <v>100</v>
      </c>
      <c r="AY221" s="31">
        <v>4447.0252627789996</v>
      </c>
    </row>
    <row r="222" spans="1:51" x14ac:dyDescent="0.25">
      <c r="A222">
        <v>97</v>
      </c>
      <c r="B222" s="4">
        <v>0.98692327974697802</v>
      </c>
      <c r="C222" s="4">
        <v>67.664409175438195</v>
      </c>
      <c r="D222" s="4">
        <v>14.611237446115901</v>
      </c>
      <c r="E222" s="4">
        <v>8.9793218869340594E-2</v>
      </c>
      <c r="F222" s="5">
        <v>1.30767202530215E-2</v>
      </c>
      <c r="G222" s="5">
        <v>0</v>
      </c>
      <c r="H222" s="4">
        <v>4.4759661529140402</v>
      </c>
      <c r="I222" s="4">
        <v>3.9062137846370799</v>
      </c>
      <c r="J222" s="4">
        <v>-7.10195543292396</v>
      </c>
      <c r="K222" s="4">
        <v>57.391615610266399</v>
      </c>
      <c r="L222" s="4">
        <v>37.575974185375898</v>
      </c>
      <c r="M222" s="4">
        <v>64.548800823555595</v>
      </c>
      <c r="N222" s="4">
        <v>81.325497475105706</v>
      </c>
      <c r="O222" s="4">
        <v>48.2873189991193</v>
      </c>
      <c r="P222" s="4">
        <v>156052.03179633801</v>
      </c>
      <c r="Q222" s="4">
        <v>81623.999404761897</v>
      </c>
      <c r="R222" s="4">
        <v>779.22227925509605</v>
      </c>
      <c r="S222" s="4">
        <v>0</v>
      </c>
      <c r="T222" s="4">
        <v>0</v>
      </c>
      <c r="U222" s="4">
        <v>4.6247334221314197E-2</v>
      </c>
      <c r="V222" s="4">
        <v>1</v>
      </c>
      <c r="W222" s="4">
        <v>0</v>
      </c>
      <c r="X222" s="4">
        <v>0.93612612432009701</v>
      </c>
      <c r="Y222" s="4">
        <v>0</v>
      </c>
      <c r="Z222" s="5">
        <v>2.2047189834112899E-3</v>
      </c>
      <c r="AA222" s="5">
        <v>2.9484128217003799E-4</v>
      </c>
      <c r="AB222" s="10">
        <v>7.4170935573293897E-3</v>
      </c>
      <c r="AC222" s="10">
        <v>8.56771070973064E-4</v>
      </c>
      <c r="AD222" s="10">
        <v>2.30327481651989E-3</v>
      </c>
      <c r="AE222" s="4">
        <v>0.26741366876907702</v>
      </c>
      <c r="AF222" s="4">
        <v>2.49080673117563E-2</v>
      </c>
      <c r="AG222" s="4">
        <v>0.22585414906165299</v>
      </c>
      <c r="AH222" s="4">
        <v>0.56975187306131803</v>
      </c>
      <c r="AI222" s="4">
        <v>0.60774150378084901</v>
      </c>
      <c r="AJ222" s="4">
        <v>0.608445208170312</v>
      </c>
      <c r="AK222" s="4">
        <v>0.64051265151146397</v>
      </c>
      <c r="AL222" s="4">
        <v>0.83780386748560598</v>
      </c>
      <c r="AM222" s="4">
        <v>0</v>
      </c>
      <c r="AN222" s="4">
        <v>0</v>
      </c>
      <c r="AO222" s="4" t="s">
        <v>150</v>
      </c>
      <c r="AP222" s="4" t="s">
        <v>134</v>
      </c>
      <c r="AQ222">
        <v>6856415.9500000002</v>
      </c>
      <c r="AR222" s="4">
        <v>84</v>
      </c>
      <c r="AS222" s="15">
        <v>0</v>
      </c>
      <c r="AT222" s="15">
        <v>0</v>
      </c>
      <c r="AU222" s="15">
        <v>0</v>
      </c>
      <c r="AV222" s="15">
        <v>100</v>
      </c>
      <c r="AW222" s="15">
        <v>0</v>
      </c>
      <c r="AX222" s="15">
        <v>100</v>
      </c>
      <c r="AY222" s="31">
        <v>4479.5043487437897</v>
      </c>
    </row>
    <row r="223" spans="1:51" x14ac:dyDescent="0.25">
      <c r="A223">
        <v>97</v>
      </c>
      <c r="B223" s="4">
        <v>0.98641686455466404</v>
      </c>
      <c r="C223" s="4">
        <v>45.817740911400001</v>
      </c>
      <c r="D223" s="4">
        <v>15.135537623561101</v>
      </c>
      <c r="E223" s="4">
        <v>4.97859980237014E-2</v>
      </c>
      <c r="F223" s="5">
        <v>1.35831354453356E-2</v>
      </c>
      <c r="G223" s="5">
        <v>0</v>
      </c>
      <c r="H223" s="4">
        <v>4.4975819475697403</v>
      </c>
      <c r="I223" s="4">
        <v>3.8633152255244498</v>
      </c>
      <c r="J223" s="4">
        <v>-11.207063991577501</v>
      </c>
      <c r="K223" s="4">
        <v>63.003625090790599</v>
      </c>
      <c r="L223" s="4">
        <v>38.887393303233203</v>
      </c>
      <c r="M223" s="4">
        <v>67.222973312097807</v>
      </c>
      <c r="N223" s="4">
        <v>82.446796932569399</v>
      </c>
      <c r="O223" s="4">
        <v>44.904531674344597</v>
      </c>
      <c r="P223" s="4">
        <v>158107.74130487701</v>
      </c>
      <c r="Q223" s="4">
        <v>80060.702476190403</v>
      </c>
      <c r="R223" s="4">
        <v>779.56312336390795</v>
      </c>
      <c r="S223" s="4">
        <v>0</v>
      </c>
      <c r="T223" s="4">
        <v>0</v>
      </c>
      <c r="U223" s="4">
        <v>2.35719997298811E-2</v>
      </c>
      <c r="V223" s="4">
        <v>1</v>
      </c>
      <c r="W223" s="4">
        <v>0</v>
      </c>
      <c r="X223" s="4">
        <v>0.92050970381788</v>
      </c>
      <c r="Y223" s="4">
        <v>0</v>
      </c>
      <c r="Z223" s="5">
        <v>2.0159334723176101E-3</v>
      </c>
      <c r="AA223" s="5">
        <v>2.3687740764531499E-4</v>
      </c>
      <c r="AB223" s="10">
        <v>7.6707971895948199E-3</v>
      </c>
      <c r="AC223" s="10">
        <v>1.21040561219401E-3</v>
      </c>
      <c r="AD223" s="10">
        <v>2.4491018228697801E-3</v>
      </c>
      <c r="AE223" s="4">
        <v>0.30923939572616999</v>
      </c>
      <c r="AF223" s="4">
        <v>3.14670329385877E-2</v>
      </c>
      <c r="AG223" s="4">
        <v>0.15133424188838299</v>
      </c>
      <c r="AH223" s="4">
        <v>0.37368044411101697</v>
      </c>
      <c r="AI223" s="4">
        <v>0.49190438684467902</v>
      </c>
      <c r="AJ223" s="4">
        <v>0.52524086556912697</v>
      </c>
      <c r="AK223" s="4">
        <v>0.57714487465282505</v>
      </c>
      <c r="AL223" s="4">
        <v>0.71474878842408196</v>
      </c>
      <c r="AM223" s="4">
        <v>0</v>
      </c>
      <c r="AN223" s="4">
        <v>0</v>
      </c>
      <c r="AO223" s="4" t="s">
        <v>151</v>
      </c>
      <c r="AP223" s="4" t="s">
        <v>135</v>
      </c>
      <c r="AQ223">
        <v>8406373.7599999998</v>
      </c>
      <c r="AR223" s="4">
        <v>105</v>
      </c>
      <c r="AS223" s="15">
        <v>0</v>
      </c>
      <c r="AT223" s="15">
        <v>0</v>
      </c>
      <c r="AU223" s="15">
        <v>0</v>
      </c>
      <c r="AV223" s="15">
        <v>100</v>
      </c>
      <c r="AW223" s="15">
        <v>0</v>
      </c>
      <c r="AX223" s="15">
        <v>100</v>
      </c>
      <c r="AY223" s="31">
        <v>4673.3298244945099</v>
      </c>
    </row>
    <row r="224" spans="1:51" x14ac:dyDescent="0.25">
      <c r="A224">
        <v>97</v>
      </c>
      <c r="B224" s="4">
        <v>0.98630112245553103</v>
      </c>
      <c r="C224" s="4">
        <v>33.548416524690197</v>
      </c>
      <c r="D224" s="4">
        <v>15.254952305050899</v>
      </c>
      <c r="E224" s="4">
        <v>3.3484600917296603E-2</v>
      </c>
      <c r="F224" s="5">
        <v>1.3698877544468E-2</v>
      </c>
      <c r="G224" s="5">
        <v>0</v>
      </c>
      <c r="H224" s="4">
        <v>4.5333206024363601</v>
      </c>
      <c r="I224" s="4">
        <v>3.8594694339096698</v>
      </c>
      <c r="J224" s="4">
        <v>-5.2425696039476604</v>
      </c>
      <c r="K224" s="4">
        <v>67.594289373855403</v>
      </c>
      <c r="L224" s="4">
        <v>38.322874102706599</v>
      </c>
      <c r="M224" s="4">
        <v>67.045643715648495</v>
      </c>
      <c r="N224" s="4">
        <v>82.200972432867999</v>
      </c>
      <c r="O224" s="4">
        <v>45.639403847592099</v>
      </c>
      <c r="P224" s="4">
        <v>158914.70567860201</v>
      </c>
      <c r="Q224" s="4">
        <v>83552.457467532397</v>
      </c>
      <c r="R224" s="4">
        <v>782.94470376062702</v>
      </c>
      <c r="S224" s="4">
        <v>0</v>
      </c>
      <c r="T224" s="4">
        <v>0</v>
      </c>
      <c r="U224" s="4">
        <v>4.5233599240237697E-2</v>
      </c>
      <c r="V224" s="4">
        <v>1</v>
      </c>
      <c r="W224" s="4">
        <v>0</v>
      </c>
      <c r="X224" s="4">
        <v>0.91137143024102696</v>
      </c>
      <c r="Y224" s="4">
        <v>0</v>
      </c>
      <c r="Z224" s="5">
        <v>2.12097706432285E-3</v>
      </c>
      <c r="AA224" s="5">
        <v>4.0065048043282098E-4</v>
      </c>
      <c r="AB224" s="10">
        <v>7.3044765400210702E-3</v>
      </c>
      <c r="AC224" s="10">
        <v>1.2297350311213299E-3</v>
      </c>
      <c r="AD224" s="10">
        <v>2.6430212089772298E-3</v>
      </c>
      <c r="AE224" s="4">
        <v>0.28998174390424702</v>
      </c>
      <c r="AF224" s="4">
        <v>6.4588011430053799E-2</v>
      </c>
      <c r="AG224" s="4">
        <v>0.22878638934543799</v>
      </c>
      <c r="AH224" s="4">
        <v>0.39104214756691702</v>
      </c>
      <c r="AI224" s="4">
        <v>0.443984669262663</v>
      </c>
      <c r="AJ224" s="4">
        <v>0.488957300170964</v>
      </c>
      <c r="AK224" s="4">
        <v>0.55995397385643497</v>
      </c>
      <c r="AL224" s="4">
        <v>0.78112969459667803</v>
      </c>
      <c r="AM224" s="4">
        <v>0</v>
      </c>
      <c r="AN224" s="4">
        <v>0</v>
      </c>
      <c r="AO224" s="4" t="s">
        <v>152</v>
      </c>
      <c r="AP224" s="4" t="s">
        <v>136</v>
      </c>
      <c r="AQ224">
        <v>12867078.449999999</v>
      </c>
      <c r="AR224" s="4">
        <v>154</v>
      </c>
      <c r="AS224" s="15">
        <v>0</v>
      </c>
      <c r="AT224" s="15">
        <v>0</v>
      </c>
      <c r="AU224" s="15">
        <v>0</v>
      </c>
      <c r="AV224" s="15">
        <v>100</v>
      </c>
      <c r="AW224" s="15">
        <v>0</v>
      </c>
      <c r="AX224" s="15">
        <v>100</v>
      </c>
      <c r="AY224">
        <v>4619.8232777707199</v>
      </c>
    </row>
    <row r="225" spans="1:51" x14ac:dyDescent="0.25">
      <c r="A225">
        <v>97</v>
      </c>
      <c r="B225" s="4">
        <v>0.98614873140443104</v>
      </c>
      <c r="C225" s="4">
        <v>6.3953689378238003</v>
      </c>
      <c r="D225" s="4">
        <v>15.411943930117801</v>
      </c>
      <c r="E225" s="4">
        <v>5.49238859091192E-3</v>
      </c>
      <c r="F225" s="5">
        <v>1.3851268595568501E-2</v>
      </c>
      <c r="G225" s="5">
        <v>0</v>
      </c>
      <c r="H225" s="4">
        <v>4.5445649281976603</v>
      </c>
      <c r="I225" s="4">
        <v>3.8607000816047901</v>
      </c>
      <c r="J225" s="4">
        <v>-6.1118246907111704</v>
      </c>
      <c r="K225" s="4">
        <v>72.538894097747203</v>
      </c>
      <c r="L225" s="4">
        <v>34.055707583364402</v>
      </c>
      <c r="M225" s="4">
        <v>66.9902083119661</v>
      </c>
      <c r="N225" s="4">
        <v>83.996648415279495</v>
      </c>
      <c r="O225" s="4">
        <v>47.368782378339702</v>
      </c>
      <c r="P225" s="4">
        <v>172175.25658197599</v>
      </c>
      <c r="Q225" s="4">
        <v>106560.824161849</v>
      </c>
      <c r="R225" s="4">
        <v>780.28037034386898</v>
      </c>
      <c r="S225" s="4">
        <v>0</v>
      </c>
      <c r="T225" s="4">
        <v>0</v>
      </c>
      <c r="U225" s="4">
        <v>3.1160588901215199E-2</v>
      </c>
      <c r="V225" s="4">
        <v>1</v>
      </c>
      <c r="W225" s="4">
        <v>0</v>
      </c>
      <c r="X225" s="4">
        <v>0.85352045226515805</v>
      </c>
      <c r="Y225" s="4">
        <v>0</v>
      </c>
      <c r="Z225" s="5">
        <v>1.79959181509494E-3</v>
      </c>
      <c r="AA225" s="5">
        <v>3.24799144988901E-4</v>
      </c>
      <c r="AB225" s="10">
        <v>7.4620829645594298E-3</v>
      </c>
      <c r="AC225" s="10">
        <v>1.2205746841301901E-3</v>
      </c>
      <c r="AD225" s="10">
        <v>3.0442014676016599E-3</v>
      </c>
      <c r="AE225" s="4">
        <v>0.28681371583391602</v>
      </c>
      <c r="AF225" s="4">
        <v>3.7580353752948797E-2</v>
      </c>
      <c r="AG225" s="4">
        <v>0.19697137848582899</v>
      </c>
      <c r="AH225" s="4">
        <v>0.42538648195135498</v>
      </c>
      <c r="AI225" s="4">
        <v>0.51107005804383399</v>
      </c>
      <c r="AJ225" s="4">
        <v>0.55817775841313799</v>
      </c>
      <c r="AK225" s="4">
        <v>0.59487019136593799</v>
      </c>
      <c r="AL225" s="4">
        <v>0.74715155081735696</v>
      </c>
      <c r="AM225" s="4">
        <v>0</v>
      </c>
      <c r="AN225" s="4">
        <v>0</v>
      </c>
      <c r="AO225" s="4" t="s">
        <v>72</v>
      </c>
      <c r="AP225" s="4" t="s">
        <v>73</v>
      </c>
      <c r="AQ225">
        <v>18435022.579999998</v>
      </c>
      <c r="AR225" s="4">
        <v>173</v>
      </c>
      <c r="AS225" s="15">
        <v>0</v>
      </c>
      <c r="AT225" s="15">
        <v>0</v>
      </c>
      <c r="AU225" s="15">
        <v>0</v>
      </c>
      <c r="AV225" s="15">
        <v>100</v>
      </c>
      <c r="AW225" s="15">
        <v>0</v>
      </c>
      <c r="AX225" s="15">
        <v>100</v>
      </c>
      <c r="AY225">
        <v>4664.1892228753504</v>
      </c>
    </row>
    <row r="226" spans="1:51" x14ac:dyDescent="0.25">
      <c r="A226">
        <v>97</v>
      </c>
      <c r="B226" s="4">
        <v>0.98590665244294695</v>
      </c>
      <c r="C226" s="4">
        <v>32.5026483604627</v>
      </c>
      <c r="D226" s="4">
        <v>15.660783043557901</v>
      </c>
      <c r="E226" s="4">
        <v>3.22261244707681E-2</v>
      </c>
      <c r="F226" s="5">
        <v>1.4093347557052599E-2</v>
      </c>
      <c r="G226" s="5">
        <v>0</v>
      </c>
      <c r="H226" s="4">
        <v>4.6923911355743799</v>
      </c>
      <c r="I226" s="4">
        <v>3.8840707074896099</v>
      </c>
      <c r="J226" s="4">
        <v>-11.627069805175299</v>
      </c>
      <c r="K226" s="4">
        <v>92.639770881092304</v>
      </c>
      <c r="L226" s="4">
        <v>27.581547144875302</v>
      </c>
      <c r="M226" s="4">
        <v>71.754167085336405</v>
      </c>
      <c r="N226" s="4">
        <v>72.920382700654201</v>
      </c>
      <c r="O226" s="4">
        <v>42.291378123000797</v>
      </c>
      <c r="P226" s="4">
        <v>179889.30914536401</v>
      </c>
      <c r="Q226" s="4">
        <v>139749.12142225701</v>
      </c>
      <c r="R226" s="4">
        <v>782.41457917374805</v>
      </c>
      <c r="S226" s="4">
        <v>0</v>
      </c>
      <c r="T226" s="4">
        <v>0</v>
      </c>
      <c r="U226" s="4">
        <v>1.4971539430274501E-2</v>
      </c>
      <c r="V226" s="4">
        <v>1</v>
      </c>
      <c r="W226" s="4">
        <v>0</v>
      </c>
      <c r="X226" s="4">
        <v>0.75229036320387999</v>
      </c>
      <c r="Y226" s="4">
        <v>0</v>
      </c>
      <c r="Z226" s="5">
        <v>1.20617703088937E-3</v>
      </c>
      <c r="AA226" s="5">
        <v>3.1682593545255799E-4</v>
      </c>
      <c r="AB226" s="10">
        <v>6.9015404809841903E-3</v>
      </c>
      <c r="AC226" s="10">
        <v>1.3893635447871501E-3</v>
      </c>
      <c r="AD226" s="10">
        <v>4.2794223571351901E-3</v>
      </c>
      <c r="AE226" s="4">
        <v>0.27727920849603699</v>
      </c>
      <c r="AF226" s="4">
        <v>6.7347462240896702E-2</v>
      </c>
      <c r="AG226" s="4">
        <v>0.28579925519899801</v>
      </c>
      <c r="AH226" s="4">
        <v>0.44461829543342002</v>
      </c>
      <c r="AI226" s="4">
        <v>0.52327868103836905</v>
      </c>
      <c r="AJ226" s="4">
        <v>0.58445966030051599</v>
      </c>
      <c r="AK226" s="4">
        <v>0.64782572102174096</v>
      </c>
      <c r="AL226" s="4">
        <v>0.71782803497317405</v>
      </c>
      <c r="AM226" s="4">
        <v>0</v>
      </c>
      <c r="AN226" s="4">
        <v>0</v>
      </c>
      <c r="AO226" s="4" t="s">
        <v>74</v>
      </c>
      <c r="AP226" s="4" t="s">
        <v>75</v>
      </c>
      <c r="AQ226">
        <v>347835563.22000003</v>
      </c>
      <c r="AR226" s="4">
        <v>2489</v>
      </c>
      <c r="AS226" s="15">
        <v>0</v>
      </c>
      <c r="AT226" s="15">
        <v>0</v>
      </c>
      <c r="AU226" s="15">
        <v>0</v>
      </c>
      <c r="AV226" s="15">
        <v>100</v>
      </c>
      <c r="AW226" s="15">
        <v>0</v>
      </c>
      <c r="AX226" s="15">
        <v>100</v>
      </c>
      <c r="AY226">
        <v>4500.3762204076902</v>
      </c>
    </row>
    <row r="227" spans="1:51" x14ac:dyDescent="0.25">
      <c r="A227">
        <v>97</v>
      </c>
      <c r="B227" s="4">
        <v>0.983692409516146</v>
      </c>
      <c r="C227" s="4">
        <v>22.934692049688199</v>
      </c>
      <c r="D227" s="4">
        <v>17.905919483538</v>
      </c>
      <c r="E227" s="4">
        <v>2.14757869351428E-2</v>
      </c>
      <c r="F227" s="5">
        <v>1.6307590483853E-2</v>
      </c>
      <c r="G227" s="5">
        <v>0</v>
      </c>
      <c r="H227" s="4">
        <v>4.8176524203141504</v>
      </c>
      <c r="I227" s="4">
        <v>3.8755497344338701</v>
      </c>
      <c r="J227" s="4">
        <v>-8.9736176456558603</v>
      </c>
      <c r="K227" s="4">
        <v>115.93629231505901</v>
      </c>
      <c r="L227" s="4">
        <v>18.2438390850877</v>
      </c>
      <c r="M227" s="4">
        <v>72.461073118472996</v>
      </c>
      <c r="N227" s="4">
        <v>65.300627510289303</v>
      </c>
      <c r="O227" s="4">
        <v>44.588551720572902</v>
      </c>
      <c r="P227" s="4">
        <v>235452.44132538</v>
      </c>
      <c r="Q227" s="4">
        <v>218685.04426658701</v>
      </c>
      <c r="R227" s="4">
        <v>782.38672756838298</v>
      </c>
      <c r="S227" s="4">
        <v>0</v>
      </c>
      <c r="T227" s="4">
        <v>0</v>
      </c>
      <c r="U227" s="4">
        <v>1.9220256713406499E-2</v>
      </c>
      <c r="V227" s="4">
        <v>1</v>
      </c>
      <c r="W227" s="4">
        <v>0</v>
      </c>
      <c r="X227" s="4">
        <v>0.81979402331445095</v>
      </c>
      <c r="Y227" s="4">
        <v>0</v>
      </c>
      <c r="Z227" s="5">
        <v>6.3724171612376302E-4</v>
      </c>
      <c r="AA227" s="5">
        <v>3.30139294108838E-4</v>
      </c>
      <c r="AB227" s="10">
        <v>6.4260232284210402E-3</v>
      </c>
      <c r="AC227" s="10">
        <v>1.74534498493641E-3</v>
      </c>
      <c r="AD227" s="10">
        <v>7.1688234217760398E-3</v>
      </c>
      <c r="AE227" s="4">
        <v>0.29780207741192799</v>
      </c>
      <c r="AF227" s="4">
        <v>7.3417862278359697E-2</v>
      </c>
      <c r="AG227" s="4">
        <v>0.30521453753126498</v>
      </c>
      <c r="AH227" s="4">
        <v>0.42758159597154799</v>
      </c>
      <c r="AI227" s="4">
        <v>0.48398762013650298</v>
      </c>
      <c r="AJ227" s="4">
        <v>0.52427419939600595</v>
      </c>
      <c r="AK227" s="4">
        <v>0.56672325604515505</v>
      </c>
      <c r="AL227" s="4">
        <v>0.63072955021210397</v>
      </c>
      <c r="AM227" s="4">
        <v>0</v>
      </c>
      <c r="AN227" s="4">
        <v>0</v>
      </c>
      <c r="AO227" s="4" t="s">
        <v>76</v>
      </c>
      <c r="AP227" s="4" t="s">
        <v>77</v>
      </c>
      <c r="AQ227">
        <v>18081316830.049999</v>
      </c>
      <c r="AR227" s="4">
        <v>82682</v>
      </c>
      <c r="AS227" s="15">
        <v>0</v>
      </c>
      <c r="AT227" s="15">
        <v>0</v>
      </c>
      <c r="AU227" s="15">
        <v>0</v>
      </c>
      <c r="AV227" s="15">
        <v>100</v>
      </c>
      <c r="AW227" s="15">
        <v>0</v>
      </c>
      <c r="AX227" s="15">
        <v>100</v>
      </c>
      <c r="AY227" s="31">
        <v>4560.7960395054997</v>
      </c>
    </row>
    <row r="228" spans="1:51" x14ac:dyDescent="0.25">
      <c r="A228">
        <v>97</v>
      </c>
      <c r="B228" s="4">
        <v>0.98166699553166903</v>
      </c>
      <c r="C228" s="4">
        <v>26.371704660814299</v>
      </c>
      <c r="D228" s="4">
        <v>19.911478050623501</v>
      </c>
      <c r="E228" s="4">
        <v>2.5189057793799801E-2</v>
      </c>
      <c r="F228" s="5">
        <v>1.8333004468330201E-2</v>
      </c>
      <c r="G228" s="5">
        <v>0</v>
      </c>
      <c r="H228" s="4">
        <v>4.9174299663477301</v>
      </c>
      <c r="I228" s="4">
        <v>3.8028619152866998</v>
      </c>
      <c r="J228" s="4">
        <v>-1.8893334996159501</v>
      </c>
      <c r="K228" s="4">
        <v>134.94787362496999</v>
      </c>
      <c r="L228" s="4">
        <v>17.2066798751191</v>
      </c>
      <c r="M228" s="4">
        <v>73.935257453132806</v>
      </c>
      <c r="N228" s="4">
        <v>73.782070831689396</v>
      </c>
      <c r="O228" s="4">
        <v>50.301203931759602</v>
      </c>
      <c r="P228" s="4">
        <v>248767.782243592</v>
      </c>
      <c r="Q228" s="4">
        <v>231925.79686629999</v>
      </c>
      <c r="R228" s="4">
        <v>780.48207309716304</v>
      </c>
      <c r="S228" s="4">
        <v>0</v>
      </c>
      <c r="T228" s="4">
        <v>0</v>
      </c>
      <c r="U228" s="4">
        <v>1.94568263010657E-2</v>
      </c>
      <c r="V228" s="4">
        <v>1</v>
      </c>
      <c r="W228" s="4">
        <v>0</v>
      </c>
      <c r="X228" s="4">
        <v>0.78983447975981302</v>
      </c>
      <c r="Y228" s="4">
        <v>0</v>
      </c>
      <c r="Z228" s="5">
        <v>6.1544181184978802E-4</v>
      </c>
      <c r="AA228" s="5">
        <v>3.9447477192676097E-4</v>
      </c>
      <c r="AB228" s="10">
        <v>6.2910176451313003E-3</v>
      </c>
      <c r="AC228" s="10">
        <v>2.0826241285767902E-3</v>
      </c>
      <c r="AD228" s="10">
        <v>8.9494275616656804E-3</v>
      </c>
      <c r="AE228" s="4">
        <v>0.31234667076366801</v>
      </c>
      <c r="AF228" s="4">
        <v>7.2980933261693304E-2</v>
      </c>
      <c r="AG228" s="4">
        <v>0.27694363386517401</v>
      </c>
      <c r="AH228" s="4">
        <v>0.394885868532733</v>
      </c>
      <c r="AI228" s="4">
        <v>0.45288326536764001</v>
      </c>
      <c r="AJ228" s="4">
        <v>0.49995143799713598</v>
      </c>
      <c r="AK228" s="4">
        <v>0.53901159398000098</v>
      </c>
      <c r="AL228" s="4">
        <v>0.59965143589796999</v>
      </c>
      <c r="AM228" s="4">
        <v>0</v>
      </c>
      <c r="AN228" s="4">
        <v>0</v>
      </c>
      <c r="AO228" s="4" t="s">
        <v>78</v>
      </c>
      <c r="AP228" s="4" t="s">
        <v>79</v>
      </c>
      <c r="AQ228">
        <v>21426696669.290001</v>
      </c>
      <c r="AR228" s="4">
        <v>92386</v>
      </c>
      <c r="AS228" s="15">
        <v>0</v>
      </c>
      <c r="AT228" s="15">
        <v>0</v>
      </c>
      <c r="AU228" s="15">
        <v>0</v>
      </c>
      <c r="AV228" s="15">
        <v>100</v>
      </c>
      <c r="AW228" s="15">
        <v>0</v>
      </c>
      <c r="AX228" s="15">
        <v>100</v>
      </c>
      <c r="AY228" s="31">
        <v>5055.8349101675403</v>
      </c>
    </row>
    <row r="229" spans="1:51" x14ac:dyDescent="0.25">
      <c r="A229">
        <v>97</v>
      </c>
      <c r="B229" s="4">
        <v>0.97770951205708101</v>
      </c>
      <c r="C229" s="4">
        <v>30.590770334995899</v>
      </c>
      <c r="D229" s="4">
        <v>23.701133683470498</v>
      </c>
      <c r="E229" s="4">
        <v>2.9970887050960401E-2</v>
      </c>
      <c r="F229" s="5">
        <v>2.2290487942917998E-2</v>
      </c>
      <c r="G229" s="5">
        <v>0</v>
      </c>
      <c r="H229" s="4">
        <v>5.1002705589340396</v>
      </c>
      <c r="I229" s="4">
        <v>3.8399064221663299</v>
      </c>
      <c r="J229" s="4">
        <v>16.898164848414702</v>
      </c>
      <c r="K229" s="4">
        <v>160.85444420450901</v>
      </c>
      <c r="L229" s="4">
        <v>17.047284045320598</v>
      </c>
      <c r="M229" s="4">
        <v>72.144134074013394</v>
      </c>
      <c r="N229" s="4">
        <v>92.035221263025093</v>
      </c>
      <c r="O229" s="4">
        <v>62.829485652327101</v>
      </c>
      <c r="P229" s="4">
        <v>249634.488172018</v>
      </c>
      <c r="Q229" s="4">
        <v>234127.40755097801</v>
      </c>
      <c r="R229" s="4">
        <v>777.29516798257998</v>
      </c>
      <c r="S229" s="4">
        <v>0</v>
      </c>
      <c r="T229" s="4">
        <v>0</v>
      </c>
      <c r="U229" s="4">
        <v>2.8657328829841601E-2</v>
      </c>
      <c r="V229" s="4">
        <v>1</v>
      </c>
      <c r="W229" s="4">
        <v>0</v>
      </c>
      <c r="X229" s="4">
        <v>0.82502108760061199</v>
      </c>
      <c r="Y229" s="4">
        <v>0</v>
      </c>
      <c r="Z229" s="5">
        <v>5.9562827621421595E-4</v>
      </c>
      <c r="AA229" s="5">
        <v>6.07973859073786E-4</v>
      </c>
      <c r="AB229" s="10">
        <v>6.7523027804284701E-3</v>
      </c>
      <c r="AC229" s="10">
        <v>2.2806155550796599E-3</v>
      </c>
      <c r="AD229" s="10">
        <v>1.2053949627912799E-2</v>
      </c>
      <c r="AE229" s="4">
        <v>0.31846361170467802</v>
      </c>
      <c r="AF229" s="4">
        <v>7.3582499199840196E-2</v>
      </c>
      <c r="AG229" s="4">
        <v>0.25268876557962899</v>
      </c>
      <c r="AH229" s="4">
        <v>0.35700114102167002</v>
      </c>
      <c r="AI229" s="4">
        <v>0.420917317477007</v>
      </c>
      <c r="AJ229" s="4">
        <v>0.47758286808067602</v>
      </c>
      <c r="AK229" s="4">
        <v>0.52604135053041901</v>
      </c>
      <c r="AL229" s="4">
        <v>0.58382711484479899</v>
      </c>
      <c r="AM229" s="4">
        <v>0</v>
      </c>
      <c r="AN229" s="4">
        <v>0</v>
      </c>
      <c r="AO229" s="4" t="s">
        <v>80</v>
      </c>
      <c r="AP229" s="4" t="s">
        <v>81</v>
      </c>
      <c r="AQ229">
        <v>6900437082.75</v>
      </c>
      <c r="AR229" s="4">
        <v>29473</v>
      </c>
      <c r="AS229" s="15">
        <v>0</v>
      </c>
      <c r="AT229" s="15">
        <v>0</v>
      </c>
      <c r="AU229" s="15">
        <v>0</v>
      </c>
      <c r="AV229" s="15">
        <v>100</v>
      </c>
      <c r="AW229" s="15">
        <v>0</v>
      </c>
      <c r="AX229" s="15">
        <v>100</v>
      </c>
      <c r="AY229" s="31">
        <v>5079.6568021551602</v>
      </c>
    </row>
    <row r="230" spans="1:51" x14ac:dyDescent="0.25">
      <c r="A230">
        <v>97</v>
      </c>
      <c r="B230" s="4">
        <v>0.97368520072612597</v>
      </c>
      <c r="C230" s="4">
        <v>34.362128287718399</v>
      </c>
      <c r="D230" s="4">
        <v>27.385587272905301</v>
      </c>
      <c r="E230" s="4">
        <v>3.4476443006644701E-2</v>
      </c>
      <c r="F230" s="5">
        <v>2.6314799273873899E-2</v>
      </c>
      <c r="G230" s="5">
        <v>0</v>
      </c>
      <c r="H230" s="4">
        <v>5.1862347825830897</v>
      </c>
      <c r="I230" s="4">
        <v>3.8681353900212301</v>
      </c>
      <c r="J230" s="4">
        <v>22.683414063908302</v>
      </c>
      <c r="K230" s="4">
        <v>184.271773570699</v>
      </c>
      <c r="L230" s="4">
        <v>16.704762965999301</v>
      </c>
      <c r="M230" s="4">
        <v>71.061365058352905</v>
      </c>
      <c r="N230" s="4">
        <v>100.036225046109</v>
      </c>
      <c r="O230" s="4">
        <v>67.319148443525407</v>
      </c>
      <c r="P230" s="4">
        <v>254405.99614903401</v>
      </c>
      <c r="Q230" s="4">
        <v>238934.63950653499</v>
      </c>
      <c r="R230" s="4">
        <v>775.57536596590603</v>
      </c>
      <c r="S230" s="4">
        <v>0</v>
      </c>
      <c r="T230" s="4">
        <v>0</v>
      </c>
      <c r="U230" s="4">
        <v>3.40010804530049E-2</v>
      </c>
      <c r="V230" s="4">
        <v>1</v>
      </c>
      <c r="W230" s="4">
        <v>0</v>
      </c>
      <c r="X230" s="4">
        <v>0.86977198835379099</v>
      </c>
      <c r="Y230" s="4">
        <v>0</v>
      </c>
      <c r="Z230" s="5">
        <v>5.92444053012044E-4</v>
      </c>
      <c r="AA230" s="5">
        <v>7.0935338789166803E-4</v>
      </c>
      <c r="AB230" s="10">
        <v>6.7990575545500897E-3</v>
      </c>
      <c r="AC230" s="10">
        <v>2.3481957231016801E-3</v>
      </c>
      <c r="AD230" s="10">
        <v>1.58657298161573E-2</v>
      </c>
      <c r="AE230" s="4">
        <v>0.33965916162006998</v>
      </c>
      <c r="AF230" s="4">
        <v>4.603345583586E-2</v>
      </c>
      <c r="AG230" s="4">
        <v>0.22374753322554</v>
      </c>
      <c r="AH230" s="4">
        <v>0.33516396873698501</v>
      </c>
      <c r="AI230" s="4">
        <v>0.40693860959904399</v>
      </c>
      <c r="AJ230" s="4">
        <v>0.458398670535902</v>
      </c>
      <c r="AK230" s="4">
        <v>0.50295840401409697</v>
      </c>
      <c r="AL230" s="4">
        <v>0.54914510137298</v>
      </c>
      <c r="AM230" s="4">
        <v>0</v>
      </c>
      <c r="AN230" s="4">
        <v>0</v>
      </c>
      <c r="AO230" s="4" t="s">
        <v>82</v>
      </c>
      <c r="AP230" s="4" t="s">
        <v>83</v>
      </c>
      <c r="AQ230">
        <v>2193419990.6700001</v>
      </c>
      <c r="AR230" s="4">
        <v>9180</v>
      </c>
      <c r="AS230" s="15">
        <v>0</v>
      </c>
      <c r="AT230" s="15">
        <v>0</v>
      </c>
      <c r="AU230" s="15">
        <v>0</v>
      </c>
      <c r="AV230" s="15">
        <v>100</v>
      </c>
      <c r="AW230" s="15">
        <v>0</v>
      </c>
      <c r="AX230" s="15">
        <v>100</v>
      </c>
      <c r="AY230" s="31">
        <v>5152.5487899200598</v>
      </c>
    </row>
    <row r="231" spans="1:51" x14ac:dyDescent="0.25">
      <c r="A231">
        <v>97</v>
      </c>
      <c r="B231" s="4">
        <v>0.97176831376744099</v>
      </c>
      <c r="C231" s="4">
        <v>40.385903257905603</v>
      </c>
      <c r="D231" s="4">
        <v>29.082599474256099</v>
      </c>
      <c r="E231" s="4">
        <v>4.2190631431581103E-2</v>
      </c>
      <c r="F231" s="5">
        <v>2.8231686232558201E-2</v>
      </c>
      <c r="G231" s="5">
        <v>0</v>
      </c>
      <c r="H231" s="4">
        <v>5.2953123219723901</v>
      </c>
      <c r="I231" s="4">
        <v>3.97699842245243</v>
      </c>
      <c r="J231" s="4">
        <v>26.0914626048109</v>
      </c>
      <c r="K231" s="4">
        <v>210.897748574774</v>
      </c>
      <c r="L231" s="4">
        <v>16.976601121027102</v>
      </c>
      <c r="M231" s="4">
        <v>68.708797217339296</v>
      </c>
      <c r="N231" s="4">
        <v>106.310541539862</v>
      </c>
      <c r="O231" s="4">
        <v>70.546591419703304</v>
      </c>
      <c r="P231" s="4">
        <v>249927.86556033901</v>
      </c>
      <c r="Q231" s="4">
        <v>235109.30307633799</v>
      </c>
      <c r="R231" s="4">
        <v>775.53116534978801</v>
      </c>
      <c r="S231" s="4">
        <v>0</v>
      </c>
      <c r="T231" s="4">
        <v>0</v>
      </c>
      <c r="U231" s="4">
        <v>2.1727936386045799E-2</v>
      </c>
      <c r="V231" s="4">
        <v>1</v>
      </c>
      <c r="W231" s="4">
        <v>0</v>
      </c>
      <c r="X231" s="4">
        <v>0.947001428213052</v>
      </c>
      <c r="Y231" s="4">
        <v>0</v>
      </c>
      <c r="Z231" s="5">
        <v>5.9544604381747495E-4</v>
      </c>
      <c r="AA231" s="5">
        <v>6.4399500593661802E-4</v>
      </c>
      <c r="AB231" s="10">
        <v>7.0634051620401001E-3</v>
      </c>
      <c r="AC231" s="10">
        <v>2.4683499909621499E-3</v>
      </c>
      <c r="AD231" s="10">
        <v>1.74604707322502E-2</v>
      </c>
      <c r="AE231" s="4">
        <v>0.35231197625103</v>
      </c>
      <c r="AF231" s="4">
        <v>1.06778695162747E-2</v>
      </c>
      <c r="AG231" s="4">
        <v>0.158594463634779</v>
      </c>
      <c r="AH231" s="4">
        <v>0.26232051787308103</v>
      </c>
      <c r="AI231" s="4">
        <v>0.36405136704644098</v>
      </c>
      <c r="AJ231" s="4">
        <v>0.428666319361652</v>
      </c>
      <c r="AK231" s="4">
        <v>0.48783014169480798</v>
      </c>
      <c r="AL231" s="4">
        <v>0.54808254983405402</v>
      </c>
      <c r="AM231" s="4">
        <v>0</v>
      </c>
      <c r="AN231" s="4">
        <v>0</v>
      </c>
      <c r="AO231" s="4" t="s">
        <v>84</v>
      </c>
      <c r="AP231" s="4" t="s">
        <v>85</v>
      </c>
      <c r="AQ231">
        <v>619042795</v>
      </c>
      <c r="AR231" s="4">
        <v>2633</v>
      </c>
      <c r="AS231" s="15">
        <v>0</v>
      </c>
      <c r="AT231" s="15">
        <v>0</v>
      </c>
      <c r="AU231" s="15">
        <v>0</v>
      </c>
      <c r="AV231" s="15">
        <v>100</v>
      </c>
      <c r="AW231" s="15">
        <v>0</v>
      </c>
      <c r="AX231" s="15">
        <v>100</v>
      </c>
      <c r="AY231">
        <v>4988.8985490690302</v>
      </c>
    </row>
    <row r="232" spans="1:51" x14ac:dyDescent="0.25">
      <c r="A232">
        <v>97</v>
      </c>
      <c r="B232" s="4">
        <v>0.97229683713494397</v>
      </c>
      <c r="C232" s="4">
        <v>40.8398588347575</v>
      </c>
      <c r="D232" s="4">
        <v>28.618367506771001</v>
      </c>
      <c r="E232" s="4">
        <v>4.2800565275332401E-2</v>
      </c>
      <c r="F232" s="5">
        <v>2.7703162865055399E-2</v>
      </c>
      <c r="G232" s="5">
        <v>0</v>
      </c>
      <c r="H232" s="4">
        <v>5.3907823747872596</v>
      </c>
      <c r="I232" s="4">
        <v>4.0195845764471603</v>
      </c>
      <c r="J232" s="4">
        <v>30.490501796460102</v>
      </c>
      <c r="K232" s="4">
        <v>236.58534748755201</v>
      </c>
      <c r="L232" s="4">
        <v>17.242532474420798</v>
      </c>
      <c r="M232" s="4">
        <v>68.2783909942506</v>
      </c>
      <c r="N232" s="4">
        <v>109.646718414077</v>
      </c>
      <c r="O232" s="4">
        <v>73.360785946851095</v>
      </c>
      <c r="P232" s="4">
        <v>246926.60188589999</v>
      </c>
      <c r="Q232" s="4">
        <v>231489.538592592</v>
      </c>
      <c r="R232" s="4">
        <v>773.41077202921997</v>
      </c>
      <c r="S232" s="4">
        <v>0</v>
      </c>
      <c r="T232" s="4">
        <v>0</v>
      </c>
      <c r="U232" s="4">
        <v>3.09983083785597E-2</v>
      </c>
      <c r="V232" s="4">
        <v>1</v>
      </c>
      <c r="W232" s="4">
        <v>0</v>
      </c>
      <c r="X232" s="4">
        <v>0.985497488784847</v>
      </c>
      <c r="Y232" s="4">
        <v>0</v>
      </c>
      <c r="Z232" s="5">
        <v>5.9813967179641204E-4</v>
      </c>
      <c r="AA232" s="5">
        <v>7.2839252428199695E-4</v>
      </c>
      <c r="AB232" s="10">
        <v>7.0480737197649596E-3</v>
      </c>
      <c r="AC232" s="10">
        <v>2.33188754964192E-3</v>
      </c>
      <c r="AD232" s="10">
        <v>1.6996650263344799E-2</v>
      </c>
      <c r="AE232" s="4">
        <v>0.341469550910657</v>
      </c>
      <c r="AF232" s="4">
        <v>2.9553371664067401E-3</v>
      </c>
      <c r="AG232" s="4">
        <v>0.101505188313331</v>
      </c>
      <c r="AH232" s="4">
        <v>0.221647168805056</v>
      </c>
      <c r="AI232" s="4">
        <v>0.352452865423799</v>
      </c>
      <c r="AJ232" s="4">
        <v>0.44120926164076801</v>
      </c>
      <c r="AK232" s="4">
        <v>0.53667103665749405</v>
      </c>
      <c r="AL232" s="4">
        <v>0.60538685573322004</v>
      </c>
      <c r="AM232" s="4">
        <v>0</v>
      </c>
      <c r="AN232" s="4">
        <v>0</v>
      </c>
      <c r="AO232" s="4" t="s">
        <v>86</v>
      </c>
      <c r="AP232" s="4" t="s">
        <v>87</v>
      </c>
      <c r="AQ232">
        <v>312510877.10000002</v>
      </c>
      <c r="AR232" s="4">
        <v>1350</v>
      </c>
      <c r="AS232" s="15">
        <v>0</v>
      </c>
      <c r="AT232" s="15">
        <v>0</v>
      </c>
      <c r="AU232" s="15">
        <v>0</v>
      </c>
      <c r="AV232" s="15">
        <v>100</v>
      </c>
      <c r="AW232" s="15">
        <v>0</v>
      </c>
      <c r="AX232" s="15">
        <v>100</v>
      </c>
      <c r="AY232">
        <v>5006.7216808553403</v>
      </c>
    </row>
    <row r="233" spans="1:51" x14ac:dyDescent="0.25">
      <c r="A233">
        <v>97</v>
      </c>
      <c r="B233" s="4">
        <v>0.97226689499721597</v>
      </c>
      <c r="C233" s="4">
        <v>39.417860690680001</v>
      </c>
      <c r="D233" s="4">
        <v>28.644741633940299</v>
      </c>
      <c r="E233" s="4">
        <v>4.09040646767709E-2</v>
      </c>
      <c r="F233" s="5">
        <v>2.7733105002783399E-2</v>
      </c>
      <c r="G233" s="5">
        <v>0</v>
      </c>
      <c r="H233" s="4">
        <v>5.6009935227168102</v>
      </c>
      <c r="I233" s="4">
        <v>4.0618552740577201</v>
      </c>
      <c r="J233" s="4">
        <v>36.172620328127003</v>
      </c>
      <c r="K233" s="4">
        <v>268.79990313302301</v>
      </c>
      <c r="L233" s="4">
        <v>16.8811114211037</v>
      </c>
      <c r="M233" s="4">
        <v>70.881753140220695</v>
      </c>
      <c r="N233" s="4">
        <v>112.63689311555601</v>
      </c>
      <c r="O233" s="4">
        <v>74.377068670641293</v>
      </c>
      <c r="P233" s="4">
        <v>250869.67922463999</v>
      </c>
      <c r="Q233" s="4">
        <v>236458.21057544701</v>
      </c>
      <c r="R233" s="4">
        <v>768.10327322082799</v>
      </c>
      <c r="S233" s="4">
        <v>0</v>
      </c>
      <c r="T233" s="4">
        <v>0</v>
      </c>
      <c r="U233" s="4">
        <v>4.2794491574768098E-2</v>
      </c>
      <c r="V233" s="4">
        <v>1</v>
      </c>
      <c r="W233" s="4">
        <v>0</v>
      </c>
      <c r="X233" s="4">
        <v>1</v>
      </c>
      <c r="Y233" s="4">
        <v>0</v>
      </c>
      <c r="Z233" s="5">
        <v>6.0335863428699101E-4</v>
      </c>
      <c r="AA233" s="5">
        <v>7.5930132833330996E-4</v>
      </c>
      <c r="AB233" s="10">
        <v>7.2216051423956099E-3</v>
      </c>
      <c r="AC233" s="10">
        <v>2.4656859444049601E-3</v>
      </c>
      <c r="AD233" s="10">
        <v>1.6683134783973399E-2</v>
      </c>
      <c r="AE233" s="4">
        <v>0.35797613024450398</v>
      </c>
      <c r="AF233" s="4">
        <v>0</v>
      </c>
      <c r="AG233" s="4">
        <v>5.2828471415791799E-2</v>
      </c>
      <c r="AH233" s="4">
        <v>0.13314182102326599</v>
      </c>
      <c r="AI233" s="4">
        <v>0.221917475462241</v>
      </c>
      <c r="AJ233" s="4">
        <v>0.36965339994183199</v>
      </c>
      <c r="AK233" s="4">
        <v>0.47740557758019198</v>
      </c>
      <c r="AL233" s="4">
        <v>0.56539455748703205</v>
      </c>
      <c r="AM233" s="4">
        <v>0</v>
      </c>
      <c r="AN233" s="4">
        <v>0</v>
      </c>
      <c r="AO233" s="4" t="s">
        <v>154</v>
      </c>
      <c r="AP233" s="4" t="s">
        <v>155</v>
      </c>
      <c r="AQ233">
        <v>184910320.66999999</v>
      </c>
      <c r="AR233" s="4">
        <v>782</v>
      </c>
      <c r="AS233" s="15">
        <v>0</v>
      </c>
      <c r="AT233" s="15">
        <v>0</v>
      </c>
      <c r="AU233" s="15">
        <v>0</v>
      </c>
      <c r="AV233" s="15">
        <v>100</v>
      </c>
      <c r="AW233" s="15">
        <v>0</v>
      </c>
      <c r="AX233" s="15">
        <v>100</v>
      </c>
      <c r="AY233">
        <v>5177.2617655377499</v>
      </c>
    </row>
    <row r="236" spans="1:51" x14ac:dyDescent="0.25">
      <c r="F236" t="s">
        <v>167</v>
      </c>
    </row>
    <row r="237" spans="1:51" x14ac:dyDescent="0.25">
      <c r="A237" t="s">
        <v>20</v>
      </c>
      <c r="B237" t="s">
        <v>21</v>
      </c>
      <c r="C237" t="s">
        <v>22</v>
      </c>
      <c r="D237" t="s">
        <v>23</v>
      </c>
      <c r="E237" t="s">
        <v>94</v>
      </c>
      <c r="F237" t="s">
        <v>95</v>
      </c>
      <c r="G237" t="s">
        <v>24</v>
      </c>
      <c r="H237" t="s">
        <v>25</v>
      </c>
      <c r="I237" t="s">
        <v>26</v>
      </c>
      <c r="J237" t="s">
        <v>27</v>
      </c>
      <c r="K237" t="s">
        <v>28</v>
      </c>
      <c r="L237" t="s">
        <v>29</v>
      </c>
      <c r="M237" t="s">
        <v>30</v>
      </c>
      <c r="N237" t="s">
        <v>31</v>
      </c>
      <c r="O237" t="s">
        <v>32</v>
      </c>
      <c r="P237" t="s">
        <v>33</v>
      </c>
      <c r="Q237" t="s">
        <v>34</v>
      </c>
      <c r="R237" t="s">
        <v>35</v>
      </c>
      <c r="S237" t="s">
        <v>36</v>
      </c>
      <c r="T237" t="s">
        <v>37</v>
      </c>
      <c r="U237" t="s">
        <v>38</v>
      </c>
      <c r="V237" t="s">
        <v>39</v>
      </c>
      <c r="W237" t="s">
        <v>40</v>
      </c>
      <c r="X237" t="s">
        <v>41</v>
      </c>
      <c r="Y237" t="s">
        <v>42</v>
      </c>
      <c r="Z237" t="s">
        <v>43</v>
      </c>
      <c r="AA237" t="s">
        <v>44</v>
      </c>
      <c r="AB237" t="s">
        <v>45</v>
      </c>
      <c r="AC237" t="s">
        <v>46</v>
      </c>
      <c r="AD237" t="s">
        <v>47</v>
      </c>
      <c r="AE237" t="s">
        <v>48</v>
      </c>
      <c r="AF237" t="s">
        <v>49</v>
      </c>
      <c r="AG237" t="s">
        <v>50</v>
      </c>
      <c r="AH237" t="s">
        <v>51</v>
      </c>
      <c r="AI237" t="s">
        <v>52</v>
      </c>
      <c r="AJ237" t="s">
        <v>53</v>
      </c>
      <c r="AK237" t="s">
        <v>54</v>
      </c>
      <c r="AL237" t="s">
        <v>55</v>
      </c>
      <c r="AM237" t="s">
        <v>56</v>
      </c>
      <c r="AN237" t="s">
        <v>57</v>
      </c>
      <c r="AO237" t="s">
        <v>58</v>
      </c>
      <c r="AP237" t="s">
        <v>59</v>
      </c>
      <c r="AQ237" t="s">
        <v>60</v>
      </c>
      <c r="AR237" t="s">
        <v>61</v>
      </c>
      <c r="AS237" t="s">
        <v>116</v>
      </c>
      <c r="AT237" t="s">
        <v>117</v>
      </c>
      <c r="AU237" t="s">
        <v>118</v>
      </c>
      <c r="AV237" t="s">
        <v>119</v>
      </c>
      <c r="AW237" t="s">
        <v>120</v>
      </c>
      <c r="AX237" t="s">
        <v>121</v>
      </c>
      <c r="AY237" t="s">
        <v>171</v>
      </c>
    </row>
    <row r="238" spans="1:51" x14ac:dyDescent="0.25">
      <c r="A238">
        <v>96</v>
      </c>
      <c r="B238" s="4">
        <v>0.97707496000000005</v>
      </c>
      <c r="C238" s="4">
        <v>29.152279957385598</v>
      </c>
      <c r="D238" s="4">
        <v>24.293250062829699</v>
      </c>
      <c r="E238" s="4">
        <v>2.8311290342641099E-2</v>
      </c>
      <c r="F238" s="5">
        <v>2.2925040000000001E-2</v>
      </c>
      <c r="G238" s="5">
        <v>0</v>
      </c>
      <c r="H238" s="4">
        <v>4.75</v>
      </c>
      <c r="I238" s="4">
        <v>3.9864999999999999</v>
      </c>
      <c r="J238" s="4">
        <v>-16.0609</v>
      </c>
      <c r="K238" s="4">
        <v>19.62</v>
      </c>
      <c r="L238" s="4">
        <v>100</v>
      </c>
      <c r="M238" s="4">
        <v>82</v>
      </c>
      <c r="N238" s="4">
        <v>52</v>
      </c>
      <c r="O238" s="4">
        <v>1.83</v>
      </c>
      <c r="P238" s="4">
        <v>16884.43</v>
      </c>
      <c r="Q238" s="4">
        <v>16884.43</v>
      </c>
      <c r="R238" s="4">
        <v>764</v>
      </c>
      <c r="S238" s="4">
        <v>0</v>
      </c>
      <c r="T238" s="4">
        <v>0</v>
      </c>
      <c r="U238" s="4">
        <v>0</v>
      </c>
      <c r="V238" s="4">
        <v>1</v>
      </c>
      <c r="W238" s="4">
        <v>0</v>
      </c>
      <c r="X238" s="4">
        <v>1</v>
      </c>
      <c r="Y238" s="4">
        <v>0</v>
      </c>
      <c r="Z238" s="5">
        <v>1.3504270000000001E-2</v>
      </c>
      <c r="AA238" s="5">
        <v>2.3790000000000001E-4</v>
      </c>
      <c r="AB238" s="10">
        <v>7.1505400000000004E-3</v>
      </c>
      <c r="AC238" s="10">
        <v>1.7196500000000001E-3</v>
      </c>
      <c r="AD238" s="10">
        <v>3.1265999999999998E-4</v>
      </c>
      <c r="AE238" s="4">
        <v>0.34768582307934098</v>
      </c>
      <c r="AF238" s="4">
        <v>0</v>
      </c>
      <c r="AG238" s="4">
        <v>0</v>
      </c>
      <c r="AH238" s="4">
        <v>0</v>
      </c>
      <c r="AI238" s="4">
        <v>0</v>
      </c>
      <c r="AJ238" s="4">
        <v>0</v>
      </c>
      <c r="AK238" s="4">
        <v>1</v>
      </c>
      <c r="AL238" s="4">
        <v>1</v>
      </c>
      <c r="AM238" s="4">
        <v>0</v>
      </c>
      <c r="AN238" s="4">
        <v>0</v>
      </c>
      <c r="AO238" s="4" t="s">
        <v>144</v>
      </c>
      <c r="AP238" s="4" t="s">
        <v>128</v>
      </c>
      <c r="AQ238">
        <v>16884.43</v>
      </c>
      <c r="AR238" s="4">
        <v>1</v>
      </c>
      <c r="AS238" s="15">
        <v>0</v>
      </c>
      <c r="AT238" s="15">
        <v>0</v>
      </c>
      <c r="AU238" s="15">
        <v>0</v>
      </c>
      <c r="AV238" s="15">
        <v>100</v>
      </c>
      <c r="AW238" s="15">
        <v>0</v>
      </c>
      <c r="AX238" s="15">
        <v>100</v>
      </c>
      <c r="AY238" s="31">
        <v>4151.1000000000004</v>
      </c>
    </row>
    <row r="239" spans="1:51" x14ac:dyDescent="0.25">
      <c r="A239">
        <v>96</v>
      </c>
      <c r="B239" s="4">
        <v>0.97590809000000001</v>
      </c>
      <c r="C239" s="4">
        <v>65.138311041858202</v>
      </c>
      <c r="D239" s="4">
        <v>25.371103782874702</v>
      </c>
      <c r="E239" s="4">
        <v>8.4069821395086494E-2</v>
      </c>
      <c r="F239" s="5">
        <v>2.4091910000000001E-2</v>
      </c>
      <c r="G239" s="5">
        <v>0</v>
      </c>
      <c r="H239" s="4">
        <v>4.75</v>
      </c>
      <c r="I239" s="4">
        <v>3.939838</v>
      </c>
      <c r="J239" s="4">
        <v>-16.0609</v>
      </c>
      <c r="K239" s="4">
        <v>21.68</v>
      </c>
      <c r="L239" s="4">
        <v>100</v>
      </c>
      <c r="M239" s="4">
        <v>83</v>
      </c>
      <c r="N239" s="4">
        <v>52</v>
      </c>
      <c r="O239" s="4">
        <v>1.56</v>
      </c>
      <c r="P239" s="4">
        <v>14612.14</v>
      </c>
      <c r="Q239" s="4">
        <v>14612.14</v>
      </c>
      <c r="R239" s="4">
        <v>764</v>
      </c>
      <c r="S239" s="4">
        <v>0</v>
      </c>
      <c r="T239" s="4">
        <v>0</v>
      </c>
      <c r="U239" s="4">
        <v>0</v>
      </c>
      <c r="V239" s="4">
        <v>1</v>
      </c>
      <c r="W239" s="4">
        <v>0</v>
      </c>
      <c r="X239" s="4">
        <v>1</v>
      </c>
      <c r="Y239" s="4">
        <v>0</v>
      </c>
      <c r="Z239" s="5">
        <v>1.3797439999999999E-2</v>
      </c>
      <c r="AA239" s="5">
        <v>4.6969999999999998E-4</v>
      </c>
      <c r="AB239" s="10">
        <v>7.7871599999999996E-3</v>
      </c>
      <c r="AC239" s="10">
        <v>1.7504599999999999E-3</v>
      </c>
      <c r="AD239" s="10">
        <v>2.8714000000000002E-4</v>
      </c>
      <c r="AE239" s="4">
        <v>0.36817790265246803</v>
      </c>
      <c r="AF239" s="4">
        <v>0</v>
      </c>
      <c r="AG239" s="4">
        <v>0</v>
      </c>
      <c r="AH239" s="4">
        <v>0</v>
      </c>
      <c r="AI239" s="4">
        <v>0</v>
      </c>
      <c r="AJ239" s="4">
        <v>0</v>
      </c>
      <c r="AK239" s="4">
        <v>0</v>
      </c>
      <c r="AL239" s="4">
        <v>1</v>
      </c>
      <c r="AM239" s="4">
        <v>0</v>
      </c>
      <c r="AN239" s="4">
        <v>0</v>
      </c>
      <c r="AO239" s="4" t="s">
        <v>68</v>
      </c>
      <c r="AP239" s="4" t="s">
        <v>69</v>
      </c>
      <c r="AQ239">
        <v>14612.14</v>
      </c>
      <c r="AR239" s="4">
        <v>1</v>
      </c>
      <c r="AS239" s="15">
        <v>0</v>
      </c>
      <c r="AT239" s="15">
        <v>0</v>
      </c>
      <c r="AU239" s="15">
        <v>0</v>
      </c>
      <c r="AV239" s="15">
        <v>100</v>
      </c>
      <c r="AW239" s="15">
        <v>0</v>
      </c>
      <c r="AX239" s="15">
        <v>100</v>
      </c>
      <c r="AY239" s="31">
        <v>4170.72</v>
      </c>
    </row>
    <row r="240" spans="1:51" x14ac:dyDescent="0.25">
      <c r="A240">
        <v>96</v>
      </c>
      <c r="B240" s="4">
        <v>0.98087651393478603</v>
      </c>
      <c r="C240" s="4">
        <v>19.807103427176401</v>
      </c>
      <c r="D240" s="4">
        <v>20.6819495547036</v>
      </c>
      <c r="E240" s="4">
        <v>1.82264557296292E-2</v>
      </c>
      <c r="F240" s="5">
        <v>1.9123486065213802E-2</v>
      </c>
      <c r="G240" s="5">
        <v>0</v>
      </c>
      <c r="H240" s="4">
        <v>4.75</v>
      </c>
      <c r="I240" s="4">
        <v>3.8746672161592599</v>
      </c>
      <c r="J240" s="4">
        <v>-24.800392715748501</v>
      </c>
      <c r="K240" s="4">
        <v>27.590325411014302</v>
      </c>
      <c r="L240" s="4">
        <v>100</v>
      </c>
      <c r="M240" s="4">
        <v>75.308005841414996</v>
      </c>
      <c r="N240" s="4">
        <v>48.154704188198401</v>
      </c>
      <c r="O240" s="4">
        <v>4.8571371639139702</v>
      </c>
      <c r="P240" s="4">
        <v>29324.937933334299</v>
      </c>
      <c r="Q240" s="4">
        <v>24954.814285714201</v>
      </c>
      <c r="R240" s="4">
        <v>794.32068647504002</v>
      </c>
      <c r="S240" s="4">
        <v>0</v>
      </c>
      <c r="T240" s="4">
        <v>0</v>
      </c>
      <c r="U240" s="4">
        <v>0</v>
      </c>
      <c r="V240" s="4">
        <v>1</v>
      </c>
      <c r="W240" s="4">
        <v>0</v>
      </c>
      <c r="X240" s="4">
        <v>1</v>
      </c>
      <c r="Y240" s="4">
        <v>0</v>
      </c>
      <c r="Z240" s="5">
        <v>9.1267909661015799E-3</v>
      </c>
      <c r="AA240" s="5">
        <v>4.8970560541825004E-4</v>
      </c>
      <c r="AB240" s="10">
        <v>7.9229255770435301E-3</v>
      </c>
      <c r="AC240" s="10">
        <v>1.01149276646075E-3</v>
      </c>
      <c r="AD240" s="10">
        <v>5.7255483893116496E-4</v>
      </c>
      <c r="AE240" s="4">
        <v>0.25925864991920999</v>
      </c>
      <c r="AF240" s="4">
        <v>0</v>
      </c>
      <c r="AG240" s="4">
        <v>0.44938823713946902</v>
      </c>
      <c r="AH240" s="4">
        <v>0.44938823713946902</v>
      </c>
      <c r="AI240" s="4">
        <v>0.44938823713946902</v>
      </c>
      <c r="AJ240" s="4">
        <v>0.44938823713946902</v>
      </c>
      <c r="AK240" s="4">
        <v>0.44938823713946902</v>
      </c>
      <c r="AL240" s="4">
        <v>0.56784176199611003</v>
      </c>
      <c r="AM240" s="4">
        <v>0</v>
      </c>
      <c r="AN240" s="4">
        <v>0</v>
      </c>
      <c r="AO240" s="4" t="s">
        <v>145</v>
      </c>
      <c r="AP240" s="4" t="s">
        <v>129</v>
      </c>
      <c r="AQ240">
        <v>174683.7</v>
      </c>
      <c r="AR240" s="4">
        <v>7</v>
      </c>
      <c r="AS240" s="15">
        <v>0</v>
      </c>
      <c r="AT240" s="15">
        <v>0</v>
      </c>
      <c r="AU240" s="15">
        <v>0</v>
      </c>
      <c r="AV240" s="15">
        <v>100</v>
      </c>
      <c r="AW240" s="15">
        <v>0</v>
      </c>
      <c r="AX240" s="15">
        <v>100</v>
      </c>
      <c r="AY240" s="31">
        <v>4195.0501029174402</v>
      </c>
    </row>
    <row r="241" spans="1:51" x14ac:dyDescent="0.25">
      <c r="A241">
        <v>96</v>
      </c>
      <c r="B241" s="4">
        <v>0.97822879795826401</v>
      </c>
      <c r="C241" s="4">
        <v>73.143651198175405</v>
      </c>
      <c r="D241" s="4">
        <v>23.213419854085</v>
      </c>
      <c r="E241" s="4">
        <v>0.10376772269951</v>
      </c>
      <c r="F241" s="5">
        <v>2.1771202041735899E-2</v>
      </c>
      <c r="G241" s="5">
        <v>0</v>
      </c>
      <c r="H241" s="4">
        <v>4.875</v>
      </c>
      <c r="I241" s="4">
        <v>3.9500547019596399</v>
      </c>
      <c r="J241" s="4">
        <v>-8.3420778073171693</v>
      </c>
      <c r="K241" s="4">
        <v>33.228960480972503</v>
      </c>
      <c r="L241" s="4">
        <v>100</v>
      </c>
      <c r="M241" s="4">
        <v>68.416246386399905</v>
      </c>
      <c r="N241" s="4">
        <v>53.965478009795</v>
      </c>
      <c r="O241" s="4">
        <v>2.4792354598176098</v>
      </c>
      <c r="P241" s="4">
        <v>17255.544469967699</v>
      </c>
      <c r="Q241" s="4">
        <v>8110.2342857142803</v>
      </c>
      <c r="R241" s="4">
        <v>783.79254483400496</v>
      </c>
      <c r="S241" s="4">
        <v>0</v>
      </c>
      <c r="T241" s="4">
        <v>0</v>
      </c>
      <c r="U241" s="4">
        <v>0</v>
      </c>
      <c r="V241" s="4">
        <v>1</v>
      </c>
      <c r="W241" s="4">
        <v>0</v>
      </c>
      <c r="X241" s="4">
        <v>0.96840024350186105</v>
      </c>
      <c r="Y241" s="4">
        <v>0</v>
      </c>
      <c r="Z241" s="5">
        <v>1.3148446305304901E-2</v>
      </c>
      <c r="AA241" s="5">
        <v>5.0706885819574695E-4</v>
      </c>
      <c r="AB241" s="10">
        <v>7.2186253960621798E-3</v>
      </c>
      <c r="AC241" s="10">
        <v>5.3409231453415795E-4</v>
      </c>
      <c r="AD241" s="10">
        <v>3.6295195469427999E-4</v>
      </c>
      <c r="AE241" s="4">
        <v>0.172989423225652</v>
      </c>
      <c r="AF241" s="4">
        <v>0.10278212854164499</v>
      </c>
      <c r="AG241" s="4">
        <v>0.573525619481839</v>
      </c>
      <c r="AH241" s="4">
        <v>0.573525619481839</v>
      </c>
      <c r="AI241" s="4">
        <v>0.94799075735701799</v>
      </c>
      <c r="AJ241" s="4">
        <v>0.94799075735701799</v>
      </c>
      <c r="AK241" s="4">
        <v>0.94799075735701799</v>
      </c>
      <c r="AL241" s="4">
        <v>0.94799075735701799</v>
      </c>
      <c r="AM241" s="4">
        <v>0</v>
      </c>
      <c r="AN241" s="4">
        <v>0</v>
      </c>
      <c r="AO241" s="4" t="s">
        <v>146</v>
      </c>
      <c r="AP241" s="4" t="s">
        <v>130</v>
      </c>
      <c r="AQ241">
        <v>56771.64</v>
      </c>
      <c r="AR241" s="4">
        <v>7</v>
      </c>
      <c r="AS241" s="15">
        <v>0</v>
      </c>
      <c r="AT241" s="15">
        <v>0</v>
      </c>
      <c r="AU241" s="15">
        <v>0</v>
      </c>
      <c r="AV241" s="15">
        <v>100</v>
      </c>
      <c r="AW241" s="15">
        <v>0</v>
      </c>
      <c r="AX241" s="15">
        <v>100</v>
      </c>
      <c r="AY241">
        <v>4918.2410394362296</v>
      </c>
    </row>
    <row r="242" spans="1:51" x14ac:dyDescent="0.25">
      <c r="A242">
        <v>96</v>
      </c>
      <c r="B242" s="4">
        <v>0.98134969530840599</v>
      </c>
      <c r="C242" s="4">
        <v>48.352621197750302</v>
      </c>
      <c r="D242" s="4">
        <v>20.221566646444501</v>
      </c>
      <c r="E242" s="4">
        <v>5.3572486578944603E-2</v>
      </c>
      <c r="F242" s="5">
        <v>1.8650304691593102E-2</v>
      </c>
      <c r="G242" s="5">
        <v>0</v>
      </c>
      <c r="H242" s="4">
        <v>4.6095072022770101</v>
      </c>
      <c r="I242" s="4">
        <v>3.8714504806462</v>
      </c>
      <c r="J242" s="4">
        <v>-4.2439921983228102</v>
      </c>
      <c r="K242" s="4">
        <v>39.009154438140499</v>
      </c>
      <c r="L242" s="4">
        <v>74.402824123596901</v>
      </c>
      <c r="M242" s="4">
        <v>66.234640747909395</v>
      </c>
      <c r="N242" s="4">
        <v>64.343889638529305</v>
      </c>
      <c r="O242" s="4">
        <v>24.108249820563898</v>
      </c>
      <c r="P242" s="4">
        <v>73893.753508808601</v>
      </c>
      <c r="Q242" s="4">
        <v>33126.005333333298</v>
      </c>
      <c r="R242" s="4">
        <v>801.052123197951</v>
      </c>
      <c r="S242" s="4">
        <v>0</v>
      </c>
      <c r="T242" s="4">
        <v>0</v>
      </c>
      <c r="U242" s="4">
        <v>0</v>
      </c>
      <c r="V242" s="4">
        <v>1</v>
      </c>
      <c r="W242" s="4">
        <v>0</v>
      </c>
      <c r="X242" s="4">
        <v>1</v>
      </c>
      <c r="Y242" s="4">
        <v>0</v>
      </c>
      <c r="Z242" s="5">
        <v>6.7406048678633297E-3</v>
      </c>
      <c r="AA242" s="5">
        <v>2.6126739050857999E-4</v>
      </c>
      <c r="AB242" s="10">
        <v>7.1814781594993797E-3</v>
      </c>
      <c r="AC242" s="10">
        <v>9.5002990776813195E-4</v>
      </c>
      <c r="AD242" s="10">
        <v>3.51690659349427E-3</v>
      </c>
      <c r="AE242" s="4">
        <v>0.27444363469240501</v>
      </c>
      <c r="AF242" s="4">
        <v>0</v>
      </c>
      <c r="AG242" s="4">
        <v>0.225891488918434</v>
      </c>
      <c r="AH242" s="4">
        <v>0.309309274196015</v>
      </c>
      <c r="AI242" s="4">
        <v>0.65790629187042704</v>
      </c>
      <c r="AJ242" s="4">
        <v>0.65790629187042704</v>
      </c>
      <c r="AK242" s="4">
        <v>0.65790629187042704</v>
      </c>
      <c r="AL242" s="4">
        <v>0.67274957471479402</v>
      </c>
      <c r="AM242" s="4">
        <v>0</v>
      </c>
      <c r="AN242" s="4">
        <v>0</v>
      </c>
      <c r="AO242" s="4" t="s">
        <v>147</v>
      </c>
      <c r="AP242" s="4" t="s">
        <v>131</v>
      </c>
      <c r="AQ242">
        <v>496890.08</v>
      </c>
      <c r="AR242" s="4">
        <v>15</v>
      </c>
      <c r="AS242" s="15">
        <v>0</v>
      </c>
      <c r="AT242" s="15">
        <v>0</v>
      </c>
      <c r="AU242" s="15">
        <v>0</v>
      </c>
      <c r="AV242" s="15">
        <v>100</v>
      </c>
      <c r="AW242" s="15">
        <v>0</v>
      </c>
      <c r="AX242" s="15">
        <v>100</v>
      </c>
      <c r="AY242">
        <v>4344.0825405387404</v>
      </c>
    </row>
    <row r="243" spans="1:51" x14ac:dyDescent="0.25">
      <c r="A243">
        <v>96</v>
      </c>
      <c r="B243" s="4">
        <v>0.98262335344718599</v>
      </c>
      <c r="C243" s="4">
        <v>70.566843264015006</v>
      </c>
      <c r="D243" s="4">
        <v>18.970160514633999</v>
      </c>
      <c r="E243" s="4">
        <v>9.6898832762784395E-2</v>
      </c>
      <c r="F243" s="5">
        <v>1.7376646552813801E-2</v>
      </c>
      <c r="G243" s="5">
        <v>0</v>
      </c>
      <c r="H243" s="4">
        <v>4.7745090613881098</v>
      </c>
      <c r="I243" s="4">
        <v>3.8917674295424201</v>
      </c>
      <c r="J243" s="4">
        <v>-6.4116797403141996</v>
      </c>
      <c r="K243" s="4">
        <v>42.455651268742699</v>
      </c>
      <c r="L243" s="4">
        <v>86.504381313012004</v>
      </c>
      <c r="M243" s="4">
        <v>71.544078861193995</v>
      </c>
      <c r="N243" s="4">
        <v>62.413282679932998</v>
      </c>
      <c r="O243" s="4">
        <v>14.9046376010992</v>
      </c>
      <c r="P243" s="4">
        <v>52899.853916567197</v>
      </c>
      <c r="Q243" s="4">
        <v>30653.439714285701</v>
      </c>
      <c r="R243" s="4">
        <v>797.36458465406895</v>
      </c>
      <c r="S243" s="4">
        <v>0</v>
      </c>
      <c r="T243" s="4">
        <v>0</v>
      </c>
      <c r="U243" s="4">
        <v>0</v>
      </c>
      <c r="V243" s="4">
        <v>1</v>
      </c>
      <c r="W243" s="4">
        <v>0</v>
      </c>
      <c r="X243" s="4">
        <v>0.90244757337370396</v>
      </c>
      <c r="Y243" s="4">
        <v>0</v>
      </c>
      <c r="Z243" s="5">
        <v>7.2198071270537997E-3</v>
      </c>
      <c r="AA243" s="5">
        <v>2.94258688573183E-4</v>
      </c>
      <c r="AB243" s="10">
        <v>6.9629195078447399E-3</v>
      </c>
      <c r="AC243" s="10">
        <v>7.70493625072642E-4</v>
      </c>
      <c r="AD243" s="10">
        <v>2.1291497852268899E-3</v>
      </c>
      <c r="AE243" s="4">
        <v>0.21928343055074101</v>
      </c>
      <c r="AF243" s="4">
        <v>3.9711059599659503E-2</v>
      </c>
      <c r="AG243" s="4">
        <v>0.30836596208047001</v>
      </c>
      <c r="AH243" s="4">
        <v>0.49210975987509498</v>
      </c>
      <c r="AI243" s="4">
        <v>0.766422671055354</v>
      </c>
      <c r="AJ243" s="4">
        <v>0.766422671055354</v>
      </c>
      <c r="AK243" s="4">
        <v>0.766422671055354</v>
      </c>
      <c r="AL243" s="4">
        <v>0.81095652197093404</v>
      </c>
      <c r="AM243" s="4">
        <v>0</v>
      </c>
      <c r="AN243" s="4">
        <v>0</v>
      </c>
      <c r="AO243" s="4" t="s">
        <v>148</v>
      </c>
      <c r="AP243" s="4" t="s">
        <v>132</v>
      </c>
      <c r="AQ243">
        <v>1072870.3899999999</v>
      </c>
      <c r="AR243" s="4">
        <v>35</v>
      </c>
      <c r="AS243" s="15">
        <v>0</v>
      </c>
      <c r="AT243" s="15">
        <v>0</v>
      </c>
      <c r="AU243" s="15">
        <v>0</v>
      </c>
      <c r="AV243" s="15">
        <v>100</v>
      </c>
      <c r="AW243" s="15">
        <v>0</v>
      </c>
      <c r="AX243" s="15">
        <v>100</v>
      </c>
      <c r="AY243">
        <v>4375.0840922731504</v>
      </c>
    </row>
    <row r="244" spans="1:51" x14ac:dyDescent="0.25">
      <c r="A244">
        <v>96</v>
      </c>
      <c r="B244" s="4">
        <v>0.980167193999538</v>
      </c>
      <c r="C244" s="4">
        <v>52.514231065085802</v>
      </c>
      <c r="D244" s="4">
        <v>21.367523822160699</v>
      </c>
      <c r="E244" s="4">
        <v>6.01750803593444E-2</v>
      </c>
      <c r="F244" s="5">
        <v>1.9832806000461198E-2</v>
      </c>
      <c r="G244" s="5">
        <v>0</v>
      </c>
      <c r="H244" s="4">
        <v>4.5823002069261403</v>
      </c>
      <c r="I244" s="4">
        <v>3.9170801411991998</v>
      </c>
      <c r="J244" s="4">
        <v>7.5057513953421502</v>
      </c>
      <c r="K244" s="4">
        <v>47.839535677514199</v>
      </c>
      <c r="L244" s="4">
        <v>58.730001096700001</v>
      </c>
      <c r="M244" s="4">
        <v>62.402745999223797</v>
      </c>
      <c r="N244" s="4">
        <v>74.823970712477404</v>
      </c>
      <c r="O244" s="4">
        <v>30.3724599065904</v>
      </c>
      <c r="P244" s="4">
        <v>100172.15385929801</v>
      </c>
      <c r="Q244" s="4">
        <v>51555.231249999997</v>
      </c>
      <c r="R244" s="4">
        <v>791.94864786393498</v>
      </c>
      <c r="S244" s="4">
        <v>0</v>
      </c>
      <c r="T244" s="4">
        <v>0</v>
      </c>
      <c r="U244" s="4">
        <v>0</v>
      </c>
      <c r="V244" s="4">
        <v>1</v>
      </c>
      <c r="W244" s="4">
        <v>0</v>
      </c>
      <c r="X244" s="4">
        <v>0.91389169164089401</v>
      </c>
      <c r="Y244" s="4">
        <v>0</v>
      </c>
      <c r="Z244" s="5">
        <v>4.5043070081167797E-3</v>
      </c>
      <c r="AA244" s="5">
        <v>2.1597587352386699E-4</v>
      </c>
      <c r="AB244" s="10">
        <v>8.2363413647651099E-3</v>
      </c>
      <c r="AC244" s="10">
        <v>1.25243552400599E-3</v>
      </c>
      <c r="AD244" s="10">
        <v>5.6237289715161598E-3</v>
      </c>
      <c r="AE244" s="4">
        <v>0.310597312682169</v>
      </c>
      <c r="AF244" s="4">
        <v>1.05781033132307E-2</v>
      </c>
      <c r="AG244" s="4">
        <v>0.204567092306466</v>
      </c>
      <c r="AH244" s="4">
        <v>0.26154873711288001</v>
      </c>
      <c r="AI244" s="4">
        <v>0.40618050156646301</v>
      </c>
      <c r="AJ244" s="4">
        <v>0.40988821212008397</v>
      </c>
      <c r="AK244" s="4">
        <v>0.64338655255280197</v>
      </c>
      <c r="AL244" s="4">
        <v>0.64338655255280197</v>
      </c>
      <c r="AM244" s="4">
        <v>0</v>
      </c>
      <c r="AN244" s="4">
        <v>0</v>
      </c>
      <c r="AO244" s="4" t="s">
        <v>70</v>
      </c>
      <c r="AP244" s="4" t="s">
        <v>71</v>
      </c>
      <c r="AQ244">
        <v>1649767.4</v>
      </c>
      <c r="AR244" s="4">
        <v>32</v>
      </c>
      <c r="AS244" s="15">
        <v>0</v>
      </c>
      <c r="AT244" s="15">
        <v>0</v>
      </c>
      <c r="AU244" s="15">
        <v>0</v>
      </c>
      <c r="AV244" s="15">
        <v>100</v>
      </c>
      <c r="AW244" s="15">
        <v>0</v>
      </c>
      <c r="AX244" s="15">
        <v>100</v>
      </c>
      <c r="AY244">
        <v>4338.2086641415599</v>
      </c>
    </row>
    <row r="245" spans="1:51" x14ac:dyDescent="0.25">
      <c r="A245">
        <v>96</v>
      </c>
      <c r="B245" s="4">
        <v>0.98051969530552896</v>
      </c>
      <c r="C245" s="4">
        <v>47.423716871871797</v>
      </c>
      <c r="D245" s="4">
        <v>21.027504987641599</v>
      </c>
      <c r="E245" s="4">
        <v>5.2165548869246701E-2</v>
      </c>
      <c r="F245" s="5">
        <v>1.9480304694470801E-2</v>
      </c>
      <c r="G245" s="5">
        <v>0</v>
      </c>
      <c r="H245" s="4">
        <v>4.5660425095827701</v>
      </c>
      <c r="I245" s="4">
        <v>3.8863313378060802</v>
      </c>
      <c r="J245" s="4">
        <v>0.29869233824484998</v>
      </c>
      <c r="K245" s="4">
        <v>52.306078064778802</v>
      </c>
      <c r="L245" s="4">
        <v>54.318684550118903</v>
      </c>
      <c r="M245" s="4">
        <v>63.946459575857801</v>
      </c>
      <c r="N245" s="4">
        <v>76.567547156310994</v>
      </c>
      <c r="O245" s="4">
        <v>38.788370198350002</v>
      </c>
      <c r="P245" s="4">
        <v>116732.93862164499</v>
      </c>
      <c r="Q245" s="4">
        <v>53586.586184210501</v>
      </c>
      <c r="R245" s="4">
        <v>784.32506188981301</v>
      </c>
      <c r="S245" s="4">
        <v>0</v>
      </c>
      <c r="T245" s="4">
        <v>0</v>
      </c>
      <c r="U245" s="4">
        <v>7.8231785986405997E-2</v>
      </c>
      <c r="V245" s="4">
        <v>1</v>
      </c>
      <c r="W245" s="4">
        <v>0</v>
      </c>
      <c r="X245" s="4">
        <v>0.88311651196192997</v>
      </c>
      <c r="Y245" s="4">
        <v>0</v>
      </c>
      <c r="Z245" s="5">
        <v>3.7015727438627802E-3</v>
      </c>
      <c r="AA245" s="5">
        <v>3.5353735080741303E-4</v>
      </c>
      <c r="AB245" s="10">
        <v>7.4868842009861202E-3</v>
      </c>
      <c r="AC245" s="10">
        <v>8.96200500830536E-4</v>
      </c>
      <c r="AD245" s="10">
        <v>7.04209196114031E-3</v>
      </c>
      <c r="AE245" s="4">
        <v>0.25268298901523201</v>
      </c>
      <c r="AF245" s="4">
        <v>0</v>
      </c>
      <c r="AG245" s="4">
        <v>0.26380651452062698</v>
      </c>
      <c r="AH245" s="4">
        <v>0.50224658171586001</v>
      </c>
      <c r="AI245" s="4">
        <v>0.65364268117422497</v>
      </c>
      <c r="AJ245" s="4">
        <v>0.65451129505590699</v>
      </c>
      <c r="AK245" s="4">
        <v>0.74678665348927198</v>
      </c>
      <c r="AL245" s="4">
        <v>0.83210250562140498</v>
      </c>
      <c r="AM245" s="4">
        <v>0</v>
      </c>
      <c r="AN245" s="4">
        <v>0</v>
      </c>
      <c r="AO245" s="4" t="s">
        <v>149</v>
      </c>
      <c r="AP245" s="4" t="s">
        <v>133</v>
      </c>
      <c r="AQ245">
        <v>4072580.55</v>
      </c>
      <c r="AR245" s="4">
        <v>76</v>
      </c>
      <c r="AS245" s="15">
        <v>0</v>
      </c>
      <c r="AT245" s="15">
        <v>0</v>
      </c>
      <c r="AU245" s="15">
        <v>0</v>
      </c>
      <c r="AV245" s="15">
        <v>100</v>
      </c>
      <c r="AW245" s="15">
        <v>0</v>
      </c>
      <c r="AX245" s="15">
        <v>100</v>
      </c>
      <c r="AY245" s="31">
        <v>4447.0252627789996</v>
      </c>
    </row>
    <row r="246" spans="1:51" x14ac:dyDescent="0.25">
      <c r="A246">
        <v>96</v>
      </c>
      <c r="B246" s="4">
        <v>0.97901977089144698</v>
      </c>
      <c r="C246" s="4">
        <v>67.664409175438195</v>
      </c>
      <c r="D246" s="4">
        <v>22.465043525085498</v>
      </c>
      <c r="E246" s="4">
        <v>8.9793218869340594E-2</v>
      </c>
      <c r="F246" s="5">
        <v>2.0980229108552101E-2</v>
      </c>
      <c r="G246" s="5">
        <v>0</v>
      </c>
      <c r="H246" s="4">
        <v>4.4759661529140402</v>
      </c>
      <c r="I246" s="4">
        <v>3.9062137846370799</v>
      </c>
      <c r="J246" s="4">
        <v>-7.10195543292396</v>
      </c>
      <c r="K246" s="4">
        <v>57.391615610266399</v>
      </c>
      <c r="L246" s="4">
        <v>37.575974185375898</v>
      </c>
      <c r="M246" s="4">
        <v>64.548800823555595</v>
      </c>
      <c r="N246" s="4">
        <v>81.325497475105706</v>
      </c>
      <c r="O246" s="4">
        <v>48.2873189991193</v>
      </c>
      <c r="P246" s="4">
        <v>156052.03179633801</v>
      </c>
      <c r="Q246" s="4">
        <v>81623.999404761897</v>
      </c>
      <c r="R246" s="4">
        <v>779.22227925509605</v>
      </c>
      <c r="S246" s="4">
        <v>0</v>
      </c>
      <c r="T246" s="4">
        <v>0</v>
      </c>
      <c r="U246" s="4">
        <v>4.6247334221314197E-2</v>
      </c>
      <c r="V246" s="4">
        <v>1</v>
      </c>
      <c r="W246" s="4">
        <v>0</v>
      </c>
      <c r="X246" s="4">
        <v>0.93612612432009701</v>
      </c>
      <c r="Y246" s="4">
        <v>0</v>
      </c>
      <c r="Z246" s="5">
        <v>2.2047189834112899E-3</v>
      </c>
      <c r="AA246" s="5">
        <v>2.9484128217003799E-4</v>
      </c>
      <c r="AB246" s="10">
        <v>7.4170935573293897E-3</v>
      </c>
      <c r="AC246" s="10">
        <v>8.56771070973064E-4</v>
      </c>
      <c r="AD246" s="10">
        <v>1.0206783800023499E-2</v>
      </c>
      <c r="AE246" s="4">
        <v>0.26741366876907702</v>
      </c>
      <c r="AF246" s="4">
        <v>2.49080673117563E-2</v>
      </c>
      <c r="AG246" s="4">
        <v>0.22585414906165299</v>
      </c>
      <c r="AH246" s="4">
        <v>0.56975187306131803</v>
      </c>
      <c r="AI246" s="4">
        <v>0.60774150378084901</v>
      </c>
      <c r="AJ246" s="4">
        <v>0.608445208170312</v>
      </c>
      <c r="AK246" s="4">
        <v>0.64051265151146397</v>
      </c>
      <c r="AL246" s="4">
        <v>0.83780386748560598</v>
      </c>
      <c r="AM246" s="4">
        <v>0</v>
      </c>
      <c r="AN246" s="4">
        <v>0</v>
      </c>
      <c r="AO246" s="4" t="s">
        <v>150</v>
      </c>
      <c r="AP246" s="4" t="s">
        <v>134</v>
      </c>
      <c r="AQ246">
        <v>6856415.9500000002</v>
      </c>
      <c r="AR246" s="4">
        <v>84</v>
      </c>
      <c r="AS246" s="15">
        <v>0</v>
      </c>
      <c r="AT246" s="15">
        <v>0</v>
      </c>
      <c r="AU246" s="15">
        <v>0</v>
      </c>
      <c r="AV246" s="15">
        <v>100</v>
      </c>
      <c r="AW246" s="15">
        <v>0</v>
      </c>
      <c r="AX246" s="15">
        <v>100</v>
      </c>
      <c r="AY246" s="31">
        <v>4479.5043487437897</v>
      </c>
    </row>
    <row r="247" spans="1:51" x14ac:dyDescent="0.25">
      <c r="A247">
        <v>96</v>
      </c>
      <c r="B247" s="4">
        <v>0.97831122970144901</v>
      </c>
      <c r="C247" s="4">
        <v>45.817740911400001</v>
      </c>
      <c r="D247" s="4">
        <v>23.1357375851189</v>
      </c>
      <c r="E247" s="4">
        <v>4.97859980237014E-2</v>
      </c>
      <c r="F247" s="5">
        <v>2.168877029855E-2</v>
      </c>
      <c r="G247" s="5">
        <v>0</v>
      </c>
      <c r="H247" s="4">
        <v>4.4975819475697403</v>
      </c>
      <c r="I247" s="4">
        <v>3.8633152255244498</v>
      </c>
      <c r="J247" s="4">
        <v>-11.207063991577501</v>
      </c>
      <c r="K247" s="4">
        <v>63.003625090790599</v>
      </c>
      <c r="L247" s="4">
        <v>38.887393303233203</v>
      </c>
      <c r="M247" s="4">
        <v>67.222973312097807</v>
      </c>
      <c r="N247" s="4">
        <v>82.446796932569399</v>
      </c>
      <c r="O247" s="4">
        <v>44.904531674344597</v>
      </c>
      <c r="P247" s="4">
        <v>158107.74130487701</v>
      </c>
      <c r="Q247" s="4">
        <v>80060.702476190403</v>
      </c>
      <c r="R247" s="4">
        <v>779.56312336390795</v>
      </c>
      <c r="S247" s="4">
        <v>0</v>
      </c>
      <c r="T247" s="4">
        <v>0</v>
      </c>
      <c r="U247" s="4">
        <v>2.35719997298811E-2</v>
      </c>
      <c r="V247" s="4">
        <v>1</v>
      </c>
      <c r="W247" s="4">
        <v>0</v>
      </c>
      <c r="X247" s="4">
        <v>0.92050970381788</v>
      </c>
      <c r="Y247" s="4">
        <v>0</v>
      </c>
      <c r="Z247" s="5">
        <v>2.0159334723176101E-3</v>
      </c>
      <c r="AA247" s="5">
        <v>2.3687740764531499E-4</v>
      </c>
      <c r="AB247" s="10">
        <v>7.6707971895948199E-3</v>
      </c>
      <c r="AC247" s="10">
        <v>1.21040561219401E-3</v>
      </c>
      <c r="AD247" s="10">
        <v>1.05547369877098E-2</v>
      </c>
      <c r="AE247" s="4">
        <v>0.30923939572616999</v>
      </c>
      <c r="AF247" s="4">
        <v>3.14670329385877E-2</v>
      </c>
      <c r="AG247" s="4">
        <v>0.15133424188838299</v>
      </c>
      <c r="AH247" s="4">
        <v>0.37368044411101697</v>
      </c>
      <c r="AI247" s="4">
        <v>0.49190438684467902</v>
      </c>
      <c r="AJ247" s="4">
        <v>0.52524086556912697</v>
      </c>
      <c r="AK247" s="4">
        <v>0.57714487465282505</v>
      </c>
      <c r="AL247" s="4">
        <v>0.71474878842408196</v>
      </c>
      <c r="AM247" s="4">
        <v>0</v>
      </c>
      <c r="AN247" s="4">
        <v>0</v>
      </c>
      <c r="AO247" s="4" t="s">
        <v>151</v>
      </c>
      <c r="AP247" s="4" t="s">
        <v>135</v>
      </c>
      <c r="AQ247">
        <v>8406373.7599999998</v>
      </c>
      <c r="AR247" s="4">
        <v>105</v>
      </c>
      <c r="AS247" s="15">
        <v>0</v>
      </c>
      <c r="AT247" s="15">
        <v>0</v>
      </c>
      <c r="AU247" s="15">
        <v>0</v>
      </c>
      <c r="AV247" s="15">
        <v>100</v>
      </c>
      <c r="AW247" s="15">
        <v>0</v>
      </c>
      <c r="AX247" s="15">
        <v>100</v>
      </c>
      <c r="AY247" s="31">
        <v>4673.3298244945099</v>
      </c>
    </row>
    <row r="248" spans="1:51" x14ac:dyDescent="0.25">
      <c r="A248">
        <v>96</v>
      </c>
      <c r="B248" s="4">
        <v>0.97782444732738605</v>
      </c>
      <c r="C248" s="4">
        <v>33.548416524690197</v>
      </c>
      <c r="D248" s="4">
        <v>23.593431718419598</v>
      </c>
      <c r="E248" s="4">
        <v>3.3484600917296603E-2</v>
      </c>
      <c r="F248" s="5">
        <v>2.2175552672613699E-2</v>
      </c>
      <c r="G248" s="5">
        <v>0</v>
      </c>
      <c r="H248" s="4">
        <v>4.5333206024363601</v>
      </c>
      <c r="I248" s="4">
        <v>3.8594694339096698</v>
      </c>
      <c r="J248" s="4">
        <v>-5.2425696039476604</v>
      </c>
      <c r="K248" s="4">
        <v>67.594289373855403</v>
      </c>
      <c r="L248" s="4">
        <v>38.322874102706599</v>
      </c>
      <c r="M248" s="4">
        <v>67.045643715648495</v>
      </c>
      <c r="N248" s="4">
        <v>82.200972432867999</v>
      </c>
      <c r="O248" s="4">
        <v>45.639403847592099</v>
      </c>
      <c r="P248" s="4">
        <v>158914.70567860201</v>
      </c>
      <c r="Q248" s="4">
        <v>83552.457467532397</v>
      </c>
      <c r="R248" s="4">
        <v>782.94470376062702</v>
      </c>
      <c r="S248" s="4">
        <v>0</v>
      </c>
      <c r="T248" s="4">
        <v>0</v>
      </c>
      <c r="U248" s="4">
        <v>4.5233599240237697E-2</v>
      </c>
      <c r="V248" s="4">
        <v>1</v>
      </c>
      <c r="W248" s="4">
        <v>0</v>
      </c>
      <c r="X248" s="4">
        <v>0.91137143024102696</v>
      </c>
      <c r="Y248" s="4">
        <v>0</v>
      </c>
      <c r="Z248" s="5">
        <v>2.12097706432285E-3</v>
      </c>
      <c r="AA248" s="5">
        <v>4.0065048043282098E-4</v>
      </c>
      <c r="AB248" s="10">
        <v>7.3044765400210702E-3</v>
      </c>
      <c r="AC248" s="10">
        <v>1.2297350311213299E-3</v>
      </c>
      <c r="AD248" s="10">
        <v>1.11196967755936E-2</v>
      </c>
      <c r="AE248" s="4">
        <v>0.28998174390424702</v>
      </c>
      <c r="AF248" s="4">
        <v>6.4588011430053799E-2</v>
      </c>
      <c r="AG248" s="4">
        <v>0.22878638934543799</v>
      </c>
      <c r="AH248" s="4">
        <v>0.39104214756691702</v>
      </c>
      <c r="AI248" s="4">
        <v>0.443984669262663</v>
      </c>
      <c r="AJ248" s="4">
        <v>0.488957300170964</v>
      </c>
      <c r="AK248" s="4">
        <v>0.55995397385643497</v>
      </c>
      <c r="AL248" s="4">
        <v>0.78112969459667803</v>
      </c>
      <c r="AM248" s="4">
        <v>0</v>
      </c>
      <c r="AN248" s="4">
        <v>0</v>
      </c>
      <c r="AO248" s="4" t="s">
        <v>152</v>
      </c>
      <c r="AP248" s="4" t="s">
        <v>136</v>
      </c>
      <c r="AQ248">
        <v>12867078.449999999</v>
      </c>
      <c r="AR248" s="4">
        <v>154</v>
      </c>
      <c r="AS248" s="15">
        <v>0</v>
      </c>
      <c r="AT248" s="15">
        <v>0</v>
      </c>
      <c r="AU248" s="15">
        <v>0</v>
      </c>
      <c r="AV248" s="15">
        <v>100</v>
      </c>
      <c r="AW248" s="15">
        <v>0</v>
      </c>
      <c r="AX248" s="15">
        <v>100</v>
      </c>
      <c r="AY248">
        <v>4619.8232777707199</v>
      </c>
    </row>
    <row r="249" spans="1:51" x14ac:dyDescent="0.25">
      <c r="A249">
        <v>96</v>
      </c>
      <c r="B249" s="4">
        <v>0.97671928924451901</v>
      </c>
      <c r="C249" s="4">
        <v>6.3953689378238003</v>
      </c>
      <c r="D249" s="4">
        <v>24.6232902401273</v>
      </c>
      <c r="E249" s="4">
        <v>5.49238859091192E-3</v>
      </c>
      <c r="F249" s="5">
        <v>2.32807107554804E-2</v>
      </c>
      <c r="G249" s="5">
        <v>0</v>
      </c>
      <c r="H249" s="4">
        <v>4.5445649281976603</v>
      </c>
      <c r="I249" s="4">
        <v>3.8607000816047901</v>
      </c>
      <c r="J249" s="4">
        <v>-6.1118246907111704</v>
      </c>
      <c r="K249" s="4">
        <v>72.538894097747203</v>
      </c>
      <c r="L249" s="4">
        <v>34.055707583364402</v>
      </c>
      <c r="M249" s="4">
        <v>66.9902083119661</v>
      </c>
      <c r="N249" s="4">
        <v>83.996648415279495</v>
      </c>
      <c r="O249" s="4">
        <v>47.368782378339702</v>
      </c>
      <c r="P249" s="4">
        <v>172175.25658197599</v>
      </c>
      <c r="Q249" s="4">
        <v>106560.824161849</v>
      </c>
      <c r="R249" s="4">
        <v>780.28037034386898</v>
      </c>
      <c r="S249" s="4">
        <v>0</v>
      </c>
      <c r="T249" s="4">
        <v>0</v>
      </c>
      <c r="U249" s="4">
        <v>3.1160588901215199E-2</v>
      </c>
      <c r="V249" s="4">
        <v>1</v>
      </c>
      <c r="W249" s="4">
        <v>0</v>
      </c>
      <c r="X249" s="4">
        <v>0.85352045226515805</v>
      </c>
      <c r="Y249" s="4">
        <v>0</v>
      </c>
      <c r="Z249" s="5">
        <v>1.79959181509494E-3</v>
      </c>
      <c r="AA249" s="5">
        <v>3.24799144988901E-4</v>
      </c>
      <c r="AB249" s="10">
        <v>7.4620829645594298E-3</v>
      </c>
      <c r="AC249" s="10">
        <v>1.2205746841301901E-3</v>
      </c>
      <c r="AD249" s="10">
        <v>1.2473643713691701E-2</v>
      </c>
      <c r="AE249" s="4">
        <v>0.28681371583391602</v>
      </c>
      <c r="AF249" s="4">
        <v>3.7580353752948797E-2</v>
      </c>
      <c r="AG249" s="4">
        <v>0.19697137848582899</v>
      </c>
      <c r="AH249" s="4">
        <v>0.42538648195135498</v>
      </c>
      <c r="AI249" s="4">
        <v>0.51107005804383399</v>
      </c>
      <c r="AJ249" s="4">
        <v>0.55817775841313799</v>
      </c>
      <c r="AK249" s="4">
        <v>0.59487019136593799</v>
      </c>
      <c r="AL249" s="4">
        <v>0.74715155081735696</v>
      </c>
      <c r="AM249" s="4">
        <v>0</v>
      </c>
      <c r="AN249" s="4">
        <v>0</v>
      </c>
      <c r="AO249" s="4" t="s">
        <v>72</v>
      </c>
      <c r="AP249" s="4" t="s">
        <v>73</v>
      </c>
      <c r="AQ249">
        <v>18435022.579999998</v>
      </c>
      <c r="AR249" s="4">
        <v>173</v>
      </c>
      <c r="AS249" s="15">
        <v>0</v>
      </c>
      <c r="AT249" s="15">
        <v>0</v>
      </c>
      <c r="AU249" s="15">
        <v>0</v>
      </c>
      <c r="AV249" s="15">
        <v>100</v>
      </c>
      <c r="AW249" s="15">
        <v>0</v>
      </c>
      <c r="AX249" s="15">
        <v>100</v>
      </c>
      <c r="AY249">
        <v>4664.1892228753504</v>
      </c>
    </row>
    <row r="250" spans="1:51" x14ac:dyDescent="0.25">
      <c r="A250">
        <v>96</v>
      </c>
      <c r="B250" s="4">
        <v>0.97485691649529405</v>
      </c>
      <c r="C250" s="4">
        <v>32.5026483604627</v>
      </c>
      <c r="D250" s="4">
        <v>26.3300241268044</v>
      </c>
      <c r="E250" s="4">
        <v>3.22261244707681E-2</v>
      </c>
      <c r="F250" s="5">
        <v>2.5143083504705101E-2</v>
      </c>
      <c r="G250" s="5">
        <v>0</v>
      </c>
      <c r="H250" s="4">
        <v>4.6923911355743799</v>
      </c>
      <c r="I250" s="4">
        <v>3.8840707074896099</v>
      </c>
      <c r="J250" s="4">
        <v>-11.627069805175299</v>
      </c>
      <c r="K250" s="4">
        <v>92.639770881092304</v>
      </c>
      <c r="L250" s="4">
        <v>27.581547144875302</v>
      </c>
      <c r="M250" s="4">
        <v>71.754167085336405</v>
      </c>
      <c r="N250" s="4">
        <v>72.920382700654201</v>
      </c>
      <c r="O250" s="4">
        <v>42.291378123000797</v>
      </c>
      <c r="P250" s="4">
        <v>179889.30914536401</v>
      </c>
      <c r="Q250" s="4">
        <v>139749.12142225701</v>
      </c>
      <c r="R250" s="4">
        <v>782.41457917374805</v>
      </c>
      <c r="S250" s="4">
        <v>0</v>
      </c>
      <c r="T250" s="4">
        <v>0</v>
      </c>
      <c r="U250" s="4">
        <v>1.4971539430274501E-2</v>
      </c>
      <c r="V250" s="4">
        <v>1</v>
      </c>
      <c r="W250" s="4">
        <v>0</v>
      </c>
      <c r="X250" s="4">
        <v>0.75229036320387999</v>
      </c>
      <c r="Y250" s="4">
        <v>0</v>
      </c>
      <c r="Z250" s="5">
        <v>1.20617703088937E-3</v>
      </c>
      <c r="AA250" s="5">
        <v>3.1682593545255799E-4</v>
      </c>
      <c r="AB250" s="10">
        <v>6.9015404809841903E-3</v>
      </c>
      <c r="AC250" s="10">
        <v>1.3893635447871501E-3</v>
      </c>
      <c r="AD250" s="10">
        <v>1.53291583346933E-2</v>
      </c>
      <c r="AE250" s="4">
        <v>0.27727920849603699</v>
      </c>
      <c r="AF250" s="4">
        <v>6.7347462240896702E-2</v>
      </c>
      <c r="AG250" s="4">
        <v>0.28579925519899801</v>
      </c>
      <c r="AH250" s="4">
        <v>0.44461829543342002</v>
      </c>
      <c r="AI250" s="4">
        <v>0.52327868103836905</v>
      </c>
      <c r="AJ250" s="4">
        <v>0.58445966030051599</v>
      </c>
      <c r="AK250" s="4">
        <v>0.64782572102174096</v>
      </c>
      <c r="AL250" s="4">
        <v>0.71782803497317405</v>
      </c>
      <c r="AM250" s="4">
        <v>0</v>
      </c>
      <c r="AN250" s="4">
        <v>0</v>
      </c>
      <c r="AO250" s="4" t="s">
        <v>74</v>
      </c>
      <c r="AP250" s="4" t="s">
        <v>75</v>
      </c>
      <c r="AQ250">
        <v>347835563.22000003</v>
      </c>
      <c r="AR250" s="4">
        <v>2489</v>
      </c>
      <c r="AS250" s="15">
        <v>0</v>
      </c>
      <c r="AT250" s="15">
        <v>0</v>
      </c>
      <c r="AU250" s="15">
        <v>0</v>
      </c>
      <c r="AV250" s="15">
        <v>100</v>
      </c>
      <c r="AW250" s="15">
        <v>0</v>
      </c>
      <c r="AX250" s="15">
        <v>100</v>
      </c>
      <c r="AY250">
        <v>4500.3762204076902</v>
      </c>
    </row>
    <row r="251" spans="1:51" x14ac:dyDescent="0.25">
      <c r="A251">
        <v>96</v>
      </c>
      <c r="B251" s="4">
        <v>0.96905522216420004</v>
      </c>
      <c r="C251" s="4">
        <v>22.934692049688199</v>
      </c>
      <c r="D251" s="4">
        <v>31.422394759320301</v>
      </c>
      <c r="E251" s="4">
        <v>2.14757869351428E-2</v>
      </c>
      <c r="F251" s="5">
        <v>3.0944777835799301E-2</v>
      </c>
      <c r="G251" s="5">
        <v>0</v>
      </c>
      <c r="H251" s="4">
        <v>4.8176524203141504</v>
      </c>
      <c r="I251" s="4">
        <v>3.8755497344338701</v>
      </c>
      <c r="J251" s="4">
        <v>-8.9736176456558603</v>
      </c>
      <c r="K251" s="4">
        <v>115.93629231505901</v>
      </c>
      <c r="L251" s="4">
        <v>18.2438390850877</v>
      </c>
      <c r="M251" s="4">
        <v>72.461073118472996</v>
      </c>
      <c r="N251" s="4">
        <v>65.300627510289303</v>
      </c>
      <c r="O251" s="4">
        <v>44.588551720572902</v>
      </c>
      <c r="P251" s="4">
        <v>235452.44132538</v>
      </c>
      <c r="Q251" s="4">
        <v>218685.04426658701</v>
      </c>
      <c r="R251" s="4">
        <v>782.38672756838298</v>
      </c>
      <c r="S251" s="4">
        <v>0</v>
      </c>
      <c r="T251" s="4">
        <v>0</v>
      </c>
      <c r="U251" s="4">
        <v>1.9220256713406499E-2</v>
      </c>
      <c r="V251" s="4">
        <v>1</v>
      </c>
      <c r="W251" s="4">
        <v>0</v>
      </c>
      <c r="X251" s="4">
        <v>0.81979402331445095</v>
      </c>
      <c r="Y251" s="4">
        <v>0</v>
      </c>
      <c r="Z251" s="5">
        <v>6.3724171612376302E-4</v>
      </c>
      <c r="AA251" s="5">
        <v>3.30139294108838E-4</v>
      </c>
      <c r="AB251" s="10">
        <v>6.4260232284210402E-3</v>
      </c>
      <c r="AC251" s="10">
        <v>1.74534498493641E-3</v>
      </c>
      <c r="AD251" s="10">
        <v>2.1806010775995699E-2</v>
      </c>
      <c r="AE251" s="4">
        <v>0.29780207741192799</v>
      </c>
      <c r="AF251" s="4">
        <v>7.3417862278359697E-2</v>
      </c>
      <c r="AG251" s="4">
        <v>0.30521453753126498</v>
      </c>
      <c r="AH251" s="4">
        <v>0.42758159597154799</v>
      </c>
      <c r="AI251" s="4">
        <v>0.48398762013650298</v>
      </c>
      <c r="AJ251" s="4">
        <v>0.52427419939600595</v>
      </c>
      <c r="AK251" s="4">
        <v>0.56672325604515505</v>
      </c>
      <c r="AL251" s="4">
        <v>0.63072955021210397</v>
      </c>
      <c r="AM251" s="4">
        <v>0</v>
      </c>
      <c r="AN251" s="4">
        <v>0</v>
      </c>
      <c r="AO251" s="4" t="s">
        <v>76</v>
      </c>
      <c r="AP251" s="4" t="s">
        <v>77</v>
      </c>
      <c r="AQ251">
        <v>18081316830.049999</v>
      </c>
      <c r="AR251" s="4">
        <v>82682</v>
      </c>
      <c r="AS251" s="15">
        <v>0</v>
      </c>
      <c r="AT251" s="15">
        <v>0</v>
      </c>
      <c r="AU251" s="15">
        <v>0</v>
      </c>
      <c r="AV251" s="15">
        <v>100</v>
      </c>
      <c r="AW251" s="15">
        <v>0</v>
      </c>
      <c r="AX251" s="15">
        <v>100</v>
      </c>
      <c r="AY251">
        <v>4560.7960395054997</v>
      </c>
    </row>
    <row r="252" spans="1:51" x14ac:dyDescent="0.25">
      <c r="A252">
        <v>96</v>
      </c>
      <c r="B252" s="4">
        <v>0.96703666460086302</v>
      </c>
      <c r="C252" s="4">
        <v>26.371704660814299</v>
      </c>
      <c r="D252" s="4">
        <v>33.117070851594697</v>
      </c>
      <c r="E252" s="4">
        <v>2.5189057793799801E-2</v>
      </c>
      <c r="F252" s="5">
        <v>3.2963335399136297E-2</v>
      </c>
      <c r="G252" s="5">
        <v>0</v>
      </c>
      <c r="H252" s="4">
        <v>4.9174299663477301</v>
      </c>
      <c r="I252" s="4">
        <v>3.8028619152866998</v>
      </c>
      <c r="J252" s="4">
        <v>-1.8893334996159501</v>
      </c>
      <c r="K252" s="4">
        <v>134.94787362496999</v>
      </c>
      <c r="L252" s="4">
        <v>17.2066798751191</v>
      </c>
      <c r="M252" s="4">
        <v>73.935257453132806</v>
      </c>
      <c r="N252" s="4">
        <v>73.782070831689396</v>
      </c>
      <c r="O252" s="4">
        <v>50.301203931759602</v>
      </c>
      <c r="P252" s="4">
        <v>248767.782243592</v>
      </c>
      <c r="Q252" s="4">
        <v>231925.79686629999</v>
      </c>
      <c r="R252" s="4">
        <v>780.48207309716304</v>
      </c>
      <c r="S252" s="4">
        <v>0</v>
      </c>
      <c r="T252" s="4">
        <v>0</v>
      </c>
      <c r="U252" s="4">
        <v>1.94568263010657E-2</v>
      </c>
      <c r="V252" s="4">
        <v>1</v>
      </c>
      <c r="W252" s="4">
        <v>0</v>
      </c>
      <c r="X252" s="4">
        <v>0.78983447975981302</v>
      </c>
      <c r="Y252" s="4">
        <v>0</v>
      </c>
      <c r="Z252" s="5">
        <v>6.1544181184978802E-4</v>
      </c>
      <c r="AA252" s="5">
        <v>3.9447477192676097E-4</v>
      </c>
      <c r="AB252" s="10">
        <v>6.2910176451313003E-3</v>
      </c>
      <c r="AC252" s="10">
        <v>2.0826241285767902E-3</v>
      </c>
      <c r="AD252" s="10">
        <v>2.35797584969356E-2</v>
      </c>
      <c r="AE252" s="4">
        <v>0.31234667076366801</v>
      </c>
      <c r="AF252" s="4">
        <v>7.2980933261693304E-2</v>
      </c>
      <c r="AG252" s="4">
        <v>0.27694363386517401</v>
      </c>
      <c r="AH252" s="4">
        <v>0.394885868532733</v>
      </c>
      <c r="AI252" s="4">
        <v>0.45288326536764001</v>
      </c>
      <c r="AJ252" s="4">
        <v>0.49995143799713598</v>
      </c>
      <c r="AK252" s="4">
        <v>0.53901159398000098</v>
      </c>
      <c r="AL252" s="4">
        <v>0.59965143589796999</v>
      </c>
      <c r="AM252" s="4">
        <v>0</v>
      </c>
      <c r="AN252" s="4">
        <v>0</v>
      </c>
      <c r="AO252" s="4" t="s">
        <v>78</v>
      </c>
      <c r="AP252" s="4" t="s">
        <v>79</v>
      </c>
      <c r="AQ252">
        <v>21426696669.290001</v>
      </c>
      <c r="AR252" s="4">
        <v>92386</v>
      </c>
      <c r="AS252" s="15">
        <v>0</v>
      </c>
      <c r="AT252" s="15">
        <v>0</v>
      </c>
      <c r="AU252" s="15">
        <v>0</v>
      </c>
      <c r="AV252" s="15">
        <v>100</v>
      </c>
      <c r="AW252" s="15">
        <v>0</v>
      </c>
      <c r="AX252" s="15">
        <v>100</v>
      </c>
      <c r="AY252" s="31">
        <v>5055.8349101675403</v>
      </c>
    </row>
    <row r="253" spans="1:51" x14ac:dyDescent="0.25">
      <c r="A253">
        <v>96</v>
      </c>
      <c r="B253" s="4">
        <v>0.96389202568911403</v>
      </c>
      <c r="C253" s="4">
        <v>30.590770334995899</v>
      </c>
      <c r="D253" s="4">
        <v>35.680797896156598</v>
      </c>
      <c r="E253" s="4">
        <v>2.9970887050960401E-2</v>
      </c>
      <c r="F253" s="5">
        <v>3.6107974310885901E-2</v>
      </c>
      <c r="G253" s="5">
        <v>0</v>
      </c>
      <c r="H253" s="4">
        <v>5.1002705589340396</v>
      </c>
      <c r="I253" s="4">
        <v>3.8399064221663299</v>
      </c>
      <c r="J253" s="4">
        <v>16.898164848414702</v>
      </c>
      <c r="K253" s="4">
        <v>160.85444420450901</v>
      </c>
      <c r="L253" s="4">
        <v>17.047284045320598</v>
      </c>
      <c r="M253" s="4">
        <v>72.144134074013394</v>
      </c>
      <c r="N253" s="4">
        <v>92.035221263025093</v>
      </c>
      <c r="O253" s="4">
        <v>62.829485652327101</v>
      </c>
      <c r="P253" s="4">
        <v>249634.488172018</v>
      </c>
      <c r="Q253" s="4">
        <v>234127.40755097801</v>
      </c>
      <c r="R253" s="4">
        <v>777.29516798257998</v>
      </c>
      <c r="S253" s="4">
        <v>0</v>
      </c>
      <c r="T253" s="4">
        <v>0</v>
      </c>
      <c r="U253" s="4">
        <v>2.8657328829841601E-2</v>
      </c>
      <c r="V253" s="4">
        <v>1</v>
      </c>
      <c r="W253" s="4">
        <v>0</v>
      </c>
      <c r="X253" s="4">
        <v>0.82502108760061199</v>
      </c>
      <c r="Y253" s="4">
        <v>0</v>
      </c>
      <c r="Z253" s="5">
        <v>5.9562827621421595E-4</v>
      </c>
      <c r="AA253" s="5">
        <v>6.07973859073786E-4</v>
      </c>
      <c r="AB253" s="10">
        <v>6.7523027804284701E-3</v>
      </c>
      <c r="AC253" s="10">
        <v>2.2806155550796599E-3</v>
      </c>
      <c r="AD253" s="10">
        <v>2.5871436005039099E-2</v>
      </c>
      <c r="AE253" s="4">
        <v>0.31846361170467802</v>
      </c>
      <c r="AF253" s="4">
        <v>7.3582499199840196E-2</v>
      </c>
      <c r="AG253" s="4">
        <v>0.25268876557962899</v>
      </c>
      <c r="AH253" s="4">
        <v>0.35700114102167002</v>
      </c>
      <c r="AI253" s="4">
        <v>0.420917317477007</v>
      </c>
      <c r="AJ253" s="4">
        <v>0.47758286808067602</v>
      </c>
      <c r="AK253" s="4">
        <v>0.52604135053041901</v>
      </c>
      <c r="AL253" s="4">
        <v>0.58382711484479899</v>
      </c>
      <c r="AM253" s="4">
        <v>0</v>
      </c>
      <c r="AN253" s="4">
        <v>0</v>
      </c>
      <c r="AO253" s="4" t="s">
        <v>80</v>
      </c>
      <c r="AP253" s="4" t="s">
        <v>81</v>
      </c>
      <c r="AQ253">
        <v>6900437082.75</v>
      </c>
      <c r="AR253" s="4">
        <v>29473</v>
      </c>
      <c r="AS253" s="15">
        <v>0</v>
      </c>
      <c r="AT253" s="15">
        <v>0</v>
      </c>
      <c r="AU253" s="15">
        <v>0</v>
      </c>
      <c r="AV253" s="15">
        <v>100</v>
      </c>
      <c r="AW253" s="15">
        <v>0</v>
      </c>
      <c r="AX253" s="15">
        <v>100</v>
      </c>
      <c r="AY253" s="31">
        <v>5079.6568021551602</v>
      </c>
    </row>
    <row r="254" spans="1:51" x14ac:dyDescent="0.25">
      <c r="A254">
        <v>96</v>
      </c>
      <c r="B254" s="4">
        <v>0.962466287327851</v>
      </c>
      <c r="C254" s="4">
        <v>34.362128287718399</v>
      </c>
      <c r="D254" s="4">
        <v>36.813206800725098</v>
      </c>
      <c r="E254" s="4">
        <v>3.4476443006644701E-2</v>
      </c>
      <c r="F254" s="5">
        <v>3.7533712672148598E-2</v>
      </c>
      <c r="G254" s="5">
        <v>0</v>
      </c>
      <c r="H254" s="4">
        <v>5.1862347825830897</v>
      </c>
      <c r="I254" s="4">
        <v>3.8681353900212301</v>
      </c>
      <c r="J254" s="4">
        <v>22.683414063908302</v>
      </c>
      <c r="K254" s="4">
        <v>184.271773570699</v>
      </c>
      <c r="L254" s="4">
        <v>16.704762965999301</v>
      </c>
      <c r="M254" s="4">
        <v>71.061365058352905</v>
      </c>
      <c r="N254" s="4">
        <v>100.036225046109</v>
      </c>
      <c r="O254" s="4">
        <v>67.319148443525407</v>
      </c>
      <c r="P254" s="4">
        <v>254405.99614903401</v>
      </c>
      <c r="Q254" s="4">
        <v>238934.63950653499</v>
      </c>
      <c r="R254" s="4">
        <v>775.57536596590603</v>
      </c>
      <c r="S254" s="4">
        <v>0</v>
      </c>
      <c r="T254" s="4">
        <v>0</v>
      </c>
      <c r="U254" s="4">
        <v>3.40010804530049E-2</v>
      </c>
      <c r="V254" s="4">
        <v>1</v>
      </c>
      <c r="W254" s="4">
        <v>0</v>
      </c>
      <c r="X254" s="4">
        <v>0.86977198835379099</v>
      </c>
      <c r="Y254" s="4">
        <v>0</v>
      </c>
      <c r="Z254" s="5">
        <v>5.92444053012044E-4</v>
      </c>
      <c r="AA254" s="5">
        <v>7.0935338789166803E-4</v>
      </c>
      <c r="AB254" s="10">
        <v>6.7990575545500897E-3</v>
      </c>
      <c r="AC254" s="10">
        <v>2.3481957231016801E-3</v>
      </c>
      <c r="AD254" s="10">
        <v>2.70846432410803E-2</v>
      </c>
      <c r="AE254" s="4">
        <v>0.33965916162006998</v>
      </c>
      <c r="AF254" s="4">
        <v>4.603345583586E-2</v>
      </c>
      <c r="AG254" s="4">
        <v>0.22374753322554</v>
      </c>
      <c r="AH254" s="4">
        <v>0.33516396873698501</v>
      </c>
      <c r="AI254" s="4">
        <v>0.40693860959904399</v>
      </c>
      <c r="AJ254" s="4">
        <v>0.458398670535902</v>
      </c>
      <c r="AK254" s="4">
        <v>0.50295840401409697</v>
      </c>
      <c r="AL254" s="4">
        <v>0.54914510137298</v>
      </c>
      <c r="AM254" s="4">
        <v>0</v>
      </c>
      <c r="AN254" s="4">
        <v>0</v>
      </c>
      <c r="AO254" s="4" t="s">
        <v>82</v>
      </c>
      <c r="AP254" s="4" t="s">
        <v>83</v>
      </c>
      <c r="AQ254">
        <v>2193419990.6700001</v>
      </c>
      <c r="AR254" s="4">
        <v>9180</v>
      </c>
      <c r="AS254" s="15">
        <v>0</v>
      </c>
      <c r="AT254" s="15">
        <v>0</v>
      </c>
      <c r="AU254" s="15">
        <v>0</v>
      </c>
      <c r="AV254" s="15">
        <v>100</v>
      </c>
      <c r="AW254" s="15">
        <v>0</v>
      </c>
      <c r="AX254" s="15">
        <v>100</v>
      </c>
      <c r="AY254" s="31">
        <v>5152.5487899200598</v>
      </c>
    </row>
    <row r="255" spans="1:51" x14ac:dyDescent="0.25">
      <c r="A255">
        <v>96</v>
      </c>
      <c r="B255" s="4">
        <v>0.96189484440811901</v>
      </c>
      <c r="C255" s="4">
        <v>40.385903257905603</v>
      </c>
      <c r="D255" s="4">
        <v>37.261928625114599</v>
      </c>
      <c r="E255" s="4">
        <v>4.2190631431581103E-2</v>
      </c>
      <c r="F255" s="5">
        <v>3.81051555918809E-2</v>
      </c>
      <c r="G255" s="5">
        <v>0</v>
      </c>
      <c r="H255" s="4">
        <v>5.2953123219723901</v>
      </c>
      <c r="I255" s="4">
        <v>3.97699842245243</v>
      </c>
      <c r="J255" s="4">
        <v>26.0914626048109</v>
      </c>
      <c r="K255" s="4">
        <v>210.897748574774</v>
      </c>
      <c r="L255" s="4">
        <v>16.976601121027102</v>
      </c>
      <c r="M255" s="4">
        <v>68.708797217339296</v>
      </c>
      <c r="N255" s="4">
        <v>106.310541539862</v>
      </c>
      <c r="O255" s="4">
        <v>70.546591419703304</v>
      </c>
      <c r="P255" s="4">
        <v>249927.86556033901</v>
      </c>
      <c r="Q255" s="4">
        <v>235109.30307633799</v>
      </c>
      <c r="R255" s="4">
        <v>775.53116534978801</v>
      </c>
      <c r="S255" s="4">
        <v>0</v>
      </c>
      <c r="T255" s="4">
        <v>0</v>
      </c>
      <c r="U255" s="4">
        <v>2.1727936386045799E-2</v>
      </c>
      <c r="V255" s="4">
        <v>1</v>
      </c>
      <c r="W255" s="4">
        <v>0</v>
      </c>
      <c r="X255" s="4">
        <v>0.947001428213052</v>
      </c>
      <c r="Y255" s="4">
        <v>0</v>
      </c>
      <c r="Z255" s="5">
        <v>5.9544604381747495E-4</v>
      </c>
      <c r="AA255" s="5">
        <v>6.4399500593661802E-4</v>
      </c>
      <c r="AB255" s="10">
        <v>7.0634051620401001E-3</v>
      </c>
      <c r="AC255" s="10">
        <v>2.4683499909621499E-3</v>
      </c>
      <c r="AD255" s="10">
        <v>2.7333940027887801E-2</v>
      </c>
      <c r="AE255" s="4">
        <v>0.35231197625103</v>
      </c>
      <c r="AF255" s="4">
        <v>1.06778695162747E-2</v>
      </c>
      <c r="AG255" s="4">
        <v>0.158594463634779</v>
      </c>
      <c r="AH255" s="4">
        <v>0.26232051787308103</v>
      </c>
      <c r="AI255" s="4">
        <v>0.36405136704644098</v>
      </c>
      <c r="AJ255" s="4">
        <v>0.428666319361652</v>
      </c>
      <c r="AK255" s="4">
        <v>0.48783014169480798</v>
      </c>
      <c r="AL255" s="4">
        <v>0.54808254983405402</v>
      </c>
      <c r="AM255" s="4">
        <v>0</v>
      </c>
      <c r="AN255" s="4">
        <v>0</v>
      </c>
      <c r="AO255" s="4" t="s">
        <v>84</v>
      </c>
      <c r="AP255" s="4" t="s">
        <v>85</v>
      </c>
      <c r="AQ255">
        <v>619042795</v>
      </c>
      <c r="AR255" s="4">
        <v>2633</v>
      </c>
      <c r="AS255" s="15">
        <v>0</v>
      </c>
      <c r="AT255" s="15">
        <v>0</v>
      </c>
      <c r="AU255" s="15">
        <v>0</v>
      </c>
      <c r="AV255" s="15">
        <v>100</v>
      </c>
      <c r="AW255" s="15">
        <v>0</v>
      </c>
      <c r="AX255" s="15">
        <v>100</v>
      </c>
      <c r="AY255">
        <v>4988.8985490690302</v>
      </c>
    </row>
    <row r="256" spans="1:51" x14ac:dyDescent="0.25">
      <c r="A256">
        <v>96</v>
      </c>
      <c r="B256" s="4">
        <v>0.96164916345474905</v>
      </c>
      <c r="C256" s="4">
        <v>40.8398588347575</v>
      </c>
      <c r="D256" s="4">
        <v>37.453948555054403</v>
      </c>
      <c r="E256" s="4">
        <v>4.2800565275332401E-2</v>
      </c>
      <c r="F256" s="5">
        <v>3.8350836545250698E-2</v>
      </c>
      <c r="G256" s="5">
        <v>0</v>
      </c>
      <c r="H256" s="4">
        <v>5.3907823747872596</v>
      </c>
      <c r="I256" s="4">
        <v>4.0195845764471603</v>
      </c>
      <c r="J256" s="4">
        <v>30.490501796460102</v>
      </c>
      <c r="K256" s="4">
        <v>236.58534748755201</v>
      </c>
      <c r="L256" s="4">
        <v>17.242532474420798</v>
      </c>
      <c r="M256" s="4">
        <v>68.2783909942506</v>
      </c>
      <c r="N256" s="4">
        <v>109.646718414077</v>
      </c>
      <c r="O256" s="4">
        <v>73.360785946851095</v>
      </c>
      <c r="P256" s="4">
        <v>246926.60188589999</v>
      </c>
      <c r="Q256" s="4">
        <v>231489.538592592</v>
      </c>
      <c r="R256" s="4">
        <v>773.41077202921997</v>
      </c>
      <c r="S256" s="4">
        <v>0</v>
      </c>
      <c r="T256" s="4">
        <v>0</v>
      </c>
      <c r="U256" s="4">
        <v>3.09983083785597E-2</v>
      </c>
      <c r="V256" s="4">
        <v>1</v>
      </c>
      <c r="W256" s="4">
        <v>0</v>
      </c>
      <c r="X256" s="4">
        <v>0.985497488784847</v>
      </c>
      <c r="Y256" s="4">
        <v>0</v>
      </c>
      <c r="Z256" s="5">
        <v>5.9813967179641204E-4</v>
      </c>
      <c r="AA256" s="5">
        <v>7.2839252428199695E-4</v>
      </c>
      <c r="AB256" s="10">
        <v>7.0480737197649596E-3</v>
      </c>
      <c r="AC256" s="10">
        <v>2.33188754964192E-3</v>
      </c>
      <c r="AD256" s="10">
        <v>2.7644323970735601E-2</v>
      </c>
      <c r="AE256" s="4">
        <v>0.341469550910657</v>
      </c>
      <c r="AF256" s="4">
        <v>2.9553371664067401E-3</v>
      </c>
      <c r="AG256" s="4">
        <v>0.101505188313331</v>
      </c>
      <c r="AH256" s="4">
        <v>0.221647168805056</v>
      </c>
      <c r="AI256" s="4">
        <v>0.352452865423799</v>
      </c>
      <c r="AJ256" s="4">
        <v>0.44120926164076801</v>
      </c>
      <c r="AK256" s="4">
        <v>0.53667103665749405</v>
      </c>
      <c r="AL256" s="4">
        <v>0.60538685573322004</v>
      </c>
      <c r="AM256" s="4">
        <v>0</v>
      </c>
      <c r="AN256" s="4">
        <v>0</v>
      </c>
      <c r="AO256" s="4" t="s">
        <v>86</v>
      </c>
      <c r="AP256" s="4" t="s">
        <v>87</v>
      </c>
      <c r="AQ256">
        <v>312510877.10000002</v>
      </c>
      <c r="AR256" s="4">
        <v>1350</v>
      </c>
      <c r="AS256" s="15">
        <v>0</v>
      </c>
      <c r="AT256" s="15">
        <v>0</v>
      </c>
      <c r="AU256" s="15">
        <v>0</v>
      </c>
      <c r="AV256" s="15">
        <v>100</v>
      </c>
      <c r="AW256" s="15">
        <v>0</v>
      </c>
      <c r="AX256" s="15">
        <v>100</v>
      </c>
      <c r="AY256">
        <v>5006.7216808553403</v>
      </c>
    </row>
    <row r="257" spans="1:51" x14ac:dyDescent="0.25">
      <c r="A257">
        <v>96</v>
      </c>
      <c r="B257" s="4">
        <v>0.96063544403318302</v>
      </c>
      <c r="C257" s="4">
        <v>39.417860690680001</v>
      </c>
      <c r="D257" s="4">
        <v>38.2405701182957</v>
      </c>
      <c r="E257" s="4">
        <v>4.09040646767709E-2</v>
      </c>
      <c r="F257" s="5">
        <v>3.93645559668164E-2</v>
      </c>
      <c r="G257" s="5">
        <v>0</v>
      </c>
      <c r="H257" s="4">
        <v>5.6009935227168102</v>
      </c>
      <c r="I257" s="4">
        <v>4.0618552740577201</v>
      </c>
      <c r="J257" s="4">
        <v>36.172620328127003</v>
      </c>
      <c r="K257" s="4">
        <v>268.79990313302301</v>
      </c>
      <c r="L257" s="4">
        <v>16.8811114211037</v>
      </c>
      <c r="M257" s="4">
        <v>70.881753140220695</v>
      </c>
      <c r="N257" s="4">
        <v>112.63689311555601</v>
      </c>
      <c r="O257" s="4">
        <v>74.377068670641293</v>
      </c>
      <c r="P257" s="4">
        <v>250869.67922463999</v>
      </c>
      <c r="Q257" s="4">
        <v>236458.21057544701</v>
      </c>
      <c r="R257" s="4">
        <v>768.10327322082799</v>
      </c>
      <c r="S257" s="4">
        <v>0</v>
      </c>
      <c r="T257" s="4">
        <v>0</v>
      </c>
      <c r="U257" s="4">
        <v>4.2794491574768098E-2</v>
      </c>
      <c r="V257" s="4">
        <v>1</v>
      </c>
      <c r="W257" s="4">
        <v>0</v>
      </c>
      <c r="X257" s="4">
        <v>1</v>
      </c>
      <c r="Y257" s="4">
        <v>0</v>
      </c>
      <c r="Z257" s="5">
        <v>6.0335863428699101E-4</v>
      </c>
      <c r="AA257" s="5">
        <v>7.5930132833330996E-4</v>
      </c>
      <c r="AB257" s="10">
        <v>7.2216051423956099E-3</v>
      </c>
      <c r="AC257" s="10">
        <v>2.4656859444049601E-3</v>
      </c>
      <c r="AD257" s="10">
        <v>2.8314585656952999E-2</v>
      </c>
      <c r="AE257" s="4">
        <v>0.35797613024450398</v>
      </c>
      <c r="AF257" s="4">
        <v>0</v>
      </c>
      <c r="AG257" s="4">
        <v>5.2828471415791799E-2</v>
      </c>
      <c r="AH257" s="4">
        <v>0.13314182102326599</v>
      </c>
      <c r="AI257" s="4">
        <v>0.221917475462241</v>
      </c>
      <c r="AJ257" s="4">
        <v>0.36965339994183199</v>
      </c>
      <c r="AK257" s="4">
        <v>0.47740557758019198</v>
      </c>
      <c r="AL257" s="4">
        <v>0.56539455748703205</v>
      </c>
      <c r="AM257" s="4">
        <v>0</v>
      </c>
      <c r="AN257" s="4">
        <v>0</v>
      </c>
      <c r="AO257" s="4" t="s">
        <v>154</v>
      </c>
      <c r="AP257" s="4" t="s">
        <v>155</v>
      </c>
      <c r="AQ257">
        <v>184910320.66999999</v>
      </c>
      <c r="AR257" s="4">
        <v>782</v>
      </c>
      <c r="AS257" s="15">
        <v>0</v>
      </c>
      <c r="AT257" s="15">
        <v>0</v>
      </c>
      <c r="AU257" s="15">
        <v>0</v>
      </c>
      <c r="AV257" s="15">
        <v>100</v>
      </c>
      <c r="AW257" s="15">
        <v>0</v>
      </c>
      <c r="AX257" s="15">
        <v>100</v>
      </c>
      <c r="AY257">
        <v>5177.2617655377499</v>
      </c>
    </row>
    <row r="259" spans="1:51" s="17" customFormat="1" x14ac:dyDescent="0.25">
      <c r="A259" s="15"/>
      <c r="B259" s="20"/>
      <c r="C259" s="21"/>
      <c r="D259" s="16"/>
      <c r="E259" s="16"/>
      <c r="F259" s="20"/>
      <c r="G259" s="21"/>
      <c r="H259" s="21"/>
      <c r="K259" s="15"/>
      <c r="L259" s="15"/>
      <c r="M259" s="23"/>
      <c r="N259" s="16"/>
      <c r="O259" s="21"/>
      <c r="P259" s="22"/>
      <c r="X259" s="18"/>
      <c r="Y259" s="16"/>
      <c r="Z259" s="16"/>
      <c r="AC259" s="18"/>
      <c r="AD259" s="16"/>
      <c r="AE259" s="16"/>
      <c r="AQ259"/>
    </row>
    <row r="260" spans="1:51" x14ac:dyDescent="0.25">
      <c r="L260" s="4" t="s">
        <v>160</v>
      </c>
      <c r="M260" s="30" t="s">
        <v>186</v>
      </c>
      <c r="O260" s="4"/>
      <c r="P260" s="30"/>
    </row>
    <row r="261" spans="1:51" s="35" customFormat="1" x14ac:dyDescent="0.25">
      <c r="L261" t="s">
        <v>153</v>
      </c>
      <c r="M261" s="4">
        <v>0.95</v>
      </c>
      <c r="O261" s="35" t="s">
        <v>169</v>
      </c>
      <c r="P261" s="35" t="s">
        <v>170</v>
      </c>
      <c r="AQ261"/>
    </row>
    <row r="262" spans="1:51" s="35" customFormat="1" x14ac:dyDescent="0.25">
      <c r="L262" s="35" t="s">
        <v>183</v>
      </c>
      <c r="M262" s="39">
        <v>1.2</v>
      </c>
      <c r="O262" s="39">
        <v>0.4</v>
      </c>
      <c r="P262" s="35">
        <f>1-O262</f>
        <v>0.6</v>
      </c>
      <c r="AQ262"/>
    </row>
    <row r="263" spans="1:51" s="35" customFormat="1" x14ac:dyDescent="0.25">
      <c r="M263" s="39"/>
      <c r="AQ263"/>
    </row>
    <row r="264" spans="1:51" x14ac:dyDescent="0.25">
      <c r="K264" t="s">
        <v>98</v>
      </c>
      <c r="L264" t="s">
        <v>89</v>
      </c>
      <c r="M264" t="s">
        <v>90</v>
      </c>
    </row>
    <row r="265" spans="1:51" x14ac:dyDescent="0.25">
      <c r="A265" s="4" t="s">
        <v>93</v>
      </c>
      <c r="B265" t="str">
        <f>AQ213</f>
        <v>Balance</v>
      </c>
      <c r="C265" s="2" t="str">
        <f>AO213</f>
        <v>groupByColumn</v>
      </c>
      <c r="D265" t="str">
        <f>E213</f>
        <v>PREPAY_SMM1</v>
      </c>
      <c r="E265" t="str">
        <f>F213</f>
        <v>PREPAY_TRACKING_SMM1</v>
      </c>
      <c r="G265" t="str">
        <f>C213</f>
        <v>PREPAY_CPR1</v>
      </c>
      <c r="H265" t="str">
        <f>D213</f>
        <v>PREPAY_TRACKING_CPR1</v>
      </c>
      <c r="I265" t="s">
        <v>168</v>
      </c>
      <c r="K265" t="s">
        <v>92</v>
      </c>
      <c r="L265" t="s">
        <v>92</v>
      </c>
      <c r="M265" t="s">
        <v>92</v>
      </c>
      <c r="O265" t="s">
        <v>163</v>
      </c>
      <c r="P265" t="s">
        <v>164</v>
      </c>
      <c r="Q265" t="s">
        <v>165</v>
      </c>
      <c r="S265" t="s">
        <v>96</v>
      </c>
      <c r="T265" t="s">
        <v>97</v>
      </c>
      <c r="U265" t="s">
        <v>184</v>
      </c>
      <c r="V265" t="s">
        <v>91</v>
      </c>
    </row>
    <row r="266" spans="1:51" s="35" customFormat="1" x14ac:dyDescent="0.25">
      <c r="A266" s="14">
        <f>K214</f>
        <v>19.62</v>
      </c>
      <c r="B266" s="32">
        <f>AQ214/1000000000</f>
        <v>1.6884429999999999E-5</v>
      </c>
      <c r="C266" s="33" t="str">
        <f>AO214</f>
        <v>09-4:15-20</v>
      </c>
      <c r="D266" s="34">
        <f>E214</f>
        <v>2.8311290342641099E-2</v>
      </c>
      <c r="E266" s="34">
        <f>Z214+AA214+AB214+AC214+AD214</f>
        <v>2.2666850000000002E-2</v>
      </c>
      <c r="F266" s="32"/>
      <c r="G266" s="33">
        <f t="shared" ref="G266:H271" si="60">(1-(1-D266)^12)*100</f>
        <v>29.152279957385719</v>
      </c>
      <c r="H266" s="33">
        <f t="shared" si="60"/>
        <v>24.052836664452968</v>
      </c>
      <c r="I266" s="33">
        <f>(1-(1-SUM(Z238,AA238,AB238,AC238,AD238*M266))^12)*100</f>
        <v>24.220521911161754</v>
      </c>
      <c r="K266" s="14">
        <f>VLOOKUP($C266,'Refi Adj'!$B$2:$E$39,2,0)</f>
        <v>1</v>
      </c>
      <c r="L266" s="14">
        <f>VLOOKUP($C266,'Refi Adj'!$B$2:$E$39,3,0)</f>
        <v>1</v>
      </c>
      <c r="M266" s="14">
        <f>VLOOKUP($C266,'Refi Adj'!$B$2:$E$39,4,0)</f>
        <v>0.75</v>
      </c>
      <c r="O266" s="40">
        <f>AD238*M266</f>
        <v>2.3449499999999998E-4</v>
      </c>
      <c r="P266" s="40">
        <f>AD214</f>
        <v>5.4490000000000002E-5</v>
      </c>
      <c r="Q266" s="40">
        <f t="shared" ref="Q266:Q271" si="61">(O266*$O$79+P266*$P$79)</f>
        <v>1.2649199999999999E-4</v>
      </c>
      <c r="R266" s="14"/>
      <c r="S266" s="34">
        <f>Z214+AA214+AB214*K266+AC214*L266+Q266*$M$181</f>
        <v>2.2732527400000001E-2</v>
      </c>
      <c r="T266" s="33">
        <f t="shared" ref="T266:T271" si="62">100*(1-(1-S266)^12)</f>
        <v>24.114058396898852</v>
      </c>
      <c r="U266" s="33">
        <f>100*(1-(1-S266*$M$262)^12)</f>
        <v>28.243817299448125</v>
      </c>
      <c r="V266" s="36">
        <f t="shared" ref="V266:V271" si="63">D266/S266</f>
        <v>1.2454088295805199</v>
      </c>
      <c r="X266" s="37"/>
      <c r="Y266" s="34"/>
      <c r="Z266" s="34"/>
      <c r="AD266" s="34"/>
      <c r="AE266" s="34"/>
      <c r="AJ266" s="34"/>
      <c r="AQ266"/>
    </row>
    <row r="267" spans="1:51" s="35" customFormat="1" x14ac:dyDescent="0.25">
      <c r="A267" s="14">
        <f>K215</f>
        <v>21.68</v>
      </c>
      <c r="B267" s="32">
        <f>AQ215/1000000000</f>
        <v>1.461214E-5</v>
      </c>
      <c r="C267" s="33" t="str">
        <f>AO215</f>
        <v>09:0-25</v>
      </c>
      <c r="D267" s="34">
        <f>E215</f>
        <v>8.4069821395086494E-2</v>
      </c>
      <c r="E267" s="34">
        <f>Z215+AA215+AB215+AC215+AD215</f>
        <v>2.3856109999999996E-2</v>
      </c>
      <c r="F267" s="32"/>
      <c r="G267" s="33">
        <f t="shared" si="60"/>
        <v>65.138311041858273</v>
      </c>
      <c r="H267" s="33">
        <f t="shared" si="60"/>
        <v>25.154432991677879</v>
      </c>
      <c r="I267" s="33">
        <f>(1-(1-SUM(Z239,AA239,AB239,AC239,AD239*M267))^12)*100</f>
        <v>25.318378460379463</v>
      </c>
      <c r="K267" s="14">
        <f>VLOOKUP($C267,'Refi Adj'!$B$2:$E$39,2,0)</f>
        <v>1</v>
      </c>
      <c r="L267" s="14">
        <f>VLOOKUP($C267,'Refi Adj'!$B$2:$E$39,3,0)</f>
        <v>1</v>
      </c>
      <c r="M267" s="14">
        <f>VLOOKUP($C267,'Refi Adj'!$B$2:$E$39,4,0)</f>
        <v>0.8</v>
      </c>
      <c r="O267" s="40">
        <f>AD239*M267</f>
        <v>2.2971200000000003E-4</v>
      </c>
      <c r="P267" s="40">
        <f>AD215</f>
        <v>5.1350000000000001E-5</v>
      </c>
      <c r="Q267" s="40">
        <f t="shared" si="61"/>
        <v>1.2269480000000002E-4</v>
      </c>
      <c r="R267" s="14"/>
      <c r="S267" s="34">
        <f>Z215+AA215+AB215*K267+AC215*L267+Q267*$M$181</f>
        <v>2.3921320059999997E-2</v>
      </c>
      <c r="T267" s="33">
        <f t="shared" si="62"/>
        <v>25.214410514676288</v>
      </c>
      <c r="U267" s="33">
        <f t="shared" ref="U267:U272" si="64">100*(1-(1-S267*$M$262)^12)</f>
        <v>29.496495763886344</v>
      </c>
      <c r="V267" s="36">
        <f t="shared" si="63"/>
        <v>3.514430691292147</v>
      </c>
      <c r="X267" s="37"/>
      <c r="Y267" s="34"/>
      <c r="Z267" s="34"/>
      <c r="AC267" s="37"/>
      <c r="AD267" s="34"/>
      <c r="AE267" s="34"/>
      <c r="AJ267" s="34"/>
      <c r="AQ267"/>
    </row>
    <row r="268" spans="1:51" s="35" customFormat="1" x14ac:dyDescent="0.25">
      <c r="A268" s="14">
        <f>K216</f>
        <v>27.590325411014302</v>
      </c>
      <c r="B268" s="32">
        <f>AQ216/1000000000</f>
        <v>1.7468370000000002E-4</v>
      </c>
      <c r="C268" s="33" t="str">
        <f>AO216</f>
        <v>10-1:25-30</v>
      </c>
      <c r="D268" s="34">
        <f>E216</f>
        <v>1.82264557296292E-2</v>
      </c>
      <c r="E268" s="34">
        <f>Z216+AA216+AB216+AC216+AD216</f>
        <v>1.8659886163549303E-2</v>
      </c>
      <c r="F268" s="32"/>
      <c r="G268" s="33">
        <f t="shared" si="60"/>
        <v>19.807103427176507</v>
      </c>
      <c r="H268" s="33">
        <f t="shared" si="60"/>
        <v>20.230913207971025</v>
      </c>
      <c r="I268" s="33">
        <f>(1-(1-SUM(Z240,AA240,AB240,AC240,AD240*M268))^12)*100</f>
        <v>20.598554757475419</v>
      </c>
      <c r="K268" s="14">
        <f>VLOOKUP($C268,'Refi Adj'!$B$2:$E$39,2,0)</f>
        <v>1</v>
      </c>
      <c r="L268" s="14">
        <f>VLOOKUP($C268,'Refi Adj'!$B$2:$E$39,3,0)</f>
        <v>1</v>
      </c>
      <c r="M268" s="14">
        <f>VLOOKUP($C268,'Refi Adj'!$B$2:$E$39,4,0)</f>
        <v>0.85000000000000009</v>
      </c>
      <c r="O268" s="40">
        <f>AD240*M268</f>
        <v>4.8667161309149027E-4</v>
      </c>
      <c r="P268" s="40">
        <f>AD216</f>
        <v>1.08971248525191E-4</v>
      </c>
      <c r="Q268" s="40">
        <f t="shared" si="61"/>
        <v>2.600513943517107E-4</v>
      </c>
      <c r="R268" s="14"/>
      <c r="S268" s="34">
        <f>Z216+AA216+AB216*K268+AC216*L268+Q268*$M$181</f>
        <v>1.8797963739658238E-2</v>
      </c>
      <c r="T268" s="33">
        <f t="shared" si="62"/>
        <v>20.365494102494409</v>
      </c>
      <c r="U268" s="33">
        <f t="shared" si="64"/>
        <v>23.950857443569962</v>
      </c>
      <c r="V268" s="36">
        <f t="shared" si="63"/>
        <v>0.96959734480052628</v>
      </c>
      <c r="X268" s="37"/>
      <c r="Y268" s="34"/>
      <c r="Z268" s="34"/>
      <c r="AC268" s="37"/>
      <c r="AD268" s="34"/>
      <c r="AE268" s="34"/>
      <c r="AJ268" s="34"/>
      <c r="AQ268"/>
    </row>
    <row r="269" spans="1:51" s="35" customFormat="1" x14ac:dyDescent="0.25">
      <c r="A269" s="14">
        <f>K217</f>
        <v>33.228960480972503</v>
      </c>
      <c r="B269" s="32">
        <f>AQ217/1000000000</f>
        <v>5.677164E-5</v>
      </c>
      <c r="C269" s="33" t="str">
        <f>AO217</f>
        <v>10-2:30-35</v>
      </c>
      <c r="D269" s="34">
        <f>E217</f>
        <v>0.10376772269951</v>
      </c>
      <c r="E269" s="34">
        <f>Z217+AA217+AB217+AC217+AD217</f>
        <v>2.1480720071245067E-2</v>
      </c>
      <c r="F269" s="32"/>
      <c r="G269" s="33">
        <f t="shared" si="60"/>
        <v>73.143651198175249</v>
      </c>
      <c r="H269" s="33">
        <f t="shared" si="60"/>
        <v>22.939354128847512</v>
      </c>
      <c r="I269" s="33">
        <f>(1-(1-SUM(Z241,AA241,AB241,AC241,AD241*M269))^12)*100</f>
        <v>23.179208532507346</v>
      </c>
      <c r="K269" s="14">
        <f>VLOOKUP($C269,'Refi Adj'!$B$2:$E$39,2,0)</f>
        <v>1</v>
      </c>
      <c r="L269" s="14">
        <f>VLOOKUP($C269,'Refi Adj'!$B$2:$E$39,3,0)</f>
        <v>1</v>
      </c>
      <c r="M269" s="14">
        <f>VLOOKUP($C269,'Refi Adj'!$B$2:$E$39,4,0)</f>
        <v>0.9</v>
      </c>
      <c r="O269" s="40">
        <f>AD241*M269</f>
        <v>3.2665675922485197E-4</v>
      </c>
      <c r="P269" s="40">
        <f>AD217</f>
        <v>7.2487197148083E-5</v>
      </c>
      <c r="Q269" s="40">
        <f t="shared" si="61"/>
        <v>1.7415502197879059E-4</v>
      </c>
      <c r="R269" s="14"/>
      <c r="S269" s="34">
        <f>Z217+AA217+AB217*K269+AC217*L269+Q269*$M$181</f>
        <v>2.1573680144976837E-2</v>
      </c>
      <c r="T269" s="33">
        <f t="shared" si="62"/>
        <v>23.027158079108101</v>
      </c>
      <c r="U269" s="33">
        <f t="shared" si="64"/>
        <v>27.003087001081163</v>
      </c>
      <c r="V269" s="36">
        <f t="shared" si="63"/>
        <v>4.8099221830574423</v>
      </c>
      <c r="X269" s="37"/>
      <c r="Y269" s="34"/>
      <c r="Z269" s="34"/>
      <c r="AC269" s="37"/>
      <c r="AD269" s="34"/>
      <c r="AE269" s="34"/>
      <c r="AH269" s="37"/>
      <c r="AI269" s="34"/>
      <c r="AJ269" s="34"/>
      <c r="AQ269"/>
    </row>
    <row r="270" spans="1:51" x14ac:dyDescent="0.25">
      <c r="A270" s="4">
        <f>K218</f>
        <v>39.009154438140499</v>
      </c>
      <c r="B270" s="3">
        <f>AQ218/1000000000</f>
        <v>4.9689008000000005E-4</v>
      </c>
      <c r="C270" s="2" t="str">
        <f>AO218</f>
        <v>10-3:35-40</v>
      </c>
      <c r="D270" s="8">
        <f>E218</f>
        <v>5.3572486578944603E-2</v>
      </c>
      <c r="E270" s="8">
        <f>Z218+AA218+AB218+AC218+AD218</f>
        <v>1.5861640230360803E-2</v>
      </c>
      <c r="F270" s="3"/>
      <c r="G270" s="2">
        <f t="shared" si="60"/>
        <v>48.352621197750437</v>
      </c>
      <c r="H270" s="2">
        <f t="shared" si="60"/>
        <v>17.458202741775509</v>
      </c>
      <c r="I270" s="33">
        <f>(1-(1-SUM(Z242,AA242,AB242,AC242,AD242*M270))^12)*100</f>
        <v>20.04983679847826</v>
      </c>
      <c r="K270" s="14">
        <f>VLOOKUP($C270,'Refi Adj'!$B$2:$E$39,2,0)</f>
        <v>1</v>
      </c>
      <c r="L270" s="14">
        <f>VLOOKUP($C270,'Refi Adj'!$B$2:$E$39,3,0)</f>
        <v>1</v>
      </c>
      <c r="M270" s="14">
        <f>VLOOKUP($C270,'Refi Adj'!$B$2:$E$39,4,0)</f>
        <v>0.95000000000000007</v>
      </c>
      <c r="O270" s="40">
        <f>AD242*M270</f>
        <v>3.3410612638195567E-3</v>
      </c>
      <c r="P270" s="40">
        <f>AD218</f>
        <v>7.2825990472138199E-4</v>
      </c>
      <c r="Q270" s="40">
        <f t="shared" si="61"/>
        <v>1.773380448360652E-3</v>
      </c>
      <c r="R270" s="14"/>
      <c r="S270" s="34">
        <f>Z218+AA218+AB218*K270+AC218*L270+Q270*$M$181</f>
        <v>1.681809175158204E-2</v>
      </c>
      <c r="T270" s="2">
        <f t="shared" si="62"/>
        <v>18.415709540677593</v>
      </c>
      <c r="U270" s="33">
        <f t="shared" si="64"/>
        <v>21.702750848379193</v>
      </c>
      <c r="V270" s="7">
        <f t="shared" si="63"/>
        <v>3.1854081527355897</v>
      </c>
      <c r="X270" s="9"/>
      <c r="Y270" s="8"/>
      <c r="Z270" s="8"/>
      <c r="AC270" s="9"/>
      <c r="AD270" s="8"/>
      <c r="AE270" s="8"/>
      <c r="AH270" s="9"/>
      <c r="AI270" s="8"/>
      <c r="AJ270" s="8"/>
    </row>
    <row r="271" spans="1:51" x14ac:dyDescent="0.25">
      <c r="A271" s="4">
        <f>K219</f>
        <v>42.455651268742699</v>
      </c>
      <c r="B271" s="3">
        <f>AQ219/1000000000</f>
        <v>1.0728703899999998E-3</v>
      </c>
      <c r="C271" s="2" t="str">
        <f>AO219</f>
        <v>10-4:40-45</v>
      </c>
      <c r="D271" s="8">
        <f>E219</f>
        <v>9.6898832762784395E-2</v>
      </c>
      <c r="E271" s="8">
        <f>Z219+AA219+AB219+AC219+AD219</f>
        <v>1.5694835481700153E-2</v>
      </c>
      <c r="F271" s="3"/>
      <c r="G271" s="2">
        <f t="shared" si="60"/>
        <v>70.566843264015006</v>
      </c>
      <c r="H271" s="2">
        <f t="shared" si="60"/>
        <v>17.290162881472128</v>
      </c>
      <c r="I271" s="33">
        <f>(1-(1-SUM(Z243,AA243,AB243,AC243,AD243*M271))^12)*100</f>
        <v>18.970142881741957</v>
      </c>
      <c r="K271" s="14">
        <f>VLOOKUP($C271,'Refi Adj'!$B$2:$E$39,2,0)</f>
        <v>1</v>
      </c>
      <c r="L271" s="14">
        <f>VLOOKUP($C271,'Refi Adj'!$B$2:$E$39,3,0)</f>
        <v>1</v>
      </c>
      <c r="M271" s="14">
        <f>VLOOKUP($C271,'Refi Adj'!$B$2:$E$39,4,0)</f>
        <v>1</v>
      </c>
      <c r="O271" s="40">
        <f>AD243*M271</f>
        <v>2.1291497852268899E-3</v>
      </c>
      <c r="P271" s="40">
        <f>AD219</f>
        <v>4.4735653315578899E-4</v>
      </c>
      <c r="Q271" s="40">
        <f t="shared" si="61"/>
        <v>1.1200738339842294E-3</v>
      </c>
      <c r="R271" s="14"/>
      <c r="S271" s="34">
        <f>Z219+AA219+AB219*K271+AC219*L271+Q271*$M$181</f>
        <v>1.6311549090829384E-2</v>
      </c>
      <c r="T271" s="2">
        <f t="shared" si="62"/>
        <v>17.909883783808709</v>
      </c>
      <c r="U271" s="33">
        <f t="shared" si="64"/>
        <v>21.117877477546131</v>
      </c>
      <c r="V271" s="7">
        <f t="shared" si="63"/>
        <v>5.9405046217996844</v>
      </c>
      <c r="X271" s="9"/>
      <c r="Y271" s="8"/>
      <c r="Z271" s="8"/>
      <c r="AC271" s="9"/>
      <c r="AD271" s="8"/>
      <c r="AE271" s="8"/>
      <c r="AH271" s="9"/>
      <c r="AI271" s="8"/>
      <c r="AJ271" s="8"/>
    </row>
    <row r="272" spans="1:51" x14ac:dyDescent="0.25">
      <c r="A272" s="4">
        <f>K220</f>
        <v>47.839535677514199</v>
      </c>
      <c r="B272" s="3">
        <f>AQ220/1000000000</f>
        <v>1.6497673999999998E-3</v>
      </c>
      <c r="C272" s="2" t="str">
        <f>AO220</f>
        <v>10:25-50</v>
      </c>
      <c r="D272" s="8">
        <f>E220</f>
        <v>6.01750803593444E-2</v>
      </c>
      <c r="E272" s="8">
        <f>Z220+AA220+AB220+AC220+AD220</f>
        <v>1.5422870829500137E-2</v>
      </c>
      <c r="F272" s="3"/>
      <c r="G272" s="2">
        <f t="shared" ref="G272" si="65">(1-(1-D272)^12)*100</f>
        <v>52.514231065085767</v>
      </c>
      <c r="H272" s="2">
        <f t="shared" ref="H272" si="66">(1-(1-E272)^12)*100</f>
        <v>17.015511875490674</v>
      </c>
      <c r="I272" s="33">
        <f>(1-(1-SUM(Z244,AA244,AB244,AC244,AD244*M272))^12)*100</f>
        <v>21.637773810787753</v>
      </c>
      <c r="K272" s="14">
        <f>VLOOKUP($C272,'Refi Adj'!$B$2:$E$39,2,0)</f>
        <v>1</v>
      </c>
      <c r="L272" s="14">
        <f>VLOOKUP($C272,'Refi Adj'!$B$2:$E$39,3,0)</f>
        <v>1</v>
      </c>
      <c r="M272" s="14">
        <f>VLOOKUP($C272,'Refi Adj'!$B$2:$E$39,4,0)</f>
        <v>1.05</v>
      </c>
      <c r="O272" s="40">
        <f>AD244*M272</f>
        <v>5.9049154200919683E-3</v>
      </c>
      <c r="P272" s="40">
        <f>AD220</f>
        <v>1.21381105908839E-3</v>
      </c>
      <c r="Q272" s="40">
        <f t="shared" ref="Q272" si="67">(O272*$O$79+P272*$P$79)</f>
        <v>3.0902528034898215E-3</v>
      </c>
      <c r="R272" s="14"/>
      <c r="S272" s="34">
        <f>Z220+AA220+AB220*K272+AC220*L272+Q272*$M$181</f>
        <v>1.7144799933727077E-2</v>
      </c>
      <c r="T272" s="2">
        <f t="shared" ref="T272" si="68">100*(1-(1-S272)^12)</f>
        <v>18.740437993205994</v>
      </c>
      <c r="U272" s="33">
        <f t="shared" si="64"/>
        <v>22.077868881034846</v>
      </c>
      <c r="V272" s="7">
        <f t="shared" ref="V272" si="69">D272/S272</f>
        <v>3.509815255468137</v>
      </c>
      <c r="X272" s="9"/>
      <c r="Y272" s="8"/>
      <c r="Z272" s="8"/>
      <c r="AC272" s="9"/>
      <c r="AD272" s="8"/>
      <c r="AE272" s="8"/>
      <c r="AH272" s="9"/>
      <c r="AI272" s="8"/>
      <c r="AJ272" s="8"/>
    </row>
    <row r="273" spans="1:50" x14ac:dyDescent="0.25">
      <c r="A273" s="4">
        <f>K221</f>
        <v>52.306078064778802</v>
      </c>
      <c r="B273" s="3">
        <f>AQ221/1000000000</f>
        <v>4.0725805499999997E-3</v>
      </c>
      <c r="C273" s="2" t="str">
        <f>AO221</f>
        <v>11-1:50-55</v>
      </c>
      <c r="D273" s="8">
        <f>E221</f>
        <v>5.2165548869246701E-2</v>
      </c>
      <c r="E273" s="8">
        <f>Z221+AA221+AB221+AC221+AD221</f>
        <v>1.3988895342846891E-2</v>
      </c>
      <c r="F273" s="3"/>
      <c r="G273" s="2">
        <f t="shared" ref="G273:G281" si="70">(1-(1-D273)^12)*100</f>
        <v>47.42371687187179</v>
      </c>
      <c r="H273" s="2">
        <f t="shared" ref="H273:H281" si="71">(1-(1-E273)^12)*100</f>
        <v>15.553496379177222</v>
      </c>
      <c r="I273" s="33">
        <f>(1-(1-SUM(Z245,AA245,AB245,AC245,AD245*M273))^12)*100</f>
        <v>21.705422214616799</v>
      </c>
      <c r="K273" s="14">
        <f>VLOOKUP($C273,'Refi Adj'!$B$2:$E$39,2,0)</f>
        <v>1</v>
      </c>
      <c r="L273" s="14">
        <f>VLOOKUP($C273,'Refi Adj'!$B$2:$E$39,3,0)</f>
        <v>1</v>
      </c>
      <c r="M273" s="14">
        <f>VLOOKUP($C273,'Refi Adj'!$B$2:$E$39,4,0)</f>
        <v>1.1000000000000001</v>
      </c>
      <c r="O273" s="40">
        <f>AD245*M273</f>
        <v>7.7463011572543421E-3</v>
      </c>
      <c r="P273" s="40">
        <f>AD221</f>
        <v>1.55070054636004E-3</v>
      </c>
      <c r="Q273" s="40">
        <f t="shared" ref="Q273:Q281" si="72">(O273*$O$79+P273*$P$79)</f>
        <v>4.0289407907177612E-3</v>
      </c>
      <c r="R273" s="14"/>
      <c r="S273" s="34">
        <f>Z221+AA221+AB221*K273+AC221*L273+Q273*$M$181</f>
        <v>1.6265688547668723E-2</v>
      </c>
      <c r="T273" s="2">
        <f t="shared" ref="T273:T281" si="73">100*(1-(1-S273)^12)</f>
        <v>17.863946522377915</v>
      </c>
      <c r="U273" s="33">
        <f t="shared" ref="U273:U281" si="74">100*(1-(1-S273*$M$262)^12)</f>
        <v>21.064727942138717</v>
      </c>
      <c r="V273" s="7">
        <f t="shared" ref="V273:V281" si="75">D273/S273</f>
        <v>3.207091339316424</v>
      </c>
      <c r="X273" s="9"/>
      <c r="Y273" s="8"/>
      <c r="Z273" s="8"/>
      <c r="AC273" s="9"/>
      <c r="AD273" s="8"/>
      <c r="AE273" s="8"/>
      <c r="AH273" s="9"/>
      <c r="AI273" s="8"/>
      <c r="AJ273" s="8"/>
    </row>
    <row r="274" spans="1:50" x14ac:dyDescent="0.25">
      <c r="A274" s="4">
        <f>K222</f>
        <v>57.391615610266399</v>
      </c>
      <c r="B274" s="3">
        <f>AQ222/1000000000</f>
        <v>6.8564159499999999E-3</v>
      </c>
      <c r="C274" s="2" t="str">
        <f>AO222</f>
        <v>11-2:55-60</v>
      </c>
      <c r="D274" s="8">
        <f>E222</f>
        <v>8.9793218869340594E-2</v>
      </c>
      <c r="E274" s="8">
        <f>Z222+AA222+AB222+AC222+AD222</f>
        <v>1.3076699710403671E-2</v>
      </c>
      <c r="F274" s="3"/>
      <c r="G274" s="2">
        <f t="shared" si="70"/>
        <v>67.664409175438252</v>
      </c>
      <c r="H274" s="2">
        <f t="shared" si="71"/>
        <v>14.611216117905922</v>
      </c>
      <c r="I274" s="33">
        <f>(1-(1-SUM(Z246,AA246,AB246,AC246,AD246*M274))^12)*100</f>
        <v>23.429491638762599</v>
      </c>
      <c r="K274" s="14">
        <f>VLOOKUP($C274,'Refi Adj'!$B$2:$E$39,2,0)</f>
        <v>1</v>
      </c>
      <c r="L274" s="14">
        <f>VLOOKUP($C274,'Refi Adj'!$B$2:$E$39,3,0)</f>
        <v>1</v>
      </c>
      <c r="M274" s="14">
        <f>VLOOKUP($C274,'Refi Adj'!$B$2:$E$39,4,0)</f>
        <v>1.1000000000000001</v>
      </c>
      <c r="O274" s="40">
        <f>AD246*M274</f>
        <v>1.1227462180025851E-2</v>
      </c>
      <c r="P274" s="40">
        <f>AD222</f>
        <v>2.30327481651989E-3</v>
      </c>
      <c r="Q274" s="40">
        <f t="shared" si="72"/>
        <v>5.8729497619222741E-3</v>
      </c>
      <c r="R274" s="14"/>
      <c r="S274" s="34">
        <f>Z222+AA222+AB222*K274+AC222*L274+Q274*$M$181</f>
        <v>1.6352727167709941E-2</v>
      </c>
      <c r="T274" s="2">
        <f t="shared" si="73"/>
        <v>17.951110677824456</v>
      </c>
      <c r="U274" s="33">
        <f t="shared" si="74"/>
        <v>21.165572370055784</v>
      </c>
      <c r="V274" s="7">
        <f t="shared" si="75"/>
        <v>5.4910240933173577</v>
      </c>
      <c r="X274" s="9"/>
      <c r="Y274" s="8"/>
      <c r="Z274" s="8"/>
      <c r="AC274" s="9"/>
      <c r="AD274" s="8"/>
      <c r="AE274" s="8"/>
      <c r="AH274" s="9"/>
      <c r="AI274" s="8"/>
      <c r="AJ274" s="8"/>
    </row>
    <row r="275" spans="1:50" x14ac:dyDescent="0.25">
      <c r="A275" s="4">
        <f>K223</f>
        <v>63.003625090790599</v>
      </c>
      <c r="B275" s="3">
        <f>AQ223/1000000000</f>
        <v>8.4063737600000004E-3</v>
      </c>
      <c r="C275" s="2" t="str">
        <f>AO223</f>
        <v>11-3:60-65</v>
      </c>
      <c r="D275" s="8">
        <f>E223</f>
        <v>4.97859980237014E-2</v>
      </c>
      <c r="E275" s="8">
        <f>Z223+AA223+AB223+AC223+AD223</f>
        <v>1.3583115504621535E-2</v>
      </c>
      <c r="F275" s="3"/>
      <c r="G275" s="2">
        <f t="shared" si="70"/>
        <v>45.817740911400051</v>
      </c>
      <c r="H275" s="2">
        <f t="shared" si="71"/>
        <v>15.13551703683077</v>
      </c>
      <c r="I275" s="33">
        <f>(1-(1-SUM(Z247,AA247,AB247,AC247,AD247*M275))^12)*100</f>
        <v>24.124957075623911</v>
      </c>
      <c r="K275" s="14">
        <f>VLOOKUP($C275,'Refi Adj'!$B$2:$E$39,2,0)</f>
        <v>1</v>
      </c>
      <c r="L275" s="14">
        <f>VLOOKUP($C275,'Refi Adj'!$B$2:$E$39,3,0)</f>
        <v>1</v>
      </c>
      <c r="M275" s="14">
        <f>VLOOKUP($C275,'Refi Adj'!$B$2:$E$39,4,0)</f>
        <v>1.1000000000000001</v>
      </c>
      <c r="O275" s="40">
        <f>AD247*M275</f>
        <v>1.1610210686480781E-2</v>
      </c>
      <c r="P275" s="40">
        <f>AD223</f>
        <v>2.4491018228697801E-3</v>
      </c>
      <c r="Q275" s="40">
        <f t="shared" si="72"/>
        <v>6.113545368314181E-3</v>
      </c>
      <c r="R275" s="14"/>
      <c r="S275" s="34">
        <f>Z223+AA223+AB223*K275+AC223*L275+Q275*$M$181</f>
        <v>1.6941881781650226E-2</v>
      </c>
      <c r="T275" s="2">
        <f t="shared" si="73"/>
        <v>18.538889158899806</v>
      </c>
      <c r="U275" s="33">
        <f t="shared" si="74"/>
        <v>21.845077758620015</v>
      </c>
      <c r="V275" s="7">
        <f t="shared" si="75"/>
        <v>2.9386344837811746</v>
      </c>
      <c r="X275" s="9"/>
      <c r="Y275" s="8"/>
      <c r="Z275" s="8"/>
      <c r="AC275" s="9"/>
      <c r="AD275" s="8"/>
      <c r="AE275" s="8"/>
      <c r="AH275" s="9"/>
      <c r="AI275" s="8"/>
      <c r="AJ275" s="8"/>
    </row>
    <row r="276" spans="1:50" x14ac:dyDescent="0.25">
      <c r="A276" s="4">
        <f>K224</f>
        <v>67.594289373855403</v>
      </c>
      <c r="B276" s="3">
        <f>AQ224/1000000000</f>
        <v>1.286707845E-2</v>
      </c>
      <c r="C276" s="2" t="str">
        <f>AO224</f>
        <v>11-4:65-70</v>
      </c>
      <c r="D276" s="8">
        <f>E224</f>
        <v>3.3484600917296603E-2</v>
      </c>
      <c r="E276" s="8">
        <f>Z224+AA224+AB224+AC224+AD224</f>
        <v>1.3698860324875302E-2</v>
      </c>
      <c r="F276" s="3"/>
      <c r="G276" s="2">
        <f t="shared" si="70"/>
        <v>33.548416524690239</v>
      </c>
      <c r="H276" s="2">
        <f t="shared" si="71"/>
        <v>15.25493455052983</v>
      </c>
      <c r="I276" s="33">
        <f>(1-(1-SUM(Z248,AA248,AB248,AC248,AD248*M276))^12)*100</f>
        <v>24.629582542527963</v>
      </c>
      <c r="K276" s="14">
        <f>VLOOKUP($C276,'Refi Adj'!$B$2:$E$39,2,0)</f>
        <v>1</v>
      </c>
      <c r="L276" s="14">
        <f>VLOOKUP($C276,'Refi Adj'!$B$2:$E$39,3,0)</f>
        <v>1</v>
      </c>
      <c r="M276" s="14">
        <f>VLOOKUP($C276,'Refi Adj'!$B$2:$E$39,4,0)</f>
        <v>1.1000000000000001</v>
      </c>
      <c r="O276" s="40">
        <f>AD248*M276</f>
        <v>1.223166645315296E-2</v>
      </c>
      <c r="P276" s="40">
        <f>AD224</f>
        <v>2.6430212089772298E-3</v>
      </c>
      <c r="Q276" s="40">
        <f t="shared" si="72"/>
        <v>6.4784793066475221E-3</v>
      </c>
      <c r="R276" s="14"/>
      <c r="S276" s="34">
        <f>Z224+AA224+AB224*K276+AC224*L276+Q276*$M$181</f>
        <v>1.7210394457213216E-2</v>
      </c>
      <c r="T276" s="2">
        <f t="shared" si="73"/>
        <v>18.805492045971263</v>
      </c>
      <c r="U276" s="33">
        <f t="shared" si="74"/>
        <v>22.152983972985872</v>
      </c>
      <c r="V276" s="7">
        <f t="shared" si="75"/>
        <v>1.9456033387580229</v>
      </c>
      <c r="X276" s="9"/>
      <c r="Y276" s="8"/>
      <c r="Z276" s="8"/>
      <c r="AC276" s="9"/>
      <c r="AD276" s="8"/>
      <c r="AE276" s="8"/>
      <c r="AH276" s="9"/>
      <c r="AI276" s="8"/>
      <c r="AJ276" s="8"/>
    </row>
    <row r="277" spans="1:50" x14ac:dyDescent="0.25">
      <c r="A277" s="4">
        <f>K225</f>
        <v>72.538894097747203</v>
      </c>
      <c r="B277" s="3">
        <f>AQ225/1000000000</f>
        <v>1.8435022579999998E-2</v>
      </c>
      <c r="C277" s="2" t="str">
        <f>AO225</f>
        <v>11:50-75</v>
      </c>
      <c r="D277" s="8">
        <f>E225</f>
        <v>5.49238859091192E-3</v>
      </c>
      <c r="E277" s="8">
        <f>Z225+AA225+AB225+AC225+AD225</f>
        <v>1.385125007637512E-2</v>
      </c>
      <c r="F277" s="3"/>
      <c r="G277" s="2">
        <f t="shared" si="70"/>
        <v>6.3953689378239424</v>
      </c>
      <c r="H277" s="2">
        <f t="shared" si="71"/>
        <v>15.411924868051162</v>
      </c>
      <c r="I277" s="33">
        <f>(1-(1-SUM(Z249,AA249,AB249,AC249,AD249*M277))^12)*100</f>
        <v>25.770353578499982</v>
      </c>
      <c r="K277" s="14">
        <f>VLOOKUP($C277,'Refi Adj'!$B$2:$E$39,2,0)</f>
        <v>1</v>
      </c>
      <c r="L277" s="14">
        <f>VLOOKUP($C277,'Refi Adj'!$B$2:$E$39,3,0)</f>
        <v>1</v>
      </c>
      <c r="M277" s="14">
        <f>VLOOKUP($C277,'Refi Adj'!$B$2:$E$39,4,0)</f>
        <v>1.1000000000000001</v>
      </c>
      <c r="O277" s="40">
        <f>AD249*M277</f>
        <v>1.3721008085060871E-2</v>
      </c>
      <c r="P277" s="40">
        <f>AD225</f>
        <v>3.0442014676016599E-3</v>
      </c>
      <c r="Q277" s="40">
        <f t="shared" si="72"/>
        <v>7.3149241145853451E-3</v>
      </c>
      <c r="R277" s="14"/>
      <c r="S277" s="34">
        <f>Z225+AA225+AB225*K277+AC225*L277+Q277*$M$181</f>
        <v>1.7756226517629536E-2</v>
      </c>
      <c r="T277" s="2">
        <f t="shared" si="73"/>
        <v>19.344978072458819</v>
      </c>
      <c r="U277" s="33">
        <f t="shared" si="74"/>
        <v>22.775470220510307</v>
      </c>
      <c r="V277" s="7">
        <f t="shared" si="75"/>
        <v>0.30932183622791248</v>
      </c>
      <c r="X277" s="9"/>
      <c r="Y277" s="8"/>
      <c r="Z277" s="8"/>
      <c r="AC277" s="9"/>
      <c r="AD277" s="8"/>
      <c r="AE277" s="8"/>
      <c r="AH277" s="9"/>
      <c r="AI277" s="8"/>
      <c r="AJ277" s="8"/>
    </row>
    <row r="278" spans="1:50" s="25" customFormat="1" x14ac:dyDescent="0.25">
      <c r="A278" s="54">
        <f>K226</f>
        <v>92.639770881092304</v>
      </c>
      <c r="B278" s="55">
        <f>AQ226/1000000000</f>
        <v>0.34783556322000003</v>
      </c>
      <c r="C278" s="56" t="str">
        <f>AO226</f>
        <v>12:75-100</v>
      </c>
      <c r="D278" s="57">
        <f>E226</f>
        <v>3.22261244707681E-2</v>
      </c>
      <c r="E278" s="57">
        <f>Z226+AA226+AB226+AC226+AD226</f>
        <v>1.4093329349248458E-2</v>
      </c>
      <c r="F278" s="55"/>
      <c r="G278" s="56">
        <f t="shared" si="70"/>
        <v>32.502648360462793</v>
      </c>
      <c r="H278" s="56">
        <f t="shared" si="71"/>
        <v>15.660764352553979</v>
      </c>
      <c r="I278" s="58">
        <f>(1-(1-SUM(Z250,AA250,AB250,AC250,AD250*M278))^12)*100</f>
        <v>26.60754933400311</v>
      </c>
      <c r="K278" s="59">
        <f>VLOOKUP($C278,'Refi Adj'!$B$2:$E$39,2,0)</f>
        <v>1</v>
      </c>
      <c r="L278" s="59">
        <f>VLOOKUP($C278,'Refi Adj'!$B$2:$E$39,3,0)</f>
        <v>1</v>
      </c>
      <c r="M278" s="59">
        <f>VLOOKUP($C278,'Refi Adj'!$B$2:$E$39,4,0)</f>
        <v>1.02</v>
      </c>
      <c r="O278" s="60">
        <f>AD250*M278</f>
        <v>1.5635741501387166E-2</v>
      </c>
      <c r="P278" s="60">
        <f>AD226</f>
        <v>4.2794223571351901E-3</v>
      </c>
      <c r="Q278" s="60">
        <f t="shared" si="72"/>
        <v>8.8219500148359799E-3</v>
      </c>
      <c r="R278" s="59"/>
      <c r="S278" s="61">
        <f>Z226+AA226+AB226*K278+AC226*L278+Q277*$M$181</f>
        <v>1.6763084900969345E-2</v>
      </c>
      <c r="T278" s="56">
        <f t="shared" si="73"/>
        <v>18.360919158322687</v>
      </c>
      <c r="U278" s="58">
        <f t="shared" si="74"/>
        <v>21.639430811817284</v>
      </c>
      <c r="V278" s="62">
        <f t="shared" si="75"/>
        <v>1.9224459376749077</v>
      </c>
      <c r="X278" s="63"/>
      <c r="Y278" s="57"/>
      <c r="Z278" s="57"/>
      <c r="AC278" s="63"/>
      <c r="AD278" s="57"/>
      <c r="AE278" s="57"/>
      <c r="AH278" s="63"/>
      <c r="AI278" s="57"/>
      <c r="AJ278" s="57"/>
    </row>
    <row r="279" spans="1:50" x14ac:dyDescent="0.25">
      <c r="A279" s="4">
        <f>K227</f>
        <v>115.93629231505901</v>
      </c>
      <c r="B279" s="3">
        <f>AQ227/1000000000</f>
        <v>18.08131683005</v>
      </c>
      <c r="C279" s="2" t="str">
        <f>AO227</f>
        <v>13:100-125</v>
      </c>
      <c r="D279" s="8">
        <f>E227</f>
        <v>2.14757869351428E-2</v>
      </c>
      <c r="E279" s="8">
        <f>Z227+AA227+AB227+AC227+AD227</f>
        <v>1.630757264536609E-2</v>
      </c>
      <c r="F279" s="3"/>
      <c r="G279" s="2">
        <f t="shared" si="70"/>
        <v>22.934692049688397</v>
      </c>
      <c r="H279" s="2">
        <f t="shared" si="71"/>
        <v>17.90590161899841</v>
      </c>
      <c r="I279" s="33">
        <f>(1-(1-SUM(Z251,AA251,AB251,AC251,AD251*M279))^12)*100</f>
        <v>30.490734333576519</v>
      </c>
      <c r="K279" s="14">
        <f>VLOOKUP($C279,'Refi Adj'!$B$2:$E$39,2,0)</f>
        <v>1</v>
      </c>
      <c r="L279" s="14">
        <f>VLOOKUP($C279,'Refi Adj'!$B$2:$E$39,3,0)</f>
        <v>1</v>
      </c>
      <c r="M279" s="14">
        <f>VLOOKUP($C279,'Refi Adj'!$B$2:$E$39,4,0)</f>
        <v>0.95</v>
      </c>
      <c r="O279" s="40">
        <f>AD251*M279</f>
        <v>2.0715710237195914E-2</v>
      </c>
      <c r="P279" s="40">
        <f>AD227</f>
        <v>7.1688234217760398E-3</v>
      </c>
      <c r="Q279" s="40">
        <f t="shared" si="72"/>
        <v>1.2587578147943989E-2</v>
      </c>
      <c r="R279" s="14"/>
      <c r="S279" s="34">
        <f>Z227+AA227+AB227*K279+AC227*L279+Q278*$M$181</f>
        <v>1.7519601737684229E-2</v>
      </c>
      <c r="T279" s="2">
        <f t="shared" si="73"/>
        <v>19.111509137004067</v>
      </c>
      <c r="U279" s="33">
        <f t="shared" si="74"/>
        <v>22.506177355643853</v>
      </c>
      <c r="V279" s="7">
        <f t="shared" si="75"/>
        <v>1.2258147905810504</v>
      </c>
      <c r="X279" s="9"/>
      <c r="Y279" s="8"/>
      <c r="Z279" s="8"/>
      <c r="AC279" s="9"/>
      <c r="AD279" s="8"/>
      <c r="AE279" s="8"/>
      <c r="AH279" s="9"/>
      <c r="AI279" s="8"/>
      <c r="AJ279" s="8"/>
    </row>
    <row r="280" spans="1:50" s="24" customFormat="1" x14ac:dyDescent="0.25">
      <c r="A280" s="4">
        <f>K228</f>
        <v>134.94787362496999</v>
      </c>
      <c r="B280" s="3">
        <f>AQ228/1000000000</f>
        <v>21.426696669289999</v>
      </c>
      <c r="C280" s="2" t="str">
        <f>AO228</f>
        <v>14:125-150</v>
      </c>
      <c r="D280" s="8">
        <f>E228</f>
        <v>2.5189057793799801E-2</v>
      </c>
      <c r="E280" s="8">
        <f>Z228+AA228+AB228+AC228+AD228</f>
        <v>1.8332985919150321E-2</v>
      </c>
      <c r="F280" s="3"/>
      <c r="G280" s="2">
        <f t="shared" si="70"/>
        <v>26.371704660814256</v>
      </c>
      <c r="H280" s="2">
        <f t="shared" si="71"/>
        <v>19.911459890780346</v>
      </c>
      <c r="I280" s="33">
        <f>(1-(1-SUM(Z252,AA252,AB252,AC252,AD252*M280))^12)*100</f>
        <v>31.534540782017306</v>
      </c>
      <c r="J280"/>
      <c r="K280" s="14">
        <f>VLOOKUP($C280,'Refi Adj'!$B$2:$E$39,2,0)</f>
        <v>1</v>
      </c>
      <c r="L280" s="14">
        <f>VLOOKUP($C280,'Refi Adj'!$B$2:$E$39,3,0)</f>
        <v>1</v>
      </c>
      <c r="M280" s="14">
        <f>VLOOKUP($C280,'Refi Adj'!$B$2:$E$39,4,0)</f>
        <v>0.92</v>
      </c>
      <c r="N280"/>
      <c r="O280" s="40">
        <f>AD252*M280</f>
        <v>2.1693377817180753E-2</v>
      </c>
      <c r="P280" s="40">
        <f>AD228</f>
        <v>8.9494275616656804E-3</v>
      </c>
      <c r="Q280" s="40">
        <f t="shared" si="72"/>
        <v>1.4047007663871711E-2</v>
      </c>
      <c r="R280" s="14"/>
      <c r="S280" s="34">
        <f>Z228+AA228+AB228*K280+AC228*L280+Q279*$M$181</f>
        <v>2.1341757598031426E-2</v>
      </c>
      <c r="T280" s="2">
        <f t="shared" si="73"/>
        <v>22.807928131389843</v>
      </c>
      <c r="U280" s="33">
        <f t="shared" si="74"/>
        <v>26.75242771349491</v>
      </c>
      <c r="V280" s="7">
        <f t="shared" si="75"/>
        <v>1.1802710099248457</v>
      </c>
      <c r="W280"/>
      <c r="X280" s="9"/>
      <c r="Y280" s="8"/>
      <c r="Z280" s="8"/>
      <c r="AA280"/>
      <c r="AB280"/>
      <c r="AC280" s="9"/>
      <c r="AD280" s="8"/>
      <c r="AE280" s="8"/>
      <c r="AF280"/>
      <c r="AG280"/>
      <c r="AH280" s="9"/>
      <c r="AI280" s="8"/>
      <c r="AJ280" s="8"/>
      <c r="AQ280"/>
    </row>
    <row r="281" spans="1:50" s="24" customFormat="1" x14ac:dyDescent="0.25">
      <c r="A281" s="4">
        <f>K229</f>
        <v>160.85444420450901</v>
      </c>
      <c r="B281" s="3">
        <f>AQ229/1000000000</f>
        <v>6.9004370827499999</v>
      </c>
      <c r="C281" s="2" t="str">
        <f>AO229</f>
        <v>15:150-175</v>
      </c>
      <c r="D281" s="8">
        <f>E229</f>
        <v>2.9970887050960401E-2</v>
      </c>
      <c r="E281" s="8">
        <f>Z229+AA229+AB229+AC229+AD229</f>
        <v>2.229047009870893E-2</v>
      </c>
      <c r="F281" s="3"/>
      <c r="G281" s="2">
        <f t="shared" si="70"/>
        <v>30.590770334995867</v>
      </c>
      <c r="H281" s="2">
        <f t="shared" si="71"/>
        <v>23.701116973070825</v>
      </c>
      <c r="I281" s="33">
        <f>(1-(1-SUM(Z253,AA253,AB253,AC253,AD253*M281))^12)*100</f>
        <v>33.578286875249361</v>
      </c>
      <c r="J281"/>
      <c r="K281" s="14">
        <f>VLOOKUP($C281,'Refi Adj'!$B$2:$E$39,2,0)</f>
        <v>1</v>
      </c>
      <c r="L281" s="14">
        <f>VLOOKUP($C281,'Refi Adj'!$B$2:$E$39,3,0)</f>
        <v>1</v>
      </c>
      <c r="M281" s="14">
        <f>VLOOKUP($C281,'Refi Adj'!$B$2:$E$39,4,0)</f>
        <v>0.9</v>
      </c>
      <c r="N281"/>
      <c r="O281" s="40">
        <f>AD253*M281</f>
        <v>2.3284292404535188E-2</v>
      </c>
      <c r="P281" s="40">
        <f>AD229</f>
        <v>1.2053949627912799E-2</v>
      </c>
      <c r="Q281" s="40">
        <f t="shared" si="72"/>
        <v>1.6546086738561755E-2</v>
      </c>
      <c r="R281" s="14"/>
      <c r="S281" s="34">
        <f>Z229+AA229+AB229*K281+AC229*L281+Q280*$M$181</f>
        <v>2.3581177751474256E-2</v>
      </c>
      <c r="T281" s="2">
        <f t="shared" si="73"/>
        <v>24.901076497391195</v>
      </c>
      <c r="U281" s="33">
        <f t="shared" si="74"/>
        <v>29.140137378078624</v>
      </c>
      <c r="V281" s="7">
        <f t="shared" si="75"/>
        <v>1.2709665041682097</v>
      </c>
      <c r="W281"/>
      <c r="X281" s="9"/>
      <c r="Y281" s="8"/>
      <c r="Z281" s="8"/>
      <c r="AA281"/>
      <c r="AB281"/>
      <c r="AC281" s="9"/>
      <c r="AD281" s="8"/>
      <c r="AE281" s="8"/>
      <c r="AF281"/>
      <c r="AG281"/>
      <c r="AH281" s="9"/>
      <c r="AI281" s="8"/>
      <c r="AJ281" s="8"/>
      <c r="AQ281"/>
    </row>
    <row r="282" spans="1:50" s="24" customFormat="1" x14ac:dyDescent="0.25">
      <c r="A282" s="4">
        <f>K230</f>
        <v>184.271773570699</v>
      </c>
      <c r="B282" s="3">
        <f>AQ230/1000000000</f>
        <v>2.1934199906700003</v>
      </c>
      <c r="C282" s="2" t="str">
        <f>AO230</f>
        <v>16:175-200</v>
      </c>
      <c r="D282" s="8">
        <f>E230</f>
        <v>3.4476443006644701E-2</v>
      </c>
      <c r="E282" s="8">
        <f>Z230+AA230+AB230+AC230+AD230</f>
        <v>2.6314780534712784E-2</v>
      </c>
      <c r="F282" s="3"/>
      <c r="G282" s="2">
        <f t="shared" ref="G282:G285" si="76">(1-(1-D282)^12)*100</f>
        <v>34.36212828771842</v>
      </c>
      <c r="H282" s="2">
        <f t="shared" ref="H282:H285" si="77">(1-(1-E282)^12)*100</f>
        <v>27.385570502803493</v>
      </c>
      <c r="I282" s="33">
        <f>(1-(1-SUM(Z254,AA254,AB254,AC254,AD254*M282))^12)*100</f>
        <v>34.646096681351345</v>
      </c>
      <c r="J282"/>
      <c r="K282" s="14">
        <f>VLOOKUP($C282,'Refi Adj'!$B$2:$E$39,2,0)</f>
        <v>1</v>
      </c>
      <c r="L282" s="14">
        <f>VLOOKUP($C282,'Refi Adj'!$B$2:$E$39,3,0)</f>
        <v>1</v>
      </c>
      <c r="M282" s="14">
        <f>VLOOKUP($C282,'Refi Adj'!$B$2:$E$39,4,0)</f>
        <v>0.9</v>
      </c>
      <c r="N282"/>
      <c r="O282" s="40">
        <f>AD254*M282</f>
        <v>2.4376178916972271E-2</v>
      </c>
      <c r="P282" s="40">
        <f>AD230</f>
        <v>1.58657298161573E-2</v>
      </c>
      <c r="Q282" s="40">
        <f t="shared" ref="Q282:Q285" si="78">(O282*$O$79+P282*$P$79)</f>
        <v>1.926990945648329E-2</v>
      </c>
      <c r="R282" s="14"/>
      <c r="S282" s="34">
        <f>Z230+AA230+AB230*K282+AC230*L282+Q281*$M$181</f>
        <v>2.6167833120189152E-2</v>
      </c>
      <c r="T282" s="2">
        <f t="shared" ref="T282:T285" si="79">100*(1-(1-S282)^12)</f>
        <v>27.253954691002889</v>
      </c>
      <c r="U282" s="33">
        <f t="shared" ref="U282:U285" si="80">100*(1-(1-S282*$M$262)^12)</f>
        <v>31.80915922339711</v>
      </c>
      <c r="V282" s="7">
        <f t="shared" ref="V282:V285" si="81">D282/S282</f>
        <v>1.3175123384612708</v>
      </c>
      <c r="W282"/>
      <c r="X282" s="9"/>
      <c r="Y282" s="8"/>
      <c r="Z282" s="8"/>
      <c r="AA282"/>
      <c r="AB282"/>
      <c r="AC282" s="9"/>
      <c r="AD282" s="8"/>
      <c r="AE282" s="8"/>
      <c r="AF282"/>
      <c r="AG282"/>
      <c r="AH282" s="9"/>
      <c r="AI282" s="8"/>
      <c r="AJ282" s="8"/>
      <c r="AQ282"/>
    </row>
    <row r="283" spans="1:50" s="67" customFormat="1" x14ac:dyDescent="0.25">
      <c r="A283" s="54">
        <f>K231</f>
        <v>210.897748574774</v>
      </c>
      <c r="B283" s="55">
        <f>AQ231/1000000000</f>
        <v>0.61904279500000003</v>
      </c>
      <c r="C283" s="56" t="str">
        <f>AO231</f>
        <v>17:200-225</v>
      </c>
      <c r="D283" s="57">
        <f>E231</f>
        <v>4.2190631431581103E-2</v>
      </c>
      <c r="E283" s="57">
        <f>Z231+AA231+AB231+AC231+AD231</f>
        <v>2.8231666935006543E-2</v>
      </c>
      <c r="F283" s="55"/>
      <c r="G283" s="56">
        <f t="shared" si="76"/>
        <v>40.385903257905632</v>
      </c>
      <c r="H283" s="56">
        <f t="shared" si="77"/>
        <v>29.082582574766814</v>
      </c>
      <c r="I283" s="58">
        <f>(1-(1-SUM(Z255,AA255,AB255,AC255,AD255*M283))^12)*100</f>
        <v>35.088781801383597</v>
      </c>
      <c r="J283" s="25"/>
      <c r="K283" s="59">
        <f>VLOOKUP($C283,'Refi Adj'!$B$2:$E$39,2,0)</f>
        <v>1</v>
      </c>
      <c r="L283" s="59">
        <f>VLOOKUP($C283,'Refi Adj'!$B$2:$E$39,3,0)</f>
        <v>1</v>
      </c>
      <c r="M283" s="59">
        <f>VLOOKUP($C283,'Refi Adj'!$B$2:$E$39,4,0)</f>
        <v>0.9</v>
      </c>
      <c r="N283" s="25"/>
      <c r="O283" s="60">
        <f>AD255*M283</f>
        <v>2.4600546025099021E-2</v>
      </c>
      <c r="P283" s="60">
        <f>AD231</f>
        <v>1.74604707322502E-2</v>
      </c>
      <c r="Q283" s="60">
        <f t="shared" si="78"/>
        <v>2.031650084938973E-2</v>
      </c>
      <c r="R283" s="59"/>
      <c r="S283" s="61">
        <f>Z231+AA231+AB231*K283+AC231*L283+Q282*$M$181</f>
        <v>2.9077610186415467E-2</v>
      </c>
      <c r="T283" s="56">
        <f t="shared" si="79"/>
        <v>29.819865816134961</v>
      </c>
      <c r="U283" s="58">
        <f t="shared" si="80"/>
        <v>34.701249168964885</v>
      </c>
      <c r="V283" s="62">
        <f t="shared" si="81"/>
        <v>1.4509662644590993</v>
      </c>
      <c r="W283" s="25"/>
      <c r="X283" s="63"/>
      <c r="Y283" s="57"/>
      <c r="Z283" s="57"/>
      <c r="AA283" s="25"/>
      <c r="AB283" s="25"/>
      <c r="AC283" s="63"/>
      <c r="AD283" s="57"/>
      <c r="AE283" s="57"/>
      <c r="AF283" s="25"/>
      <c r="AG283" s="25"/>
      <c r="AH283" s="63"/>
      <c r="AI283" s="57"/>
      <c r="AJ283" s="57"/>
      <c r="AQ283" s="25"/>
    </row>
    <row r="284" spans="1:50" x14ac:dyDescent="0.25">
      <c r="A284" s="4">
        <f>K232</f>
        <v>236.58534748755201</v>
      </c>
      <c r="B284" s="3">
        <f>AQ232/1000000000</f>
        <v>0.31251087710000003</v>
      </c>
      <c r="C284" s="2" t="str">
        <f>AO232</f>
        <v>18:225-250</v>
      </c>
      <c r="D284" s="8">
        <f>E232</f>
        <v>4.2800565275332401E-2</v>
      </c>
      <c r="E284" s="8">
        <f>Z232+AA232+AB232+AC232+AD232</f>
        <v>2.7703143728830086E-2</v>
      </c>
      <c r="F284" s="3"/>
      <c r="G284" s="2">
        <f t="shared" si="76"/>
        <v>40.839858834757592</v>
      </c>
      <c r="H284" s="2">
        <f t="shared" si="77"/>
        <v>28.618350648028812</v>
      </c>
      <c r="I284" s="33">
        <f>(1-(1-SUM(Z256,AA256,AB256,AC256,AD256*M284))^12)*100</f>
        <v>35.261893310552082</v>
      </c>
      <c r="K284" s="14">
        <f>VLOOKUP($C284,'Refi Adj'!$B$2:$E$39,2,0)</f>
        <v>1</v>
      </c>
      <c r="L284" s="14">
        <f>VLOOKUP($C284,'Refi Adj'!$B$2:$E$39,3,0)</f>
        <v>1</v>
      </c>
      <c r="M284" s="14">
        <f>VLOOKUP($C284,'Refi Adj'!$B$2:$E$39,4,0)</f>
        <v>0.9</v>
      </c>
      <c r="O284" s="40">
        <f>AD256*M284</f>
        <v>2.4879891573662043E-2</v>
      </c>
      <c r="P284" s="40">
        <f>AD232</f>
        <v>1.6996650263344799E-2</v>
      </c>
      <c r="Q284" s="40">
        <f t="shared" si="78"/>
        <v>2.0149946787471697E-2</v>
      </c>
      <c r="R284" s="14"/>
      <c r="S284" s="34">
        <f>Z232+AA232+AB232*K284+AC232*L284+Q283*$M$181</f>
        <v>3.0007169272405529E-2</v>
      </c>
      <c r="T284" s="2">
        <f t="shared" si="79"/>
        <v>30.621917479039052</v>
      </c>
      <c r="U284" s="33">
        <f t="shared" si="80"/>
        <v>35.601181917523824</v>
      </c>
      <c r="V284" s="7">
        <f t="shared" si="81"/>
        <v>1.4263446474003674</v>
      </c>
      <c r="X284" s="9"/>
      <c r="Y284" s="8"/>
      <c r="Z284" s="8"/>
      <c r="AC284" s="9"/>
      <c r="AD284" s="8"/>
      <c r="AE284" s="8"/>
      <c r="AH284" s="9"/>
      <c r="AI284" s="8"/>
      <c r="AJ284" s="8"/>
    </row>
    <row r="285" spans="1:50" x14ac:dyDescent="0.25">
      <c r="A285" s="4">
        <f>K233</f>
        <v>268.79990313302301</v>
      </c>
      <c r="B285" s="3">
        <f>AQ233/1000000000</f>
        <v>0.18491032066999999</v>
      </c>
      <c r="C285" s="2" t="str">
        <f>AO233</f>
        <v>999:&gt;= 250</v>
      </c>
      <c r="D285" s="8">
        <f>E233</f>
        <v>4.09040646767709E-2</v>
      </c>
      <c r="E285" s="8">
        <f>Z233+AA233+AB233+AC233+AD233</f>
        <v>2.7733085833394271E-2</v>
      </c>
      <c r="F285" s="3"/>
      <c r="G285" s="2">
        <f t="shared" si="76"/>
        <v>39.417860690679994</v>
      </c>
      <c r="H285" s="2">
        <f t="shared" si="77"/>
        <v>28.644724751701155</v>
      </c>
      <c r="I285" s="33">
        <f>(1-(1-SUM(Z257,AA257,AB257,AC257,AD257*M285))^12)*100</f>
        <v>36.02037261235543</v>
      </c>
      <c r="K285" s="14">
        <f>VLOOKUP($C285,'Refi Adj'!$B$2:$E$39,2,0)</f>
        <v>1</v>
      </c>
      <c r="L285" s="14">
        <f>VLOOKUP($C285,'Refi Adj'!$B$2:$E$39,3,0)</f>
        <v>1</v>
      </c>
      <c r="M285" s="14">
        <f>VLOOKUP($C285,'Refi Adj'!$B$2:$E$39,4,0)</f>
        <v>0.9</v>
      </c>
      <c r="O285" s="40">
        <f>AD257*M285</f>
        <v>2.5483127091257701E-2</v>
      </c>
      <c r="P285" s="40">
        <f>AD233</f>
        <v>1.6683134783973399E-2</v>
      </c>
      <c r="Q285" s="40">
        <f t="shared" si="78"/>
        <v>2.0203131706887121E-2</v>
      </c>
      <c r="R285" s="14"/>
      <c r="S285" s="34">
        <f>Z233+AA233+AB233*K285+AC233*L285+Q284*$M$181</f>
        <v>3.0192400497518986E-2</v>
      </c>
      <c r="T285" s="2">
        <f t="shared" si="79"/>
        <v>30.780733068178467</v>
      </c>
      <c r="U285" s="33">
        <f t="shared" si="80"/>
        <v>35.779145334302001</v>
      </c>
      <c r="V285" s="7">
        <f t="shared" si="81"/>
        <v>1.3547801434381519</v>
      </c>
      <c r="X285" s="9"/>
      <c r="Y285" s="8"/>
      <c r="Z285" s="8"/>
      <c r="AC285" s="9"/>
      <c r="AD285" s="8"/>
      <c r="AE285" s="8"/>
      <c r="AH285" s="9"/>
      <c r="AI285" s="8"/>
      <c r="AJ285" s="8"/>
    </row>
    <row r="286" spans="1:50" x14ac:dyDescent="0.25">
      <c r="A286" s="4"/>
      <c r="B286" s="3"/>
      <c r="C286" s="2"/>
      <c r="D286" s="8"/>
      <c r="E286" s="8"/>
      <c r="F286" s="3"/>
      <c r="G286" s="2"/>
      <c r="H286" s="2"/>
      <c r="I286" s="33"/>
      <c r="K286" s="14"/>
      <c r="L286" s="14"/>
      <c r="M286" s="14"/>
      <c r="O286" s="40"/>
      <c r="P286" s="40"/>
      <c r="Q286" s="40"/>
      <c r="R286" s="14"/>
      <c r="S286" s="34"/>
      <c r="T286" s="2"/>
      <c r="U286" s="33"/>
      <c r="V286" s="7"/>
      <c r="X286" s="9"/>
      <c r="Y286" s="8"/>
      <c r="Z286" s="8"/>
      <c r="AC286" s="9"/>
      <c r="AD286" s="8"/>
      <c r="AE286" s="8"/>
      <c r="AH286" s="9"/>
      <c r="AI286" s="8"/>
      <c r="AJ286" s="8"/>
    </row>
    <row r="287" spans="1:50" x14ac:dyDescent="0.25">
      <c r="A287" s="4"/>
      <c r="B287" s="3"/>
      <c r="C287" s="2"/>
      <c r="D287" s="8"/>
      <c r="E287" s="8"/>
      <c r="F287" s="3"/>
      <c r="G287" s="2"/>
      <c r="H287" s="2"/>
      <c r="I287" s="33"/>
      <c r="K287" s="14"/>
      <c r="L287" s="14"/>
      <c r="M287" s="14"/>
      <c r="O287" s="40"/>
      <c r="P287" s="40"/>
      <c r="Q287" s="40"/>
      <c r="R287" s="14"/>
      <c r="S287" s="34"/>
      <c r="T287" s="2"/>
      <c r="U287" s="33"/>
      <c r="V287" s="7"/>
      <c r="X287" s="9"/>
      <c r="Y287" s="8"/>
      <c r="Z287" s="8"/>
      <c r="AC287" s="9"/>
      <c r="AD287" s="8"/>
      <c r="AE287" s="8"/>
      <c r="AH287" s="9"/>
      <c r="AI287" s="8"/>
      <c r="AJ287" s="8"/>
      <c r="AK287" s="4"/>
      <c r="AL287" s="4"/>
      <c r="AM287" s="4"/>
      <c r="AN287" s="4"/>
      <c r="AO287" s="4"/>
      <c r="AP287" s="4"/>
      <c r="AR287" s="4"/>
      <c r="AS287" s="15"/>
      <c r="AT287" s="15"/>
      <c r="AU287" s="15"/>
      <c r="AV287" s="15"/>
      <c r="AW287" s="15"/>
      <c r="AX287" s="15"/>
    </row>
    <row r="289" spans="1:51" s="41" customFormat="1" x14ac:dyDescent="0.25">
      <c r="AQ289"/>
    </row>
    <row r="290" spans="1:51" x14ac:dyDescent="0.25">
      <c r="A290" t="s">
        <v>188</v>
      </c>
      <c r="C290" t="s">
        <v>191</v>
      </c>
      <c r="F290" t="s">
        <v>166</v>
      </c>
      <c r="AS290" s="17" t="s">
        <v>88</v>
      </c>
      <c r="AT290" s="17" t="s">
        <v>89</v>
      </c>
      <c r="AU290" s="17"/>
      <c r="AV290" s="17"/>
      <c r="AW290" s="17" t="s">
        <v>90</v>
      </c>
      <c r="AX290" s="17"/>
    </row>
    <row r="291" spans="1:51" x14ac:dyDescent="0.25">
      <c r="A291" t="s">
        <v>20</v>
      </c>
      <c r="B291" t="s">
        <v>21</v>
      </c>
      <c r="C291" t="s">
        <v>22</v>
      </c>
      <c r="D291" t="s">
        <v>23</v>
      </c>
      <c r="E291" t="s">
        <v>94</v>
      </c>
      <c r="F291" t="s">
        <v>95</v>
      </c>
      <c r="G291" t="s">
        <v>24</v>
      </c>
      <c r="H291" t="s">
        <v>25</v>
      </c>
      <c r="I291" t="s">
        <v>26</v>
      </c>
      <c r="J291" t="s">
        <v>27</v>
      </c>
      <c r="K291" t="s">
        <v>28</v>
      </c>
      <c r="L291" t="s">
        <v>29</v>
      </c>
      <c r="M291" t="s">
        <v>30</v>
      </c>
      <c r="N291" t="s">
        <v>31</v>
      </c>
      <c r="O291" t="s">
        <v>32</v>
      </c>
      <c r="P291" t="s">
        <v>33</v>
      </c>
      <c r="Q291" t="s">
        <v>34</v>
      </c>
      <c r="R291" t="s">
        <v>35</v>
      </c>
      <c r="S291" t="s">
        <v>36</v>
      </c>
      <c r="T291" t="s">
        <v>37</v>
      </c>
      <c r="U291" t="s">
        <v>38</v>
      </c>
      <c r="V291" t="s">
        <v>39</v>
      </c>
      <c r="W291" t="s">
        <v>40</v>
      </c>
      <c r="X291" t="s">
        <v>41</v>
      </c>
      <c r="Y291" t="s">
        <v>42</v>
      </c>
      <c r="Z291" t="s">
        <v>43</v>
      </c>
      <c r="AA291" t="s">
        <v>44</v>
      </c>
      <c r="AB291" s="1" t="s">
        <v>45</v>
      </c>
      <c r="AC291" s="1" t="s">
        <v>46</v>
      </c>
      <c r="AD291" s="1" t="s">
        <v>47</v>
      </c>
      <c r="AE291" t="s">
        <v>48</v>
      </c>
      <c r="AF291" t="s">
        <v>49</v>
      </c>
      <c r="AG291" t="s">
        <v>50</v>
      </c>
      <c r="AH291" t="s">
        <v>51</v>
      </c>
      <c r="AI291" t="s">
        <v>52</v>
      </c>
      <c r="AJ291" t="s">
        <v>53</v>
      </c>
      <c r="AK291" t="s">
        <v>54</v>
      </c>
      <c r="AL291" t="s">
        <v>55</v>
      </c>
      <c r="AM291" t="s">
        <v>56</v>
      </c>
      <c r="AN291" t="s">
        <v>57</v>
      </c>
      <c r="AO291" t="s">
        <v>58</v>
      </c>
      <c r="AP291" t="s">
        <v>59</v>
      </c>
      <c r="AQ291" t="s">
        <v>60</v>
      </c>
      <c r="AR291" t="s">
        <v>61</v>
      </c>
      <c r="AS291" s="19" t="s">
        <v>116</v>
      </c>
      <c r="AT291" s="19" t="s">
        <v>117</v>
      </c>
      <c r="AU291" s="17" t="s">
        <v>118</v>
      </c>
      <c r="AV291" s="17" t="s">
        <v>119</v>
      </c>
      <c r="AW291" s="19" t="s">
        <v>120</v>
      </c>
      <c r="AX291" s="17" t="s">
        <v>121</v>
      </c>
      <c r="AY291" t="s">
        <v>171</v>
      </c>
    </row>
    <row r="292" spans="1:51" x14ac:dyDescent="0.25">
      <c r="A292">
        <v>97</v>
      </c>
      <c r="B292" s="4">
        <v>0.97909380137475599</v>
      </c>
      <c r="C292" s="4">
        <v>0.43726408375540599</v>
      </c>
      <c r="D292" s="4">
        <v>22.3946587796903</v>
      </c>
      <c r="E292" s="4">
        <v>3.6511906043100402E-4</v>
      </c>
      <c r="F292" s="5">
        <v>2.0906198625243101E-2</v>
      </c>
      <c r="G292" s="5">
        <v>0</v>
      </c>
      <c r="H292" s="4">
        <v>4.875</v>
      </c>
      <c r="I292" s="4">
        <v>3.7611248468737402</v>
      </c>
      <c r="J292" s="4">
        <v>0.35060000000000002</v>
      </c>
      <c r="K292" s="4">
        <v>52.564756683563601</v>
      </c>
      <c r="L292" s="4">
        <v>100</v>
      </c>
      <c r="M292" s="4">
        <v>75.484285895824598</v>
      </c>
      <c r="N292" s="4">
        <v>40</v>
      </c>
      <c r="O292" s="4">
        <v>2.1021999745845501</v>
      </c>
      <c r="P292" s="4">
        <v>32925.869853228804</v>
      </c>
      <c r="Q292" s="4">
        <v>32893.379999999997</v>
      </c>
      <c r="R292" s="4">
        <v>799</v>
      </c>
      <c r="S292" s="4">
        <v>0</v>
      </c>
      <c r="T292" s="4">
        <v>0</v>
      </c>
      <c r="U292" s="4">
        <v>0</v>
      </c>
      <c r="V292" s="4">
        <v>1</v>
      </c>
      <c r="W292" s="4">
        <v>0</v>
      </c>
      <c r="X292" s="4">
        <v>1</v>
      </c>
      <c r="Y292" s="4">
        <v>0</v>
      </c>
      <c r="Z292" s="5">
        <v>1.163710216463E-2</v>
      </c>
      <c r="AA292" s="5">
        <v>1.9359632892697499E-4</v>
      </c>
      <c r="AB292" s="10">
        <v>6.7956155803143301E-3</v>
      </c>
      <c r="AC292" s="10">
        <v>2.1029574407494698E-3</v>
      </c>
      <c r="AD292" s="10">
        <v>1.76911953481217E-4</v>
      </c>
      <c r="AE292" s="4">
        <v>0.50250083450320604</v>
      </c>
      <c r="AF292" s="4">
        <v>0</v>
      </c>
      <c r="AG292" s="4">
        <v>0</v>
      </c>
      <c r="AH292" s="4">
        <v>0</v>
      </c>
      <c r="AI292" s="4">
        <v>0</v>
      </c>
      <c r="AJ292" s="4">
        <v>0</v>
      </c>
      <c r="AK292" s="4">
        <v>0</v>
      </c>
      <c r="AL292" s="4">
        <v>0</v>
      </c>
      <c r="AM292" s="4">
        <v>0</v>
      </c>
      <c r="AN292" s="4">
        <v>0</v>
      </c>
      <c r="AO292" s="4" t="s">
        <v>149</v>
      </c>
      <c r="AP292" s="4" t="s">
        <v>133</v>
      </c>
      <c r="AQ292">
        <v>65786.759999999995</v>
      </c>
      <c r="AR292" s="4">
        <v>2</v>
      </c>
      <c r="AS292" s="15">
        <v>0</v>
      </c>
      <c r="AT292" s="15">
        <v>0</v>
      </c>
      <c r="AU292" s="15">
        <v>0</v>
      </c>
      <c r="AV292" s="15">
        <v>100</v>
      </c>
      <c r="AW292" s="15">
        <v>0</v>
      </c>
      <c r="AX292" s="15">
        <v>100</v>
      </c>
      <c r="AY292" s="31">
        <v>6104.9697383364</v>
      </c>
    </row>
    <row r="293" spans="1:51" x14ac:dyDescent="0.25">
      <c r="A293">
        <v>97</v>
      </c>
      <c r="B293" s="4">
        <v>0.97310211000000002</v>
      </c>
      <c r="C293" s="4">
        <v>100</v>
      </c>
      <c r="D293" s="4">
        <v>27.9056930972903</v>
      </c>
      <c r="E293" s="4">
        <v>1</v>
      </c>
      <c r="F293" s="5">
        <v>2.6897890000000001E-2</v>
      </c>
      <c r="G293" s="5">
        <v>0</v>
      </c>
      <c r="H293" s="4">
        <v>5.125</v>
      </c>
      <c r="I293" s="4">
        <v>3.939838</v>
      </c>
      <c r="J293" s="4">
        <v>21.617100000000001</v>
      </c>
      <c r="K293" s="4">
        <v>58.68</v>
      </c>
      <c r="L293" s="4">
        <v>100</v>
      </c>
      <c r="M293" s="4">
        <v>63</v>
      </c>
      <c r="N293" s="4">
        <v>95</v>
      </c>
      <c r="O293" s="4">
        <v>1.81</v>
      </c>
      <c r="P293" s="4">
        <v>6160.88</v>
      </c>
      <c r="Q293" s="4">
        <v>6160.88</v>
      </c>
      <c r="R293" s="4">
        <v>780</v>
      </c>
      <c r="S293" s="4">
        <v>0</v>
      </c>
      <c r="T293" s="4">
        <v>0</v>
      </c>
      <c r="U293" s="4">
        <v>0</v>
      </c>
      <c r="V293" s="4">
        <v>1</v>
      </c>
      <c r="W293" s="4">
        <v>0</v>
      </c>
      <c r="X293" s="4">
        <v>1</v>
      </c>
      <c r="Y293" s="4">
        <v>0</v>
      </c>
      <c r="Z293" s="5">
        <v>1.4677849999999999E-2</v>
      </c>
      <c r="AA293" s="5">
        <v>3.6649000000000002E-4</v>
      </c>
      <c r="AB293" s="10">
        <v>9.5718699999999997E-3</v>
      </c>
      <c r="AC293" s="10">
        <v>2.2331299999999998E-3</v>
      </c>
      <c r="AD293" s="10">
        <v>4.8529999999999998E-5</v>
      </c>
      <c r="AE293" s="4">
        <v>0.39080045152399601</v>
      </c>
      <c r="AF293" s="4">
        <v>0</v>
      </c>
      <c r="AG293" s="4">
        <v>0</v>
      </c>
      <c r="AH293" s="4">
        <v>0</v>
      </c>
      <c r="AI293" s="4">
        <v>0</v>
      </c>
      <c r="AJ293" s="4">
        <v>0</v>
      </c>
      <c r="AK293" s="4">
        <v>0</v>
      </c>
      <c r="AL293" s="4">
        <v>1</v>
      </c>
      <c r="AM293" s="4">
        <v>0</v>
      </c>
      <c r="AN293" s="4">
        <v>0</v>
      </c>
      <c r="AO293" s="4" t="s">
        <v>150</v>
      </c>
      <c r="AP293" s="4" t="s">
        <v>134</v>
      </c>
      <c r="AQ293">
        <v>6160.88</v>
      </c>
      <c r="AR293" s="4">
        <v>1</v>
      </c>
      <c r="AS293" s="15">
        <v>0</v>
      </c>
      <c r="AT293" s="15">
        <v>0</v>
      </c>
      <c r="AU293" s="15">
        <v>0</v>
      </c>
      <c r="AV293" s="15">
        <v>100</v>
      </c>
      <c r="AW293" s="15">
        <v>0</v>
      </c>
      <c r="AX293" s="15">
        <v>100</v>
      </c>
      <c r="AY293" s="31">
        <v>7940.32</v>
      </c>
    </row>
    <row r="294" spans="1:51" x14ac:dyDescent="0.25">
      <c r="A294">
        <v>97</v>
      </c>
      <c r="B294" s="4">
        <v>0.98612704971341403</v>
      </c>
      <c r="C294" s="4">
        <v>40.0488878347061</v>
      </c>
      <c r="D294" s="4">
        <v>15.434258499229401</v>
      </c>
      <c r="E294" s="4">
        <v>4.1740565701311197E-2</v>
      </c>
      <c r="F294" s="5">
        <v>1.38729502865851E-2</v>
      </c>
      <c r="G294" s="5">
        <v>0</v>
      </c>
      <c r="H294" s="4">
        <v>5.25</v>
      </c>
      <c r="I294" s="4">
        <v>3.9864999999999999</v>
      </c>
      <c r="J294" s="4">
        <v>11.511377822637799</v>
      </c>
      <c r="K294" s="4">
        <v>69.62</v>
      </c>
      <c r="L294" s="4">
        <v>100</v>
      </c>
      <c r="M294" s="4">
        <v>74.813979989454396</v>
      </c>
      <c r="N294" s="4">
        <v>80.831379728306104</v>
      </c>
      <c r="O294" s="4">
        <v>8.9862257744856304</v>
      </c>
      <c r="P294" s="4">
        <v>29898.946332119001</v>
      </c>
      <c r="Q294" s="4">
        <v>24629.68</v>
      </c>
      <c r="R294" s="4">
        <v>781.23209111933204</v>
      </c>
      <c r="S294" s="4">
        <v>0</v>
      </c>
      <c r="T294" s="4">
        <v>0</v>
      </c>
      <c r="U294" s="4">
        <v>0</v>
      </c>
      <c r="V294" s="4">
        <v>1</v>
      </c>
      <c r="W294" s="4">
        <v>0</v>
      </c>
      <c r="X294" s="4">
        <v>0.52345544075278205</v>
      </c>
      <c r="Y294" s="4">
        <v>0</v>
      </c>
      <c r="Z294" s="5">
        <v>6.8391044872947301E-3</v>
      </c>
      <c r="AA294" s="5">
        <v>1.1331835906922E-4</v>
      </c>
      <c r="AB294" s="10">
        <v>6.7119782550808596E-3</v>
      </c>
      <c r="AC294" s="10">
        <v>0</v>
      </c>
      <c r="AD294" s="10">
        <v>2.0854395058590499E-4</v>
      </c>
      <c r="AE294" s="4">
        <v>9.8475692777655E-2</v>
      </c>
      <c r="AF294" s="4">
        <v>0</v>
      </c>
      <c r="AG294" s="4">
        <v>0.88066092075360503</v>
      </c>
      <c r="AH294" s="4">
        <v>1</v>
      </c>
      <c r="AI294" s="4">
        <v>1</v>
      </c>
      <c r="AJ294" s="4">
        <v>1</v>
      </c>
      <c r="AK294" s="4">
        <v>1</v>
      </c>
      <c r="AL294" s="4">
        <v>1</v>
      </c>
      <c r="AM294" s="4">
        <v>0</v>
      </c>
      <c r="AN294" s="4">
        <v>0</v>
      </c>
      <c r="AO294" s="4" t="s">
        <v>152</v>
      </c>
      <c r="AP294" s="4" t="s">
        <v>136</v>
      </c>
      <c r="AQ294">
        <v>73889.039999999994</v>
      </c>
      <c r="AR294" s="4">
        <v>3</v>
      </c>
      <c r="AS294" s="15">
        <v>0</v>
      </c>
      <c r="AT294" s="15">
        <v>0</v>
      </c>
      <c r="AU294" s="15">
        <v>0</v>
      </c>
      <c r="AV294" s="15">
        <v>100</v>
      </c>
      <c r="AW294" s="15">
        <v>0</v>
      </c>
      <c r="AX294" s="15">
        <v>100</v>
      </c>
      <c r="AY294" s="31">
        <v>6134.4145753889798</v>
      </c>
    </row>
    <row r="295" spans="1:51" x14ac:dyDescent="0.25">
      <c r="A295">
        <v>97</v>
      </c>
      <c r="B295" s="4">
        <v>0.984623190261397</v>
      </c>
      <c r="C295" s="4">
        <v>74.521774242252505</v>
      </c>
      <c r="D295" s="4">
        <v>16.968913112229298</v>
      </c>
      <c r="E295" s="4">
        <v>0.107693414023735</v>
      </c>
      <c r="F295" s="5">
        <v>1.5376809738602599E-2</v>
      </c>
      <c r="G295" s="5">
        <v>0</v>
      </c>
      <c r="H295" s="4">
        <v>5.1761278425052</v>
      </c>
      <c r="I295" s="4">
        <v>3.8957624613544102</v>
      </c>
      <c r="J295" s="4">
        <v>11.139608798079999</v>
      </c>
      <c r="K295" s="4">
        <v>71.316321686179407</v>
      </c>
      <c r="L295" s="4">
        <v>97.971356905719702</v>
      </c>
      <c r="M295" s="4">
        <v>80.261006375507506</v>
      </c>
      <c r="N295" s="4">
        <v>73.631134914439798</v>
      </c>
      <c r="O295" s="4">
        <v>8.5997279121752506</v>
      </c>
      <c r="P295" s="4">
        <v>33809.627579944303</v>
      </c>
      <c r="Q295" s="4">
        <v>29257.905999999999</v>
      </c>
      <c r="R295" s="4">
        <v>778.69203086509299</v>
      </c>
      <c r="S295" s="4">
        <v>0</v>
      </c>
      <c r="T295" s="4">
        <v>0</v>
      </c>
      <c r="U295" s="4">
        <v>0</v>
      </c>
      <c r="V295" s="4">
        <v>1</v>
      </c>
      <c r="W295" s="4">
        <v>0</v>
      </c>
      <c r="X295" s="4">
        <v>0.54155126481027005</v>
      </c>
      <c r="Y295" s="4">
        <v>0</v>
      </c>
      <c r="Z295" s="5">
        <v>7.9452456554607795E-3</v>
      </c>
      <c r="AA295" s="5">
        <v>2.4888932966904702E-4</v>
      </c>
      <c r="AB295" s="10">
        <v>6.9308488919323204E-3</v>
      </c>
      <c r="AC295" s="10">
        <v>1.36104595099868E-5</v>
      </c>
      <c r="AD295" s="10">
        <v>2.3820332342581099E-4</v>
      </c>
      <c r="AE295" s="4">
        <v>8.0390252783767102E-2</v>
      </c>
      <c r="AF295" s="4">
        <v>0.25058826834702302</v>
      </c>
      <c r="AG295" s="4">
        <v>0.94629711367587199</v>
      </c>
      <c r="AH295" s="4">
        <v>1</v>
      </c>
      <c r="AI295" s="4">
        <v>1</v>
      </c>
      <c r="AJ295" s="4">
        <v>1</v>
      </c>
      <c r="AK295" s="4">
        <v>1</v>
      </c>
      <c r="AL295" s="4">
        <v>1</v>
      </c>
      <c r="AM295" s="4">
        <v>0</v>
      </c>
      <c r="AN295" s="4">
        <v>0</v>
      </c>
      <c r="AO295" s="4" t="s">
        <v>72</v>
      </c>
      <c r="AP295" s="4" t="s">
        <v>73</v>
      </c>
      <c r="AQ295">
        <v>146289.53</v>
      </c>
      <c r="AR295" s="4">
        <v>5</v>
      </c>
      <c r="AS295" s="15">
        <v>0</v>
      </c>
      <c r="AT295" s="15">
        <v>0</v>
      </c>
      <c r="AU295" s="15">
        <v>0</v>
      </c>
      <c r="AV295" s="15">
        <v>100</v>
      </c>
      <c r="AW295" s="15">
        <v>0</v>
      </c>
      <c r="AX295" s="15">
        <v>100</v>
      </c>
      <c r="AY295">
        <v>6270.7584472607105</v>
      </c>
    </row>
    <row r="296" spans="1:51" x14ac:dyDescent="0.25">
      <c r="A296">
        <v>97</v>
      </c>
      <c r="B296" s="4">
        <v>0.98515447813735502</v>
      </c>
      <c r="C296" s="4">
        <v>36.268355871575402</v>
      </c>
      <c r="D296" s="4">
        <v>16.429686791573801</v>
      </c>
      <c r="E296" s="4">
        <v>3.6844829938476903E-2</v>
      </c>
      <c r="F296" s="5">
        <v>1.48455218626449E-2</v>
      </c>
      <c r="G296" s="5">
        <v>0</v>
      </c>
      <c r="H296" s="4">
        <v>4.7308723336677803</v>
      </c>
      <c r="I296" s="4">
        <v>3.8640733960401201</v>
      </c>
      <c r="J296" s="4">
        <v>2.1313651779570599</v>
      </c>
      <c r="K296" s="4">
        <v>92.694392886674294</v>
      </c>
      <c r="L296" s="4">
        <v>31.898365095373698</v>
      </c>
      <c r="M296" s="4">
        <v>70.254730917580403</v>
      </c>
      <c r="N296" s="4">
        <v>84.448779716871599</v>
      </c>
      <c r="O296" s="4">
        <v>50.200859781136799</v>
      </c>
      <c r="P296" s="4">
        <v>192894.327814333</v>
      </c>
      <c r="Q296" s="4">
        <v>109748.67833333299</v>
      </c>
      <c r="R296" s="4">
        <v>778.92340026725105</v>
      </c>
      <c r="S296" s="4">
        <v>0</v>
      </c>
      <c r="T296" s="4">
        <v>0</v>
      </c>
      <c r="U296" s="4">
        <v>3.45529877391729E-4</v>
      </c>
      <c r="V296" s="4">
        <v>1</v>
      </c>
      <c r="W296" s="4">
        <v>0</v>
      </c>
      <c r="X296" s="4">
        <v>0.882015664652535</v>
      </c>
      <c r="Y296" s="4">
        <v>0</v>
      </c>
      <c r="Z296" s="5">
        <v>1.7375852510252701E-3</v>
      </c>
      <c r="AA296" s="5">
        <v>3.2658397238739698E-4</v>
      </c>
      <c r="AB296" s="10">
        <v>7.23171664664624E-3</v>
      </c>
      <c r="AC296" s="10">
        <v>1.41601442635391E-3</v>
      </c>
      <c r="AD296" s="10">
        <v>4.1336033181782802E-3</v>
      </c>
      <c r="AE296" s="4">
        <v>0.30263417545480997</v>
      </c>
      <c r="AF296" s="4">
        <v>2.7559452294503201E-2</v>
      </c>
      <c r="AG296" s="4">
        <v>0.19897399867421001</v>
      </c>
      <c r="AH296" s="4">
        <v>0.45771229856628098</v>
      </c>
      <c r="AI296" s="4">
        <v>0.55345912997539104</v>
      </c>
      <c r="AJ296" s="4">
        <v>0.57471148038034903</v>
      </c>
      <c r="AK296" s="4">
        <v>0.62292074934814401</v>
      </c>
      <c r="AL296" s="4">
        <v>0.65106645495606097</v>
      </c>
      <c r="AM296" s="4">
        <v>0</v>
      </c>
      <c r="AN296" s="4">
        <v>0</v>
      </c>
      <c r="AO296" s="4" t="s">
        <v>74</v>
      </c>
      <c r="AP296" s="4" t="s">
        <v>75</v>
      </c>
      <c r="AQ296">
        <v>25022698.66</v>
      </c>
      <c r="AR296" s="4">
        <v>228</v>
      </c>
      <c r="AS296" s="15">
        <v>0</v>
      </c>
      <c r="AT296" s="15">
        <v>0</v>
      </c>
      <c r="AU296" s="15">
        <v>0</v>
      </c>
      <c r="AV296" s="15">
        <v>100</v>
      </c>
      <c r="AW296" s="15">
        <v>0</v>
      </c>
      <c r="AX296" s="15">
        <v>100</v>
      </c>
      <c r="AY296">
        <v>6555.7031914387298</v>
      </c>
    </row>
    <row r="297" spans="1:51" x14ac:dyDescent="0.25">
      <c r="A297">
        <v>97</v>
      </c>
      <c r="B297" s="4">
        <v>0.984365856408006</v>
      </c>
      <c r="C297" s="4">
        <v>37.062780755450198</v>
      </c>
      <c r="D297" s="4">
        <v>17.228943830271199</v>
      </c>
      <c r="E297" s="4">
        <v>3.7851081824303301E-2</v>
      </c>
      <c r="F297" s="5">
        <v>1.5634143591993499E-2</v>
      </c>
      <c r="G297" s="5">
        <v>0</v>
      </c>
      <c r="H297" s="4">
        <v>4.8663497628288797</v>
      </c>
      <c r="I297" s="4">
        <v>3.8551060838304201</v>
      </c>
      <c r="J297" s="4">
        <v>-2.16503923178997</v>
      </c>
      <c r="K297" s="4">
        <v>115.21673985990699</v>
      </c>
      <c r="L297" s="4">
        <v>23.256762902557401</v>
      </c>
      <c r="M297" s="4">
        <v>74.466270637455096</v>
      </c>
      <c r="N297" s="4">
        <v>84.830089160891802</v>
      </c>
      <c r="O297" s="4">
        <v>55.216448075735798</v>
      </c>
      <c r="P297" s="4">
        <v>210770.018815291</v>
      </c>
      <c r="Q297" s="4">
        <v>169114.44961164999</v>
      </c>
      <c r="R297" s="4">
        <v>777.74571279665497</v>
      </c>
      <c r="S297" s="4">
        <v>0</v>
      </c>
      <c r="T297" s="4">
        <v>0</v>
      </c>
      <c r="U297" s="4">
        <v>5.7454536572182401E-3</v>
      </c>
      <c r="V297" s="4">
        <v>1</v>
      </c>
      <c r="W297" s="4">
        <v>0</v>
      </c>
      <c r="X297" s="4">
        <v>0.71188944467974802</v>
      </c>
      <c r="Y297" s="4">
        <v>0</v>
      </c>
      <c r="Z297" s="5">
        <v>9.8370733768004398E-4</v>
      </c>
      <c r="AA297" s="5">
        <v>4.1809461096701899E-4</v>
      </c>
      <c r="AB297" s="10">
        <v>6.7976581524361096E-3</v>
      </c>
      <c r="AC297" s="10">
        <v>1.51279731544257E-3</v>
      </c>
      <c r="AD297" s="10">
        <v>5.9218679999325802E-3</v>
      </c>
      <c r="AE297" s="4">
        <v>0.26662094184389201</v>
      </c>
      <c r="AF297" s="4">
        <v>1.9583872593718799E-2</v>
      </c>
      <c r="AG297" s="4">
        <v>0.29095547811959099</v>
      </c>
      <c r="AH297" s="4">
        <v>0.49190012339038502</v>
      </c>
      <c r="AI297" s="4">
        <v>0.58621095981388605</v>
      </c>
      <c r="AJ297" s="4">
        <v>0.62863582220088399</v>
      </c>
      <c r="AK297" s="4">
        <v>0.68432225323943896</v>
      </c>
      <c r="AL297" s="4">
        <v>0.75999908956927897</v>
      </c>
      <c r="AM297" s="4">
        <v>0</v>
      </c>
      <c r="AN297" s="4">
        <v>0</v>
      </c>
      <c r="AO297" s="4" t="s">
        <v>76</v>
      </c>
      <c r="AP297" s="4" t="s">
        <v>77</v>
      </c>
      <c r="AQ297">
        <v>174187883.09999999</v>
      </c>
      <c r="AR297" s="4">
        <v>1030</v>
      </c>
      <c r="AS297" s="15">
        <v>0</v>
      </c>
      <c r="AT297" s="15">
        <v>0</v>
      </c>
      <c r="AU297" s="15">
        <v>0</v>
      </c>
      <c r="AV297" s="15">
        <v>100</v>
      </c>
      <c r="AW297" s="15">
        <v>0</v>
      </c>
      <c r="AX297" s="15">
        <v>100</v>
      </c>
      <c r="AY297">
        <v>6706.5459437854797</v>
      </c>
    </row>
    <row r="298" spans="1:51" x14ac:dyDescent="0.25">
      <c r="A298">
        <v>97</v>
      </c>
      <c r="B298" s="4">
        <v>0.98182855334073005</v>
      </c>
      <c r="C298" s="4">
        <v>25.0889795733653</v>
      </c>
      <c r="D298" s="4">
        <v>19.753168019404502</v>
      </c>
      <c r="E298" s="4">
        <v>2.3785000957135798E-2</v>
      </c>
      <c r="F298" s="5">
        <v>1.8171446659269199E-2</v>
      </c>
      <c r="G298" s="5">
        <v>0</v>
      </c>
      <c r="H298" s="4">
        <v>5.0707753263303701</v>
      </c>
      <c r="I298" s="4">
        <v>3.8640612764606099</v>
      </c>
      <c r="J298" s="4">
        <v>1.77239473387186</v>
      </c>
      <c r="K298" s="4">
        <v>142.22243058969701</v>
      </c>
      <c r="L298" s="4">
        <v>18.176099095624998</v>
      </c>
      <c r="M298" s="4">
        <v>76.3873780353955</v>
      </c>
      <c r="N298" s="4">
        <v>62.239559924042297</v>
      </c>
      <c r="O298" s="4">
        <v>42.907247625129997</v>
      </c>
      <c r="P298" s="4">
        <v>238687.56681581901</v>
      </c>
      <c r="Q298" s="4">
        <v>219507.394731735</v>
      </c>
      <c r="R298" s="4">
        <v>781.63112343323201</v>
      </c>
      <c r="S298" s="4">
        <v>0</v>
      </c>
      <c r="T298" s="4">
        <v>0</v>
      </c>
      <c r="U298" s="4">
        <v>1.2161019048877101E-2</v>
      </c>
      <c r="V298" s="4">
        <v>1</v>
      </c>
      <c r="W298" s="4">
        <v>0</v>
      </c>
      <c r="X298" s="4">
        <v>0.85257693255247002</v>
      </c>
      <c r="Y298" s="4">
        <v>0</v>
      </c>
      <c r="Z298" s="5">
        <v>6.6507093559405202E-4</v>
      </c>
      <c r="AA298" s="5">
        <v>4.0754539820233801E-4</v>
      </c>
      <c r="AB298" s="10">
        <v>6.1502278626741798E-3</v>
      </c>
      <c r="AC298" s="10">
        <v>1.91025607531373E-3</v>
      </c>
      <c r="AD298" s="10">
        <v>9.0383292592430206E-3</v>
      </c>
      <c r="AE298" s="4">
        <v>0.280477667848825</v>
      </c>
      <c r="AF298" s="4">
        <v>0.105483971820913</v>
      </c>
      <c r="AG298" s="4">
        <v>0.35139531953591402</v>
      </c>
      <c r="AH298" s="4">
        <v>0.44840595603187</v>
      </c>
      <c r="AI298" s="4">
        <v>0.49079045094707702</v>
      </c>
      <c r="AJ298" s="4">
        <v>0.528300369555184</v>
      </c>
      <c r="AK298" s="4">
        <v>0.57374008178193203</v>
      </c>
      <c r="AL298" s="4">
        <v>0.63090527388180395</v>
      </c>
      <c r="AM298" s="4">
        <v>0</v>
      </c>
      <c r="AN298" s="4">
        <v>0</v>
      </c>
      <c r="AO298" s="4" t="s">
        <v>78</v>
      </c>
      <c r="AP298" s="4" t="s">
        <v>79</v>
      </c>
      <c r="AQ298">
        <v>4479926419.0799999</v>
      </c>
      <c r="AR298" s="4">
        <v>20409</v>
      </c>
      <c r="AS298" s="15">
        <v>0</v>
      </c>
      <c r="AT298" s="15">
        <v>0</v>
      </c>
      <c r="AU298" s="15">
        <v>0</v>
      </c>
      <c r="AV298" s="15">
        <v>100</v>
      </c>
      <c r="AW298" s="15">
        <v>0</v>
      </c>
      <c r="AX298" s="15">
        <v>100</v>
      </c>
      <c r="AY298" s="31">
        <v>6465.3863591198397</v>
      </c>
    </row>
    <row r="299" spans="1:51" x14ac:dyDescent="0.25">
      <c r="A299">
        <v>97</v>
      </c>
      <c r="B299" s="4">
        <v>0.97921699308987198</v>
      </c>
      <c r="C299" s="4">
        <v>26.242233179146101</v>
      </c>
      <c r="D299" s="4">
        <v>22.277403981697798</v>
      </c>
      <c r="E299" s="4">
        <v>2.5046326648091002E-2</v>
      </c>
      <c r="F299" s="5">
        <v>2.0783006910127501E-2</v>
      </c>
      <c r="G299" s="5">
        <v>0</v>
      </c>
      <c r="H299" s="4">
        <v>5.20152293995418</v>
      </c>
      <c r="I299" s="4">
        <v>3.8198271949141702</v>
      </c>
      <c r="J299" s="4">
        <v>14.096740933373701</v>
      </c>
      <c r="K299" s="4">
        <v>161.128323694654</v>
      </c>
      <c r="L299" s="4">
        <v>17.6647945736518</v>
      </c>
      <c r="M299" s="4">
        <v>76.598305791147098</v>
      </c>
      <c r="N299" s="4">
        <v>73.159861767009403</v>
      </c>
      <c r="O299" s="4">
        <v>50.811253310915703</v>
      </c>
      <c r="P299" s="4">
        <v>242321.07957733099</v>
      </c>
      <c r="Q299" s="4">
        <v>225925.97992792499</v>
      </c>
      <c r="R299" s="4">
        <v>778.68156777732395</v>
      </c>
      <c r="S299" s="4">
        <v>0</v>
      </c>
      <c r="T299" s="4">
        <v>0</v>
      </c>
      <c r="U299" s="4">
        <v>1.9349612257254699E-2</v>
      </c>
      <c r="V299" s="4">
        <v>1</v>
      </c>
      <c r="W299" s="4">
        <v>0</v>
      </c>
      <c r="X299" s="4">
        <v>0.80269485641363503</v>
      </c>
      <c r="Y299" s="4">
        <v>0</v>
      </c>
      <c r="Z299" s="5">
        <v>6.3018664497337801E-4</v>
      </c>
      <c r="AA299" s="5">
        <v>5.95327910455036E-4</v>
      </c>
      <c r="AB299" s="10">
        <v>6.2835384286740103E-3</v>
      </c>
      <c r="AC299" s="10">
        <v>2.0354066800262901E-3</v>
      </c>
      <c r="AD299" s="10">
        <v>1.1238529624886501E-2</v>
      </c>
      <c r="AE299" s="4">
        <v>0.28952748207409501</v>
      </c>
      <c r="AF299" s="4">
        <v>9.2895572885613203E-2</v>
      </c>
      <c r="AG299" s="4">
        <v>0.32474905891068001</v>
      </c>
      <c r="AH299" s="4">
        <v>0.43082746753879197</v>
      </c>
      <c r="AI299" s="4">
        <v>0.47949006645500603</v>
      </c>
      <c r="AJ299" s="4">
        <v>0.519952596805906</v>
      </c>
      <c r="AK299" s="4">
        <v>0.55749438882982205</v>
      </c>
      <c r="AL299" s="4">
        <v>0.62705747335042505</v>
      </c>
      <c r="AM299" s="4">
        <v>0</v>
      </c>
      <c r="AN299" s="4">
        <v>0</v>
      </c>
      <c r="AO299" s="4" t="s">
        <v>80</v>
      </c>
      <c r="AP299" s="4" t="s">
        <v>81</v>
      </c>
      <c r="AQ299">
        <v>8714190971.7999992</v>
      </c>
      <c r="AR299" s="4">
        <v>38571</v>
      </c>
      <c r="AS299" s="15">
        <v>0</v>
      </c>
      <c r="AT299" s="15">
        <v>0</v>
      </c>
      <c r="AU299" s="15">
        <v>0</v>
      </c>
      <c r="AV299" s="15">
        <v>100</v>
      </c>
      <c r="AW299" s="15">
        <v>0</v>
      </c>
      <c r="AX299" s="15">
        <v>100</v>
      </c>
      <c r="AY299" s="31">
        <v>6946.8926729362602</v>
      </c>
    </row>
    <row r="300" spans="1:51" x14ac:dyDescent="0.25">
      <c r="A300">
        <v>97</v>
      </c>
      <c r="B300" s="4">
        <v>0.97432679275960998</v>
      </c>
      <c r="C300" s="4">
        <v>30.302817620199299</v>
      </c>
      <c r="D300" s="4">
        <v>26.809326561973698</v>
      </c>
      <c r="E300" s="4">
        <v>2.9636165954373499E-2</v>
      </c>
      <c r="F300" s="5">
        <v>2.5673207240389798E-2</v>
      </c>
      <c r="G300" s="5">
        <v>0</v>
      </c>
      <c r="H300" s="4">
        <v>5.2159755631007503</v>
      </c>
      <c r="I300" s="4">
        <v>3.79948607042973</v>
      </c>
      <c r="J300" s="4">
        <v>21.521186508003002</v>
      </c>
      <c r="K300" s="4">
        <v>184.8519136411</v>
      </c>
      <c r="L300" s="4">
        <v>16.878492751534498</v>
      </c>
      <c r="M300" s="4">
        <v>75.421665981726306</v>
      </c>
      <c r="N300" s="4">
        <v>88.065328288396103</v>
      </c>
      <c r="O300" s="4">
        <v>59.919327016087202</v>
      </c>
      <c r="P300" s="4">
        <v>252441.899068823</v>
      </c>
      <c r="Q300" s="4">
        <v>236468.28126499901</v>
      </c>
      <c r="R300" s="4">
        <v>776.86769270871298</v>
      </c>
      <c r="S300" s="4">
        <v>0</v>
      </c>
      <c r="T300" s="4">
        <v>0</v>
      </c>
      <c r="U300" s="4">
        <v>2.8630665403989598E-2</v>
      </c>
      <c r="V300" s="4">
        <v>1</v>
      </c>
      <c r="W300" s="4">
        <v>0</v>
      </c>
      <c r="X300" s="4">
        <v>0.73373839505690097</v>
      </c>
      <c r="Y300" s="4">
        <v>0</v>
      </c>
      <c r="Z300" s="5">
        <v>6.1154850653970705E-4</v>
      </c>
      <c r="AA300" s="5">
        <v>6.7042257465702796E-4</v>
      </c>
      <c r="AB300" s="10">
        <v>6.48322499367757E-3</v>
      </c>
      <c r="AC300" s="10">
        <v>2.3478241718372398E-3</v>
      </c>
      <c r="AD300" s="10">
        <v>1.55601685320897E-2</v>
      </c>
      <c r="AE300" s="4">
        <v>0.320464221629637</v>
      </c>
      <c r="AF300" s="4">
        <v>6.6441574452933805E-2</v>
      </c>
      <c r="AG300" s="4">
        <v>0.23323345982698701</v>
      </c>
      <c r="AH300" s="4">
        <v>0.34085382404921799</v>
      </c>
      <c r="AI300" s="4">
        <v>0.40235795281306502</v>
      </c>
      <c r="AJ300" s="4">
        <v>0.45928941203382101</v>
      </c>
      <c r="AK300" s="4">
        <v>0.51806540422815095</v>
      </c>
      <c r="AL300" s="4">
        <v>0.59108566037247201</v>
      </c>
      <c r="AM300" s="4">
        <v>0</v>
      </c>
      <c r="AN300" s="4">
        <v>0</v>
      </c>
      <c r="AO300" s="4" t="s">
        <v>82</v>
      </c>
      <c r="AP300" s="4" t="s">
        <v>83</v>
      </c>
      <c r="AQ300">
        <v>3271302203.02</v>
      </c>
      <c r="AR300" s="4">
        <v>13834</v>
      </c>
      <c r="AS300" s="15">
        <v>0</v>
      </c>
      <c r="AT300" s="15">
        <v>0</v>
      </c>
      <c r="AU300" s="15">
        <v>0</v>
      </c>
      <c r="AV300" s="15">
        <v>100</v>
      </c>
      <c r="AW300" s="15">
        <v>0</v>
      </c>
      <c r="AX300" s="15">
        <v>100</v>
      </c>
      <c r="AY300" s="31">
        <v>6965.4809154019304</v>
      </c>
    </row>
    <row r="301" spans="1:51" x14ac:dyDescent="0.25">
      <c r="A301">
        <v>97</v>
      </c>
      <c r="B301" s="4">
        <v>0.97284851819987594</v>
      </c>
      <c r="C301" s="4">
        <v>36.123649012625499</v>
      </c>
      <c r="D301" s="4">
        <v>28.1308247845996</v>
      </c>
      <c r="E301" s="4">
        <v>3.6662777094144498E-2</v>
      </c>
      <c r="F301" s="5">
        <v>2.7151481800123799E-2</v>
      </c>
      <c r="G301" s="5">
        <v>0</v>
      </c>
      <c r="H301" s="4">
        <v>5.2138948698077803</v>
      </c>
      <c r="I301" s="4">
        <v>3.8288019964745401</v>
      </c>
      <c r="J301" s="4">
        <v>26.5573097176317</v>
      </c>
      <c r="K301" s="4">
        <v>209.89694491346199</v>
      </c>
      <c r="L301" s="4">
        <v>17.195725138616599</v>
      </c>
      <c r="M301" s="4">
        <v>73.649643884275704</v>
      </c>
      <c r="N301" s="4">
        <v>96.2330769659212</v>
      </c>
      <c r="O301" s="4">
        <v>67.802247036996405</v>
      </c>
      <c r="P301" s="4">
        <v>246882.945780315</v>
      </c>
      <c r="Q301" s="4">
        <v>232112.52334646601</v>
      </c>
      <c r="R301" s="4">
        <v>774.87977949562003</v>
      </c>
      <c r="S301" s="4">
        <v>0</v>
      </c>
      <c r="T301" s="4">
        <v>0</v>
      </c>
      <c r="U301" s="4">
        <v>2.7859124991704901E-2</v>
      </c>
      <c r="V301" s="4">
        <v>1</v>
      </c>
      <c r="W301" s="4">
        <v>0</v>
      </c>
      <c r="X301" s="4">
        <v>0.78086109914605095</v>
      </c>
      <c r="Y301" s="4">
        <v>0</v>
      </c>
      <c r="Z301" s="5">
        <v>6.0156766088913704E-4</v>
      </c>
      <c r="AA301" s="5">
        <v>6.8749140799567504E-4</v>
      </c>
      <c r="AB301" s="10">
        <v>6.4908961910897E-3</v>
      </c>
      <c r="AC301" s="10">
        <v>1.8821185190609801E-3</v>
      </c>
      <c r="AD301" s="10">
        <v>1.7489389517414699E-2</v>
      </c>
      <c r="AE301" s="4">
        <v>0.27722966191694198</v>
      </c>
      <c r="AF301" s="4">
        <v>7.5720436769122101E-2</v>
      </c>
      <c r="AG301" s="4">
        <v>0.32615006793203299</v>
      </c>
      <c r="AH301" s="4">
        <v>0.47620381284195301</v>
      </c>
      <c r="AI301" s="4">
        <v>0.54429068556078797</v>
      </c>
      <c r="AJ301" s="4">
        <v>0.60123659590221401</v>
      </c>
      <c r="AK301" s="4">
        <v>0.63322917867594397</v>
      </c>
      <c r="AL301" s="4">
        <v>0.68866932410924697</v>
      </c>
      <c r="AM301" s="4">
        <v>0</v>
      </c>
      <c r="AN301" s="4">
        <v>0</v>
      </c>
      <c r="AO301" s="4" t="s">
        <v>84</v>
      </c>
      <c r="AP301" s="4" t="s">
        <v>85</v>
      </c>
      <c r="AQ301">
        <v>942608957.30999994</v>
      </c>
      <c r="AR301" s="4">
        <v>4061</v>
      </c>
      <c r="AS301" s="15">
        <v>0</v>
      </c>
      <c r="AT301" s="15">
        <v>0</v>
      </c>
      <c r="AU301" s="15">
        <v>0</v>
      </c>
      <c r="AV301" s="15">
        <v>100</v>
      </c>
      <c r="AW301" s="15">
        <v>0</v>
      </c>
      <c r="AX301" s="15">
        <v>100</v>
      </c>
      <c r="AY301" s="31">
        <v>7070.5924354826702</v>
      </c>
    </row>
    <row r="302" spans="1:51" x14ac:dyDescent="0.25">
      <c r="A302">
        <v>97</v>
      </c>
      <c r="B302" s="4">
        <v>0.97235682011698898</v>
      </c>
      <c r="C302" s="4">
        <v>46.533870127659902</v>
      </c>
      <c r="D302" s="4">
        <v>28.565505424526499</v>
      </c>
      <c r="E302" s="4">
        <v>5.0838976992060803E-2</v>
      </c>
      <c r="F302" s="5">
        <v>2.7643179883010099E-2</v>
      </c>
      <c r="G302" s="5">
        <v>0</v>
      </c>
      <c r="H302" s="4">
        <v>5.3605225565318504</v>
      </c>
      <c r="I302" s="4">
        <v>3.8911496971916799</v>
      </c>
      <c r="J302" s="4">
        <v>35.139486807250897</v>
      </c>
      <c r="K302" s="4">
        <v>235.80088829719699</v>
      </c>
      <c r="L302" s="4">
        <v>17.140777183268099</v>
      </c>
      <c r="M302" s="4">
        <v>72.4804619832464</v>
      </c>
      <c r="N302" s="4">
        <v>102.40508695325001</v>
      </c>
      <c r="O302" s="4">
        <v>69.017504172107706</v>
      </c>
      <c r="P302" s="4">
        <v>246081.54574341199</v>
      </c>
      <c r="Q302" s="4">
        <v>232864.68044801301</v>
      </c>
      <c r="R302" s="4">
        <v>773.61360889232105</v>
      </c>
      <c r="S302" s="4">
        <v>0</v>
      </c>
      <c r="T302" s="4">
        <v>0</v>
      </c>
      <c r="U302" s="4">
        <v>3.4993129006129303E-2</v>
      </c>
      <c r="V302" s="4">
        <v>1</v>
      </c>
      <c r="W302" s="4">
        <v>0</v>
      </c>
      <c r="X302" s="4">
        <v>0.94649025242245499</v>
      </c>
      <c r="Y302" s="4">
        <v>0</v>
      </c>
      <c r="Z302" s="5">
        <v>6.0515359818028296E-4</v>
      </c>
      <c r="AA302" s="5">
        <v>8.0485265198414104E-4</v>
      </c>
      <c r="AB302" s="10">
        <v>6.8765560932717304E-3</v>
      </c>
      <c r="AC302" s="10">
        <v>2.3325154461150202E-3</v>
      </c>
      <c r="AD302" s="10">
        <v>1.70240828159199E-2</v>
      </c>
      <c r="AE302" s="4">
        <v>0.33484397622872902</v>
      </c>
      <c r="AF302" s="4">
        <v>1.7172746945695198E-2</v>
      </c>
      <c r="AG302" s="4">
        <v>0.183815876063991</v>
      </c>
      <c r="AH302" s="4">
        <v>0.33079394562134001</v>
      </c>
      <c r="AI302" s="4">
        <v>0.41912781094087798</v>
      </c>
      <c r="AJ302" s="4">
        <v>0.46644232699663601</v>
      </c>
      <c r="AK302" s="4">
        <v>0.52771461518353302</v>
      </c>
      <c r="AL302" s="4">
        <v>0.60236410076372804</v>
      </c>
      <c r="AM302" s="4">
        <v>0</v>
      </c>
      <c r="AN302" s="4">
        <v>0</v>
      </c>
      <c r="AO302" s="4" t="s">
        <v>86</v>
      </c>
      <c r="AP302" s="4" t="s">
        <v>87</v>
      </c>
      <c r="AQ302">
        <v>275478916.97000003</v>
      </c>
      <c r="AR302" s="4">
        <v>1183</v>
      </c>
      <c r="AS302" s="15">
        <v>0</v>
      </c>
      <c r="AT302" s="15">
        <v>0</v>
      </c>
      <c r="AU302" s="15">
        <v>0</v>
      </c>
      <c r="AV302" s="15">
        <v>100</v>
      </c>
      <c r="AW302" s="15">
        <v>0</v>
      </c>
      <c r="AX302" s="15">
        <v>100</v>
      </c>
      <c r="AY302">
        <v>7064.53450007842</v>
      </c>
    </row>
    <row r="305" spans="1:51" x14ac:dyDescent="0.25">
      <c r="F305" t="s">
        <v>167</v>
      </c>
    </row>
    <row r="306" spans="1:51" x14ac:dyDescent="0.25">
      <c r="A306" t="s">
        <v>20</v>
      </c>
      <c r="B306" t="s">
        <v>21</v>
      </c>
      <c r="C306" t="s">
        <v>22</v>
      </c>
      <c r="D306" t="s">
        <v>23</v>
      </c>
      <c r="E306" t="s">
        <v>94</v>
      </c>
      <c r="F306" t="s">
        <v>95</v>
      </c>
      <c r="G306" t="s">
        <v>24</v>
      </c>
      <c r="H306" t="s">
        <v>25</v>
      </c>
      <c r="I306" t="s">
        <v>26</v>
      </c>
      <c r="J306" t="s">
        <v>27</v>
      </c>
      <c r="K306" t="s">
        <v>28</v>
      </c>
      <c r="L306" t="s">
        <v>29</v>
      </c>
      <c r="M306" t="s">
        <v>30</v>
      </c>
      <c r="N306" t="s">
        <v>31</v>
      </c>
      <c r="O306" t="s">
        <v>32</v>
      </c>
      <c r="P306" t="s">
        <v>33</v>
      </c>
      <c r="Q306" t="s">
        <v>34</v>
      </c>
      <c r="R306" t="s">
        <v>35</v>
      </c>
      <c r="S306" t="s">
        <v>36</v>
      </c>
      <c r="T306" t="s">
        <v>37</v>
      </c>
      <c r="U306" t="s">
        <v>38</v>
      </c>
      <c r="V306" t="s">
        <v>39</v>
      </c>
      <c r="W306" t="s">
        <v>40</v>
      </c>
      <c r="X306" t="s">
        <v>41</v>
      </c>
      <c r="Y306" t="s">
        <v>42</v>
      </c>
      <c r="Z306" t="s">
        <v>43</v>
      </c>
      <c r="AA306" t="s">
        <v>44</v>
      </c>
      <c r="AB306" t="s">
        <v>45</v>
      </c>
      <c r="AC306" t="s">
        <v>46</v>
      </c>
      <c r="AD306" t="s">
        <v>47</v>
      </c>
      <c r="AE306" t="s">
        <v>48</v>
      </c>
      <c r="AF306" t="s">
        <v>49</v>
      </c>
      <c r="AG306" t="s">
        <v>50</v>
      </c>
      <c r="AH306" t="s">
        <v>51</v>
      </c>
      <c r="AI306" t="s">
        <v>52</v>
      </c>
      <c r="AJ306" t="s">
        <v>53</v>
      </c>
      <c r="AK306" t="s">
        <v>54</v>
      </c>
      <c r="AL306" t="s">
        <v>55</v>
      </c>
      <c r="AM306" t="s">
        <v>56</v>
      </c>
      <c r="AN306" t="s">
        <v>57</v>
      </c>
      <c r="AO306" t="s">
        <v>58</v>
      </c>
      <c r="AP306" t="s">
        <v>59</v>
      </c>
      <c r="AQ306" t="s">
        <v>60</v>
      </c>
      <c r="AR306" t="s">
        <v>61</v>
      </c>
      <c r="AS306" t="s">
        <v>116</v>
      </c>
      <c r="AT306" t="s">
        <v>117</v>
      </c>
      <c r="AU306" t="s">
        <v>118</v>
      </c>
      <c r="AV306" t="s">
        <v>119</v>
      </c>
      <c r="AW306" t="s">
        <v>120</v>
      </c>
      <c r="AX306" t="s">
        <v>121</v>
      </c>
      <c r="AY306" t="s">
        <v>171</v>
      </c>
    </row>
    <row r="307" spans="1:51" x14ac:dyDescent="0.25">
      <c r="A307">
        <v>96</v>
      </c>
      <c r="B307" s="4">
        <v>0.97846819351456704</v>
      </c>
      <c r="C307" s="4">
        <v>0.43726408375540599</v>
      </c>
      <c r="D307" s="4">
        <v>22.9876183411677</v>
      </c>
      <c r="E307" s="4">
        <v>3.6511906043100402E-4</v>
      </c>
      <c r="F307" s="5">
        <v>2.1531806485432601E-2</v>
      </c>
      <c r="G307" s="5">
        <v>0</v>
      </c>
      <c r="H307" s="4">
        <v>4.875</v>
      </c>
      <c r="I307" s="4">
        <v>3.7611248468737402</v>
      </c>
      <c r="J307" s="4">
        <v>0.35060000000000002</v>
      </c>
      <c r="K307" s="4">
        <v>52.564756683563601</v>
      </c>
      <c r="L307" s="4">
        <v>100</v>
      </c>
      <c r="M307" s="4">
        <v>75.484285895824598</v>
      </c>
      <c r="N307" s="4">
        <v>40</v>
      </c>
      <c r="O307" s="4">
        <v>2.1021999745845501</v>
      </c>
      <c r="P307" s="4">
        <v>32925.869853228804</v>
      </c>
      <c r="Q307" s="4">
        <v>32893.379999999997</v>
      </c>
      <c r="R307" s="4">
        <v>799</v>
      </c>
      <c r="S307" s="4">
        <v>0</v>
      </c>
      <c r="T307" s="4">
        <v>0</v>
      </c>
      <c r="U307" s="4">
        <v>0</v>
      </c>
      <c r="V307" s="4">
        <v>1</v>
      </c>
      <c r="W307" s="4">
        <v>0</v>
      </c>
      <c r="X307" s="4">
        <v>1</v>
      </c>
      <c r="Y307" s="4">
        <v>0</v>
      </c>
      <c r="Z307" s="5">
        <v>1.163710216463E-2</v>
      </c>
      <c r="AA307" s="5">
        <v>1.9359632892697499E-4</v>
      </c>
      <c r="AB307" s="10">
        <v>6.7956155803143301E-3</v>
      </c>
      <c r="AC307" s="10">
        <v>2.1029574407494698E-3</v>
      </c>
      <c r="AD307" s="10">
        <v>8.0251497081175601E-4</v>
      </c>
      <c r="AE307" s="4">
        <v>0.50250083450320604</v>
      </c>
      <c r="AF307" s="4">
        <v>0</v>
      </c>
      <c r="AG307" s="4">
        <v>0</v>
      </c>
      <c r="AH307" s="4">
        <v>0</v>
      </c>
      <c r="AI307" s="4">
        <v>0</v>
      </c>
      <c r="AJ307" s="4">
        <v>0</v>
      </c>
      <c r="AK307" s="4">
        <v>0</v>
      </c>
      <c r="AL307" s="4">
        <v>0</v>
      </c>
      <c r="AM307" s="4">
        <v>0</v>
      </c>
      <c r="AN307" s="4">
        <v>0</v>
      </c>
      <c r="AO307" s="4" t="s">
        <v>149</v>
      </c>
      <c r="AP307" s="4" t="s">
        <v>133</v>
      </c>
      <c r="AQ307">
        <v>65786.759999999995</v>
      </c>
      <c r="AR307" s="4">
        <v>2</v>
      </c>
      <c r="AS307" s="15">
        <v>0</v>
      </c>
      <c r="AT307" s="15">
        <v>0</v>
      </c>
      <c r="AU307" s="15">
        <v>0</v>
      </c>
      <c r="AV307" s="15">
        <v>100</v>
      </c>
      <c r="AW307" s="15">
        <v>0</v>
      </c>
      <c r="AX307" s="15">
        <v>100</v>
      </c>
      <c r="AY307" s="31">
        <v>6104.9697383364</v>
      </c>
    </row>
    <row r="308" spans="1:51" x14ac:dyDescent="0.25">
      <c r="A308">
        <v>96</v>
      </c>
      <c r="B308" s="4">
        <v>0.97293679</v>
      </c>
      <c r="C308" s="4">
        <v>100</v>
      </c>
      <c r="D308" s="4">
        <v>28.052532780132399</v>
      </c>
      <c r="E308" s="4">
        <v>1</v>
      </c>
      <c r="F308" s="5">
        <v>2.7063210000000001E-2</v>
      </c>
      <c r="G308" s="5">
        <v>0</v>
      </c>
      <c r="H308" s="4">
        <v>5.125</v>
      </c>
      <c r="I308" s="4">
        <v>3.939838</v>
      </c>
      <c r="J308" s="4">
        <v>21.617100000000001</v>
      </c>
      <c r="K308" s="4">
        <v>58.68</v>
      </c>
      <c r="L308" s="4">
        <v>100</v>
      </c>
      <c r="M308" s="4">
        <v>63</v>
      </c>
      <c r="N308" s="4">
        <v>95</v>
      </c>
      <c r="O308" s="4">
        <v>1.81</v>
      </c>
      <c r="P308" s="4">
        <v>6160.88</v>
      </c>
      <c r="Q308" s="4">
        <v>6160.88</v>
      </c>
      <c r="R308" s="4">
        <v>780</v>
      </c>
      <c r="S308" s="4">
        <v>0</v>
      </c>
      <c r="T308" s="4">
        <v>0</v>
      </c>
      <c r="U308" s="4">
        <v>0</v>
      </c>
      <c r="V308" s="4">
        <v>1</v>
      </c>
      <c r="W308" s="4">
        <v>0</v>
      </c>
      <c r="X308" s="4">
        <v>1</v>
      </c>
      <c r="Y308" s="4">
        <v>0</v>
      </c>
      <c r="Z308" s="5">
        <v>1.4677849999999999E-2</v>
      </c>
      <c r="AA308" s="5">
        <v>3.6649000000000002E-4</v>
      </c>
      <c r="AB308" s="10">
        <v>9.5718699999999997E-3</v>
      </c>
      <c r="AC308" s="10">
        <v>2.2331299999999998E-3</v>
      </c>
      <c r="AD308" s="10">
        <v>2.1384999999999999E-4</v>
      </c>
      <c r="AE308" s="4">
        <v>0.39080045152399601</v>
      </c>
      <c r="AF308" s="4">
        <v>0</v>
      </c>
      <c r="AG308" s="4">
        <v>0</v>
      </c>
      <c r="AH308" s="4">
        <v>0</v>
      </c>
      <c r="AI308" s="4">
        <v>0</v>
      </c>
      <c r="AJ308" s="4">
        <v>0</v>
      </c>
      <c r="AK308" s="4">
        <v>0</v>
      </c>
      <c r="AL308" s="4">
        <v>1</v>
      </c>
      <c r="AM308" s="4">
        <v>0</v>
      </c>
      <c r="AN308" s="4">
        <v>0</v>
      </c>
      <c r="AO308" s="4" t="s">
        <v>150</v>
      </c>
      <c r="AP308" s="4" t="s">
        <v>134</v>
      </c>
      <c r="AQ308">
        <v>6160.88</v>
      </c>
      <c r="AR308" s="4">
        <v>1</v>
      </c>
      <c r="AS308" s="15">
        <v>0</v>
      </c>
      <c r="AT308" s="15">
        <v>0</v>
      </c>
      <c r="AU308" s="15">
        <v>0</v>
      </c>
      <c r="AV308" s="15">
        <v>100</v>
      </c>
      <c r="AW308" s="15">
        <v>0</v>
      </c>
      <c r="AX308" s="15">
        <v>100</v>
      </c>
      <c r="AY308" s="31">
        <v>7940.32</v>
      </c>
    </row>
    <row r="309" spans="1:51" x14ac:dyDescent="0.25">
      <c r="A309">
        <v>96</v>
      </c>
      <c r="B309" s="4">
        <v>0.98546752592357201</v>
      </c>
      <c r="C309" s="4">
        <v>40.0488878347061</v>
      </c>
      <c r="D309" s="4">
        <v>16.110460437522399</v>
      </c>
      <c r="E309" s="4">
        <v>4.1740565701311197E-2</v>
      </c>
      <c r="F309" s="5">
        <v>1.45324740764273E-2</v>
      </c>
      <c r="G309" s="5">
        <v>0</v>
      </c>
      <c r="H309" s="4">
        <v>5.25</v>
      </c>
      <c r="I309" s="4">
        <v>3.9864999999999999</v>
      </c>
      <c r="J309" s="4">
        <v>11.511377822637799</v>
      </c>
      <c r="K309" s="4">
        <v>69.62</v>
      </c>
      <c r="L309" s="4">
        <v>100</v>
      </c>
      <c r="M309" s="4">
        <v>74.813979989454396</v>
      </c>
      <c r="N309" s="4">
        <v>80.831379728306104</v>
      </c>
      <c r="O309" s="4">
        <v>8.9862257744856304</v>
      </c>
      <c r="P309" s="4">
        <v>29898.946332119001</v>
      </c>
      <c r="Q309" s="4">
        <v>24629.68</v>
      </c>
      <c r="R309" s="4">
        <v>781.23209111933204</v>
      </c>
      <c r="S309" s="4">
        <v>0</v>
      </c>
      <c r="T309" s="4">
        <v>0</v>
      </c>
      <c r="U309" s="4">
        <v>0</v>
      </c>
      <c r="V309" s="4">
        <v>1</v>
      </c>
      <c r="W309" s="4">
        <v>0</v>
      </c>
      <c r="X309" s="4">
        <v>0.52345544075278205</v>
      </c>
      <c r="Y309" s="4">
        <v>0</v>
      </c>
      <c r="Z309" s="5">
        <v>6.8391044872947301E-3</v>
      </c>
      <c r="AA309" s="5">
        <v>1.1331835906922E-4</v>
      </c>
      <c r="AB309" s="10">
        <v>6.7119782550808596E-3</v>
      </c>
      <c r="AC309" s="10">
        <v>0</v>
      </c>
      <c r="AD309" s="10">
        <v>8.6806297498248695E-4</v>
      </c>
      <c r="AE309" s="4">
        <v>9.8475692777655E-2</v>
      </c>
      <c r="AF309" s="4">
        <v>0</v>
      </c>
      <c r="AG309" s="4">
        <v>0.88066092075360503</v>
      </c>
      <c r="AH309" s="4">
        <v>1</v>
      </c>
      <c r="AI309" s="4">
        <v>1</v>
      </c>
      <c r="AJ309" s="4">
        <v>1</v>
      </c>
      <c r="AK309" s="4">
        <v>1</v>
      </c>
      <c r="AL309" s="4">
        <v>1</v>
      </c>
      <c r="AM309" s="4">
        <v>0</v>
      </c>
      <c r="AN309" s="4">
        <v>0</v>
      </c>
      <c r="AO309" s="4" t="s">
        <v>152</v>
      </c>
      <c r="AP309" s="4" t="s">
        <v>136</v>
      </c>
      <c r="AQ309">
        <v>73889.039999999994</v>
      </c>
      <c r="AR309" s="4">
        <v>3</v>
      </c>
      <c r="AS309" s="15">
        <v>0</v>
      </c>
      <c r="AT309" s="15">
        <v>0</v>
      </c>
      <c r="AU309" s="15">
        <v>0</v>
      </c>
      <c r="AV309" s="15">
        <v>100</v>
      </c>
      <c r="AW309" s="15">
        <v>0</v>
      </c>
      <c r="AX309" s="15">
        <v>100</v>
      </c>
      <c r="AY309" s="31">
        <v>6134.4145753889798</v>
      </c>
    </row>
    <row r="310" spans="1:51" x14ac:dyDescent="0.25">
      <c r="A310">
        <v>96</v>
      </c>
      <c r="B310" s="4">
        <v>0.98387847532008599</v>
      </c>
      <c r="C310" s="4">
        <v>74.521774242252505</v>
      </c>
      <c r="D310" s="4">
        <v>17.719387980073801</v>
      </c>
      <c r="E310" s="4">
        <v>0.107693414023735</v>
      </c>
      <c r="F310" s="5">
        <v>1.6121524679913801E-2</v>
      </c>
      <c r="G310" s="5">
        <v>0</v>
      </c>
      <c r="H310" s="4">
        <v>5.1761278425052</v>
      </c>
      <c r="I310" s="4">
        <v>3.8957624613544102</v>
      </c>
      <c r="J310" s="4">
        <v>11.139608798079999</v>
      </c>
      <c r="K310" s="4">
        <v>71.316321686179407</v>
      </c>
      <c r="L310" s="4">
        <v>97.971356905719702</v>
      </c>
      <c r="M310" s="4">
        <v>80.261006375507506</v>
      </c>
      <c r="N310" s="4">
        <v>73.631134914439798</v>
      </c>
      <c r="O310" s="4">
        <v>8.5997279121752506</v>
      </c>
      <c r="P310" s="4">
        <v>33809.627579944303</v>
      </c>
      <c r="Q310" s="4">
        <v>29257.905999999999</v>
      </c>
      <c r="R310" s="4">
        <v>778.69203086509299</v>
      </c>
      <c r="S310" s="4">
        <v>0</v>
      </c>
      <c r="T310" s="4">
        <v>0</v>
      </c>
      <c r="U310" s="4">
        <v>0</v>
      </c>
      <c r="V310" s="4">
        <v>1</v>
      </c>
      <c r="W310" s="4">
        <v>0</v>
      </c>
      <c r="X310" s="4">
        <v>0.54155126481027005</v>
      </c>
      <c r="Y310" s="4">
        <v>0</v>
      </c>
      <c r="Z310" s="5">
        <v>7.9452456554607795E-3</v>
      </c>
      <c r="AA310" s="5">
        <v>2.4888932966904702E-4</v>
      </c>
      <c r="AB310" s="10">
        <v>6.9308488919323204E-3</v>
      </c>
      <c r="AC310" s="10">
        <v>1.36104595099868E-5</v>
      </c>
      <c r="AD310" s="10">
        <v>9.8291783745904399E-4</v>
      </c>
      <c r="AE310" s="4">
        <v>8.0390252783767102E-2</v>
      </c>
      <c r="AF310" s="4">
        <v>0.25058826834702302</v>
      </c>
      <c r="AG310" s="4">
        <v>0.94629711367587199</v>
      </c>
      <c r="AH310" s="4">
        <v>1</v>
      </c>
      <c r="AI310" s="4">
        <v>1</v>
      </c>
      <c r="AJ310" s="4">
        <v>1</v>
      </c>
      <c r="AK310" s="4">
        <v>1</v>
      </c>
      <c r="AL310" s="4">
        <v>1</v>
      </c>
      <c r="AM310" s="4">
        <v>0</v>
      </c>
      <c r="AN310" s="4">
        <v>0</v>
      </c>
      <c r="AO310" s="4" t="s">
        <v>72</v>
      </c>
      <c r="AP310" s="4" t="s">
        <v>73</v>
      </c>
      <c r="AQ310">
        <v>146289.53</v>
      </c>
      <c r="AR310" s="4">
        <v>5</v>
      </c>
      <c r="AS310" s="15">
        <v>0</v>
      </c>
      <c r="AT310" s="15">
        <v>0</v>
      </c>
      <c r="AU310" s="15">
        <v>0</v>
      </c>
      <c r="AV310" s="15">
        <v>100</v>
      </c>
      <c r="AW310" s="15">
        <v>0</v>
      </c>
      <c r="AX310" s="15">
        <v>100</v>
      </c>
      <c r="AY310">
        <v>6270.7584472607105</v>
      </c>
    </row>
    <row r="311" spans="1:51" x14ac:dyDescent="0.25">
      <c r="A311">
        <v>96</v>
      </c>
      <c r="B311" s="4">
        <v>0.97448138710711396</v>
      </c>
      <c r="C311" s="4">
        <v>36.268355871575402</v>
      </c>
      <c r="D311" s="4">
        <v>26.669848794662698</v>
      </c>
      <c r="E311" s="4">
        <v>3.6844829938476903E-2</v>
      </c>
      <c r="F311" s="5">
        <v>2.5518612892885199E-2</v>
      </c>
      <c r="G311" s="5">
        <v>0</v>
      </c>
      <c r="H311" s="4">
        <v>4.7308723336677803</v>
      </c>
      <c r="I311" s="4">
        <v>3.8640733960401201</v>
      </c>
      <c r="J311" s="4">
        <v>2.1313651779570599</v>
      </c>
      <c r="K311" s="4">
        <v>92.694392886674294</v>
      </c>
      <c r="L311" s="4">
        <v>31.898365095373698</v>
      </c>
      <c r="M311" s="4">
        <v>70.254730917580403</v>
      </c>
      <c r="N311" s="4">
        <v>84.448779716871599</v>
      </c>
      <c r="O311" s="4">
        <v>50.200859781136799</v>
      </c>
      <c r="P311" s="4">
        <v>192894.327814333</v>
      </c>
      <c r="Q311" s="4">
        <v>109748.67833333299</v>
      </c>
      <c r="R311" s="4">
        <v>778.92340026725105</v>
      </c>
      <c r="S311" s="4">
        <v>0</v>
      </c>
      <c r="T311" s="4">
        <v>0</v>
      </c>
      <c r="U311" s="4">
        <v>3.45529877391729E-4</v>
      </c>
      <c r="V311" s="4">
        <v>1</v>
      </c>
      <c r="W311" s="4">
        <v>0</v>
      </c>
      <c r="X311" s="4">
        <v>0.882015664652535</v>
      </c>
      <c r="Y311" s="4">
        <v>0</v>
      </c>
      <c r="Z311" s="5">
        <v>1.7375852510252701E-3</v>
      </c>
      <c r="AA311" s="5">
        <v>3.2658397238739698E-4</v>
      </c>
      <c r="AB311" s="10">
        <v>7.23171664664624E-3</v>
      </c>
      <c r="AC311" s="10">
        <v>1.41601442635391E-3</v>
      </c>
      <c r="AD311" s="10">
        <v>1.4806694220384701E-2</v>
      </c>
      <c r="AE311" s="4">
        <v>0.30263417545480997</v>
      </c>
      <c r="AF311" s="4">
        <v>2.7559452294503201E-2</v>
      </c>
      <c r="AG311" s="4">
        <v>0.19897399867421001</v>
      </c>
      <c r="AH311" s="4">
        <v>0.45771229856628098</v>
      </c>
      <c r="AI311" s="4">
        <v>0.55345912997539104</v>
      </c>
      <c r="AJ311" s="4">
        <v>0.57471148038034903</v>
      </c>
      <c r="AK311" s="4">
        <v>0.62292074934814401</v>
      </c>
      <c r="AL311" s="4">
        <v>0.65106645495606097</v>
      </c>
      <c r="AM311" s="4">
        <v>0</v>
      </c>
      <c r="AN311" s="4">
        <v>0</v>
      </c>
      <c r="AO311" s="4" t="s">
        <v>74</v>
      </c>
      <c r="AP311" s="4" t="s">
        <v>75</v>
      </c>
      <c r="AQ311">
        <v>25022698.66</v>
      </c>
      <c r="AR311" s="4">
        <v>228</v>
      </c>
      <c r="AS311" s="15">
        <v>0</v>
      </c>
      <c r="AT311" s="15">
        <v>0</v>
      </c>
      <c r="AU311" s="15">
        <v>0</v>
      </c>
      <c r="AV311" s="15">
        <v>100</v>
      </c>
      <c r="AW311" s="15">
        <v>0</v>
      </c>
      <c r="AX311" s="15">
        <v>100</v>
      </c>
      <c r="AY311">
        <v>6555.7031914387298</v>
      </c>
    </row>
    <row r="312" spans="1:51" x14ac:dyDescent="0.25">
      <c r="A312">
        <v>96</v>
      </c>
      <c r="B312" s="4">
        <v>0.97219173566420702</v>
      </c>
      <c r="C312" s="4">
        <v>37.062780755450198</v>
      </c>
      <c r="D312" s="4">
        <v>28.710905368131201</v>
      </c>
      <c r="E312" s="4">
        <v>3.7851081824303301E-2</v>
      </c>
      <c r="F312" s="5">
        <v>2.7808264335792601E-2</v>
      </c>
      <c r="G312" s="5">
        <v>0</v>
      </c>
      <c r="H312" s="4">
        <v>4.8663497628288797</v>
      </c>
      <c r="I312" s="4">
        <v>3.8551060838304201</v>
      </c>
      <c r="J312" s="4">
        <v>-2.16503923178997</v>
      </c>
      <c r="K312" s="4">
        <v>115.21673985990699</v>
      </c>
      <c r="L312" s="4">
        <v>23.256762902557401</v>
      </c>
      <c r="M312" s="4">
        <v>74.466270637455096</v>
      </c>
      <c r="N312" s="4">
        <v>84.830089160891802</v>
      </c>
      <c r="O312" s="4">
        <v>55.216448075735798</v>
      </c>
      <c r="P312" s="4">
        <v>210770.018815291</v>
      </c>
      <c r="Q312" s="4">
        <v>169114.44961164999</v>
      </c>
      <c r="R312" s="4">
        <v>777.74571279665497</v>
      </c>
      <c r="S312" s="4">
        <v>0</v>
      </c>
      <c r="T312" s="4">
        <v>0</v>
      </c>
      <c r="U312" s="4">
        <v>5.7454536572182401E-3</v>
      </c>
      <c r="V312" s="4">
        <v>1</v>
      </c>
      <c r="W312" s="4">
        <v>0</v>
      </c>
      <c r="X312" s="4">
        <v>0.71188944467974802</v>
      </c>
      <c r="Y312" s="4">
        <v>0</v>
      </c>
      <c r="Z312" s="5">
        <v>9.8370733768004398E-4</v>
      </c>
      <c r="AA312" s="5">
        <v>4.1809461096701899E-4</v>
      </c>
      <c r="AB312" s="10">
        <v>6.7976581524361096E-3</v>
      </c>
      <c r="AC312" s="10">
        <v>1.51279731544257E-3</v>
      </c>
      <c r="AD312" s="10">
        <v>1.8095988919697398E-2</v>
      </c>
      <c r="AE312" s="4">
        <v>0.26662094184389201</v>
      </c>
      <c r="AF312" s="4">
        <v>1.9583872593718799E-2</v>
      </c>
      <c r="AG312" s="4">
        <v>0.29095547811959099</v>
      </c>
      <c r="AH312" s="4">
        <v>0.49190012339038502</v>
      </c>
      <c r="AI312" s="4">
        <v>0.58621095981388605</v>
      </c>
      <c r="AJ312" s="4">
        <v>0.62863582220088399</v>
      </c>
      <c r="AK312" s="4">
        <v>0.68432225323943896</v>
      </c>
      <c r="AL312" s="4">
        <v>0.75999908956927897</v>
      </c>
      <c r="AM312" s="4">
        <v>0</v>
      </c>
      <c r="AN312" s="4">
        <v>0</v>
      </c>
      <c r="AO312" s="4" t="s">
        <v>76</v>
      </c>
      <c r="AP312" s="4" t="s">
        <v>77</v>
      </c>
      <c r="AQ312">
        <v>174187883.09999999</v>
      </c>
      <c r="AR312" s="4">
        <v>1030</v>
      </c>
      <c r="AS312" s="15">
        <v>0</v>
      </c>
      <c r="AT312" s="15">
        <v>0</v>
      </c>
      <c r="AU312" s="15">
        <v>0</v>
      </c>
      <c r="AV312" s="15">
        <v>100</v>
      </c>
      <c r="AW312" s="15">
        <v>0</v>
      </c>
      <c r="AX312" s="15">
        <v>100</v>
      </c>
      <c r="AY312">
        <v>6706.5459437854797</v>
      </c>
    </row>
    <row r="313" spans="1:51" x14ac:dyDescent="0.25">
      <c r="A313">
        <v>96</v>
      </c>
      <c r="B313" s="4">
        <v>0.96834958705135299</v>
      </c>
      <c r="C313" s="4">
        <v>25.0889795733653</v>
      </c>
      <c r="D313" s="4">
        <v>32.019232999735102</v>
      </c>
      <c r="E313" s="4">
        <v>2.3785000957135798E-2</v>
      </c>
      <c r="F313" s="5">
        <v>3.16504129486464E-2</v>
      </c>
      <c r="G313" s="5">
        <v>0</v>
      </c>
      <c r="H313" s="4">
        <v>5.0707753263303701</v>
      </c>
      <c r="I313" s="4">
        <v>3.8640612764606099</v>
      </c>
      <c r="J313" s="4">
        <v>1.77239473387186</v>
      </c>
      <c r="K313" s="4">
        <v>142.22243058969701</v>
      </c>
      <c r="L313" s="4">
        <v>18.176099095624998</v>
      </c>
      <c r="M313" s="4">
        <v>76.3873780353955</v>
      </c>
      <c r="N313" s="4">
        <v>62.239559924042297</v>
      </c>
      <c r="O313" s="4">
        <v>42.907247625129997</v>
      </c>
      <c r="P313" s="4">
        <v>238687.56681581901</v>
      </c>
      <c r="Q313" s="4">
        <v>219507.394731735</v>
      </c>
      <c r="R313" s="4">
        <v>781.63112343323201</v>
      </c>
      <c r="S313" s="4">
        <v>0</v>
      </c>
      <c r="T313" s="4">
        <v>0</v>
      </c>
      <c r="U313" s="4">
        <v>1.2161019048877101E-2</v>
      </c>
      <c r="V313" s="4">
        <v>1</v>
      </c>
      <c r="W313" s="4">
        <v>0</v>
      </c>
      <c r="X313" s="4">
        <v>0.85257693255247002</v>
      </c>
      <c r="Y313" s="4">
        <v>0</v>
      </c>
      <c r="Z313" s="5">
        <v>6.6507093559405202E-4</v>
      </c>
      <c r="AA313" s="5">
        <v>4.0754539820233801E-4</v>
      </c>
      <c r="AB313" s="10">
        <v>6.1502278626741798E-3</v>
      </c>
      <c r="AC313" s="10">
        <v>1.91025607531373E-3</v>
      </c>
      <c r="AD313" s="10">
        <v>2.25172955453464E-2</v>
      </c>
      <c r="AE313" s="4">
        <v>0.280477667848825</v>
      </c>
      <c r="AF313" s="4">
        <v>0.105483971820913</v>
      </c>
      <c r="AG313" s="4">
        <v>0.35139531953591402</v>
      </c>
      <c r="AH313" s="4">
        <v>0.44840595603187</v>
      </c>
      <c r="AI313" s="4">
        <v>0.49079045094707702</v>
      </c>
      <c r="AJ313" s="4">
        <v>0.528300369555184</v>
      </c>
      <c r="AK313" s="4">
        <v>0.57374008178193203</v>
      </c>
      <c r="AL313" s="4">
        <v>0.63090527388180395</v>
      </c>
      <c r="AM313" s="4">
        <v>0</v>
      </c>
      <c r="AN313" s="4">
        <v>0</v>
      </c>
      <c r="AO313" s="4" t="s">
        <v>78</v>
      </c>
      <c r="AP313" s="4" t="s">
        <v>79</v>
      </c>
      <c r="AQ313">
        <v>4479926419.0799999</v>
      </c>
      <c r="AR313" s="4">
        <v>20409</v>
      </c>
      <c r="AS313" s="15">
        <v>0</v>
      </c>
      <c r="AT313" s="15">
        <v>0</v>
      </c>
      <c r="AU313" s="15">
        <v>0</v>
      </c>
      <c r="AV313" s="15">
        <v>100</v>
      </c>
      <c r="AW313" s="15">
        <v>0</v>
      </c>
      <c r="AX313" s="15">
        <v>100</v>
      </c>
      <c r="AY313">
        <v>6465.3863591198397</v>
      </c>
    </row>
    <row r="314" spans="1:51" x14ac:dyDescent="0.25">
      <c r="A314">
        <v>96</v>
      </c>
      <c r="B314" s="4">
        <v>0.96637874735984397</v>
      </c>
      <c r="C314" s="4">
        <v>26.242233179146101</v>
      </c>
      <c r="D314" s="4">
        <v>33.661072757494203</v>
      </c>
      <c r="E314" s="4">
        <v>2.5046326648091002E-2</v>
      </c>
      <c r="F314" s="5">
        <v>3.36212526401551E-2</v>
      </c>
      <c r="G314" s="5">
        <v>0</v>
      </c>
      <c r="H314" s="4">
        <v>5.20152293995418</v>
      </c>
      <c r="I314" s="4">
        <v>3.8198271949141702</v>
      </c>
      <c r="J314" s="4">
        <v>14.096740933373701</v>
      </c>
      <c r="K314" s="4">
        <v>161.128323694654</v>
      </c>
      <c r="L314" s="4">
        <v>17.6647945736518</v>
      </c>
      <c r="M314" s="4">
        <v>76.598305791147098</v>
      </c>
      <c r="N314" s="4">
        <v>73.159861767009403</v>
      </c>
      <c r="O314" s="4">
        <v>50.811253310915703</v>
      </c>
      <c r="P314" s="4">
        <v>242321.07957733099</v>
      </c>
      <c r="Q314" s="4">
        <v>225925.97992792499</v>
      </c>
      <c r="R314" s="4">
        <v>778.68156777732395</v>
      </c>
      <c r="S314" s="4">
        <v>0</v>
      </c>
      <c r="T314" s="4">
        <v>0</v>
      </c>
      <c r="U314" s="4">
        <v>1.9349612257254699E-2</v>
      </c>
      <c r="V314" s="4">
        <v>1</v>
      </c>
      <c r="W314" s="4">
        <v>0</v>
      </c>
      <c r="X314" s="4">
        <v>0.80269485641363503</v>
      </c>
      <c r="Y314" s="4">
        <v>0</v>
      </c>
      <c r="Z314" s="5">
        <v>6.3018664497337801E-4</v>
      </c>
      <c r="AA314" s="5">
        <v>5.95327910455036E-4</v>
      </c>
      <c r="AB314" s="10">
        <v>6.2835384286740103E-3</v>
      </c>
      <c r="AC314" s="10">
        <v>2.0354066800262901E-3</v>
      </c>
      <c r="AD314" s="10">
        <v>2.4076775382151999E-2</v>
      </c>
      <c r="AE314" s="4">
        <v>0.28952748207409501</v>
      </c>
      <c r="AF314" s="4">
        <v>9.2895572885613203E-2</v>
      </c>
      <c r="AG314" s="4">
        <v>0.32474905891068001</v>
      </c>
      <c r="AH314" s="4">
        <v>0.43082746753879197</v>
      </c>
      <c r="AI314" s="4">
        <v>0.47949006645500603</v>
      </c>
      <c r="AJ314" s="4">
        <v>0.519952596805906</v>
      </c>
      <c r="AK314" s="4">
        <v>0.55749438882982205</v>
      </c>
      <c r="AL314" s="4">
        <v>0.62705747335042505</v>
      </c>
      <c r="AM314" s="4">
        <v>0</v>
      </c>
      <c r="AN314" s="4">
        <v>0</v>
      </c>
      <c r="AO314" s="4" t="s">
        <v>80</v>
      </c>
      <c r="AP314" s="4" t="s">
        <v>81</v>
      </c>
      <c r="AQ314">
        <v>8714190971.7999992</v>
      </c>
      <c r="AR314" s="4">
        <v>38571</v>
      </c>
      <c r="AS314" s="15">
        <v>0</v>
      </c>
      <c r="AT314" s="15">
        <v>0</v>
      </c>
      <c r="AU314" s="15">
        <v>0</v>
      </c>
      <c r="AV314" s="15">
        <v>100</v>
      </c>
      <c r="AW314" s="15">
        <v>0</v>
      </c>
      <c r="AX314" s="15">
        <v>100</v>
      </c>
      <c r="AY314" s="31">
        <v>6946.8926729362602</v>
      </c>
    </row>
    <row r="315" spans="1:51" x14ac:dyDescent="0.25">
      <c r="A315">
        <v>96</v>
      </c>
      <c r="B315" s="4">
        <v>0.96349340034791497</v>
      </c>
      <c r="C315" s="4">
        <v>30.302817620199299</v>
      </c>
      <c r="D315" s="4">
        <v>35.999269574321602</v>
      </c>
      <c r="E315" s="4">
        <v>2.9636165954373499E-2</v>
      </c>
      <c r="F315" s="5">
        <v>3.6506599652084699E-2</v>
      </c>
      <c r="G315" s="5">
        <v>0</v>
      </c>
      <c r="H315" s="4">
        <v>5.2159755631007503</v>
      </c>
      <c r="I315" s="4">
        <v>3.79948607042973</v>
      </c>
      <c r="J315" s="4">
        <v>21.521186508003002</v>
      </c>
      <c r="K315" s="4">
        <v>184.8519136411</v>
      </c>
      <c r="L315" s="4">
        <v>16.878492751534498</v>
      </c>
      <c r="M315" s="4">
        <v>75.421665981726306</v>
      </c>
      <c r="N315" s="4">
        <v>88.065328288396103</v>
      </c>
      <c r="O315" s="4">
        <v>59.919327016087202</v>
      </c>
      <c r="P315" s="4">
        <v>252441.899068823</v>
      </c>
      <c r="Q315" s="4">
        <v>236468.28126499901</v>
      </c>
      <c r="R315" s="4">
        <v>776.86769270871298</v>
      </c>
      <c r="S315" s="4">
        <v>0</v>
      </c>
      <c r="T315" s="4">
        <v>0</v>
      </c>
      <c r="U315" s="4">
        <v>2.8630665403989598E-2</v>
      </c>
      <c r="V315" s="4">
        <v>1</v>
      </c>
      <c r="W315" s="4">
        <v>0</v>
      </c>
      <c r="X315" s="4">
        <v>0.73373839505690097</v>
      </c>
      <c r="Y315" s="4">
        <v>0</v>
      </c>
      <c r="Z315" s="5">
        <v>6.1154850653970705E-4</v>
      </c>
      <c r="AA315" s="5">
        <v>6.7042257465702796E-4</v>
      </c>
      <c r="AB315" s="10">
        <v>6.48322499367757E-3</v>
      </c>
      <c r="AC315" s="10">
        <v>2.3478241718372398E-3</v>
      </c>
      <c r="AD315" s="10">
        <v>2.6393560932300001E-2</v>
      </c>
      <c r="AE315" s="4">
        <v>0.320464221629637</v>
      </c>
      <c r="AF315" s="4">
        <v>6.6441574452933805E-2</v>
      </c>
      <c r="AG315" s="4">
        <v>0.23323345982698701</v>
      </c>
      <c r="AH315" s="4">
        <v>0.34085382404921799</v>
      </c>
      <c r="AI315" s="4">
        <v>0.40235795281306502</v>
      </c>
      <c r="AJ315" s="4">
        <v>0.45928941203382101</v>
      </c>
      <c r="AK315" s="4">
        <v>0.51806540422815095</v>
      </c>
      <c r="AL315" s="4">
        <v>0.59108566037247201</v>
      </c>
      <c r="AM315" s="4">
        <v>0</v>
      </c>
      <c r="AN315" s="4">
        <v>0</v>
      </c>
      <c r="AO315" s="4" t="s">
        <v>82</v>
      </c>
      <c r="AP315" s="4" t="s">
        <v>83</v>
      </c>
      <c r="AQ315">
        <v>3271302203.02</v>
      </c>
      <c r="AR315" s="4">
        <v>13834</v>
      </c>
      <c r="AS315" s="15">
        <v>0</v>
      </c>
      <c r="AT315" s="15">
        <v>0</v>
      </c>
      <c r="AU315" s="15">
        <v>0</v>
      </c>
      <c r="AV315" s="15">
        <v>100</v>
      </c>
      <c r="AW315" s="15">
        <v>0</v>
      </c>
      <c r="AX315" s="15">
        <v>100</v>
      </c>
      <c r="AY315" s="31">
        <v>6965.4809154019304</v>
      </c>
    </row>
    <row r="316" spans="1:51" x14ac:dyDescent="0.25">
      <c r="A316">
        <v>96</v>
      </c>
      <c r="B316" s="4">
        <v>0.96300477428335896</v>
      </c>
      <c r="C316" s="4">
        <v>36.123649012625499</v>
      </c>
      <c r="D316" s="4">
        <v>36.387673003814498</v>
      </c>
      <c r="E316" s="4">
        <v>3.6662777094144498E-2</v>
      </c>
      <c r="F316" s="5">
        <v>3.6995225716640497E-2</v>
      </c>
      <c r="G316" s="5">
        <v>0</v>
      </c>
      <c r="H316" s="4">
        <v>5.2138948698077803</v>
      </c>
      <c r="I316" s="4">
        <v>3.8288019964745401</v>
      </c>
      <c r="J316" s="4">
        <v>26.5573097176317</v>
      </c>
      <c r="K316" s="4">
        <v>209.89694491346199</v>
      </c>
      <c r="L316" s="4">
        <v>17.195725138616599</v>
      </c>
      <c r="M316" s="4">
        <v>73.649643884275704</v>
      </c>
      <c r="N316" s="4">
        <v>96.2330769659212</v>
      </c>
      <c r="O316" s="4">
        <v>67.802247036996405</v>
      </c>
      <c r="P316" s="4">
        <v>246882.945780315</v>
      </c>
      <c r="Q316" s="4">
        <v>232112.52334646601</v>
      </c>
      <c r="R316" s="4">
        <v>774.87977949562003</v>
      </c>
      <c r="S316" s="4">
        <v>0</v>
      </c>
      <c r="T316" s="4">
        <v>0</v>
      </c>
      <c r="U316" s="4">
        <v>2.7859124991704901E-2</v>
      </c>
      <c r="V316" s="4">
        <v>1</v>
      </c>
      <c r="W316" s="4">
        <v>0</v>
      </c>
      <c r="X316" s="4">
        <v>0.78086109914605095</v>
      </c>
      <c r="Y316" s="4">
        <v>0</v>
      </c>
      <c r="Z316" s="5">
        <v>6.0156766088913704E-4</v>
      </c>
      <c r="AA316" s="5">
        <v>6.8749140799567504E-4</v>
      </c>
      <c r="AB316" s="10">
        <v>6.4908961910897E-3</v>
      </c>
      <c r="AC316" s="10">
        <v>1.8821185190609801E-3</v>
      </c>
      <c r="AD316" s="10">
        <v>2.7333133530404299E-2</v>
      </c>
      <c r="AE316" s="4">
        <v>0.27722966191694198</v>
      </c>
      <c r="AF316" s="4">
        <v>7.5720436769122101E-2</v>
      </c>
      <c r="AG316" s="4">
        <v>0.32615006793203299</v>
      </c>
      <c r="AH316" s="4">
        <v>0.47620381284195301</v>
      </c>
      <c r="AI316" s="4">
        <v>0.54429068556078797</v>
      </c>
      <c r="AJ316" s="4">
        <v>0.60123659590221401</v>
      </c>
      <c r="AK316" s="4">
        <v>0.63322917867594397</v>
      </c>
      <c r="AL316" s="4">
        <v>0.68866932410924697</v>
      </c>
      <c r="AM316" s="4">
        <v>0</v>
      </c>
      <c r="AN316" s="4">
        <v>0</v>
      </c>
      <c r="AO316" s="4" t="s">
        <v>84</v>
      </c>
      <c r="AP316" s="4" t="s">
        <v>85</v>
      </c>
      <c r="AQ316">
        <v>942608957.30999994</v>
      </c>
      <c r="AR316" s="4">
        <v>4061</v>
      </c>
      <c r="AS316" s="15">
        <v>0</v>
      </c>
      <c r="AT316" s="15">
        <v>0</v>
      </c>
      <c r="AU316" s="15">
        <v>0</v>
      </c>
      <c r="AV316" s="15">
        <v>100</v>
      </c>
      <c r="AW316" s="15">
        <v>0</v>
      </c>
      <c r="AX316" s="15">
        <v>100</v>
      </c>
      <c r="AY316" s="31">
        <v>7070.5924354826702</v>
      </c>
    </row>
    <row r="317" spans="1:51" x14ac:dyDescent="0.25">
      <c r="A317">
        <v>96</v>
      </c>
      <c r="B317" s="4">
        <v>0.96172124283349802</v>
      </c>
      <c r="C317" s="4">
        <v>46.533870127659902</v>
      </c>
      <c r="D317" s="4">
        <v>37.397668493380102</v>
      </c>
      <c r="E317" s="4">
        <v>5.0838976992060803E-2</v>
      </c>
      <c r="F317" s="5">
        <v>3.8278757166501698E-2</v>
      </c>
      <c r="G317" s="5">
        <v>0</v>
      </c>
      <c r="H317" s="4">
        <v>5.3605225565318504</v>
      </c>
      <c r="I317" s="4">
        <v>3.8911496971916799</v>
      </c>
      <c r="J317" s="4">
        <v>35.139486807250897</v>
      </c>
      <c r="K317" s="4">
        <v>235.80088829719699</v>
      </c>
      <c r="L317" s="4">
        <v>17.140777183268099</v>
      </c>
      <c r="M317" s="4">
        <v>72.4804619832464</v>
      </c>
      <c r="N317" s="4">
        <v>102.40508695325001</v>
      </c>
      <c r="O317" s="4">
        <v>69.017504172107706</v>
      </c>
      <c r="P317" s="4">
        <v>246081.54574341199</v>
      </c>
      <c r="Q317" s="4">
        <v>232864.68044801301</v>
      </c>
      <c r="R317" s="4">
        <v>773.61360889232105</v>
      </c>
      <c r="S317" s="4">
        <v>0</v>
      </c>
      <c r="T317" s="4">
        <v>0</v>
      </c>
      <c r="U317" s="4">
        <v>3.4993129006129303E-2</v>
      </c>
      <c r="V317" s="4">
        <v>1</v>
      </c>
      <c r="W317" s="4">
        <v>0</v>
      </c>
      <c r="X317" s="4">
        <v>0.94649025242245499</v>
      </c>
      <c r="Y317" s="4">
        <v>0</v>
      </c>
      <c r="Z317" s="5">
        <v>6.0515359818028296E-4</v>
      </c>
      <c r="AA317" s="5">
        <v>8.0485265198414104E-4</v>
      </c>
      <c r="AB317" s="10">
        <v>6.8765560932717304E-3</v>
      </c>
      <c r="AC317" s="10">
        <v>2.3325154461150202E-3</v>
      </c>
      <c r="AD317" s="10">
        <v>2.7659660160107201E-2</v>
      </c>
      <c r="AE317" s="4">
        <v>0.33484397622872902</v>
      </c>
      <c r="AF317" s="4">
        <v>1.7172746945695198E-2</v>
      </c>
      <c r="AG317" s="4">
        <v>0.183815876063991</v>
      </c>
      <c r="AH317" s="4">
        <v>0.33079394562134001</v>
      </c>
      <c r="AI317" s="4">
        <v>0.41912781094087798</v>
      </c>
      <c r="AJ317" s="4">
        <v>0.46644232699663601</v>
      </c>
      <c r="AK317" s="4">
        <v>0.52771461518353302</v>
      </c>
      <c r="AL317" s="4">
        <v>0.60236410076372804</v>
      </c>
      <c r="AM317" s="4">
        <v>0</v>
      </c>
      <c r="AN317" s="4">
        <v>0</v>
      </c>
      <c r="AO317" s="4" t="s">
        <v>86</v>
      </c>
      <c r="AP317" s="4" t="s">
        <v>87</v>
      </c>
      <c r="AQ317">
        <v>275478916.97000003</v>
      </c>
      <c r="AR317" s="4">
        <v>1183</v>
      </c>
      <c r="AS317" s="15">
        <v>0</v>
      </c>
      <c r="AT317" s="15">
        <v>0</v>
      </c>
      <c r="AU317" s="15">
        <v>0</v>
      </c>
      <c r="AV317" s="15">
        <v>100</v>
      </c>
      <c r="AW317" s="15">
        <v>0</v>
      </c>
      <c r="AX317" s="15">
        <v>100</v>
      </c>
      <c r="AY317">
        <v>7064.53450007842</v>
      </c>
    </row>
    <row r="318" spans="1:51" x14ac:dyDescent="0.25">
      <c r="A318">
        <v>96</v>
      </c>
      <c r="B318" s="4">
        <v>0.96034528756997095</v>
      </c>
      <c r="C318" s="4">
        <v>50.860358079360097</v>
      </c>
      <c r="D318" s="4">
        <v>38.464049170033903</v>
      </c>
      <c r="E318" s="4">
        <v>5.7489930113170502E-2</v>
      </c>
      <c r="F318" s="5">
        <v>3.9654712430028903E-2</v>
      </c>
      <c r="G318" s="5">
        <v>0</v>
      </c>
      <c r="H318" s="4">
        <v>5.5824184368134704</v>
      </c>
      <c r="I318" s="4">
        <v>3.95938077154385</v>
      </c>
      <c r="J318" s="4">
        <v>44.192672075424099</v>
      </c>
      <c r="K318" s="4">
        <v>272.17207774834299</v>
      </c>
      <c r="L318" s="4">
        <v>16.507895081052499</v>
      </c>
      <c r="M318" s="4">
        <v>73.144245676919496</v>
      </c>
      <c r="N318" s="4">
        <v>106.60762805437101</v>
      </c>
      <c r="O318" s="4">
        <v>71.024088678559394</v>
      </c>
      <c r="P318" s="4">
        <v>258421.15664942301</v>
      </c>
      <c r="Q318" s="4">
        <v>241802.37819692999</v>
      </c>
      <c r="R318" s="4">
        <v>771.93103367111303</v>
      </c>
      <c r="S318" s="4">
        <v>0</v>
      </c>
      <c r="T318" s="4">
        <v>0</v>
      </c>
      <c r="U318" s="4">
        <v>3.5800701101743902E-2</v>
      </c>
      <c r="V318" s="4">
        <v>1</v>
      </c>
      <c r="W318" s="4">
        <v>0</v>
      </c>
      <c r="X318" s="4">
        <v>0.97249004758447399</v>
      </c>
      <c r="Y318" s="4">
        <v>0</v>
      </c>
      <c r="Z318" s="5">
        <v>6.0238818489483504E-4</v>
      </c>
      <c r="AA318" s="5">
        <v>7.6279591884514096E-4</v>
      </c>
      <c r="AB318" s="10">
        <v>6.8478108728420696E-3</v>
      </c>
      <c r="AC318" s="10">
        <v>2.5744179169423401E-3</v>
      </c>
      <c r="AD318" s="10">
        <v>2.8867280144481498E-2</v>
      </c>
      <c r="AE318" s="4">
        <v>0.35003246150179901</v>
      </c>
      <c r="AF318" s="4">
        <v>9.8798362556535798E-4</v>
      </c>
      <c r="AG318" s="4">
        <v>0.10334883179547499</v>
      </c>
      <c r="AH318" s="4">
        <v>0.21607226634429</v>
      </c>
      <c r="AI318" s="4">
        <v>0.33758164291333498</v>
      </c>
      <c r="AJ318" s="4">
        <v>0.43967856309875503</v>
      </c>
      <c r="AK318" s="4">
        <v>0.54693771131788305</v>
      </c>
      <c r="AL318" s="4">
        <v>0.61182615764493897</v>
      </c>
      <c r="AM318" s="4">
        <v>0</v>
      </c>
      <c r="AN318" s="4">
        <v>0</v>
      </c>
      <c r="AO318" s="4" t="s">
        <v>154</v>
      </c>
      <c r="AP318" s="4" t="s">
        <v>155</v>
      </c>
      <c r="AQ318">
        <v>189089459.75</v>
      </c>
      <c r="AR318" s="4">
        <v>782</v>
      </c>
      <c r="AS318" s="15">
        <v>0</v>
      </c>
      <c r="AT318" s="15">
        <v>0</v>
      </c>
      <c r="AU318" s="15">
        <v>0</v>
      </c>
      <c r="AV318" s="15">
        <v>100</v>
      </c>
      <c r="AW318" s="15">
        <v>0</v>
      </c>
      <c r="AX318" s="15">
        <v>100</v>
      </c>
      <c r="AY318">
        <v>6867.4789949752803</v>
      </c>
    </row>
    <row r="320" spans="1:51" s="17" customFormat="1" x14ac:dyDescent="0.25">
      <c r="A320" s="15"/>
      <c r="B320" s="20"/>
      <c r="C320" s="21"/>
      <c r="D320" s="16"/>
      <c r="E320" s="16"/>
      <c r="F320" s="20"/>
      <c r="G320" s="21"/>
      <c r="H320" s="21"/>
      <c r="K320" s="15"/>
      <c r="L320" s="15"/>
      <c r="M320" s="23"/>
      <c r="N320" s="16"/>
      <c r="O320" s="21"/>
      <c r="P320" s="22"/>
      <c r="X320" s="18"/>
      <c r="Y320" s="16"/>
      <c r="Z320" s="16"/>
      <c r="AC320" s="18"/>
      <c r="AD320" s="16"/>
      <c r="AE320" s="16"/>
      <c r="AQ320"/>
    </row>
    <row r="321" spans="1:43" x14ac:dyDescent="0.25">
      <c r="L321" s="4" t="s">
        <v>160</v>
      </c>
      <c r="M321" s="30" t="s">
        <v>186</v>
      </c>
      <c r="O321" s="4"/>
      <c r="P321" s="30"/>
    </row>
    <row r="322" spans="1:43" s="35" customFormat="1" x14ac:dyDescent="0.25">
      <c r="L322" t="s">
        <v>153</v>
      </c>
      <c r="M322" s="4">
        <v>0.95</v>
      </c>
      <c r="O322" s="35" t="s">
        <v>169</v>
      </c>
      <c r="P322" s="35" t="s">
        <v>170</v>
      </c>
      <c r="AQ322"/>
    </row>
    <row r="323" spans="1:43" s="35" customFormat="1" x14ac:dyDescent="0.25">
      <c r="L323" s="35" t="s">
        <v>183</v>
      </c>
      <c r="M323" s="39">
        <v>1.05</v>
      </c>
      <c r="O323" s="39">
        <v>0.4</v>
      </c>
      <c r="P323" s="35">
        <f>1-O323</f>
        <v>0.6</v>
      </c>
      <c r="AQ323"/>
    </row>
    <row r="324" spans="1:43" s="35" customFormat="1" x14ac:dyDescent="0.25">
      <c r="M324" s="39"/>
      <c r="AQ324"/>
    </row>
    <row r="325" spans="1:43" x14ac:dyDescent="0.25">
      <c r="K325" t="s">
        <v>98</v>
      </c>
      <c r="L325" t="s">
        <v>89</v>
      </c>
      <c r="M325" t="s">
        <v>90</v>
      </c>
    </row>
    <row r="326" spans="1:43" x14ac:dyDescent="0.25">
      <c r="A326" s="4" t="s">
        <v>93</v>
      </c>
      <c r="B326" t="str">
        <f>AQ291</f>
        <v>Balance</v>
      </c>
      <c r="C326" s="2" t="str">
        <f>AO291</f>
        <v>groupByColumn</v>
      </c>
      <c r="D326" t="str">
        <f>E291</f>
        <v>PREPAY_SMM1</v>
      </c>
      <c r="E326" t="str">
        <f>F291</f>
        <v>PREPAY_TRACKING_SMM1</v>
      </c>
      <c r="G326" t="str">
        <f>C291</f>
        <v>PREPAY_CPR1</v>
      </c>
      <c r="H326" t="str">
        <f>D291</f>
        <v>PREPAY_TRACKING_CPR1</v>
      </c>
      <c r="I326" t="s">
        <v>168</v>
      </c>
      <c r="K326" t="s">
        <v>92</v>
      </c>
      <c r="L326" t="s">
        <v>92</v>
      </c>
      <c r="M326" t="s">
        <v>92</v>
      </c>
      <c r="O326" t="s">
        <v>163</v>
      </c>
      <c r="P326" t="s">
        <v>164</v>
      </c>
      <c r="Q326" t="s">
        <v>165</v>
      </c>
      <c r="S326" t="s">
        <v>96</v>
      </c>
      <c r="T326" t="s">
        <v>97</v>
      </c>
      <c r="U326" t="s">
        <v>184</v>
      </c>
      <c r="V326" t="s">
        <v>91</v>
      </c>
    </row>
    <row r="327" spans="1:43" s="35" customFormat="1" x14ac:dyDescent="0.25">
      <c r="A327" s="14">
        <f>K292</f>
        <v>52.564756683563601</v>
      </c>
      <c r="B327" s="32">
        <f>AQ292/1000000000</f>
        <v>6.5786759999999996E-5</v>
      </c>
      <c r="C327" s="33" t="str">
        <f>AO292</f>
        <v>11-1:50-55</v>
      </c>
      <c r="D327" s="34">
        <f>E292</f>
        <v>3.6511906043100402E-4</v>
      </c>
      <c r="E327" s="34">
        <f>Z292+AA292+AB292+AC292+AD292</f>
        <v>2.0906183468101993E-2</v>
      </c>
      <c r="F327" s="32"/>
      <c r="G327" s="33">
        <f t="shared" ref="G327:G339" si="82">(1-(1-D327)^12)*100</f>
        <v>0.43726408375528436</v>
      </c>
      <c r="H327" s="33">
        <f t="shared" ref="H327:H339" si="83">(1-(1-E327)^12)*100</f>
        <v>22.394644362989503</v>
      </c>
      <c r="I327" s="33">
        <f>(1-(1-SUM(Z307,AA307,AB307,AC307,AD307*M327))^12)*100</f>
        <v>23.063361625579283</v>
      </c>
      <c r="K327" s="14">
        <f>VLOOKUP($C327,'Refi Adj'!$B$2:$E$39,2,0)</f>
        <v>1</v>
      </c>
      <c r="L327" s="14">
        <f>VLOOKUP($C327,'Refi Adj'!$B$2:$E$39,3,0)</f>
        <v>1</v>
      </c>
      <c r="M327" s="14">
        <f>VLOOKUP($C327,'Refi Adj'!$B$2:$E$39,4,0)</f>
        <v>1.1000000000000001</v>
      </c>
      <c r="O327" s="40">
        <f>AD307*M327</f>
        <v>8.8276646789293165E-4</v>
      </c>
      <c r="P327" s="40">
        <f>AD292</f>
        <v>1.76911953481217E-4</v>
      </c>
      <c r="Q327" s="40">
        <f t="shared" ref="Q327:Q339" si="84">(O327*$O$79+P327*$P$79)</f>
        <v>4.5925375924590287E-4</v>
      </c>
      <c r="R327" s="14"/>
      <c r="S327" s="34">
        <f>Z292+AA292+AB292*K327+AC292*L327+Q327*$M$181</f>
        <v>2.1165562585904386E-2</v>
      </c>
      <c r="T327" s="33">
        <f t="shared" ref="T327:T339" si="85">100*(1-(1-S327)^12)</f>
        <v>22.640993446619685</v>
      </c>
      <c r="U327" s="33">
        <f>100*(1-(1-S327*$M$323)^12)</f>
        <v>23.638697778558505</v>
      </c>
      <c r="V327" s="36">
        <f t="shared" ref="V327:V339" si="86">D327/S327</f>
        <v>1.7250619205093187E-2</v>
      </c>
      <c r="X327" s="37"/>
      <c r="Y327" s="34"/>
      <c r="Z327" s="34"/>
      <c r="AD327" s="34"/>
      <c r="AE327" s="34"/>
      <c r="AJ327" s="34"/>
      <c r="AQ327"/>
    </row>
    <row r="328" spans="1:43" s="35" customFormat="1" x14ac:dyDescent="0.25">
      <c r="A328" s="14">
        <f>K293</f>
        <v>58.68</v>
      </c>
      <c r="B328" s="32">
        <f>AQ293/1000000000</f>
        <v>6.16088E-6</v>
      </c>
      <c r="C328" s="33" t="str">
        <f>AO293</f>
        <v>11-2:55-60</v>
      </c>
      <c r="D328" s="34">
        <f>E293</f>
        <v>1</v>
      </c>
      <c r="E328" s="34">
        <f>Z293+AA293+AB293+AC293+AD293</f>
        <v>2.6897870000000001E-2</v>
      </c>
      <c r="F328" s="32"/>
      <c r="G328" s="33">
        <f t="shared" si="82"/>
        <v>100</v>
      </c>
      <c r="H328" s="33">
        <f t="shared" si="83"/>
        <v>27.905675316385945</v>
      </c>
      <c r="I328" s="33">
        <f>(1-(1-SUM(Z308,AA308,AB308,AC308,AD308*M328))^12)*100</f>
        <v>28.071489473080845</v>
      </c>
      <c r="K328" s="14">
        <f>VLOOKUP($C328,'Refi Adj'!$B$2:$E$39,2,0)</f>
        <v>1</v>
      </c>
      <c r="L328" s="14">
        <f>VLOOKUP($C328,'Refi Adj'!$B$2:$E$39,3,0)</f>
        <v>1</v>
      </c>
      <c r="M328" s="14">
        <f>VLOOKUP($C328,'Refi Adj'!$B$2:$E$39,4,0)</f>
        <v>1.1000000000000001</v>
      </c>
      <c r="O328" s="40">
        <f>AD308*M328</f>
        <v>2.3523500000000001E-4</v>
      </c>
      <c r="P328" s="40">
        <f>AD293</f>
        <v>4.8529999999999998E-5</v>
      </c>
      <c r="Q328" s="40">
        <f t="shared" si="84"/>
        <v>1.2321200000000001E-4</v>
      </c>
      <c r="R328" s="14"/>
      <c r="S328" s="34">
        <f>Z293+AA293+AB293*K328+AC293*L328+Q328*$M$181</f>
        <v>2.6966391399999998E-2</v>
      </c>
      <c r="T328" s="33">
        <f t="shared" si="85"/>
        <v>27.966570359166653</v>
      </c>
      <c r="U328" s="33">
        <f t="shared" ref="U328:U337" si="87">100*(1-(1-S328*$M$323)^12)</f>
        <v>29.155272754831817</v>
      </c>
      <c r="V328" s="36">
        <f t="shared" si="86"/>
        <v>37.083196826995547</v>
      </c>
      <c r="X328" s="37"/>
      <c r="Y328" s="34"/>
      <c r="Z328" s="34"/>
      <c r="AC328" s="37"/>
      <c r="AD328" s="34"/>
      <c r="AE328" s="34"/>
      <c r="AJ328" s="34"/>
      <c r="AQ328"/>
    </row>
    <row r="329" spans="1:43" s="35" customFormat="1" x14ac:dyDescent="0.25">
      <c r="A329" s="14">
        <f>K294</f>
        <v>69.62</v>
      </c>
      <c r="B329" s="32">
        <f>AQ294/1000000000</f>
        <v>7.388904E-5</v>
      </c>
      <c r="C329" s="33" t="str">
        <f>AO294</f>
        <v>11-4:65-70</v>
      </c>
      <c r="D329" s="34">
        <f>E294</f>
        <v>4.1740565701311197E-2</v>
      </c>
      <c r="E329" s="34">
        <f>Z294+AA294+AB294+AC294+AD294</f>
        <v>1.3872945052030716E-2</v>
      </c>
      <c r="F329" s="32"/>
      <c r="G329" s="33">
        <f t="shared" si="82"/>
        <v>40.048887834706179</v>
      </c>
      <c r="H329" s="33">
        <f t="shared" si="83"/>
        <v>15.434253112532236</v>
      </c>
      <c r="I329" s="33">
        <f>(1-(1-SUM(Z309,AA309,AB309,AC309,AD309*M329))^12)*100</f>
        <v>16.199081625813871</v>
      </c>
      <c r="K329" s="14">
        <f>VLOOKUP($C329,'Refi Adj'!$B$2:$E$39,2,0)</f>
        <v>1</v>
      </c>
      <c r="L329" s="14">
        <f>VLOOKUP($C329,'Refi Adj'!$B$2:$E$39,3,0)</f>
        <v>1</v>
      </c>
      <c r="M329" s="14">
        <f>VLOOKUP($C329,'Refi Adj'!$B$2:$E$39,4,0)</f>
        <v>1.1000000000000001</v>
      </c>
      <c r="O329" s="40">
        <f>AD309*M329</f>
        <v>9.5486927248073568E-4</v>
      </c>
      <c r="P329" s="40">
        <f>AD294</f>
        <v>2.0854395058590499E-4</v>
      </c>
      <c r="Q329" s="40">
        <f t="shared" si="84"/>
        <v>5.0707407934383721E-4</v>
      </c>
      <c r="R329" s="14"/>
      <c r="S329" s="34">
        <f>Z294+AA294+AB294*K329+AC294*L329+Q329*$M$181</f>
        <v>1.4146121476821457E-2</v>
      </c>
      <c r="T329" s="33">
        <f t="shared" si="85"/>
        <v>15.714941529066929</v>
      </c>
      <c r="U329" s="33">
        <f t="shared" si="87"/>
        <v>16.437734077708864</v>
      </c>
      <c r="V329" s="36">
        <f t="shared" si="86"/>
        <v>2.95067208136898</v>
      </c>
      <c r="X329" s="37"/>
      <c r="Y329" s="34"/>
      <c r="Z329" s="34"/>
      <c r="AC329" s="37"/>
      <c r="AD329" s="34"/>
      <c r="AE329" s="34"/>
      <c r="AJ329" s="34"/>
      <c r="AQ329"/>
    </row>
    <row r="330" spans="1:43" s="35" customFormat="1" x14ac:dyDescent="0.25">
      <c r="A330" s="14">
        <f>K295</f>
        <v>71.316321686179407</v>
      </c>
      <c r="B330" s="32">
        <f>AQ295/1000000000</f>
        <v>1.4628952999999999E-4</v>
      </c>
      <c r="C330" s="33" t="str">
        <f>AO295</f>
        <v>11:50-75</v>
      </c>
      <c r="D330" s="34">
        <f>E295</f>
        <v>0.107693414023735</v>
      </c>
      <c r="E330" s="34">
        <f>Z295+AA295+AB295+AC295+AD295</f>
        <v>1.5376797659997945E-2</v>
      </c>
      <c r="F330" s="32"/>
      <c r="G330" s="33">
        <f t="shared" si="82"/>
        <v>74.521774242252533</v>
      </c>
      <c r="H330" s="33">
        <f t="shared" si="83"/>
        <v>16.968900889485706</v>
      </c>
      <c r="I330" s="33">
        <f>(1-(1-SUM(Z310,AA310,AB310,AC310,AD310*M330))^12)*100</f>
        <v>17.817961592454957</v>
      </c>
      <c r="K330" s="14">
        <f>VLOOKUP($C330,'Refi Adj'!$B$2:$E$39,2,0)</f>
        <v>1</v>
      </c>
      <c r="L330" s="14">
        <f>VLOOKUP($C330,'Refi Adj'!$B$2:$E$39,3,0)</f>
        <v>1</v>
      </c>
      <c r="M330" s="14">
        <f>VLOOKUP($C330,'Refi Adj'!$B$2:$E$39,4,0)</f>
        <v>1.1000000000000001</v>
      </c>
      <c r="O330" s="40">
        <f>AD310*M330</f>
        <v>1.0812096212049485E-3</v>
      </c>
      <c r="P330" s="40">
        <f>AD295</f>
        <v>2.3820332342581099E-4</v>
      </c>
      <c r="Q330" s="40">
        <f t="shared" si="84"/>
        <v>5.7540584253746598E-4</v>
      </c>
      <c r="R330" s="14"/>
      <c r="S330" s="34">
        <f>Z295+AA295+AB295*K330+AC295*L330+Q330*$M$181</f>
        <v>1.5685229886982725E-2</v>
      </c>
      <c r="T330" s="33">
        <f t="shared" si="85"/>
        <v>17.280476619365992</v>
      </c>
      <c r="U330" s="33">
        <f t="shared" si="87"/>
        <v>18.067910127572073</v>
      </c>
      <c r="V330" s="36">
        <f t="shared" si="86"/>
        <v>6.8659123774214157</v>
      </c>
      <c r="X330" s="37"/>
      <c r="Y330" s="34"/>
      <c r="Z330" s="34"/>
      <c r="AC330" s="37"/>
      <c r="AD330" s="34"/>
      <c r="AE330" s="34"/>
      <c r="AH330" s="37"/>
      <c r="AI330" s="34"/>
      <c r="AJ330" s="34"/>
      <c r="AQ330"/>
    </row>
    <row r="331" spans="1:43" x14ac:dyDescent="0.25">
      <c r="A331" s="4">
        <f>K296</f>
        <v>92.694392886674294</v>
      </c>
      <c r="B331" s="3">
        <f>AQ296/1000000000</f>
        <v>2.5022698659999999E-2</v>
      </c>
      <c r="C331" s="2" t="str">
        <f>AO296</f>
        <v>12:75-100</v>
      </c>
      <c r="D331" s="8">
        <f>E296</f>
        <v>3.6844829938476903E-2</v>
      </c>
      <c r="E331" s="8">
        <f>Z296+AA296+AB296+AC296+AD296</f>
        <v>1.4845503614591098E-2</v>
      </c>
      <c r="F331" s="3"/>
      <c r="G331" s="2">
        <f t="shared" si="82"/>
        <v>36.268355871575423</v>
      </c>
      <c r="H331" s="2">
        <f t="shared" si="83"/>
        <v>16.429668215859017</v>
      </c>
      <c r="I331" s="33">
        <f>(1-(1-SUM(Z311,AA311,AB311,AC311,AD311*M331))^12)*100</f>
        <v>26.936796216294713</v>
      </c>
      <c r="K331" s="14">
        <f>VLOOKUP($C331,'Refi Adj'!$B$2:$E$39,2,0)</f>
        <v>1</v>
      </c>
      <c r="L331" s="14">
        <f>VLOOKUP($C331,'Refi Adj'!$B$2:$E$39,3,0)</f>
        <v>1</v>
      </c>
      <c r="M331" s="14">
        <f>VLOOKUP($C331,'Refi Adj'!$B$2:$E$39,4,0)</f>
        <v>1.02</v>
      </c>
      <c r="O331" s="40">
        <f>AD311*M331</f>
        <v>1.5102828104792394E-2</v>
      </c>
      <c r="P331" s="40">
        <f>AD296</f>
        <v>4.1336033181782802E-3</v>
      </c>
      <c r="Q331" s="40">
        <f t="shared" si="84"/>
        <v>8.521293232823926E-3</v>
      </c>
      <c r="R331" s="14"/>
      <c r="S331" s="34">
        <f>Z296+AA296+AB296*K331+AC296*L331+Q331*$M$181</f>
        <v>1.8807128867595547E-2</v>
      </c>
      <c r="T331" s="2">
        <f t="shared" si="85"/>
        <v>20.374419761999828</v>
      </c>
      <c r="U331" s="33">
        <f t="shared" si="87"/>
        <v>21.285347760288264</v>
      </c>
      <c r="V331" s="7">
        <f t="shared" si="86"/>
        <v>1.9590885029750658</v>
      </c>
      <c r="X331" s="9"/>
      <c r="Y331" s="8"/>
      <c r="Z331" s="8"/>
      <c r="AC331" s="9"/>
      <c r="AD331" s="8"/>
      <c r="AE331" s="8"/>
      <c r="AH331" s="9"/>
      <c r="AI331" s="8"/>
      <c r="AJ331" s="8"/>
    </row>
    <row r="332" spans="1:43" s="48" customFormat="1" x14ac:dyDescent="0.25">
      <c r="A332" s="43">
        <f>K297</f>
        <v>115.21673985990699</v>
      </c>
      <c r="B332" s="44">
        <f>AQ297/1000000000</f>
        <v>0.1741878831</v>
      </c>
      <c r="C332" s="45" t="str">
        <f>AO297</f>
        <v>13:100-125</v>
      </c>
      <c r="D332" s="46">
        <f>E297</f>
        <v>3.7851081824303301E-2</v>
      </c>
      <c r="E332" s="46">
        <f>Z297+AA297+AB297+AC297+AD297</f>
        <v>1.5634125416458321E-2</v>
      </c>
      <c r="F332" s="44"/>
      <c r="G332" s="45">
        <f t="shared" si="82"/>
        <v>37.062780755450156</v>
      </c>
      <c r="H332" s="45">
        <f t="shared" si="83"/>
        <v>17.228925490646006</v>
      </c>
      <c r="I332" s="47">
        <f>(1-(1-SUM(Z312,AA312,AB312,AC312,AD312*M332))^12)*100</f>
        <v>27.910633268281583</v>
      </c>
      <c r="K332" s="49">
        <f>VLOOKUP($C332,'Refi Adj'!$B$2:$E$39,2,0)</f>
        <v>1</v>
      </c>
      <c r="L332" s="49">
        <f>VLOOKUP($C332,'Refi Adj'!$B$2:$E$39,3,0)</f>
        <v>1</v>
      </c>
      <c r="M332" s="49">
        <f>VLOOKUP($C332,'Refi Adj'!$B$2:$E$39,4,0)</f>
        <v>0.95</v>
      </c>
      <c r="O332" s="50">
        <f>AD312*M332</f>
        <v>1.7191189473712527E-2</v>
      </c>
      <c r="P332" s="50">
        <f>AD297</f>
        <v>5.9218679999325802E-3</v>
      </c>
      <c r="Q332" s="50">
        <f t="shared" si="84"/>
        <v>1.0429596589444558E-2</v>
      </c>
      <c r="R332" s="49"/>
      <c r="S332" s="51">
        <f>Z297+AA297+AB297*K332+AC297*L332+Q332*$M$181</f>
        <v>1.9620374176498069E-2</v>
      </c>
      <c r="T332" s="45">
        <f t="shared" si="85"/>
        <v>21.162775493725483</v>
      </c>
      <c r="U332" s="33">
        <f t="shared" si="87"/>
        <v>22.104246186403877</v>
      </c>
      <c r="V332" s="52">
        <f t="shared" si="86"/>
        <v>1.9291722718337643</v>
      </c>
      <c r="X332" s="53"/>
      <c r="Y332" s="46"/>
      <c r="Z332" s="46"/>
      <c r="AC332" s="53"/>
      <c r="AD332" s="46"/>
      <c r="AE332" s="46"/>
      <c r="AH332" s="53"/>
      <c r="AI332" s="46"/>
      <c r="AJ332" s="46"/>
    </row>
    <row r="333" spans="1:43" x14ac:dyDescent="0.25">
      <c r="A333" s="4">
        <f>K298</f>
        <v>142.22243058969701</v>
      </c>
      <c r="B333" s="3">
        <f>AQ298/1000000000</f>
        <v>4.4799264190799999</v>
      </c>
      <c r="C333" s="2" t="str">
        <f>AO298</f>
        <v>14:125-150</v>
      </c>
      <c r="D333" s="8">
        <f>E298</f>
        <v>2.3785000957135798E-2</v>
      </c>
      <c r="E333" s="8">
        <f>Z298+AA298+AB298+AC298+AD298</f>
        <v>1.8171429531027322E-2</v>
      </c>
      <c r="F333" s="3"/>
      <c r="G333" s="2">
        <f t="shared" si="82"/>
        <v>25.088979573365265</v>
      </c>
      <c r="H333" s="2">
        <f t="shared" si="83"/>
        <v>19.753151220293063</v>
      </c>
      <c r="I333" s="33">
        <f>(1-(1-SUM(Z313,AA313,AB313,AC313,AD313*M333))^12)*100</f>
        <v>30.486050723338</v>
      </c>
      <c r="K333" s="14">
        <f>VLOOKUP($C333,'Refi Adj'!$B$2:$E$39,2,0)</f>
        <v>1</v>
      </c>
      <c r="L333" s="14">
        <f>VLOOKUP($C333,'Refi Adj'!$B$2:$E$39,3,0)</f>
        <v>1</v>
      </c>
      <c r="M333" s="14">
        <f>VLOOKUP($C333,'Refi Adj'!$B$2:$E$39,4,0)</f>
        <v>0.92</v>
      </c>
      <c r="O333" s="40">
        <f>AD313*M333</f>
        <v>2.0715911901718689E-2</v>
      </c>
      <c r="P333" s="40">
        <f>AD298</f>
        <v>9.0383292592430206E-3</v>
      </c>
      <c r="Q333" s="40">
        <f t="shared" si="84"/>
        <v>1.3709362316233289E-2</v>
      </c>
      <c r="R333" s="14"/>
      <c r="S333" s="34">
        <f>Z298+AA298+AB298*K333+AC298*L333+Q333*$M$181</f>
        <v>2.2156994472205923E-2</v>
      </c>
      <c r="T333" s="2">
        <f t="shared" si="85"/>
        <v>23.576028392891757</v>
      </c>
      <c r="U333" s="33">
        <f t="shared" si="87"/>
        <v>24.608595218495065</v>
      </c>
      <c r="V333" s="7">
        <f t="shared" si="86"/>
        <v>1.0734759620476537</v>
      </c>
      <c r="X333" s="9"/>
      <c r="Y333" s="8"/>
      <c r="Z333" s="8"/>
      <c r="AC333" s="9"/>
      <c r="AD333" s="8"/>
      <c r="AE333" s="8"/>
      <c r="AH333" s="9"/>
      <c r="AI333" s="8"/>
      <c r="AJ333" s="8"/>
    </row>
    <row r="334" spans="1:43" x14ac:dyDescent="0.25">
      <c r="A334" s="4">
        <f>K299</f>
        <v>161.128323694654</v>
      </c>
      <c r="B334" s="3">
        <f>AQ299/1000000000</f>
        <v>8.714190971799999</v>
      </c>
      <c r="C334" s="2" t="str">
        <f>AO299</f>
        <v>15:150-175</v>
      </c>
      <c r="D334" s="8">
        <f>E299</f>
        <v>2.5046326648091002E-2</v>
      </c>
      <c r="E334" s="8">
        <f>Z299+AA299+AB299+AC299+AD299</f>
        <v>2.0782989289015216E-2</v>
      </c>
      <c r="F334" s="3"/>
      <c r="G334" s="2">
        <f t="shared" si="82"/>
        <v>26.242233179146133</v>
      </c>
      <c r="H334" s="2">
        <f t="shared" si="83"/>
        <v>22.277387198181142</v>
      </c>
      <c r="I334" s="33">
        <f>(1-(1-SUM(Z314,AA314,AB314,AC314,AD314*M334))^12)*100</f>
        <v>31.650297237991097</v>
      </c>
      <c r="K334" s="14">
        <f>VLOOKUP($C334,'Refi Adj'!$B$2:$E$39,2,0)</f>
        <v>1</v>
      </c>
      <c r="L334" s="14">
        <f>VLOOKUP($C334,'Refi Adj'!$B$2:$E$39,3,0)</f>
        <v>1</v>
      </c>
      <c r="M334" s="14">
        <f>VLOOKUP($C334,'Refi Adj'!$B$2:$E$39,4,0)</f>
        <v>0.9</v>
      </c>
      <c r="O334" s="40">
        <f>AD314*M334</f>
        <v>2.1669097843936801E-2</v>
      </c>
      <c r="P334" s="40">
        <f>AD299</f>
        <v>1.1238529624886501E-2</v>
      </c>
      <c r="Q334" s="40">
        <f t="shared" si="84"/>
        <v>1.541075691250662E-2</v>
      </c>
      <c r="R334" s="14"/>
      <c r="S334" s="34">
        <f>Z299+AA299+AB299*K334+AC299*L334+Q334*$M$181</f>
        <v>2.4184678731010004E-2</v>
      </c>
      <c r="T334" s="2">
        <f t="shared" si="85"/>
        <v>25.456188961542381</v>
      </c>
      <c r="U334" s="33">
        <f t="shared" si="87"/>
        <v>26.55716454928222</v>
      </c>
      <c r="V334" s="7">
        <f t="shared" si="86"/>
        <v>1.0356278421832488</v>
      </c>
      <c r="X334" s="9"/>
      <c r="Y334" s="8"/>
      <c r="Z334" s="8"/>
      <c r="AC334" s="9"/>
      <c r="AD334" s="8"/>
      <c r="AE334" s="8"/>
      <c r="AH334" s="9"/>
      <c r="AI334" s="8"/>
      <c r="AJ334" s="8"/>
    </row>
    <row r="335" spans="1:43" x14ac:dyDescent="0.25">
      <c r="A335" s="4">
        <f>K300</f>
        <v>184.8519136411</v>
      </c>
      <c r="B335" s="3">
        <f>AQ300/1000000000</f>
        <v>3.2713022030199999</v>
      </c>
      <c r="C335" s="2" t="str">
        <f>AO300</f>
        <v>16:175-200</v>
      </c>
      <c r="D335" s="8">
        <f>E300</f>
        <v>2.9636165954373499E-2</v>
      </c>
      <c r="E335" s="8">
        <f>Z300+AA300+AB300+AC300+AD300</f>
        <v>2.5673188778801245E-2</v>
      </c>
      <c r="F335" s="3"/>
      <c r="G335" s="2">
        <f t="shared" si="82"/>
        <v>30.302817620199285</v>
      </c>
      <c r="H335" s="2">
        <f t="shared" si="83"/>
        <v>26.809309920129319</v>
      </c>
      <c r="I335" s="33">
        <f>(1-(1-SUM(Z315,AA315,AB315,AC315,AD315*M335))^12)*100</f>
        <v>33.863412360703968</v>
      </c>
      <c r="K335" s="14">
        <f>VLOOKUP($C335,'Refi Adj'!$B$2:$E$39,2,0)</f>
        <v>1</v>
      </c>
      <c r="L335" s="14">
        <f>VLOOKUP($C335,'Refi Adj'!$B$2:$E$39,3,0)</f>
        <v>1</v>
      </c>
      <c r="M335" s="14">
        <f>VLOOKUP($C335,'Refi Adj'!$B$2:$E$39,4,0)</f>
        <v>0.9</v>
      </c>
      <c r="O335" s="40">
        <f>AD315*M335</f>
        <v>2.3754204839070002E-2</v>
      </c>
      <c r="P335" s="40">
        <f>AD300</f>
        <v>1.55601685320897E-2</v>
      </c>
      <c r="Q335" s="40">
        <f t="shared" si="84"/>
        <v>1.8837783054881822E-2</v>
      </c>
      <c r="R335" s="14"/>
      <c r="S335" s="34">
        <f>Z300+AA300+AB300*K335+AC300*L335+Q335*$M$181</f>
        <v>2.8008914148849273E-2</v>
      </c>
      <c r="T335" s="2">
        <f t="shared" si="85"/>
        <v>28.887264622501451</v>
      </c>
      <c r="U335" s="33">
        <f t="shared" si="87"/>
        <v>30.107079700526718</v>
      </c>
      <c r="V335" s="7">
        <f t="shared" si="86"/>
        <v>1.0580976398041151</v>
      </c>
      <c r="X335" s="9"/>
      <c r="Y335" s="8"/>
      <c r="Z335" s="8"/>
      <c r="AC335" s="9"/>
      <c r="AD335" s="8"/>
      <c r="AE335" s="8"/>
      <c r="AH335" s="9"/>
      <c r="AI335" s="8"/>
      <c r="AJ335" s="8"/>
    </row>
    <row r="336" spans="1:43" x14ac:dyDescent="0.25">
      <c r="A336" s="4">
        <f>K301</f>
        <v>209.89694491346199</v>
      </c>
      <c r="B336" s="3">
        <f>AQ301/1000000000</f>
        <v>0.94260895730999994</v>
      </c>
      <c r="C336" s="2" t="str">
        <f>AO301</f>
        <v>17:200-225</v>
      </c>
      <c r="D336" s="8">
        <f>E301</f>
        <v>3.6662777094144498E-2</v>
      </c>
      <c r="E336" s="8">
        <f>Z301+AA301+AB301+AC301+AD301</f>
        <v>2.7151463296450191E-2</v>
      </c>
      <c r="F336" s="3"/>
      <c r="G336" s="2">
        <f t="shared" si="82"/>
        <v>36.123649012625471</v>
      </c>
      <c r="H336" s="2">
        <f t="shared" si="83"/>
        <v>28.130808381093399</v>
      </c>
      <c r="I336" s="33">
        <f>(1-(1-SUM(Z316,AA316,AB316,AC316,AD316*M336))^12)*100</f>
        <v>34.186889474615711</v>
      </c>
      <c r="K336" s="14">
        <f>VLOOKUP($C336,'Refi Adj'!$B$2:$E$39,2,0)</f>
        <v>1</v>
      </c>
      <c r="L336" s="14">
        <f>VLOOKUP($C336,'Refi Adj'!$B$2:$E$39,3,0)</f>
        <v>1</v>
      </c>
      <c r="M336" s="14">
        <f>VLOOKUP($C336,'Refi Adj'!$B$2:$E$39,4,0)</f>
        <v>0.9</v>
      </c>
      <c r="O336" s="40">
        <f>AD316*M336</f>
        <v>2.4599820177363872E-2</v>
      </c>
      <c r="P336" s="40">
        <f>AD301</f>
        <v>1.7489389517414699E-2</v>
      </c>
      <c r="Q336" s="40">
        <f t="shared" si="84"/>
        <v>2.0333561781394366E-2</v>
      </c>
      <c r="R336" s="14"/>
      <c r="S336" s="34">
        <f>Z301+AA301+AB301*K336+AC301*L336+Q336*$M$181</f>
        <v>2.8978957471360138E-2</v>
      </c>
      <c r="T336" s="2">
        <f t="shared" si="85"/>
        <v>29.734248288703068</v>
      </c>
      <c r="U336" s="33">
        <f t="shared" si="87"/>
        <v>30.982171599833773</v>
      </c>
      <c r="V336" s="7">
        <f t="shared" si="86"/>
        <v>1.2651516925817041</v>
      </c>
      <c r="X336" s="9"/>
      <c r="Y336" s="8"/>
      <c r="Z336" s="8"/>
      <c r="AC336" s="9"/>
      <c r="AD336" s="8"/>
      <c r="AE336" s="8"/>
      <c r="AH336" s="9"/>
      <c r="AI336" s="8"/>
      <c r="AJ336" s="8"/>
    </row>
    <row r="337" spans="1:43" x14ac:dyDescent="0.25">
      <c r="A337" s="4">
        <f>K302</f>
        <v>235.80088829719699</v>
      </c>
      <c r="B337" s="3">
        <f>AQ302/1000000000</f>
        <v>0.27547891697000004</v>
      </c>
      <c r="C337" s="2" t="str">
        <f>AO302</f>
        <v>18:225-250</v>
      </c>
      <c r="D337" s="8">
        <f>E302</f>
        <v>5.0838976992060803E-2</v>
      </c>
      <c r="E337" s="8">
        <f>Z302+AA302+AB302+AC302+AD302</f>
        <v>2.7643160605471076E-2</v>
      </c>
      <c r="F337" s="3"/>
      <c r="G337" s="2">
        <f t="shared" si="82"/>
        <v>46.533870127659839</v>
      </c>
      <c r="H337" s="2">
        <f t="shared" si="83"/>
        <v>28.565488429760265</v>
      </c>
      <c r="I337" s="33">
        <f>(1-(1-SUM(Z317,AA317,AB317,AC317,AD317*M337))^12)*100</f>
        <v>35.202571366242566</v>
      </c>
      <c r="K337" s="14">
        <f>VLOOKUP($C337,'Refi Adj'!$B$2:$E$39,2,0)</f>
        <v>1</v>
      </c>
      <c r="L337" s="14">
        <f>VLOOKUP($C337,'Refi Adj'!$B$2:$E$39,3,0)</f>
        <v>1</v>
      </c>
      <c r="M337" s="14">
        <f>VLOOKUP($C337,'Refi Adj'!$B$2:$E$39,4,0)</f>
        <v>0.9</v>
      </c>
      <c r="O337" s="40">
        <f>AD317*M337</f>
        <v>2.4893694144096482E-2</v>
      </c>
      <c r="P337" s="40">
        <f>AD302</f>
        <v>1.70240828159199E-2</v>
      </c>
      <c r="Q337" s="40">
        <f t="shared" si="84"/>
        <v>2.0171927347190532E-2</v>
      </c>
      <c r="R337" s="14"/>
      <c r="S337" s="34">
        <f>Z302+AA302+AB302*K337+AC302*L337+Q337*$M$181</f>
        <v>2.9782408769382179E-2</v>
      </c>
      <c r="T337" s="2">
        <f t="shared" si="85"/>
        <v>30.42876132032206</v>
      </c>
      <c r="U337" s="33">
        <f t="shared" si="87"/>
        <v>31.699361235479163</v>
      </c>
      <c r="V337" s="7">
        <f t="shared" si="86"/>
        <v>1.7070136061098538</v>
      </c>
      <c r="X337" s="9"/>
      <c r="Y337" s="8"/>
      <c r="Z337" s="8"/>
      <c r="AC337" s="9"/>
      <c r="AD337" s="8"/>
      <c r="AE337" s="8"/>
      <c r="AH337" s="9"/>
      <c r="AI337" s="8"/>
      <c r="AJ337" s="8"/>
    </row>
    <row r="338" spans="1:43" x14ac:dyDescent="0.25">
      <c r="A338" s="4"/>
      <c r="B338" s="3"/>
      <c r="C338" s="2"/>
      <c r="D338" s="8"/>
      <c r="E338" s="8"/>
      <c r="F338" s="3"/>
      <c r="G338" s="2"/>
      <c r="H338" s="2"/>
      <c r="I338" s="33"/>
      <c r="K338" s="14"/>
      <c r="L338" s="14"/>
      <c r="M338" s="14"/>
      <c r="O338" s="40"/>
      <c r="P338" s="40"/>
      <c r="Q338" s="40"/>
      <c r="R338" s="14"/>
      <c r="S338" s="34"/>
      <c r="T338" s="2"/>
      <c r="U338" s="33"/>
      <c r="V338" s="7"/>
      <c r="X338" s="9"/>
      <c r="Y338" s="8"/>
      <c r="Z338" s="8"/>
      <c r="AC338" s="9"/>
      <c r="AD338" s="8"/>
      <c r="AE338" s="8"/>
      <c r="AH338" s="9"/>
      <c r="AI338" s="8"/>
      <c r="AJ338" s="8"/>
    </row>
    <row r="339" spans="1:43" s="73" customFormat="1" x14ac:dyDescent="0.25">
      <c r="A339" s="68"/>
      <c r="B339" s="69"/>
      <c r="C339" s="70"/>
      <c r="D339" s="71"/>
      <c r="E339" s="71"/>
      <c r="F339" s="69"/>
      <c r="G339" s="70"/>
      <c r="H339" s="70"/>
      <c r="I339" s="72"/>
      <c r="K339" s="29"/>
      <c r="L339" s="29"/>
      <c r="M339" s="29"/>
      <c r="O339" s="74"/>
      <c r="P339" s="74"/>
      <c r="Q339" s="74"/>
      <c r="R339" s="29"/>
      <c r="S339" s="75"/>
      <c r="T339" s="70"/>
      <c r="U339" s="72"/>
      <c r="V339" s="76"/>
      <c r="X339" s="77"/>
      <c r="Y339" s="71"/>
      <c r="Z339" s="71"/>
      <c r="AC339" s="77"/>
      <c r="AD339" s="71"/>
      <c r="AE339" s="71"/>
      <c r="AH339" s="77"/>
      <c r="AI339" s="71"/>
      <c r="AJ339" s="71"/>
    </row>
    <row r="340" spans="1:43" x14ac:dyDescent="0.25">
      <c r="A340" s="4"/>
      <c r="B340" s="3"/>
      <c r="C340" s="2"/>
      <c r="D340" s="8"/>
      <c r="E340" s="8"/>
      <c r="F340" s="3"/>
      <c r="G340" s="2"/>
      <c r="H340" s="2"/>
      <c r="I340" s="33"/>
      <c r="K340" s="14"/>
      <c r="L340" s="14"/>
      <c r="M340" s="14"/>
      <c r="O340" s="40"/>
      <c r="P340" s="40"/>
      <c r="Q340" s="40"/>
      <c r="R340" s="14"/>
      <c r="S340" s="34"/>
      <c r="T340" s="2"/>
      <c r="U340" s="33"/>
      <c r="V340" s="7"/>
      <c r="X340" s="9"/>
      <c r="Y340" s="8"/>
      <c r="Z340" s="8"/>
      <c r="AC340" s="9"/>
      <c r="AD340" s="8"/>
      <c r="AE340" s="8"/>
      <c r="AH340" s="9"/>
      <c r="AI340" s="8"/>
      <c r="AJ340" s="8"/>
    </row>
    <row r="341" spans="1:43" s="24" customFormat="1" x14ac:dyDescent="0.25">
      <c r="A341" s="4"/>
      <c r="B341" s="3"/>
      <c r="C341" s="2"/>
      <c r="D341" s="8"/>
      <c r="E341" s="8"/>
      <c r="F341" s="3"/>
      <c r="G341" s="2"/>
      <c r="H341" s="2"/>
      <c r="I341" s="33"/>
      <c r="J341"/>
      <c r="K341" s="14"/>
      <c r="L341" s="14"/>
      <c r="M341" s="14"/>
      <c r="N341"/>
      <c r="O341" s="40"/>
      <c r="P341" s="40"/>
      <c r="Q341" s="40"/>
      <c r="R341" s="14"/>
      <c r="S341" s="34"/>
      <c r="T341" s="2"/>
      <c r="U341" s="33"/>
      <c r="V341" s="7"/>
      <c r="W341"/>
      <c r="X341" s="9"/>
      <c r="Y341" s="8"/>
      <c r="Z341" s="8"/>
      <c r="AA341"/>
      <c r="AB341"/>
      <c r="AC341" s="9"/>
      <c r="AD341" s="8"/>
      <c r="AE341" s="8"/>
      <c r="AF341"/>
      <c r="AG341"/>
      <c r="AH341" s="9"/>
      <c r="AI341" s="8"/>
      <c r="AJ341" s="8"/>
      <c r="AQ341"/>
    </row>
    <row r="342" spans="1:43" s="24" customFormat="1" x14ac:dyDescent="0.25">
      <c r="A342" s="4"/>
      <c r="B342" s="3"/>
      <c r="C342" s="2"/>
      <c r="D342" s="8"/>
      <c r="E342" s="8"/>
      <c r="F342" s="3"/>
      <c r="G342" s="2"/>
      <c r="H342" s="2"/>
      <c r="I342" s="33"/>
      <c r="J342"/>
      <c r="K342" s="14"/>
      <c r="L342" s="14"/>
      <c r="M342" s="14"/>
      <c r="N342"/>
      <c r="O342" s="40"/>
      <c r="P342" s="40"/>
      <c r="Q342" s="40"/>
      <c r="R342" s="14"/>
      <c r="S342" s="34"/>
      <c r="T342" s="2"/>
      <c r="U342" s="33"/>
      <c r="V342" s="7"/>
      <c r="W342"/>
      <c r="X342" s="9"/>
      <c r="Y342" s="8"/>
      <c r="Z342" s="8"/>
      <c r="AA342"/>
      <c r="AB342"/>
      <c r="AC342" s="9"/>
      <c r="AD342" s="8"/>
      <c r="AE342" s="8"/>
      <c r="AF342"/>
      <c r="AG342"/>
      <c r="AH342" s="9"/>
      <c r="AI342" s="8"/>
      <c r="AJ342" s="8"/>
      <c r="AQ342"/>
    </row>
    <row r="343" spans="1:43" s="24" customFormat="1" x14ac:dyDescent="0.25">
      <c r="A343" s="4"/>
      <c r="B343" s="3"/>
      <c r="C343" s="2"/>
      <c r="D343" s="8"/>
      <c r="E343" s="8"/>
      <c r="F343" s="3"/>
      <c r="G343" s="2"/>
      <c r="H343" s="2"/>
      <c r="I343" s="33"/>
      <c r="J343"/>
      <c r="K343" s="14"/>
      <c r="L343" s="14"/>
      <c r="M343" s="14"/>
      <c r="N343"/>
      <c r="O343" s="40"/>
      <c r="P343" s="40"/>
      <c r="Q343" s="40"/>
      <c r="R343" s="14"/>
      <c r="S343" s="34"/>
      <c r="T343" s="2"/>
      <c r="U343" s="33"/>
      <c r="V343" s="7"/>
      <c r="W343"/>
      <c r="X343" s="9"/>
      <c r="Y343" s="8"/>
      <c r="Z343" s="8"/>
      <c r="AA343"/>
      <c r="AB343"/>
      <c r="AC343" s="9"/>
      <c r="AD343" s="8"/>
      <c r="AE343" s="8"/>
      <c r="AF343"/>
      <c r="AG343"/>
      <c r="AH343" s="9"/>
      <c r="AI343" s="8"/>
      <c r="AJ343" s="8"/>
      <c r="AQ343"/>
    </row>
    <row r="344" spans="1:43" s="78" customFormat="1" x14ac:dyDescent="0.25">
      <c r="A344" s="68"/>
      <c r="B344" s="69"/>
      <c r="C344" s="70"/>
      <c r="D344" s="71"/>
      <c r="E344" s="71"/>
      <c r="F344" s="69"/>
      <c r="G344" s="70"/>
      <c r="H344" s="70"/>
      <c r="I344" s="72"/>
      <c r="J344" s="73"/>
      <c r="K344" s="29"/>
      <c r="L344" s="29"/>
      <c r="M344" s="29"/>
      <c r="N344" s="73"/>
      <c r="O344" s="74"/>
      <c r="P344" s="74"/>
      <c r="Q344" s="74"/>
      <c r="R344" s="29"/>
      <c r="S344" s="75"/>
      <c r="T344" s="70"/>
      <c r="U344" s="72"/>
      <c r="V344" s="76"/>
      <c r="W344" s="73"/>
      <c r="X344" s="77"/>
      <c r="Y344" s="71"/>
      <c r="Z344" s="71"/>
      <c r="AA344" s="73"/>
      <c r="AB344" s="73"/>
      <c r="AC344" s="77"/>
      <c r="AD344" s="71"/>
      <c r="AE344" s="71"/>
      <c r="AF344" s="73"/>
      <c r="AG344" s="73"/>
      <c r="AH344" s="77"/>
      <c r="AI344" s="71"/>
      <c r="AJ344" s="71"/>
      <c r="AQ344" s="73"/>
    </row>
    <row r="345" spans="1:43" x14ac:dyDescent="0.25">
      <c r="A345" s="4"/>
      <c r="B345" s="3"/>
      <c r="C345" s="2"/>
      <c r="D345" s="8"/>
      <c r="E345" s="8"/>
      <c r="F345" s="3"/>
      <c r="G345" s="2"/>
      <c r="H345" s="2"/>
      <c r="I345" s="33"/>
      <c r="K345" s="14"/>
      <c r="L345" s="14"/>
      <c r="M345" s="14"/>
      <c r="O345" s="40"/>
      <c r="P345" s="40"/>
      <c r="Q345" s="40"/>
      <c r="R345" s="14"/>
      <c r="S345" s="34"/>
      <c r="T345" s="2"/>
      <c r="U345" s="33"/>
      <c r="V345" s="7"/>
      <c r="X345" s="9"/>
      <c r="Y345" s="8"/>
      <c r="Z345" s="8"/>
      <c r="AC345" s="9"/>
      <c r="AD345" s="8"/>
      <c r="AE345" s="8"/>
      <c r="AH345" s="9"/>
      <c r="AI345" s="8"/>
      <c r="AJ345" s="8"/>
    </row>
    <row r="346" spans="1:43" x14ac:dyDescent="0.25">
      <c r="A346" s="4"/>
      <c r="B346" s="3"/>
      <c r="C346" s="2"/>
      <c r="D346" s="8"/>
      <c r="E346" s="8"/>
      <c r="F346" s="3"/>
      <c r="G346" s="2"/>
      <c r="H346" s="2"/>
      <c r="I346" s="33"/>
      <c r="K346" s="14"/>
      <c r="L346" s="14"/>
      <c r="M346" s="14"/>
      <c r="O346" s="40"/>
      <c r="P346" s="40"/>
      <c r="Q346" s="40"/>
      <c r="R346" s="14"/>
      <c r="S346" s="34"/>
      <c r="T346" s="2"/>
      <c r="U346" s="33"/>
      <c r="V346" s="7"/>
      <c r="X346" s="9"/>
      <c r="Y346" s="8"/>
      <c r="Z346" s="8"/>
      <c r="AC346" s="9"/>
      <c r="AD346" s="8"/>
      <c r="AE346" s="8"/>
      <c r="AH346" s="9"/>
      <c r="AI346" s="8"/>
      <c r="AJ346" s="8"/>
    </row>
    <row r="347" spans="1:43" x14ac:dyDescent="0.25">
      <c r="A347" s="4"/>
      <c r="B347" s="3"/>
      <c r="C347" s="2"/>
      <c r="D347" s="8"/>
      <c r="E347" s="8"/>
      <c r="F347" s="3"/>
      <c r="G347" s="2"/>
      <c r="H347" s="2"/>
      <c r="I347" s="33"/>
      <c r="K347" s="14"/>
      <c r="L347" s="14"/>
      <c r="M347" s="14"/>
      <c r="O347" s="40"/>
      <c r="P347" s="40"/>
      <c r="Q347" s="40"/>
      <c r="R347" s="14"/>
      <c r="S347" s="34"/>
      <c r="T347" s="2"/>
      <c r="U347" s="33"/>
      <c r="V347" s="7"/>
      <c r="X347" s="9"/>
      <c r="Y347" s="8"/>
      <c r="Z347" s="8"/>
      <c r="AC347" s="9"/>
      <c r="AD347" s="8"/>
      <c r="AE347" s="8"/>
      <c r="AH347" s="9"/>
      <c r="AI347" s="8"/>
      <c r="AJ347" s="8"/>
    </row>
  </sheetData>
  <conditionalFormatting sqref="F87:F113">
    <cfRule type="colorScale" priority="17">
      <colorScale>
        <cfvo type="min"/>
        <cfvo type="num" val="1"/>
        <cfvo type="max"/>
        <color rgb="FFF8696B"/>
        <color theme="0"/>
        <color theme="4"/>
      </colorScale>
    </cfRule>
  </conditionalFormatting>
  <conditionalFormatting sqref="B83:B113">
    <cfRule type="dataBar" priority="18">
      <dataBar>
        <cfvo type="min"/>
        <cfvo type="max"/>
        <color rgb="FF638EC6"/>
      </dataBar>
      <extLst>
        <ext xmlns:x14="http://schemas.microsoft.com/office/spreadsheetml/2009/9/main" uri="{B025F937-C7B1-47D3-B67F-A62EFF666E3E}">
          <x14:id>{2D47F72F-938D-4352-BFEC-E80E8439521A}</x14:id>
        </ext>
      </extLst>
    </cfRule>
  </conditionalFormatting>
  <conditionalFormatting sqref="F114:F116">
    <cfRule type="colorScale" priority="15">
      <colorScale>
        <cfvo type="min"/>
        <cfvo type="num" val="1"/>
        <cfvo type="max"/>
        <color rgb="FFF8696B"/>
        <color theme="0"/>
        <color theme="4"/>
      </colorScale>
    </cfRule>
  </conditionalFormatting>
  <conditionalFormatting sqref="P114:P116">
    <cfRule type="colorScale" priority="14">
      <colorScale>
        <cfvo type="min"/>
        <cfvo type="num" val="1"/>
        <cfvo type="max"/>
        <color rgb="FFF8696B"/>
        <color theme="0"/>
        <color theme="4"/>
      </colorScale>
    </cfRule>
  </conditionalFormatting>
  <conditionalFormatting sqref="B114:B115">
    <cfRule type="dataBar" priority="16">
      <dataBar>
        <cfvo type="min"/>
        <cfvo type="max"/>
        <color rgb="FF638EC6"/>
      </dataBar>
      <extLst>
        <ext xmlns:x14="http://schemas.microsoft.com/office/spreadsheetml/2009/9/main" uri="{B025F937-C7B1-47D3-B67F-A62EFF666E3E}">
          <x14:id>{903F46A6-3A5A-4C33-8222-A6E37E824AC8}</x14:id>
        </ext>
      </extLst>
    </cfRule>
  </conditionalFormatting>
  <conditionalFormatting sqref="F190:F210">
    <cfRule type="colorScale" priority="8">
      <colorScale>
        <cfvo type="min"/>
        <cfvo type="num" val="1"/>
        <cfvo type="max"/>
        <color rgb="FFF8696B"/>
        <color theme="0"/>
        <color theme="4"/>
      </colorScale>
    </cfRule>
  </conditionalFormatting>
  <conditionalFormatting sqref="B186:B210">
    <cfRule type="dataBar" priority="9">
      <dataBar>
        <cfvo type="min"/>
        <cfvo type="max"/>
        <color rgb="FF638EC6"/>
      </dataBar>
      <extLst>
        <ext xmlns:x14="http://schemas.microsoft.com/office/spreadsheetml/2009/9/main" uri="{B025F937-C7B1-47D3-B67F-A62EFF666E3E}">
          <x14:id>{8DFF1617-EB7E-440C-A0CC-3D3CCC09CBE6}</x14:id>
        </ext>
      </extLst>
    </cfRule>
  </conditionalFormatting>
  <conditionalFormatting sqref="F270:F287">
    <cfRule type="colorScale" priority="4">
      <colorScale>
        <cfvo type="min"/>
        <cfvo type="num" val="1"/>
        <cfvo type="max"/>
        <color rgb="FFF8696B"/>
        <color theme="0"/>
        <color theme="4"/>
      </colorScale>
    </cfRule>
  </conditionalFormatting>
  <conditionalFormatting sqref="B266:B287">
    <cfRule type="dataBar" priority="5">
      <dataBar>
        <cfvo type="min"/>
        <cfvo type="max"/>
        <color rgb="FF638EC6"/>
      </dataBar>
      <extLst>
        <ext xmlns:x14="http://schemas.microsoft.com/office/spreadsheetml/2009/9/main" uri="{B025F937-C7B1-47D3-B67F-A62EFF666E3E}">
          <x14:id>{8D154ADD-5470-4565-869A-FC9FD5F06D08}</x14:id>
        </ext>
      </extLst>
    </cfRule>
  </conditionalFormatting>
  <conditionalFormatting sqref="F331:F347">
    <cfRule type="colorScale" priority="1">
      <colorScale>
        <cfvo type="min"/>
        <cfvo type="num" val="1"/>
        <cfvo type="max"/>
        <color rgb="FFF8696B"/>
        <color theme="0"/>
        <color theme="4"/>
      </colorScale>
    </cfRule>
  </conditionalFormatting>
  <conditionalFormatting sqref="B327:B347">
    <cfRule type="dataBar" priority="2">
      <dataBar>
        <cfvo type="min"/>
        <cfvo type="max"/>
        <color rgb="FF638EC6"/>
      </dataBar>
      <extLst>
        <ext xmlns:x14="http://schemas.microsoft.com/office/spreadsheetml/2009/9/main" uri="{B025F937-C7B1-47D3-B67F-A62EFF666E3E}">
          <x14:id>{6CDE2195-AEEE-465F-B7A9-B1D89F097F80}</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D47F72F-938D-4352-BFEC-E80E8439521A}">
            <x14:dataBar minLength="0" maxLength="100" border="1" negativeBarBorderColorSameAsPositive="0">
              <x14:cfvo type="autoMin"/>
              <x14:cfvo type="autoMax"/>
              <x14:borderColor rgb="FF638EC6"/>
              <x14:negativeFillColor rgb="FFFF0000"/>
              <x14:negativeBorderColor rgb="FFFF0000"/>
              <x14:axisColor rgb="FF000000"/>
            </x14:dataBar>
          </x14:cfRule>
          <xm:sqref>B83:B113</xm:sqref>
        </x14:conditionalFormatting>
        <x14:conditionalFormatting xmlns:xm="http://schemas.microsoft.com/office/excel/2006/main">
          <x14:cfRule type="dataBar" id="{903F46A6-3A5A-4C33-8222-A6E37E824AC8}">
            <x14:dataBar minLength="0" maxLength="100" border="1" negativeBarBorderColorSameAsPositive="0">
              <x14:cfvo type="autoMin"/>
              <x14:cfvo type="autoMax"/>
              <x14:borderColor rgb="FF638EC6"/>
              <x14:negativeFillColor rgb="FFFF0000"/>
              <x14:negativeBorderColor rgb="FFFF0000"/>
              <x14:axisColor rgb="FF000000"/>
            </x14:dataBar>
          </x14:cfRule>
          <xm:sqref>B114:B115</xm:sqref>
        </x14:conditionalFormatting>
        <x14:conditionalFormatting xmlns:xm="http://schemas.microsoft.com/office/excel/2006/main">
          <x14:cfRule type="dataBar" id="{8DFF1617-EB7E-440C-A0CC-3D3CCC09CBE6}">
            <x14:dataBar minLength="0" maxLength="100" border="1" negativeBarBorderColorSameAsPositive="0">
              <x14:cfvo type="autoMin"/>
              <x14:cfvo type="autoMax"/>
              <x14:borderColor rgb="FF638EC6"/>
              <x14:negativeFillColor rgb="FFFF0000"/>
              <x14:negativeBorderColor rgb="FFFF0000"/>
              <x14:axisColor rgb="FF000000"/>
            </x14:dataBar>
          </x14:cfRule>
          <xm:sqref>B186:B210</xm:sqref>
        </x14:conditionalFormatting>
        <x14:conditionalFormatting xmlns:xm="http://schemas.microsoft.com/office/excel/2006/main">
          <x14:cfRule type="dataBar" id="{8D154ADD-5470-4565-869A-FC9FD5F06D08}">
            <x14:dataBar minLength="0" maxLength="100" border="1" negativeBarBorderColorSameAsPositive="0">
              <x14:cfvo type="autoMin"/>
              <x14:cfvo type="autoMax"/>
              <x14:borderColor rgb="FF638EC6"/>
              <x14:negativeFillColor rgb="FFFF0000"/>
              <x14:negativeBorderColor rgb="FFFF0000"/>
              <x14:axisColor rgb="FF000000"/>
            </x14:dataBar>
          </x14:cfRule>
          <xm:sqref>B266:B287</xm:sqref>
        </x14:conditionalFormatting>
        <x14:conditionalFormatting xmlns:xm="http://schemas.microsoft.com/office/excel/2006/main">
          <x14:cfRule type="dataBar" id="{6CDE2195-AEEE-465F-B7A9-B1D89F097F80}">
            <x14:dataBar minLength="0" maxLength="100" border="1" negativeBarBorderColorSameAsPositive="0">
              <x14:cfvo type="autoMin"/>
              <x14:cfvo type="autoMax"/>
              <x14:borderColor rgb="FF638EC6"/>
              <x14:negativeFillColor rgb="FFFF0000"/>
              <x14:negativeBorderColor rgb="FFFF0000"/>
              <x14:axisColor rgb="FF000000"/>
            </x14:dataBar>
          </x14:cfRule>
          <xm:sqref>B327:B347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zoomScale="80" zoomScaleNormal="80" workbookViewId="0">
      <selection activeCell="H35" sqref="H35"/>
    </sheetView>
  </sheetViews>
  <sheetFormatPr defaultRowHeight="15" x14ac:dyDescent="0.25"/>
  <cols>
    <col min="1" max="1" width="11" bestFit="1" customWidth="1"/>
    <col min="2" max="2" width="15.28515625" bestFit="1" customWidth="1"/>
  </cols>
  <sheetData>
    <row r="1" spans="1:5" x14ac:dyDescent="0.25">
      <c r="C1" t="s">
        <v>98</v>
      </c>
      <c r="D1" t="s">
        <v>89</v>
      </c>
      <c r="E1" t="s">
        <v>90</v>
      </c>
    </row>
    <row r="2" spans="1:5" x14ac:dyDescent="0.25">
      <c r="A2" t="s">
        <v>162</v>
      </c>
      <c r="B2" t="s">
        <v>58</v>
      </c>
      <c r="C2" t="s">
        <v>92</v>
      </c>
      <c r="D2" t="s">
        <v>92</v>
      </c>
      <c r="E2" t="s">
        <v>92</v>
      </c>
    </row>
    <row r="3" spans="1:5" x14ac:dyDescent="0.25">
      <c r="B3" t="s">
        <v>172</v>
      </c>
      <c r="C3">
        <v>1</v>
      </c>
      <c r="D3">
        <v>1</v>
      </c>
      <c r="E3">
        <v>1</v>
      </c>
    </row>
    <row r="4" spans="1:5" x14ac:dyDescent="0.25">
      <c r="B4" t="s">
        <v>62</v>
      </c>
      <c r="C4">
        <v>1</v>
      </c>
      <c r="D4">
        <v>1</v>
      </c>
      <c r="E4">
        <v>1</v>
      </c>
    </row>
    <row r="5" spans="1:5" x14ac:dyDescent="0.25">
      <c r="B5" t="s">
        <v>63</v>
      </c>
      <c r="C5">
        <v>1</v>
      </c>
      <c r="D5">
        <v>1</v>
      </c>
      <c r="E5">
        <v>1</v>
      </c>
    </row>
    <row r="6" spans="1:5" x14ac:dyDescent="0.25">
      <c r="B6" t="s">
        <v>64</v>
      </c>
      <c r="C6">
        <v>1</v>
      </c>
      <c r="D6">
        <v>1</v>
      </c>
      <c r="E6">
        <v>1</v>
      </c>
    </row>
    <row r="7" spans="1:5" x14ac:dyDescent="0.25">
      <c r="B7" t="s">
        <v>65</v>
      </c>
      <c r="C7">
        <v>1</v>
      </c>
      <c r="D7">
        <v>1</v>
      </c>
      <c r="E7">
        <v>0.5</v>
      </c>
    </row>
    <row r="8" spans="1:5" x14ac:dyDescent="0.25">
      <c r="B8" t="s">
        <v>66</v>
      </c>
      <c r="C8">
        <v>1</v>
      </c>
      <c r="D8">
        <v>1</v>
      </c>
      <c r="E8">
        <v>0.5</v>
      </c>
    </row>
    <row r="9" spans="1:5" x14ac:dyDescent="0.25">
      <c r="B9" t="s">
        <v>137</v>
      </c>
      <c r="C9">
        <v>1</v>
      </c>
      <c r="D9">
        <v>1</v>
      </c>
      <c r="E9">
        <v>0.51</v>
      </c>
    </row>
    <row r="10" spans="1:5" x14ac:dyDescent="0.25">
      <c r="B10" t="s">
        <v>138</v>
      </c>
      <c r="C10">
        <v>1</v>
      </c>
      <c r="D10">
        <v>1</v>
      </c>
      <c r="E10">
        <v>0.52</v>
      </c>
    </row>
    <row r="11" spans="1:5" x14ac:dyDescent="0.25">
      <c r="B11" t="s">
        <v>139</v>
      </c>
      <c r="C11">
        <v>1</v>
      </c>
      <c r="D11">
        <v>1</v>
      </c>
      <c r="E11">
        <v>0.53</v>
      </c>
    </row>
    <row r="12" spans="1:5" x14ac:dyDescent="0.25">
      <c r="B12" t="s">
        <v>140</v>
      </c>
      <c r="C12">
        <v>1</v>
      </c>
      <c r="D12">
        <v>1</v>
      </c>
      <c r="E12">
        <v>0.54</v>
      </c>
    </row>
    <row r="13" spans="1:5" x14ac:dyDescent="0.25">
      <c r="B13" t="s">
        <v>67</v>
      </c>
      <c r="C13">
        <v>1</v>
      </c>
      <c r="D13">
        <v>1</v>
      </c>
      <c r="E13">
        <v>0.55000000000000004</v>
      </c>
    </row>
    <row r="14" spans="1:5" x14ac:dyDescent="0.25">
      <c r="B14" t="s">
        <v>141</v>
      </c>
      <c r="C14">
        <v>1</v>
      </c>
      <c r="D14">
        <v>1</v>
      </c>
      <c r="E14">
        <v>0.60000000000000009</v>
      </c>
    </row>
    <row r="15" spans="1:5" x14ac:dyDescent="0.25">
      <c r="B15" t="s">
        <v>142</v>
      </c>
      <c r="C15">
        <v>1</v>
      </c>
      <c r="D15">
        <v>1</v>
      </c>
      <c r="E15">
        <v>0.65</v>
      </c>
    </row>
    <row r="16" spans="1:5" x14ac:dyDescent="0.25">
      <c r="B16" t="s">
        <v>143</v>
      </c>
      <c r="C16">
        <v>1</v>
      </c>
      <c r="D16">
        <v>1</v>
      </c>
      <c r="E16">
        <v>0.70000000000000007</v>
      </c>
    </row>
    <row r="17" spans="2:5" x14ac:dyDescent="0.25">
      <c r="B17" t="s">
        <v>144</v>
      </c>
      <c r="C17">
        <v>1</v>
      </c>
      <c r="D17">
        <v>1</v>
      </c>
      <c r="E17">
        <v>0.75</v>
      </c>
    </row>
    <row r="18" spans="2:5" x14ac:dyDescent="0.25">
      <c r="B18" t="s">
        <v>68</v>
      </c>
      <c r="C18">
        <v>1</v>
      </c>
      <c r="D18">
        <v>1</v>
      </c>
      <c r="E18">
        <v>0.8</v>
      </c>
    </row>
    <row r="19" spans="2:5" x14ac:dyDescent="0.25">
      <c r="B19" t="s">
        <v>145</v>
      </c>
      <c r="C19">
        <v>1</v>
      </c>
      <c r="D19">
        <v>1</v>
      </c>
      <c r="E19">
        <v>0.85000000000000009</v>
      </c>
    </row>
    <row r="20" spans="2:5" x14ac:dyDescent="0.25">
      <c r="B20" t="s">
        <v>146</v>
      </c>
      <c r="C20">
        <v>1</v>
      </c>
      <c r="D20">
        <v>1</v>
      </c>
      <c r="E20">
        <v>0.9</v>
      </c>
    </row>
    <row r="21" spans="2:5" x14ac:dyDescent="0.25">
      <c r="B21" t="s">
        <v>147</v>
      </c>
      <c r="C21">
        <v>1</v>
      </c>
      <c r="D21">
        <v>1</v>
      </c>
      <c r="E21">
        <v>0.95000000000000007</v>
      </c>
    </row>
    <row r="22" spans="2:5" x14ac:dyDescent="0.25">
      <c r="B22" t="s">
        <v>148</v>
      </c>
      <c r="C22">
        <v>1</v>
      </c>
      <c r="D22">
        <v>1</v>
      </c>
      <c r="E22">
        <v>1</v>
      </c>
    </row>
    <row r="23" spans="2:5" x14ac:dyDescent="0.25">
      <c r="B23" t="s">
        <v>70</v>
      </c>
      <c r="C23">
        <v>1</v>
      </c>
      <c r="D23">
        <v>1</v>
      </c>
      <c r="E23">
        <v>1.05</v>
      </c>
    </row>
    <row r="24" spans="2:5" x14ac:dyDescent="0.25">
      <c r="B24" t="s">
        <v>149</v>
      </c>
      <c r="C24">
        <v>1</v>
      </c>
      <c r="D24">
        <v>1</v>
      </c>
      <c r="E24">
        <v>1.1000000000000001</v>
      </c>
    </row>
    <row r="25" spans="2:5" x14ac:dyDescent="0.25">
      <c r="B25" t="s">
        <v>150</v>
      </c>
      <c r="C25">
        <v>1</v>
      </c>
      <c r="D25">
        <v>1</v>
      </c>
      <c r="E25">
        <v>1.1000000000000001</v>
      </c>
    </row>
    <row r="26" spans="2:5" x14ac:dyDescent="0.25">
      <c r="B26" t="s">
        <v>151</v>
      </c>
      <c r="C26">
        <v>1</v>
      </c>
      <c r="D26">
        <v>1</v>
      </c>
      <c r="E26">
        <v>1.1000000000000001</v>
      </c>
    </row>
    <row r="27" spans="2:5" x14ac:dyDescent="0.25">
      <c r="B27" t="s">
        <v>152</v>
      </c>
      <c r="C27">
        <v>1</v>
      </c>
      <c r="D27">
        <v>1</v>
      </c>
      <c r="E27">
        <v>1.1000000000000001</v>
      </c>
    </row>
    <row r="28" spans="2:5" x14ac:dyDescent="0.25">
      <c r="B28" t="s">
        <v>72</v>
      </c>
      <c r="C28">
        <v>1</v>
      </c>
      <c r="D28">
        <v>1</v>
      </c>
      <c r="E28">
        <v>1.1000000000000001</v>
      </c>
    </row>
    <row r="29" spans="2:5" x14ac:dyDescent="0.25">
      <c r="B29" t="s">
        <v>74</v>
      </c>
      <c r="C29">
        <v>1</v>
      </c>
      <c r="D29">
        <v>1</v>
      </c>
      <c r="E29">
        <v>1.02</v>
      </c>
    </row>
    <row r="30" spans="2:5" x14ac:dyDescent="0.25">
      <c r="B30" t="s">
        <v>76</v>
      </c>
      <c r="C30">
        <v>1</v>
      </c>
      <c r="D30">
        <v>1</v>
      </c>
      <c r="E30">
        <v>0.95</v>
      </c>
    </row>
    <row r="31" spans="2:5" x14ac:dyDescent="0.25">
      <c r="B31" t="s">
        <v>78</v>
      </c>
      <c r="C31">
        <v>1</v>
      </c>
      <c r="D31">
        <v>1</v>
      </c>
      <c r="E31">
        <v>0.92</v>
      </c>
    </row>
    <row r="32" spans="2:5" x14ac:dyDescent="0.25">
      <c r="B32" t="s">
        <v>80</v>
      </c>
      <c r="C32">
        <v>1</v>
      </c>
      <c r="D32">
        <v>1</v>
      </c>
      <c r="E32">
        <v>0.9</v>
      </c>
    </row>
    <row r="33" spans="2:5" x14ac:dyDescent="0.25">
      <c r="B33" s="2" t="s">
        <v>82</v>
      </c>
      <c r="C33">
        <v>1</v>
      </c>
      <c r="D33">
        <v>1</v>
      </c>
      <c r="E33">
        <v>0.9</v>
      </c>
    </row>
    <row r="34" spans="2:5" x14ac:dyDescent="0.25">
      <c r="B34" s="2" t="s">
        <v>84</v>
      </c>
      <c r="C34">
        <v>1</v>
      </c>
      <c r="D34">
        <v>1</v>
      </c>
      <c r="E34">
        <v>0.9</v>
      </c>
    </row>
    <row r="35" spans="2:5" x14ac:dyDescent="0.25">
      <c r="B35" s="2" t="s">
        <v>86</v>
      </c>
      <c r="C35">
        <v>1</v>
      </c>
      <c r="D35">
        <v>1</v>
      </c>
      <c r="E35">
        <v>0.9</v>
      </c>
    </row>
    <row r="36" spans="2:5" x14ac:dyDescent="0.25">
      <c r="B36" s="2" t="s">
        <v>154</v>
      </c>
      <c r="C36">
        <v>1</v>
      </c>
      <c r="D36">
        <v>1</v>
      </c>
      <c r="E36">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Distribution of data</vt:lpstr>
      <vt:lpstr>Baseline</vt:lpstr>
      <vt:lpstr>Burnout 2013 Corres+Cashwindow_</vt:lpstr>
      <vt:lpstr>Actual</vt:lpstr>
      <vt:lpstr>Spline Pre-Adj</vt:lpstr>
      <vt:lpstr>Burnout 2016 Corres+CW</vt:lpstr>
      <vt:lpstr>Burnout 2016 Broker</vt:lpstr>
      <vt:lpstr>Burnout 2016 NonCW</vt:lpstr>
      <vt:lpstr>Refi Adj</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2018-09-24T20:05:49Z</dcterms:modified>
</cp:coreProperties>
</file>