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755"/>
  </bookViews>
  <sheets>
    <sheet name="配置总览" sheetId="1" r:id="rId1"/>
    <sheet name="信息辅助" sheetId="15" r:id="rId2"/>
    <sheet name="CommonItem" sheetId="2" r:id="rId3"/>
    <sheet name="CommonItemTips" sheetId="14" r:id="rId4"/>
    <sheet name="UsableItem" sheetId="3" r:id="rId5"/>
    <sheet name="ProfilePhotoFrame" sheetId="28" r:id="rId6"/>
    <sheet name="ProfileCardPhoto" sheetId="30" r:id="rId7"/>
    <sheet name="ProfileBackGroundPhoto" sheetId="31" r:id="rId8"/>
    <sheet name="BubbleChat" sheetId="32" r:id="rId9"/>
    <sheet name="StrDictionary" sheetId="29" r:id="rId10"/>
    <sheet name="UnlockEmotion" sheetId="33" r:id="rId11"/>
    <sheet name="ChatEmotionAtlas" sheetId="34" r:id="rId12"/>
    <sheet name="ChatEmotion" sheetId="35" r:id="rId13"/>
    <sheet name="ChatEmotion辅助" sheetId="36" r:id="rId14"/>
  </sheets>
  <calcPr calcId="144525"/>
</workbook>
</file>

<file path=xl/sharedStrings.xml><?xml version="1.0" encoding="utf-8"?>
<sst xmlns="http://schemas.openxmlformats.org/spreadsheetml/2006/main" count="698" uniqueCount="408">
  <si>
    <t>导出</t>
  </si>
  <si>
    <t>头像框名</t>
  </si>
  <si>
    <t>景泰蓝韵</t>
  </si>
  <si>
    <t>颜色品质</t>
  </si>
  <si>
    <t>金色</t>
  </si>
  <si>
    <t>头像框</t>
  </si>
  <si>
    <t>获取途径</t>
  </si>
  <si>
    <t>景泰蓝联动</t>
  </si>
  <si>
    <t>头像框序号</t>
  </si>
  <si>
    <t>物品图标</t>
  </si>
  <si>
    <t>PictureFrame_icon_jingtailan</t>
  </si>
  <si>
    <t>描述</t>
  </si>
  <si>
    <t>华光凝景泰，#r彩韵溢珐琅。#r</t>
  </si>
  <si>
    <t>头像框资源</t>
  </si>
  <si>
    <t>备注</t>
  </si>
  <si>
    <t>景泰蓝联动头像框</t>
  </si>
  <si>
    <t>时限</t>
  </si>
  <si>
    <t>永久</t>
  </si>
  <si>
    <t>特效</t>
  </si>
  <si>
    <t>UI/wm_ui_Txk_jingtailan</t>
  </si>
  <si>
    <t>外观是否显示</t>
  </si>
  <si>
    <t>没有就空着</t>
  </si>
  <si>
    <t>不导出</t>
  </si>
  <si>
    <t>名片名</t>
  </si>
  <si>
    <t>龙吟潜渊</t>
  </si>
  <si>
    <t>橙色</t>
  </si>
  <si>
    <t>名片
背景</t>
  </si>
  <si>
    <t>积分商店</t>
  </si>
  <si>
    <t>名片背景序号</t>
  </si>
  <si>
    <t>PlayerCard_Bailong</t>
  </si>
  <si>
    <t>龙吟澈水渡，#r虹光入夜圆。#r</t>
  </si>
  <si>
    <t>名片小图</t>
  </si>
  <si>
    <t>shejiaoshezhi_img_bailong</t>
  </si>
  <si>
    <t>白龙套系名片背景</t>
  </si>
  <si>
    <t>名片角色背景</t>
  </si>
  <si>
    <t>wanjiaxinxi_bg_bailong</t>
  </si>
  <si>
    <t>CommonItem表id</t>
  </si>
  <si>
    <t>操作栏背景</t>
  </si>
  <si>
    <t>wanjiaxinxi_bg_neirongdi_bailong</t>
  </si>
  <si>
    <t>UI/wm_ui_RoleCard_bailong_001</t>
  </si>
  <si>
    <t>背景名</t>
  </si>
  <si>
    <t>结婚角色背景A</t>
  </si>
  <si>
    <t>角色
背景</t>
  </si>
  <si>
    <t>结婚等级升级奖励</t>
  </si>
  <si>
    <t>角色背景序号</t>
  </si>
  <si>
    <t>PlayerBg_jiehun1</t>
  </si>
  <si>
    <t>背景小图</t>
  </si>
  <si>
    <t>shejiaoshezhi_img_jiehun1</t>
  </si>
  <si>
    <t>结婚等级配套角色背景</t>
  </si>
  <si>
    <t>角色背景</t>
  </si>
  <si>
    <t>shejiaoxuanyao_bg_jiehun1</t>
  </si>
  <si>
    <t>气泡名</t>
  </si>
  <si>
    <t>云裳轻舞</t>
  </si>
  <si>
    <t>聊天
气泡</t>
  </si>
  <si>
    <t>魅力等级奖励</t>
  </si>
  <si>
    <t>聊天气泡序号</t>
  </si>
  <si>
    <t>icon_chatbubble_yunchang</t>
  </si>
  <si>
    <t>只愿君心似我心,#r定不负相思意。</t>
  </si>
  <si>
    <t>气泡图</t>
  </si>
  <si>
    <t>ChatBubble_img_yunchang</t>
  </si>
  <si>
    <t>结婚等级配套头像框</t>
  </si>
  <si>
    <t>wm_ui_chatbubble_yunchang</t>
  </si>
  <si>
    <t>表情包名</t>
  </si>
  <si>
    <t>浣浣来了</t>
  </si>
  <si>
    <t>表情包</t>
  </si>
  <si>
    <t>表情名</t>
  </si>
  <si>
    <t>图片名</t>
  </si>
  <si>
    <t>帧数量</t>
  </si>
  <si>
    <t>儿童节·小虎游乐场</t>
  </si>
  <si>
    <t>表情动作序号</t>
  </si>
  <si>
    <t>Jiesuo_x_icon_emotion_huanhuan</t>
  </si>
  <si>
    <t>一条来人</t>
  </si>
  <si>
    <t>YTLR</t>
  </si>
  <si>
    <t>表情图集序号</t>
  </si>
  <si>
    <t>图集名称</t>
  </si>
  <si>
    <t>EmojiAtlas_HuanHuan</t>
  </si>
  <si>
    <t>随缘进组</t>
  </si>
  <si>
    <t>SYJZ</t>
  </si>
  <si>
    <t>识别关键字</t>
  </si>
  <si>
    <t>H_</t>
  </si>
  <si>
    <t>25速来</t>
  </si>
  <si>
    <t>25SL</t>
  </si>
  <si>
    <t>ChatEmotion起始id</t>
  </si>
  <si>
    <t>吃瓜</t>
  </si>
  <si>
    <t>CG</t>
  </si>
  <si>
    <t>CPDD</t>
  </si>
  <si>
    <t>踩在脚下</t>
  </si>
  <si>
    <t>CZJX</t>
  </si>
  <si>
    <t>等你</t>
  </si>
  <si>
    <t>DN</t>
  </si>
  <si>
    <t>绝了</t>
  </si>
  <si>
    <t>JL</t>
  </si>
  <si>
    <t>哭了</t>
  </si>
  <si>
    <t>KL</t>
  </si>
  <si>
    <t>笑死</t>
  </si>
  <si>
    <t>XS</t>
  </si>
  <si>
    <t>谢谢大佬</t>
  </si>
  <si>
    <t>XXDL</t>
  </si>
  <si>
    <t>拽</t>
  </si>
  <si>
    <t>Z</t>
  </si>
  <si>
    <t>你好菜啊</t>
  </si>
  <si>
    <t>NHCA</t>
  </si>
  <si>
    <t>婉拒了哈</t>
  </si>
  <si>
    <t>WJLH</t>
  </si>
  <si>
    <t>级别品质：</t>
  </si>
  <si>
    <t>颜色</t>
  </si>
  <si>
    <t>颜色id</t>
  </si>
  <si>
    <t>分钟数</t>
  </si>
  <si>
    <t>红色</t>
  </si>
  <si>
    <t>S+</t>
  </si>
  <si>
    <t>7天</t>
  </si>
  <si>
    <t>S</t>
  </si>
  <si>
    <t>30天</t>
  </si>
  <si>
    <t>A</t>
  </si>
  <si>
    <t>紫色</t>
  </si>
  <si>
    <t>60天</t>
  </si>
  <si>
    <t>B</t>
  </si>
  <si>
    <t>蓝色</t>
  </si>
  <si>
    <t>90天</t>
  </si>
  <si>
    <t>180天</t>
  </si>
  <si>
    <t>Id</t>
  </si>
  <si>
    <t>Desc</t>
  </si>
  <si>
    <t>Name</t>
  </si>
  <si>
    <t>Atlas</t>
  </si>
  <si>
    <t>Icon</t>
  </si>
  <si>
    <t>TipsClassDesc</t>
  </si>
  <si>
    <t>ClassID</t>
  </si>
  <si>
    <t>SubClassID</t>
  </si>
  <si>
    <t>ThirdClassID</t>
  </si>
  <si>
    <t>Quality</t>
  </si>
  <si>
    <t>Color</t>
  </si>
  <si>
    <t>MinLevelRequire</t>
  </si>
  <si>
    <t>MaxLevelRequire</t>
  </si>
  <si>
    <t>CanUse</t>
  </si>
  <si>
    <t>BindType</t>
  </si>
  <si>
    <t>CanSell</t>
  </si>
  <si>
    <t>SellPrice</t>
  </si>
  <si>
    <t>SellMoneyType</t>
  </si>
  <si>
    <t>MaxStackSize</t>
  </si>
  <si>
    <t>ProfessionRequire</t>
  </si>
  <si>
    <t>SexReq</t>
  </si>
  <si>
    <t>UniqueEquip</t>
  </si>
  <si>
    <t>SortId</t>
  </si>
  <si>
    <t>CompoundType</t>
  </si>
  <si>
    <t>CompondLevel</t>
  </si>
  <si>
    <t>HyperLinkColor</t>
  </si>
  <si>
    <t>SoundID</t>
  </si>
  <si>
    <t>ExistTime</t>
  </si>
  <si>
    <t>DropIcon</t>
  </si>
  <si>
    <t>DropScaling</t>
  </si>
  <si>
    <t>DropEffectId</t>
  </si>
  <si>
    <t>DropModelId</t>
  </si>
  <si>
    <t>CanThrow</t>
  </si>
  <si>
    <t>IsCanStorage</t>
  </si>
  <si>
    <t>IsCanQianKunDai</t>
  </si>
  <si>
    <t>QianKunDaiGroup</t>
  </si>
  <si>
    <t>QianKunDaiLevel</t>
  </si>
  <si>
    <t>IsCanBatchUse</t>
  </si>
  <si>
    <t>IsNeedAddRemind</t>
  </si>
  <si>
    <t>IsNeedUseRemind</t>
  </si>
  <si>
    <t>AutoUse</t>
  </si>
  <si>
    <t>MaxStorage</t>
  </si>
  <si>
    <t>ItemRmbVal</t>
  </si>
  <si>
    <t>StallItemID</t>
  </si>
  <si>
    <t>StallOtherClass</t>
  </si>
  <si>
    <t>AuctionItemID</t>
  </si>
  <si>
    <t>AuctionOtherClass</t>
  </si>
  <si>
    <t>IsNeedSecPasswd</t>
  </si>
  <si>
    <t>DecomposeId</t>
  </si>
  <si>
    <t>CompoundFormulaId</t>
  </si>
  <si>
    <t>SourceId</t>
  </si>
  <si>
    <t>FirmBuyType</t>
  </si>
  <si>
    <t>NeedRealTimeSave</t>
  </si>
  <si>
    <t>DelayedUseTime</t>
  </si>
  <si>
    <t>IsCanSendLink</t>
  </si>
  <si>
    <t>NeedSendDropByMail</t>
  </si>
  <si>
    <t>IsRecordDropLog</t>
  </si>
  <si>
    <t>IsChest</t>
  </si>
  <si>
    <t>INT</t>
  </si>
  <si>
    <t>STRING</t>
  </si>
  <si>
    <t>FLOAT</t>
  </si>
  <si>
    <t>#MAX_ID=300000;MAX_RECORD=100000;TableType=Hash;ProjectActive0=_GMSERVER_;</t>
  </si>
  <si>
    <t>N</t>
  </si>
  <si>
    <t>#ID</t>
  </si>
  <si>
    <t>（本列程序不读）</t>
  </si>
  <si>
    <t>名称</t>
  </si>
  <si>
    <t>图集Id（索引CommonItemAtlas）</t>
  </si>
  <si>
    <t>图标</t>
  </si>
  <si>
    <t>二级分类描述</t>
  </si>
  <si>
    <t>物品分类ID（精炼材料、捉鬼礼包、烟花9-4的分类程序有特殊处理，所以新建道具的分类ID尽量不要跟他们一样）</t>
  </si>
  <si>
    <t>次级分类ID</t>
  </si>
  <si>
    <t>三级分类ID</t>
  </si>
  <si>
    <t>品阶类型（装备类物品填写1~13，对应1~13品阶；道具类物品不填写）</t>
  </si>
  <si>
    <t>颜色（1=白色，2=蓝色B，3=紫色A，4=金色S，5=橙色S+，6=红色）</t>
  </si>
  <si>
    <t>需求等级下限</t>
  </si>
  <si>
    <t>需求等级上限</t>
  </si>
  <si>
    <t>可以使用（0否1是）</t>
  </si>
  <si>
    <t>绑定类型（0无1拾取绑定2装备绑定）</t>
  </si>
  <si>
    <t>可以出售给NPC（0否1是）</t>
  </si>
  <si>
    <t>卖出价格</t>
  </si>
  <si>
    <t>卖出货币类型</t>
  </si>
  <si>
    <t>最大堆叠数量（不能超过9999）</t>
  </si>
  <si>
    <t>职业需求（-1=无职业限制 0=妖兽 1=妖精 2=羽芒 3=羽灵 4=武侠 5=法师 6=妖刃 7=魂契 8=羽岚 9=剑灵 10=月仙）</t>
  </si>
  <si>
    <t>性别需求（-1无 0男 1女）</t>
  </si>
  <si>
    <t>装备唯一属性（1代表同一ID装备只能装备一件）</t>
  </si>
  <si>
    <t>排序显示ID</t>
  </si>
  <si>
    <t>合成类别（废弃）</t>
  </si>
  <si>
    <t>合成级别（废弃）</t>
  </si>
  <si>
    <t>聊天栏名字颜色</t>
  </si>
  <si>
    <t>音效</t>
  </si>
  <si>
    <t>有效时间（单位分钟 配置上限一年即512640）</t>
  </si>
  <si>
    <t>掉落显示图标(id对应CommonItemDropIcon表)</t>
  </si>
  <si>
    <t>掉落图标比例</t>
  </si>
  <si>
    <t>掉落特效</t>
  </si>
  <si>
    <t>掉落物模型ID</t>
  </si>
  <si>
    <t>是否可以丢弃（0不可1可丢弃）</t>
  </si>
  <si>
    <t>是否可以放入仓库（0否1是）</t>
  </si>
  <si>
    <t>是否可以放入乾坤袋参与合成（0否1是）</t>
  </si>
  <si>
    <t>乾坤袋合成组</t>
  </si>
  <si>
    <t>乾坤袋消耗级别 级别越低越优先消耗</t>
  </si>
  <si>
    <t>是否可以批量使用</t>
  </si>
  <si>
    <t>获得时是否需要弹提示（0否1是）</t>
  </si>
  <si>
    <t>获得提醒是否要使用按钮（前提是物品可使用）（0否1是）</t>
  </si>
  <si>
    <t>获得后自动使用</t>
  </si>
  <si>
    <t>最大持有数量（无限制时填-1）（包含背包 仓库 装备槽位 系统商店回购槽位）</t>
  </si>
  <si>
    <t>炼器、灌注的RMB值，没有填0（废弃）</t>
  </si>
  <si>
    <t>摆摊表ID</t>
  </si>
  <si>
    <t>摆摊其他分类标志</t>
  </si>
  <si>
    <t>拍卖表ID</t>
  </si>
  <si>
    <t>拍卖其他分类标志</t>
  </si>
  <si>
    <t>丢弃卖店是否需要二级密码</t>
  </si>
  <si>
    <t>分解Id</t>
  </si>
  <si>
    <t>参与合成的配方id（配第一个）</t>
  </si>
  <si>
    <t>物品来源Id</t>
  </si>
  <si>
    <t>物品在商会中所属类型（参照商会UI：精炼=1，宝石=2，精灵=3，其他=4，能出售不能购买=99）</t>
  </si>
  <si>
    <t>物品有变化的时候是否要进行实时存储，一般为0不需要实时存储，慎用！！</t>
  </si>
  <si>
    <t>延时使用时间</t>
  </si>
  <si>
    <t>是否可发送超链接</t>
  </si>
  <si>
    <t>物品在副本掉落未拾取时候，出副本时候是否向玩家发送邮件（0不发邮件，1发邮件）</t>
  </si>
  <si>
    <t>是否记录掉落日志</t>
  </si>
  <si>
    <t>是否为礼包</t>
  </si>
  <si>
    <t>名片</t>
  </si>
  <si>
    <t>背景</t>
  </si>
  <si>
    <t>聊天气泡</t>
  </si>
  <si>
    <t>解锁道具</t>
  </si>
  <si>
    <t>Tips</t>
  </si>
  <si>
    <t>#</t>
  </si>
  <si>
    <t>#ID（对应CommonItem的ID）</t>
  </si>
  <si>
    <t>ScriptId</t>
  </si>
  <si>
    <t>IsSkillUse</t>
  </si>
  <si>
    <t>SkillId</t>
  </si>
  <si>
    <t>ConsumeFlag</t>
  </si>
  <si>
    <t>CoolDownId</t>
  </si>
  <si>
    <t>CoolDownNoticeLeftTime</t>
  </si>
  <si>
    <t>CanUseInBW</t>
  </si>
  <si>
    <t>UseTip</t>
  </si>
  <si>
    <t>ShowItemList</t>
  </si>
  <si>
    <t>UseParamA</t>
  </si>
  <si>
    <t>UseParamB</t>
  </si>
  <si>
    <t>UseParamC</t>
  </si>
  <si>
    <t>UseParamD</t>
  </si>
  <si>
    <t>UseParamE</t>
  </si>
  <si>
    <t>UseParamF</t>
  </si>
  <si>
    <t>ProfessionParam1</t>
  </si>
  <si>
    <t>ProfessionParam2</t>
  </si>
  <si>
    <t>ProfessionParam3</t>
  </si>
  <si>
    <t>ProfessionParam4</t>
  </si>
  <si>
    <t>ProfessionParam5</t>
  </si>
  <si>
    <t>ProfessionParam6</t>
  </si>
  <si>
    <t>ProfessionParam7</t>
  </si>
  <si>
    <t>ProfessionParam8</t>
  </si>
  <si>
    <t>ProfessionParam9</t>
  </si>
  <si>
    <t>ProfessionParam10</t>
  </si>
  <si>
    <t>#MAX_ID=300000;MAX_RECORD=100000;TableType=Hash;</t>
  </si>
  <si>
    <t>程序不读</t>
  </si>
  <si>
    <t>物品名称</t>
  </si>
  <si>
    <t>脚本ID（260  271   281 扩充新职业的时候需要关注），271伪随机，216不分职业</t>
  </si>
  <si>
    <t>是否读条</t>
  </si>
  <si>
    <t>读条技能</t>
  </si>
  <si>
    <t>0：使用不销毁 1：使用后销毁2：使用后调用脚本的消耗函数</t>
  </si>
  <si>
    <t>冷却Id(CoolDownTime.txt)</t>
  </si>
  <si>
    <t>冷却中提示是否显示剩余时间（精确到秒）（1显示 0不显示）</t>
  </si>
  <si>
    <t>是否可以在大世界使用，涉及到全局掉落的福袋是不可以在大世界使用的</t>
  </si>
  <si>
    <t>使用后提示</t>
  </si>
  <si>
    <t>使用后显示物品获得窗口</t>
  </si>
  <si>
    <t>附加参数1</t>
  </si>
  <si>
    <t>附加参数2</t>
  </si>
  <si>
    <t>附加参数3</t>
  </si>
  <si>
    <t>附加参数4</t>
  </si>
  <si>
    <t>附加参数5</t>
  </si>
  <si>
    <t>附加参数6</t>
  </si>
  <si>
    <t>职业扩展相关参数1（目前只为宝箱扩展职业使用）</t>
  </si>
  <si>
    <t>职业扩展相关参数2（目前只为宝箱扩展职业使用）</t>
  </si>
  <si>
    <t>职业扩展相关参数3（目前只为宝箱扩展职业使用）</t>
  </si>
  <si>
    <t>职业扩展相关参数4（目前只为宝箱扩展职业使用）</t>
  </si>
  <si>
    <t>职业扩展相关参数5（目前只为宝箱扩展职业使用）</t>
  </si>
  <si>
    <t>职业扩展相关参数6（目前只为宝箱扩展职业使用）</t>
  </si>
  <si>
    <t>职业扩展相关参数7（目前只为宝箱扩展职业使用）</t>
  </si>
  <si>
    <t>职业扩展相关参数8（目前只为宝箱扩展职业使用）</t>
  </si>
  <si>
    <t>职业扩展相关参数9（目前只为宝箱扩展职业使用）</t>
  </si>
  <si>
    <t>职业扩展相关参数10（目前只为宝箱扩展职业使用）（对应刀客）</t>
  </si>
  <si>
    <t>LimitDate</t>
  </si>
  <si>
    <t>TextureName</t>
  </si>
  <si>
    <t>Effect</t>
  </si>
  <si>
    <t>IsShow</t>
  </si>
  <si>
    <t>ShowSort</t>
  </si>
  <si>
    <t>IsCanBuy</t>
  </si>
  <si>
    <t>GetWayDicId</t>
  </si>
  <si>
    <t>UnlockGoodsId</t>
  </si>
  <si>
    <t>INT64</t>
  </si>
  <si>
    <t>#MAX_ID=99;MAX_RECORD=99;TableType=Hash;</t>
  </si>
  <si>
    <t>#ID（从1开始，必须连续）</t>
  </si>
  <si>
    <t>描述(程序不读)</t>
  </si>
  <si>
    <t>名字</t>
  </si>
  <si>
    <t>解除屏蔽时间（客户端用）</t>
  </si>
  <si>
    <t>图片</t>
  </si>
  <si>
    <t>特效（没有空着就可以了 不要配东西）</t>
  </si>
  <si>
    <t>是否显示（1：是，0：否， 时间：按照时间解锁）</t>
  </si>
  <si>
    <t>显示排序</t>
  </si>
  <si>
    <t>是否可购买（1：是，0：否）</t>
  </si>
  <si>
    <t>获取途径字典（索引StrDictionary表）</t>
  </si>
  <si>
    <t>可解锁商品Id</t>
  </si>
  <si>
    <t>PreTextureName</t>
  </si>
  <si>
    <t>GridTexture</t>
  </si>
  <si>
    <t>EffectPath</t>
  </si>
  <si>
    <t>GetWay</t>
  </si>
  <si>
    <t>#MAX_ID=50;MAX_RECORD=50;TableType=Hash;</t>
  </si>
  <si>
    <t>物品小图</t>
  </si>
  <si>
    <t>人物背景</t>
  </si>
  <si>
    <t>特效引用路径</t>
  </si>
  <si>
    <t>预览图片</t>
  </si>
  <si>
    <t>特效路径</t>
  </si>
  <si>
    <t>InitGet</t>
  </si>
  <si>
    <t>UnlockItem</t>
  </si>
  <si>
    <t>ShowInClient</t>
  </si>
  <si>
    <t>BubbleAtlas</t>
  </si>
  <si>
    <t>BubbleSpirte</t>
  </si>
  <si>
    <t>FontColor</t>
  </si>
  <si>
    <t>Access</t>
  </si>
  <si>
    <t>SystemNotice</t>
  </si>
  <si>
    <t>BoarderTop</t>
  </si>
  <si>
    <t>BoarderBottom</t>
  </si>
  <si>
    <t>BoarderLeft</t>
  </si>
  <si>
    <t>BoarderRight</t>
  </si>
  <si>
    <t>#MAX_ID=100;MAX_RECORD=100;TableType=Hash;</t>
  </si>
  <si>
    <t>是否初始获得（0不是 1是）</t>
  </si>
  <si>
    <t>解锁道具ID</t>
  </si>
  <si>
    <t>是否在客户端显示</t>
  </si>
  <si>
    <t>排序顺序</t>
  </si>
  <si>
    <t>气泡图集（非动态图集空着不填，动态图集填DefaultIconAtlas/DefaultIconAtlas）</t>
  </si>
  <si>
    <t>字体颜色</t>
  </si>
  <si>
    <t>特效路径，没有不填</t>
  </si>
  <si>
    <t>是否触发系统提醒</t>
  </si>
  <si>
    <t>聊天文字与聊天框上方间隔</t>
  </si>
  <si>
    <t>聊天文字与聊天框下方间隔</t>
  </si>
  <si>
    <t>聊天文字与聊天框左方间隔</t>
  </si>
  <si>
    <t>聊天文字与聊天框右方间隔</t>
  </si>
  <si>
    <t>S_fold/S_ChatSettingAtlas/S_ChatSettingAtlas</t>
  </si>
  <si>
    <t>[E5E2D7]</t>
  </si>
  <si>
    <t>StrDictionary</t>
  </si>
  <si>
    <t>#字典号</t>
  </si>
  <si>
    <t>关键字描述（此列程序不读）功能名+字典类型+日期</t>
  </si>
  <si>
    <t>字典内容</t>
  </si>
  <si>
    <t>ItemId</t>
  </si>
  <si>
    <t>KeyString</t>
  </si>
  <si>
    <t>KeyId</t>
  </si>
  <si>
    <t>InteractType</t>
  </si>
  <si>
    <t>#MAX_ID=100;MAX_RECORD=100;TableType=Index;</t>
  </si>
  <si>
    <t>#解锁的表情和动作等(ID从1只增 目前最大64)</t>
  </si>
  <si>
    <t>解锁物品ID</t>
  </si>
  <si>
    <t>识别的关键字</t>
  </si>
  <si>
    <t>识别动作的ID（单人动作，读CharInteractSingle的ID）</t>
  </si>
  <si>
    <t>多人动作交互类型(CharInteract.txt的InteractType列)</t>
  </si>
  <si>
    <t>解锁时提示的名称</t>
  </si>
  <si>
    <t>AtlasName</t>
  </si>
  <si>
    <t>BigEmotion</t>
  </si>
  <si>
    <t>UnlockEmotionId</t>
  </si>
  <si>
    <t>PageCount</t>
  </si>
  <si>
    <t>GridCellHeight</t>
  </si>
  <si>
    <t>GridCellWidth</t>
  </si>
  <si>
    <t>MaxPerLine</t>
  </si>
  <si>
    <t>BgHeight</t>
  </si>
  <si>
    <t>BgWidth</t>
  </si>
  <si>
    <t>SpriteHeight</t>
  </si>
  <si>
    <t>SpriteWidth</t>
  </si>
  <si>
    <t>GridShiftY</t>
  </si>
  <si>
    <t>#MAX_ID=999;MAX_RECORD=999;TableType=Hash;</t>
  </si>
  <si>
    <t>#ID（0：小表情，1：黄豆豆，2：姜小虎，4：顽皮猴，5：粉红猪）</t>
  </si>
  <si>
    <t>表情名字</t>
  </si>
  <si>
    <t>是否是大表情（0：小表情 1：大表情 2：颜文字）</t>
  </si>
  <si>
    <t>解锁表情Id(UnlockEmotion.txt的ID)</t>
  </si>
  <si>
    <t>每页数量（-1使用默认值）</t>
  </si>
  <si>
    <t>Cell高度</t>
  </si>
  <si>
    <t>Cell宽度</t>
  </si>
  <si>
    <t>每行数量</t>
  </si>
  <si>
    <t>背景高度</t>
  </si>
  <si>
    <t>背景宽度</t>
  </si>
  <si>
    <t>图高</t>
  </si>
  <si>
    <t>图宽</t>
  </si>
  <si>
    <t>GridY轴偏移</t>
  </si>
  <si>
    <t>客户端显示排序（数值低在前，-1为不显示）</t>
  </si>
  <si>
    <t>AtlasTab</t>
  </si>
  <si>
    <t>SpriteName</t>
  </si>
  <si>
    <t>ShowThumbEmotion</t>
  </si>
  <si>
    <t>#MAX_ID=1999;MAX_RECORD=1999;TableType=Hash;</t>
  </si>
  <si>
    <t>图集Id（0:小表情，1:黄豆豆,2：姜小虎,4:顽皮猴,5:粉红猪；6好想兔；7妖兽；8莳花小事；9浣浣来了；10-57海外预留）</t>
  </si>
  <si>
    <t>图片名称(除后缀外,中间的命名不能含数字1,1有特殊意义)</t>
  </si>
  <si>
    <t>是否是显示的缩略图（潜规则：缩略图只能是_1后缀的使用）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</si>
</sst>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rgb="FF9933FF"/>
      <name val="等线"/>
      <charset val="134"/>
      <scheme val="minor"/>
    </font>
    <font>
      <sz val="11"/>
      <color rgb="FF0070C0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FFFFFF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4"/>
      <color theme="0"/>
      <name val="微软雅黑"/>
      <charset val="134"/>
    </font>
    <font>
      <sz val="11"/>
      <color theme="0" tint="-0.249977111117893"/>
      <name val="微软雅黑"/>
      <charset val="134"/>
    </font>
    <font>
      <sz val="11"/>
      <name val="微软雅黑"/>
      <charset val="134"/>
    </font>
    <font>
      <sz val="9"/>
      <color theme="0" tint="-0.499984740745262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4FF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FFE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89013336588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6" fillId="24" borderId="3" applyNumberFormat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4" applyNumberFormat="0" applyFont="0" applyAlignment="0" applyProtection="0">
      <alignment vertical="center"/>
    </xf>
    <xf numFmtId="0" fontId="0" fillId="20" borderId="4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8" fillId="3" borderId="0" xfId="6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7" fillId="4" borderId="1" xfId="0" applyFont="1" applyFill="1" applyBorder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7" fillId="5" borderId="1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8" fillId="1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20% - 着色 6 2" xfId="5"/>
    <cellStyle name="千位分隔[0]" xfId="6" builtinId="6"/>
    <cellStyle name="40% - 着色 4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40% - 着色 3 2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40% - 着色 2 2" xfId="28"/>
    <cellStyle name="计算" xfId="29" builtinId="22"/>
    <cellStyle name="检查单元格" xfId="30" builtinId="23"/>
    <cellStyle name="20% - 着色 1 2" xfId="31"/>
    <cellStyle name="链接单元格" xfId="32" builtinId="24"/>
    <cellStyle name="40% - 着色 5 2" xfId="33"/>
    <cellStyle name="20% - 强调文字颜色 6" xfId="34" builtinId="50"/>
    <cellStyle name="强调文字颜色 2" xfId="35" builtinId="33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着色 2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20% - 着色 3 2" xfId="55"/>
    <cellStyle name="60% - 强调文字颜色 6" xfId="56" builtinId="52"/>
    <cellStyle name="20% - 着色 4 2" xfId="57"/>
    <cellStyle name="20% - 着色 5 2" xfId="58"/>
    <cellStyle name="40% - 着色 1 2" xfId="59"/>
    <cellStyle name="40% - 着色 6 2" xfId="60"/>
    <cellStyle name="常规 2" xfId="61"/>
    <cellStyle name="常规 3" xfId="62"/>
    <cellStyle name="常规 4" xfId="63"/>
    <cellStyle name="常规 5" xfId="64"/>
    <cellStyle name="注释 2" xfId="65"/>
    <cellStyle name="注释 3" xfId="66"/>
  </cellStyles>
  <dxfs count="5">
    <dxf>
      <font>
        <color theme="5"/>
      </font>
    </dxf>
    <dxf>
      <font>
        <color theme="7" tint="-0.249977111117893"/>
      </font>
    </dxf>
    <dxf>
      <font>
        <color rgb="FF9933FF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colors>
    <mruColors>
      <color rgb="00FFCC66"/>
      <color rgb="00FF99FF"/>
      <color rgb="00FFF4FF"/>
      <color rgb="00EAFFFF"/>
      <color rgb="00CC66FF"/>
      <color rgb="00A2C7B6"/>
      <color rgb="00FFEAFF"/>
      <color rgb="009933FF"/>
      <color rgb="00E0FFE0"/>
      <color rgb="00EAFF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66CC"/>
  </sheetPr>
  <dimension ref="B4:O81"/>
  <sheetViews>
    <sheetView tabSelected="1" topLeftCell="B1" workbookViewId="0">
      <selection activeCell="G13" sqref="G13"/>
    </sheetView>
  </sheetViews>
  <sheetFormatPr defaultColWidth="9" defaultRowHeight="16.5"/>
  <cols>
    <col min="1" max="3" width="9" style="11"/>
    <col min="4" max="4" width="12.875" style="11" customWidth="1"/>
    <col min="5" max="5" width="30.625" style="11" customWidth="1"/>
    <col min="6" max="6" width="9" style="11"/>
    <col min="7" max="7" width="20.75" style="11" customWidth="1"/>
    <col min="8" max="8" width="9" style="11" customWidth="1"/>
    <col min="9" max="9" width="9.625" style="11" customWidth="1"/>
    <col min="10" max="10" width="18" style="11" customWidth="1"/>
    <col min="11" max="11" width="35.625" style="14" customWidth="1"/>
    <col min="12" max="16384" width="9" style="11"/>
  </cols>
  <sheetData>
    <row r="4" spans="2:9">
      <c r="B4" s="15" t="s">
        <v>0</v>
      </c>
      <c r="D4" s="11" t="s">
        <v>1</v>
      </c>
      <c r="E4" s="16" t="s">
        <v>2</v>
      </c>
      <c r="G4" s="11" t="s">
        <v>3</v>
      </c>
      <c r="H4" s="17" t="s">
        <v>4</v>
      </c>
      <c r="I4" s="30"/>
    </row>
    <row r="5" customHeight="1" spans="2:2">
      <c r="B5" s="18" t="s">
        <v>5</v>
      </c>
    </row>
    <row r="6" customHeight="1" spans="2:11">
      <c r="B6" s="19"/>
      <c r="D6" s="11" t="s">
        <v>6</v>
      </c>
      <c r="E6" s="16" t="s">
        <v>7</v>
      </c>
      <c r="G6" s="11" t="s">
        <v>8</v>
      </c>
      <c r="H6" s="16">
        <v>76</v>
      </c>
      <c r="J6" s="31" t="s">
        <v>9</v>
      </c>
      <c r="K6" s="32" t="s">
        <v>10</v>
      </c>
    </row>
    <row r="7" customHeight="1" spans="2:11">
      <c r="B7" s="19"/>
      <c r="D7" s="11" t="s">
        <v>11</v>
      </c>
      <c r="E7" s="16" t="s">
        <v>12</v>
      </c>
      <c r="J7" s="31" t="s">
        <v>13</v>
      </c>
      <c r="K7" s="32" t="s">
        <v>10</v>
      </c>
    </row>
    <row r="8" customHeight="1" spans="2:11">
      <c r="B8" s="19"/>
      <c r="D8" s="11" t="s">
        <v>14</v>
      </c>
      <c r="E8" s="16" t="s">
        <v>15</v>
      </c>
      <c r="G8" s="11" t="s">
        <v>16</v>
      </c>
      <c r="H8" s="15" t="s">
        <v>17</v>
      </c>
      <c r="J8" s="31" t="s">
        <v>18</v>
      </c>
      <c r="K8" s="32" t="s">
        <v>19</v>
      </c>
    </row>
    <row r="9" customHeight="1" spans="2:10">
      <c r="B9" s="19"/>
      <c r="G9" s="11" t="s">
        <v>20</v>
      </c>
      <c r="H9" s="20">
        <v>1</v>
      </c>
      <c r="J9" s="33" t="s">
        <v>21</v>
      </c>
    </row>
    <row r="10" customHeight="1" spans="2:2">
      <c r="B10" s="19"/>
    </row>
    <row r="11" customHeight="1" spans="2:10">
      <c r="B11" s="19"/>
      <c r="J11" s="31"/>
    </row>
    <row r="12" customHeight="1" spans="2:10">
      <c r="B12" s="19"/>
      <c r="J12" s="31"/>
    </row>
    <row r="13" customHeight="1" spans="2:2">
      <c r="B13" s="19"/>
    </row>
    <row r="14" customHeight="1" spans="2:2">
      <c r="B14" s="19"/>
    </row>
    <row r="18" spans="2:8">
      <c r="B18" s="15" t="s">
        <v>22</v>
      </c>
      <c r="D18" s="11" t="s">
        <v>23</v>
      </c>
      <c r="E18" s="16" t="s">
        <v>24</v>
      </c>
      <c r="G18" s="11" t="s">
        <v>3</v>
      </c>
      <c r="H18" s="17" t="s">
        <v>25</v>
      </c>
    </row>
    <row r="19" customHeight="1" spans="2:2">
      <c r="B19" s="21" t="s">
        <v>26</v>
      </c>
    </row>
    <row r="20" customHeight="1" spans="2:11">
      <c r="B20" s="22"/>
      <c r="D20" s="11" t="s">
        <v>6</v>
      </c>
      <c r="E20" s="16" t="s">
        <v>27</v>
      </c>
      <c r="G20" s="11" t="s">
        <v>28</v>
      </c>
      <c r="H20" s="16">
        <v>23</v>
      </c>
      <c r="J20" s="31" t="s">
        <v>9</v>
      </c>
      <c r="K20" s="32" t="s">
        <v>29</v>
      </c>
    </row>
    <row r="21" customHeight="1" spans="2:11">
      <c r="B21" s="22"/>
      <c r="D21" s="11" t="s">
        <v>11</v>
      </c>
      <c r="E21" s="16" t="s">
        <v>30</v>
      </c>
      <c r="J21" s="11" t="s">
        <v>31</v>
      </c>
      <c r="K21" s="32" t="s">
        <v>32</v>
      </c>
    </row>
    <row r="22" customHeight="1" spans="2:11">
      <c r="B22" s="22"/>
      <c r="D22" s="11" t="s">
        <v>14</v>
      </c>
      <c r="E22" s="16" t="s">
        <v>33</v>
      </c>
      <c r="G22" s="11" t="s">
        <v>16</v>
      </c>
      <c r="H22" s="15" t="s">
        <v>17</v>
      </c>
      <c r="J22" s="11" t="s">
        <v>34</v>
      </c>
      <c r="K22" s="32" t="s">
        <v>35</v>
      </c>
    </row>
    <row r="23" customHeight="1" spans="2:11">
      <c r="B23" s="22"/>
      <c r="G23" s="11" t="s">
        <v>36</v>
      </c>
      <c r="H23" s="16">
        <v>161541</v>
      </c>
      <c r="J23" s="14" t="s">
        <v>37</v>
      </c>
      <c r="K23" s="32" t="s">
        <v>38</v>
      </c>
    </row>
    <row r="24" customHeight="1" spans="2:11">
      <c r="B24" s="22"/>
      <c r="J24" s="31" t="s">
        <v>18</v>
      </c>
      <c r="K24" s="32" t="s">
        <v>39</v>
      </c>
    </row>
    <row r="25" customHeight="1" spans="2:2">
      <c r="B25" s="22"/>
    </row>
    <row r="26" customHeight="1" spans="2:2">
      <c r="B26" s="22"/>
    </row>
    <row r="27" customHeight="1" spans="2:2">
      <c r="B27" s="22"/>
    </row>
    <row r="28" customHeight="1" spans="2:2">
      <c r="B28" s="22"/>
    </row>
    <row r="32" spans="2:8">
      <c r="B32" s="15" t="s">
        <v>22</v>
      </c>
      <c r="D32" s="11" t="s">
        <v>40</v>
      </c>
      <c r="E32" s="16" t="s">
        <v>41</v>
      </c>
      <c r="G32" s="11" t="s">
        <v>3</v>
      </c>
      <c r="H32" s="17" t="s">
        <v>25</v>
      </c>
    </row>
    <row r="33" spans="2:2">
      <c r="B33" s="23" t="s">
        <v>42</v>
      </c>
    </row>
    <row r="34" spans="2:11">
      <c r="B34" s="24"/>
      <c r="D34" s="11" t="s">
        <v>6</v>
      </c>
      <c r="E34" s="16" t="s">
        <v>43</v>
      </c>
      <c r="G34" s="11" t="s">
        <v>44</v>
      </c>
      <c r="H34" s="16">
        <v>9</v>
      </c>
      <c r="J34" s="31" t="s">
        <v>9</v>
      </c>
      <c r="K34" s="32" t="s">
        <v>45</v>
      </c>
    </row>
    <row r="35" spans="2:11">
      <c r="B35" s="24"/>
      <c r="D35" s="11" t="s">
        <v>11</v>
      </c>
      <c r="E35" s="16"/>
      <c r="J35" s="11" t="s">
        <v>46</v>
      </c>
      <c r="K35" s="32" t="s">
        <v>47</v>
      </c>
    </row>
    <row r="36" spans="2:11">
      <c r="B36" s="24"/>
      <c r="D36" s="11" t="s">
        <v>14</v>
      </c>
      <c r="E36" s="16" t="s">
        <v>48</v>
      </c>
      <c r="G36" s="11" t="s">
        <v>16</v>
      </c>
      <c r="H36" s="15" t="s">
        <v>17</v>
      </c>
      <c r="J36" s="11" t="s">
        <v>49</v>
      </c>
      <c r="K36" s="32" t="s">
        <v>50</v>
      </c>
    </row>
    <row r="37" spans="2:11">
      <c r="B37" s="24"/>
      <c r="G37" s="11" t="s">
        <v>36</v>
      </c>
      <c r="H37" s="16">
        <v>161547</v>
      </c>
      <c r="J37" s="31" t="s">
        <v>18</v>
      </c>
      <c r="K37" s="32"/>
    </row>
    <row r="38" spans="2:2">
      <c r="B38" s="24"/>
    </row>
    <row r="39" spans="2:12">
      <c r="B39" s="24"/>
      <c r="L39" s="14"/>
    </row>
    <row r="40" spans="2:2">
      <c r="B40" s="24"/>
    </row>
    <row r="41" spans="2:2">
      <c r="B41" s="24"/>
    </row>
    <row r="42" spans="2:2">
      <c r="B42" s="24"/>
    </row>
    <row r="46" spans="2:8">
      <c r="B46" s="15" t="s">
        <v>22</v>
      </c>
      <c r="D46" s="11" t="s">
        <v>51</v>
      </c>
      <c r="E46" s="16" t="s">
        <v>52</v>
      </c>
      <c r="G46" s="11" t="s">
        <v>3</v>
      </c>
      <c r="H46" s="17" t="s">
        <v>25</v>
      </c>
    </row>
    <row r="47" customHeight="1" spans="2:2">
      <c r="B47" s="25" t="s">
        <v>53</v>
      </c>
    </row>
    <row r="48" customHeight="1" spans="2:11">
      <c r="B48" s="26"/>
      <c r="D48" s="11" t="s">
        <v>6</v>
      </c>
      <c r="E48" s="16" t="s">
        <v>54</v>
      </c>
      <c r="G48" s="11" t="s">
        <v>55</v>
      </c>
      <c r="H48" s="16">
        <v>14</v>
      </c>
      <c r="J48" s="31" t="s">
        <v>9</v>
      </c>
      <c r="K48" s="32" t="s">
        <v>56</v>
      </c>
    </row>
    <row r="49" customHeight="1" spans="2:11">
      <c r="B49" s="26"/>
      <c r="D49" s="11" t="s">
        <v>11</v>
      </c>
      <c r="E49" s="16" t="s">
        <v>57</v>
      </c>
      <c r="J49" s="11" t="s">
        <v>58</v>
      </c>
      <c r="K49" s="32" t="s">
        <v>59</v>
      </c>
    </row>
    <row r="50" customHeight="1" spans="2:11">
      <c r="B50" s="26"/>
      <c r="D50" s="11" t="s">
        <v>14</v>
      </c>
      <c r="E50" s="16" t="s">
        <v>60</v>
      </c>
      <c r="G50" s="11" t="s">
        <v>16</v>
      </c>
      <c r="H50" s="15" t="s">
        <v>17</v>
      </c>
      <c r="J50" s="31" t="s">
        <v>18</v>
      </c>
      <c r="K50" s="32" t="s">
        <v>61</v>
      </c>
    </row>
    <row r="51" customHeight="1" spans="2:10">
      <c r="B51" s="26"/>
      <c r="G51" s="11" t="s">
        <v>20</v>
      </c>
      <c r="H51" s="20">
        <v>1</v>
      </c>
      <c r="J51" s="33" t="s">
        <v>21</v>
      </c>
    </row>
    <row r="52" customHeight="1" spans="2:2">
      <c r="B52" s="26"/>
    </row>
    <row r="53" customHeight="1" spans="2:2">
      <c r="B53" s="26"/>
    </row>
    <row r="54" customHeight="1" spans="2:2">
      <c r="B54" s="26"/>
    </row>
    <row r="55" customHeight="1" spans="2:2">
      <c r="B55" s="26"/>
    </row>
    <row r="56" customHeight="1" spans="2:2">
      <c r="B56" s="26"/>
    </row>
    <row r="60" spans="2:8">
      <c r="B60" s="15" t="s">
        <v>22</v>
      </c>
      <c r="D60" s="11" t="s">
        <v>62</v>
      </c>
      <c r="E60" s="16" t="s">
        <v>63</v>
      </c>
      <c r="G60" s="11" t="s">
        <v>3</v>
      </c>
      <c r="H60" s="17" t="s">
        <v>25</v>
      </c>
    </row>
    <row r="61" spans="2:15">
      <c r="B61" s="27" t="s">
        <v>64</v>
      </c>
      <c r="M61" s="34" t="s">
        <v>65</v>
      </c>
      <c r="N61" s="34" t="s">
        <v>66</v>
      </c>
      <c r="O61" s="34" t="s">
        <v>67</v>
      </c>
    </row>
    <row r="62" spans="2:15">
      <c r="B62" s="28"/>
      <c r="D62" s="11" t="s">
        <v>6</v>
      </c>
      <c r="E62" s="16" t="s">
        <v>68</v>
      </c>
      <c r="G62" s="11" t="s">
        <v>69</v>
      </c>
      <c r="H62" s="16">
        <v>60</v>
      </c>
      <c r="J62" s="31" t="s">
        <v>9</v>
      </c>
      <c r="K62" s="32" t="s">
        <v>70</v>
      </c>
      <c r="M62" s="16" t="s">
        <v>71</v>
      </c>
      <c r="N62" s="16" t="s">
        <v>72</v>
      </c>
      <c r="O62" s="16">
        <v>6</v>
      </c>
    </row>
    <row r="63" spans="2:15">
      <c r="B63" s="28"/>
      <c r="G63" s="11" t="s">
        <v>73</v>
      </c>
      <c r="H63" s="16">
        <v>9</v>
      </c>
      <c r="J63" s="11" t="s">
        <v>74</v>
      </c>
      <c r="K63" s="32" t="s">
        <v>75</v>
      </c>
      <c r="M63" s="16" t="s">
        <v>76</v>
      </c>
      <c r="N63" s="16" t="s">
        <v>77</v>
      </c>
      <c r="O63" s="16">
        <v>20</v>
      </c>
    </row>
    <row r="64" spans="2:15">
      <c r="B64" s="28"/>
      <c r="G64" s="11" t="s">
        <v>78</v>
      </c>
      <c r="H64" s="29" t="s">
        <v>79</v>
      </c>
      <c r="K64" s="35"/>
      <c r="M64" s="16" t="s">
        <v>80</v>
      </c>
      <c r="N64" s="16" t="s">
        <v>81</v>
      </c>
      <c r="O64" s="16">
        <v>4</v>
      </c>
    </row>
    <row r="65" spans="2:15">
      <c r="B65" s="28"/>
      <c r="G65" s="11" t="s">
        <v>82</v>
      </c>
      <c r="H65" s="16">
        <v>1027</v>
      </c>
      <c r="K65" s="35"/>
      <c r="M65" s="16" t="s">
        <v>83</v>
      </c>
      <c r="N65" s="16" t="s">
        <v>84</v>
      </c>
      <c r="O65" s="16">
        <v>23</v>
      </c>
    </row>
    <row r="66" spans="2:15">
      <c r="B66" s="28"/>
      <c r="K66" s="35"/>
      <c r="M66" s="16" t="s">
        <v>85</v>
      </c>
      <c r="N66" s="16" t="s">
        <v>85</v>
      </c>
      <c r="O66" s="16">
        <v>6</v>
      </c>
    </row>
    <row r="67" spans="2:15">
      <c r="B67" s="28"/>
      <c r="K67" s="35"/>
      <c r="M67" s="16" t="s">
        <v>86</v>
      </c>
      <c r="N67" s="16" t="s">
        <v>87</v>
      </c>
      <c r="O67" s="16">
        <v>12</v>
      </c>
    </row>
    <row r="68" spans="2:15">
      <c r="B68" s="28"/>
      <c r="M68" s="16" t="s">
        <v>88</v>
      </c>
      <c r="N68" s="16" t="s">
        <v>89</v>
      </c>
      <c r="O68" s="16">
        <v>6</v>
      </c>
    </row>
    <row r="69" spans="2:15">
      <c r="B69" s="28"/>
      <c r="M69" s="16" t="s">
        <v>90</v>
      </c>
      <c r="N69" s="16" t="s">
        <v>91</v>
      </c>
      <c r="O69" s="16">
        <v>48</v>
      </c>
    </row>
    <row r="70" spans="2:15">
      <c r="B70" s="28"/>
      <c r="M70" s="16" t="s">
        <v>92</v>
      </c>
      <c r="N70" s="16" t="s">
        <v>93</v>
      </c>
      <c r="O70" s="16">
        <v>37</v>
      </c>
    </row>
    <row r="71" spans="13:15">
      <c r="M71" s="16" t="s">
        <v>94</v>
      </c>
      <c r="N71" s="16" t="s">
        <v>95</v>
      </c>
      <c r="O71" s="16">
        <v>3</v>
      </c>
    </row>
    <row r="72" spans="13:15">
      <c r="M72" s="16" t="s">
        <v>96</v>
      </c>
      <c r="N72" s="16" t="s">
        <v>97</v>
      </c>
      <c r="O72" s="16">
        <v>19</v>
      </c>
    </row>
    <row r="73" spans="13:15">
      <c r="M73" s="16" t="s">
        <v>98</v>
      </c>
      <c r="N73" s="16" t="s">
        <v>99</v>
      </c>
      <c r="O73" s="16">
        <v>2</v>
      </c>
    </row>
    <row r="74" spans="13:15">
      <c r="M74" s="16" t="s">
        <v>100</v>
      </c>
      <c r="N74" s="16" t="s">
        <v>101</v>
      </c>
      <c r="O74" s="16">
        <v>5</v>
      </c>
    </row>
    <row r="75" spans="13:15">
      <c r="M75" s="16" t="s">
        <v>102</v>
      </c>
      <c r="N75" s="16" t="s">
        <v>103</v>
      </c>
      <c r="O75" s="16">
        <v>33</v>
      </c>
    </row>
    <row r="76" spans="13:15">
      <c r="M76" s="16"/>
      <c r="N76" s="16"/>
      <c r="O76" s="16"/>
    </row>
    <row r="77" spans="13:15">
      <c r="M77" s="16"/>
      <c r="N77" s="16"/>
      <c r="O77" s="16"/>
    </row>
    <row r="78" spans="13:15">
      <c r="M78" s="16"/>
      <c r="N78" s="16"/>
      <c r="O78" s="16"/>
    </row>
    <row r="79" spans="13:15">
      <c r="M79" s="16"/>
      <c r="N79" s="16"/>
      <c r="O79" s="16"/>
    </row>
    <row r="80" spans="13:15">
      <c r="M80" s="16"/>
      <c r="N80" s="16"/>
      <c r="O80" s="16"/>
    </row>
    <row r="81" spans="13:15">
      <c r="M81" s="16"/>
      <c r="N81" s="16"/>
      <c r="O81" s="16"/>
    </row>
  </sheetData>
  <mergeCells count="5">
    <mergeCell ref="B5:B14"/>
    <mergeCell ref="B19:B28"/>
    <mergeCell ref="B33:B42"/>
    <mergeCell ref="B47:B56"/>
    <mergeCell ref="B61:B70"/>
  </mergeCells>
  <conditionalFormatting sqref="H4">
    <cfRule type="containsText" dxfId="0" priority="30" operator="between" text="橙色">
      <formula>NOT(ISERROR(SEARCH("橙色",H4)))</formula>
    </cfRule>
    <cfRule type="containsText" dxfId="1" priority="29" operator="between" text="金色">
      <formula>NOT(ISERROR(SEARCH("金色",H4)))</formula>
    </cfRule>
    <cfRule type="containsText" dxfId="2" priority="28" operator="between" text="紫色">
      <formula>NOT(ISERROR(SEARCH("紫色",H4)))</formula>
    </cfRule>
    <cfRule type="containsText" dxfId="3" priority="27" operator="between" text="蓝色">
      <formula>NOT(ISERROR(SEARCH("蓝色",H4)))</formula>
    </cfRule>
  </conditionalFormatting>
  <conditionalFormatting sqref="H18">
    <cfRule type="containsText" dxfId="0" priority="26" operator="between" text="橙色">
      <formula>NOT(ISERROR(SEARCH("橙色",H18)))</formula>
    </cfRule>
    <cfRule type="containsText" dxfId="1" priority="25" operator="between" text="金色">
      <formula>NOT(ISERROR(SEARCH("金色",H18)))</formula>
    </cfRule>
    <cfRule type="containsText" dxfId="2" priority="24" operator="between" text="紫色">
      <formula>NOT(ISERROR(SEARCH("紫色",H18)))</formula>
    </cfRule>
    <cfRule type="containsText" dxfId="3" priority="23" operator="between" text="蓝色">
      <formula>NOT(ISERROR(SEARCH("蓝色",H18)))</formula>
    </cfRule>
  </conditionalFormatting>
  <conditionalFormatting sqref="H32">
    <cfRule type="containsText" dxfId="0" priority="18" operator="between" text="橙色">
      <formula>NOT(ISERROR(SEARCH("橙色",H32)))</formula>
    </cfRule>
    <cfRule type="containsText" dxfId="1" priority="17" operator="between" text="金色">
      <formula>NOT(ISERROR(SEARCH("金色",H32)))</formula>
    </cfRule>
    <cfRule type="containsText" dxfId="2" priority="16" operator="between" text="紫色">
      <formula>NOT(ISERROR(SEARCH("紫色",H32)))</formula>
    </cfRule>
    <cfRule type="containsText" dxfId="3" priority="15" operator="between" text="蓝色">
      <formula>NOT(ISERROR(SEARCH("蓝色",H32)))</formula>
    </cfRule>
    <cfRule type="containsText" dxfId="4" priority="14" operator="between" text="红色">
      <formula>NOT(ISERROR(SEARCH("红色",H32)))</formula>
    </cfRule>
  </conditionalFormatting>
  <conditionalFormatting sqref="H46">
    <cfRule type="containsText" dxfId="0" priority="8" operator="between" text="橙色">
      <formula>NOT(ISERROR(SEARCH("橙色",H46)))</formula>
    </cfRule>
    <cfRule type="containsText" dxfId="1" priority="7" operator="between" text="金色">
      <formula>NOT(ISERROR(SEARCH("金色",H46)))</formula>
    </cfRule>
    <cfRule type="containsText" dxfId="2" priority="6" operator="between" text="紫色">
      <formula>NOT(ISERROR(SEARCH("紫色",H46)))</formula>
    </cfRule>
    <cfRule type="containsText" dxfId="3" priority="5" operator="between" text="蓝色">
      <formula>NOT(ISERROR(SEARCH("蓝色",H46)))</formula>
    </cfRule>
  </conditionalFormatting>
  <conditionalFormatting sqref="H60">
    <cfRule type="containsText" dxfId="0" priority="4" operator="between" text="橙色">
      <formula>NOT(ISERROR(SEARCH("橙色",H60)))</formula>
    </cfRule>
    <cfRule type="containsText" dxfId="1" priority="3" operator="between" text="金色">
      <formula>NOT(ISERROR(SEARCH("金色",H60)))</formula>
    </cfRule>
    <cfRule type="containsText" dxfId="2" priority="2" operator="between" text="紫色">
      <formula>NOT(ISERROR(SEARCH("紫色",H60)))</formula>
    </cfRule>
    <cfRule type="containsText" dxfId="3" priority="1" operator="between" text="蓝色">
      <formula>NOT(ISERROR(SEARCH("蓝色",H60)))</formula>
    </cfRule>
  </conditionalFormatting>
  <dataValidations count="5">
    <dataValidation type="list" showInputMessage="1" showErrorMessage="1" sqref="B4 B18 B32 B46 B60">
      <formula1>"导出,不导出"</formula1>
    </dataValidation>
    <dataValidation type="list" showInputMessage="1" showErrorMessage="1" sqref="H4 H18 H46 H60">
      <formula1>"橙色,金色"</formula1>
    </dataValidation>
    <dataValidation type="list" showInputMessage="1" showErrorMessage="1" sqref="H8 H22 H36 H50">
      <formula1>"永久,7天,30天,60天,90天,180天"</formula1>
    </dataValidation>
    <dataValidation type="list" showInputMessage="1" showErrorMessage="1" sqref="H9 H51">
      <formula1>"1,0"</formula1>
    </dataValidation>
    <dataValidation type="list" showInputMessage="1" showErrorMessage="1" sqref="H32">
      <formula1>"红色,橙色,金色"</formula1>
    </dataValidation>
  </dataValidations>
  <pageMargins left="0.7" right="0.7" top="0.75" bottom="0.75" header="0.3" footer="0.3"/>
  <pageSetup paperSize="9" orientation="portrait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19" sqref="F19"/>
    </sheetView>
  </sheetViews>
  <sheetFormatPr defaultColWidth="9" defaultRowHeight="14.25" outlineLevelRow="4" outlineLevelCol="2"/>
  <cols>
    <col min="2" max="2" width="16.875" customWidth="1"/>
    <col min="3" max="3" width="23.375" customWidth="1"/>
  </cols>
  <sheetData>
    <row r="1" spans="1:3">
      <c r="A1" s="6" t="s">
        <v>120</v>
      </c>
      <c r="B1" s="6" t="s">
        <v>121</v>
      </c>
      <c r="C1" s="6" t="s">
        <v>359</v>
      </c>
    </row>
    <row r="2" spans="1:3">
      <c r="A2" s="6" t="s">
        <v>178</v>
      </c>
      <c r="B2" s="6" t="s">
        <v>179</v>
      </c>
      <c r="C2" s="6" t="s">
        <v>179</v>
      </c>
    </row>
    <row r="3" spans="1:3">
      <c r="A3" s="6" t="s">
        <v>246</v>
      </c>
      <c r="B3" s="6"/>
      <c r="C3" s="6"/>
    </row>
    <row r="4" spans="1:3">
      <c r="A4" s="6" t="s">
        <v>360</v>
      </c>
      <c r="B4" s="6" t="s">
        <v>361</v>
      </c>
      <c r="C4" s="6" t="s">
        <v>362</v>
      </c>
    </row>
    <row r="5" spans="1:3">
      <c r="A5" s="8">
        <f>IF(配置总览!$B$4="导出",191070+配置总览!H6,"#")</f>
        <v>191146</v>
      </c>
      <c r="B5" s="9" t="str">
        <f>"头像框"&amp;配置总览!H6&amp;"获取途径"</f>
        <v>头像框76获取途径</v>
      </c>
      <c r="C5" s="9" t="str">
        <f>配置总览!E6</f>
        <v>景泰蓝联动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33" sqref="B33"/>
    </sheetView>
  </sheetViews>
  <sheetFormatPr defaultColWidth="9" defaultRowHeight="14.25" outlineLevelRow="4" outlineLevelCol="6"/>
  <cols>
    <col min="2" max="2" width="33.25" customWidth="1"/>
    <col min="7" max="7" width="19.25" customWidth="1"/>
  </cols>
  <sheetData>
    <row r="1" spans="1:7">
      <c r="A1" s="6" t="s">
        <v>120</v>
      </c>
      <c r="B1" s="6" t="s">
        <v>121</v>
      </c>
      <c r="C1" s="6" t="s">
        <v>363</v>
      </c>
      <c r="D1" s="6" t="s">
        <v>364</v>
      </c>
      <c r="E1" s="6" t="s">
        <v>365</v>
      </c>
      <c r="F1" s="6" t="s">
        <v>366</v>
      </c>
      <c r="G1" s="6" t="s">
        <v>122</v>
      </c>
    </row>
    <row r="2" spans="1:7">
      <c r="A2" s="6" t="s">
        <v>178</v>
      </c>
      <c r="B2" s="6" t="s">
        <v>179</v>
      </c>
      <c r="C2" s="6" t="s">
        <v>178</v>
      </c>
      <c r="D2" s="6" t="s">
        <v>179</v>
      </c>
      <c r="E2" s="6" t="s">
        <v>178</v>
      </c>
      <c r="F2" s="6" t="s">
        <v>178</v>
      </c>
      <c r="G2" s="6" t="s">
        <v>179</v>
      </c>
    </row>
    <row r="3" spans="1:7">
      <c r="A3" s="6" t="s">
        <v>367</v>
      </c>
      <c r="B3" s="6"/>
      <c r="C3" s="6"/>
      <c r="D3" s="6"/>
      <c r="E3" s="6"/>
      <c r="F3" s="6"/>
      <c r="G3" s="6"/>
    </row>
    <row r="4" spans="1:7">
      <c r="A4" s="6" t="s">
        <v>368</v>
      </c>
      <c r="B4" s="6" t="s">
        <v>274</v>
      </c>
      <c r="C4" s="6" t="s">
        <v>369</v>
      </c>
      <c r="D4" s="6" t="s">
        <v>370</v>
      </c>
      <c r="E4" s="6" t="s">
        <v>371</v>
      </c>
      <c r="F4" s="6" t="s">
        <v>372</v>
      </c>
      <c r="G4" s="6" t="s">
        <v>373</v>
      </c>
    </row>
    <row r="5" spans="1:7">
      <c r="A5" s="8" t="str">
        <f>IF(配置总览!$B$60="导出",配置总览!H62,"#")</f>
        <v>#</v>
      </c>
      <c r="B5" s="9" t="str">
        <f>"大表情-"&amp;配置总览!E60</f>
        <v>大表情-浣浣来了</v>
      </c>
      <c r="C5" s="9" t="str">
        <f>CommonItem!A9</f>
        <v>#</v>
      </c>
      <c r="D5" s="9" t="str">
        <f>配置总览!H64</f>
        <v>H_</v>
      </c>
      <c r="E5" s="2">
        <v>-1</v>
      </c>
      <c r="F5" s="2">
        <v>-1</v>
      </c>
      <c r="G5" s="9" t="str">
        <f>配置总览!E60</f>
        <v>浣浣来了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A33" sqref="A33"/>
    </sheetView>
  </sheetViews>
  <sheetFormatPr defaultColWidth="9" defaultRowHeight="14.25" outlineLevelRow="4"/>
  <cols>
    <col min="1" max="1" width="9" style="2"/>
    <col min="2" max="2" width="16.125" style="2" customWidth="1"/>
    <col min="3" max="3" width="9" style="2"/>
    <col min="4" max="4" width="41.5" style="2" customWidth="1"/>
    <col min="5" max="16384" width="9" style="2"/>
  </cols>
  <sheetData>
    <row r="1" spans="1:16">
      <c r="A1" s="6" t="s">
        <v>120</v>
      </c>
      <c r="B1" s="6" t="s">
        <v>121</v>
      </c>
      <c r="C1" s="6" t="s">
        <v>122</v>
      </c>
      <c r="D1" s="6" t="s">
        <v>374</v>
      </c>
      <c r="E1" s="6" t="s">
        <v>375</v>
      </c>
      <c r="F1" s="6" t="s">
        <v>376</v>
      </c>
      <c r="G1" s="6" t="s">
        <v>377</v>
      </c>
      <c r="H1" s="6" t="s">
        <v>378</v>
      </c>
      <c r="I1" s="6" t="s">
        <v>379</v>
      </c>
      <c r="J1" s="6" t="s">
        <v>380</v>
      </c>
      <c r="K1" s="6" t="s">
        <v>381</v>
      </c>
      <c r="L1" s="6" t="s">
        <v>382</v>
      </c>
      <c r="M1" s="6" t="s">
        <v>383</v>
      </c>
      <c r="N1" s="6" t="s">
        <v>384</v>
      </c>
      <c r="O1" s="6" t="s">
        <v>385</v>
      </c>
      <c r="P1" s="6" t="s">
        <v>334</v>
      </c>
    </row>
    <row r="2" spans="1:16">
      <c r="A2" s="6" t="s">
        <v>178</v>
      </c>
      <c r="B2" s="6" t="s">
        <v>179</v>
      </c>
      <c r="C2" s="6" t="s">
        <v>179</v>
      </c>
      <c r="D2" s="6" t="s">
        <v>179</v>
      </c>
      <c r="E2" s="6" t="s">
        <v>178</v>
      </c>
      <c r="F2" s="6" t="s">
        <v>178</v>
      </c>
      <c r="G2" s="6" t="s">
        <v>178</v>
      </c>
      <c r="H2" s="6" t="s">
        <v>178</v>
      </c>
      <c r="I2" s="6" t="s">
        <v>178</v>
      </c>
      <c r="J2" s="6" t="s">
        <v>178</v>
      </c>
      <c r="K2" s="6" t="s">
        <v>178</v>
      </c>
      <c r="L2" s="6" t="s">
        <v>178</v>
      </c>
      <c r="M2" s="6" t="s">
        <v>178</v>
      </c>
      <c r="N2" s="6" t="s">
        <v>178</v>
      </c>
      <c r="O2" s="6" t="s">
        <v>178</v>
      </c>
      <c r="P2" s="6" t="s">
        <v>178</v>
      </c>
    </row>
    <row r="3" spans="1:16">
      <c r="A3" s="6" t="s">
        <v>386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6" t="s">
        <v>387</v>
      </c>
      <c r="B4" s="6" t="s">
        <v>11</v>
      </c>
      <c r="C4" s="6" t="s">
        <v>388</v>
      </c>
      <c r="D4" s="6" t="s">
        <v>74</v>
      </c>
      <c r="E4" s="6" t="s">
        <v>389</v>
      </c>
      <c r="F4" s="6" t="s">
        <v>390</v>
      </c>
      <c r="G4" s="6" t="s">
        <v>391</v>
      </c>
      <c r="H4" s="6" t="s">
        <v>392</v>
      </c>
      <c r="I4" s="6" t="s">
        <v>393</v>
      </c>
      <c r="J4" s="6" t="s">
        <v>394</v>
      </c>
      <c r="K4" s="6" t="s">
        <v>395</v>
      </c>
      <c r="L4" s="6" t="s">
        <v>396</v>
      </c>
      <c r="M4" s="6" t="s">
        <v>397</v>
      </c>
      <c r="N4" s="6" t="s">
        <v>398</v>
      </c>
      <c r="O4" s="6" t="s">
        <v>399</v>
      </c>
      <c r="P4" s="6" t="s">
        <v>400</v>
      </c>
    </row>
    <row r="5" spans="1:16">
      <c r="A5" s="7" t="str">
        <f>IF(配置总览!$B$60="导出",配置总览!H63,"#")</f>
        <v>#</v>
      </c>
      <c r="B5" s="5" t="str">
        <f>UnlockEmotion!B5</f>
        <v>大表情-浣浣来了</v>
      </c>
      <c r="C5" s="5" t="str">
        <f>配置总览!E60</f>
        <v>浣浣来了</v>
      </c>
      <c r="D5" s="5" t="str">
        <f>"Chat_EmotionAtlas/"&amp;配置总览!K63</f>
        <v>Chat_EmotionAtlas/EmojiAtlas_HuanHuan</v>
      </c>
      <c r="E5" s="2">
        <v>1</v>
      </c>
      <c r="F5" s="5">
        <f>配置总览!H62</f>
        <v>60</v>
      </c>
      <c r="G5" s="2">
        <v>12</v>
      </c>
      <c r="H5" s="2">
        <v>120</v>
      </c>
      <c r="I5" s="2">
        <v>120</v>
      </c>
      <c r="J5" s="2">
        <v>6</v>
      </c>
      <c r="K5" s="2">
        <v>100</v>
      </c>
      <c r="L5" s="2">
        <v>100</v>
      </c>
      <c r="M5" s="2">
        <v>100</v>
      </c>
      <c r="N5" s="2">
        <v>100</v>
      </c>
      <c r="O5" s="2">
        <v>-55</v>
      </c>
      <c r="P5" s="7" t="e">
        <f>102-A5</f>
        <v>#VALUE!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0"/>
  <sheetViews>
    <sheetView workbookViewId="0">
      <selection activeCell="B10" sqref="B10"/>
    </sheetView>
  </sheetViews>
  <sheetFormatPr defaultColWidth="9" defaultRowHeight="14.25" outlineLevelCol="4"/>
  <cols>
    <col min="1" max="1" width="9" style="2"/>
    <col min="2" max="2" width="33.375" style="2" customWidth="1"/>
    <col min="3" max="16383" width="9" style="2"/>
  </cols>
  <sheetData>
    <row r="1" spans="1:5">
      <c r="A1" s="6" t="s">
        <v>120</v>
      </c>
      <c r="B1" s="6" t="s">
        <v>121</v>
      </c>
      <c r="C1" s="6" t="s">
        <v>401</v>
      </c>
      <c r="D1" s="6" t="s">
        <v>402</v>
      </c>
      <c r="E1" s="6" t="s">
        <v>403</v>
      </c>
    </row>
    <row r="2" spans="1:5">
      <c r="A2" s="6" t="s">
        <v>178</v>
      </c>
      <c r="B2" s="6" t="s">
        <v>179</v>
      </c>
      <c r="C2" s="6" t="s">
        <v>178</v>
      </c>
      <c r="D2" s="6" t="s">
        <v>179</v>
      </c>
      <c r="E2" s="6" t="s">
        <v>178</v>
      </c>
    </row>
    <row r="3" spans="1:5">
      <c r="A3" s="6" t="s">
        <v>404</v>
      </c>
      <c r="B3" s="6"/>
      <c r="C3" s="6"/>
      <c r="D3" s="6"/>
      <c r="E3" s="6"/>
    </row>
    <row r="4" spans="1:5">
      <c r="A4" s="6" t="s">
        <v>183</v>
      </c>
      <c r="B4" s="6" t="s">
        <v>11</v>
      </c>
      <c r="C4" s="6" t="s">
        <v>405</v>
      </c>
      <c r="D4" s="6" t="s">
        <v>406</v>
      </c>
      <c r="E4" s="6" t="s">
        <v>407</v>
      </c>
    </row>
    <row r="5" spans="1:5">
      <c r="A5" s="7" t="str">
        <f>IF(配置总览!$B$60="导出",配置总览!H65,"#")</f>
        <v>#</v>
      </c>
      <c r="B5" s="3" t="str">
        <f>ChatEmotion辅助!C5</f>
        <v>大表情-浣浣来了-一条来人</v>
      </c>
      <c r="C5" s="7">
        <f>IF(D5="x_xx1","7-100",配置总览!$H$63)</f>
        <v>9</v>
      </c>
      <c r="D5" s="3" t="str">
        <f>ChatEmotion辅助!D5</f>
        <v>H_YTLR_1</v>
      </c>
      <c r="E5" s="3">
        <f>ChatEmotion辅助!E5</f>
        <v>1</v>
      </c>
    </row>
    <row r="6" spans="1:5">
      <c r="A6" s="5" t="str">
        <f t="shared" ref="A6:A69" si="0">IF(D6="x_xx1","#",IFERROR(A5+1,"#"))</f>
        <v>#</v>
      </c>
      <c r="B6" s="3" t="str">
        <f>ChatEmotion辅助!C6</f>
        <v>大表情-浣浣来了-一条来人</v>
      </c>
      <c r="C6" s="7">
        <f>IF(D6="x_xx1","7-100",配置总览!$H$63)</f>
        <v>9</v>
      </c>
      <c r="D6" s="3" t="str">
        <f>ChatEmotion辅助!D6</f>
        <v>H_YTLR_2</v>
      </c>
      <c r="E6" s="3">
        <f>ChatEmotion辅助!E6</f>
        <v>0</v>
      </c>
    </row>
    <row r="7" spans="1:5">
      <c r="A7" s="5" t="str">
        <f t="shared" si="0"/>
        <v>#</v>
      </c>
      <c r="B7" s="3" t="str">
        <f>ChatEmotion辅助!C7</f>
        <v>大表情-浣浣来了-一条来人</v>
      </c>
      <c r="C7" s="7">
        <f>IF(D7="x_xx1","7-100",配置总览!$H$63)</f>
        <v>9</v>
      </c>
      <c r="D7" s="3" t="str">
        <f>ChatEmotion辅助!D7</f>
        <v>H_YTLR_3</v>
      </c>
      <c r="E7" s="3">
        <f>ChatEmotion辅助!E7</f>
        <v>0</v>
      </c>
    </row>
    <row r="8" spans="1:5">
      <c r="A8" s="5" t="str">
        <f t="shared" si="0"/>
        <v>#</v>
      </c>
      <c r="B8" s="3" t="str">
        <f>ChatEmotion辅助!C8</f>
        <v>大表情-浣浣来了-一条来人</v>
      </c>
      <c r="C8" s="7">
        <f>IF(D8="x_xx1","7-100",配置总览!$H$63)</f>
        <v>9</v>
      </c>
      <c r="D8" s="3" t="str">
        <f>ChatEmotion辅助!D8</f>
        <v>H_YTLR_4</v>
      </c>
      <c r="E8" s="3">
        <f>ChatEmotion辅助!E8</f>
        <v>0</v>
      </c>
    </row>
    <row r="9" spans="1:5">
      <c r="A9" s="5" t="str">
        <f t="shared" si="0"/>
        <v>#</v>
      </c>
      <c r="B9" s="3" t="str">
        <f>ChatEmotion辅助!C9</f>
        <v>大表情-浣浣来了-一条来人</v>
      </c>
      <c r="C9" s="7">
        <f>IF(D9="x_xx1","7-100",配置总览!$H$63)</f>
        <v>9</v>
      </c>
      <c r="D9" s="3" t="str">
        <f>ChatEmotion辅助!D9</f>
        <v>H_YTLR_5</v>
      </c>
      <c r="E9" s="3">
        <f>ChatEmotion辅助!E9</f>
        <v>0</v>
      </c>
    </row>
    <row r="10" spans="1:5">
      <c r="A10" s="5" t="str">
        <f t="shared" si="0"/>
        <v>#</v>
      </c>
      <c r="B10" s="3" t="str">
        <f>ChatEmotion辅助!C10</f>
        <v>大表情-浣浣来了-一条来人</v>
      </c>
      <c r="C10" s="7">
        <f>IF(D10="x_xx1","7-100",配置总览!$H$63)</f>
        <v>9</v>
      </c>
      <c r="D10" s="3" t="str">
        <f>ChatEmotion辅助!D10</f>
        <v>H_YTLR_6</v>
      </c>
      <c r="E10" s="3">
        <f>ChatEmotion辅助!E10</f>
        <v>0</v>
      </c>
    </row>
    <row r="11" spans="1:5">
      <c r="A11" s="5" t="str">
        <f t="shared" si="0"/>
        <v>#</v>
      </c>
      <c r="B11" s="3" t="str">
        <f>ChatEmotion辅助!C11</f>
        <v>大表情-浣浣来了-随缘进组</v>
      </c>
      <c r="C11" s="7">
        <f>IF(D11="x_xx1","7-100",配置总览!$H$63)</f>
        <v>9</v>
      </c>
      <c r="D11" s="3" t="str">
        <f>ChatEmotion辅助!D11</f>
        <v>H_SYJZ_1</v>
      </c>
      <c r="E11" s="3">
        <f>ChatEmotion辅助!E11</f>
        <v>1</v>
      </c>
    </row>
    <row r="12" spans="1:5">
      <c r="A12" s="5" t="str">
        <f t="shared" si="0"/>
        <v>#</v>
      </c>
      <c r="B12" s="3" t="str">
        <f>ChatEmotion辅助!C12</f>
        <v>大表情-浣浣来了-随缘进组</v>
      </c>
      <c r="C12" s="7">
        <f>IF(D12="x_xx1","7-100",配置总览!$H$63)</f>
        <v>9</v>
      </c>
      <c r="D12" s="3" t="str">
        <f>ChatEmotion辅助!D12</f>
        <v>H_SYJZ_2</v>
      </c>
      <c r="E12" s="3">
        <f>ChatEmotion辅助!E12</f>
        <v>0</v>
      </c>
    </row>
    <row r="13" spans="1:5">
      <c r="A13" s="5" t="str">
        <f t="shared" si="0"/>
        <v>#</v>
      </c>
      <c r="B13" s="3" t="str">
        <f>ChatEmotion辅助!C13</f>
        <v>大表情-浣浣来了-随缘进组</v>
      </c>
      <c r="C13" s="7">
        <f>IF(D13="x_xx1","7-100",配置总览!$H$63)</f>
        <v>9</v>
      </c>
      <c r="D13" s="3" t="str">
        <f>ChatEmotion辅助!D13</f>
        <v>H_SYJZ_3</v>
      </c>
      <c r="E13" s="3">
        <f>ChatEmotion辅助!E13</f>
        <v>0</v>
      </c>
    </row>
    <row r="14" spans="1:5">
      <c r="A14" s="5" t="str">
        <f t="shared" si="0"/>
        <v>#</v>
      </c>
      <c r="B14" s="3" t="str">
        <f>ChatEmotion辅助!C14</f>
        <v>大表情-浣浣来了-随缘进组</v>
      </c>
      <c r="C14" s="7">
        <f>IF(D14="x_xx1","7-100",配置总览!$H$63)</f>
        <v>9</v>
      </c>
      <c r="D14" s="3" t="str">
        <f>ChatEmotion辅助!D14</f>
        <v>H_SYJZ_4</v>
      </c>
      <c r="E14" s="3">
        <f>ChatEmotion辅助!E14</f>
        <v>0</v>
      </c>
    </row>
    <row r="15" spans="1:5">
      <c r="A15" s="5" t="str">
        <f t="shared" si="0"/>
        <v>#</v>
      </c>
      <c r="B15" s="3" t="str">
        <f>ChatEmotion辅助!C15</f>
        <v>大表情-浣浣来了-随缘进组</v>
      </c>
      <c r="C15" s="7">
        <f>IF(D15="x_xx1","7-100",配置总览!$H$63)</f>
        <v>9</v>
      </c>
      <c r="D15" s="3" t="str">
        <f>ChatEmotion辅助!D15</f>
        <v>H_SYJZ_5</v>
      </c>
      <c r="E15" s="3">
        <f>ChatEmotion辅助!E15</f>
        <v>0</v>
      </c>
    </row>
    <row r="16" spans="1:5">
      <c r="A16" s="5" t="str">
        <f t="shared" si="0"/>
        <v>#</v>
      </c>
      <c r="B16" s="3" t="str">
        <f>ChatEmotion辅助!C16</f>
        <v>大表情-浣浣来了-随缘进组</v>
      </c>
      <c r="C16" s="7">
        <f>IF(D16="x_xx1","7-100",配置总览!$H$63)</f>
        <v>9</v>
      </c>
      <c r="D16" s="3" t="str">
        <f>ChatEmotion辅助!D16</f>
        <v>H_SYJZ_6</v>
      </c>
      <c r="E16" s="3">
        <f>ChatEmotion辅助!E16</f>
        <v>0</v>
      </c>
    </row>
    <row r="17" spans="1:5">
      <c r="A17" s="5" t="str">
        <f t="shared" si="0"/>
        <v>#</v>
      </c>
      <c r="B17" s="3" t="str">
        <f>ChatEmotion辅助!C17</f>
        <v>大表情-浣浣来了-随缘进组</v>
      </c>
      <c r="C17" s="7">
        <f>IF(D17="x_xx1","7-100",配置总览!$H$63)</f>
        <v>9</v>
      </c>
      <c r="D17" s="3" t="str">
        <f>ChatEmotion辅助!D17</f>
        <v>H_SYJZ_7</v>
      </c>
      <c r="E17" s="3">
        <f>ChatEmotion辅助!E17</f>
        <v>0</v>
      </c>
    </row>
    <row r="18" spans="1:5">
      <c r="A18" s="5" t="str">
        <f t="shared" si="0"/>
        <v>#</v>
      </c>
      <c r="B18" s="3" t="str">
        <f>ChatEmotion辅助!C18</f>
        <v>大表情-浣浣来了-随缘进组</v>
      </c>
      <c r="C18" s="7">
        <f>IF(D18="x_xx1","7-100",配置总览!$H$63)</f>
        <v>9</v>
      </c>
      <c r="D18" s="3" t="str">
        <f>ChatEmotion辅助!D18</f>
        <v>H_SYJZ_8</v>
      </c>
      <c r="E18" s="3">
        <f>ChatEmotion辅助!E18</f>
        <v>0</v>
      </c>
    </row>
    <row r="19" spans="1:5">
      <c r="A19" s="5" t="str">
        <f t="shared" si="0"/>
        <v>#</v>
      </c>
      <c r="B19" s="3" t="str">
        <f>ChatEmotion辅助!C19</f>
        <v>大表情-浣浣来了-随缘进组</v>
      </c>
      <c r="C19" s="7">
        <f>IF(D19="x_xx1","7-100",配置总览!$H$63)</f>
        <v>9</v>
      </c>
      <c r="D19" s="3" t="str">
        <f>ChatEmotion辅助!D19</f>
        <v>H_SYJZ_9</v>
      </c>
      <c r="E19" s="3">
        <f>ChatEmotion辅助!E19</f>
        <v>0</v>
      </c>
    </row>
    <row r="20" spans="1:5">
      <c r="A20" s="5" t="str">
        <f t="shared" si="0"/>
        <v>#</v>
      </c>
      <c r="B20" s="3" t="str">
        <f>ChatEmotion辅助!C20</f>
        <v>大表情-浣浣来了-随缘进组</v>
      </c>
      <c r="C20" s="7">
        <f>IF(D20="x_xx1","7-100",配置总览!$H$63)</f>
        <v>9</v>
      </c>
      <c r="D20" s="3" t="str">
        <f>ChatEmotion辅助!D20</f>
        <v>H_SYJZ_10</v>
      </c>
      <c r="E20" s="3">
        <f>ChatEmotion辅助!E20</f>
        <v>0</v>
      </c>
    </row>
    <row r="21" spans="1:5">
      <c r="A21" s="5" t="str">
        <f t="shared" si="0"/>
        <v>#</v>
      </c>
      <c r="B21" s="3" t="str">
        <f>ChatEmotion辅助!C21</f>
        <v>大表情-浣浣来了-随缘进组</v>
      </c>
      <c r="C21" s="7">
        <f>IF(D21="x_xx1","7-100",配置总览!$H$63)</f>
        <v>9</v>
      </c>
      <c r="D21" s="3" t="str">
        <f>ChatEmotion辅助!D21</f>
        <v>H_SYJZ_11</v>
      </c>
      <c r="E21" s="3">
        <f>ChatEmotion辅助!E21</f>
        <v>0</v>
      </c>
    </row>
    <row r="22" spans="1:5">
      <c r="A22" s="5" t="str">
        <f t="shared" si="0"/>
        <v>#</v>
      </c>
      <c r="B22" s="3" t="str">
        <f>ChatEmotion辅助!C22</f>
        <v>大表情-浣浣来了-随缘进组</v>
      </c>
      <c r="C22" s="7">
        <f>IF(D22="x_xx1","7-100",配置总览!$H$63)</f>
        <v>9</v>
      </c>
      <c r="D22" s="3" t="str">
        <f>ChatEmotion辅助!D22</f>
        <v>H_SYJZ_12</v>
      </c>
      <c r="E22" s="3">
        <f>ChatEmotion辅助!E22</f>
        <v>0</v>
      </c>
    </row>
    <row r="23" spans="1:5">
      <c r="A23" s="5" t="str">
        <f t="shared" si="0"/>
        <v>#</v>
      </c>
      <c r="B23" s="3" t="str">
        <f>ChatEmotion辅助!C23</f>
        <v>大表情-浣浣来了-随缘进组</v>
      </c>
      <c r="C23" s="7">
        <f>IF(D23="x_xx1","7-100",配置总览!$H$63)</f>
        <v>9</v>
      </c>
      <c r="D23" s="3" t="str">
        <f>ChatEmotion辅助!D23</f>
        <v>H_SYJZ_13</v>
      </c>
      <c r="E23" s="3">
        <f>ChatEmotion辅助!E23</f>
        <v>0</v>
      </c>
    </row>
    <row r="24" spans="1:5">
      <c r="A24" s="5" t="str">
        <f t="shared" si="0"/>
        <v>#</v>
      </c>
      <c r="B24" s="3" t="str">
        <f>ChatEmotion辅助!C24</f>
        <v>大表情-浣浣来了-随缘进组</v>
      </c>
      <c r="C24" s="7">
        <f>IF(D24="x_xx1","7-100",配置总览!$H$63)</f>
        <v>9</v>
      </c>
      <c r="D24" s="3" t="str">
        <f>ChatEmotion辅助!D24</f>
        <v>H_SYJZ_14</v>
      </c>
      <c r="E24" s="3">
        <f>ChatEmotion辅助!E24</f>
        <v>0</v>
      </c>
    </row>
    <row r="25" spans="1:5">
      <c r="A25" s="5" t="str">
        <f t="shared" si="0"/>
        <v>#</v>
      </c>
      <c r="B25" s="3" t="str">
        <f>ChatEmotion辅助!C25</f>
        <v>大表情-浣浣来了-随缘进组</v>
      </c>
      <c r="C25" s="7">
        <f>IF(D25="x_xx1","7-100",配置总览!$H$63)</f>
        <v>9</v>
      </c>
      <c r="D25" s="3" t="str">
        <f>ChatEmotion辅助!D25</f>
        <v>H_SYJZ_15</v>
      </c>
      <c r="E25" s="3">
        <f>ChatEmotion辅助!E25</f>
        <v>0</v>
      </c>
    </row>
    <row r="26" spans="1:5">
      <c r="A26" s="5" t="str">
        <f t="shared" si="0"/>
        <v>#</v>
      </c>
      <c r="B26" s="3" t="str">
        <f>ChatEmotion辅助!C26</f>
        <v>大表情-浣浣来了-随缘进组</v>
      </c>
      <c r="C26" s="7">
        <f>IF(D26="x_xx1","7-100",配置总览!$H$63)</f>
        <v>9</v>
      </c>
      <c r="D26" s="3" t="str">
        <f>ChatEmotion辅助!D26</f>
        <v>H_SYJZ_16</v>
      </c>
      <c r="E26" s="3">
        <f>ChatEmotion辅助!E26</f>
        <v>0</v>
      </c>
    </row>
    <row r="27" spans="1:5">
      <c r="A27" s="5" t="str">
        <f t="shared" si="0"/>
        <v>#</v>
      </c>
      <c r="B27" s="3" t="str">
        <f>ChatEmotion辅助!C27</f>
        <v>大表情-浣浣来了-随缘进组</v>
      </c>
      <c r="C27" s="7">
        <f>IF(D27="x_xx1","7-100",配置总览!$H$63)</f>
        <v>9</v>
      </c>
      <c r="D27" s="3" t="str">
        <f>ChatEmotion辅助!D27</f>
        <v>H_SYJZ_17</v>
      </c>
      <c r="E27" s="3">
        <f>ChatEmotion辅助!E27</f>
        <v>0</v>
      </c>
    </row>
    <row r="28" spans="1:5">
      <c r="A28" s="5" t="str">
        <f t="shared" si="0"/>
        <v>#</v>
      </c>
      <c r="B28" s="3" t="str">
        <f>ChatEmotion辅助!C28</f>
        <v>大表情-浣浣来了-随缘进组</v>
      </c>
      <c r="C28" s="7">
        <f>IF(D28="x_xx1","7-100",配置总览!$H$63)</f>
        <v>9</v>
      </c>
      <c r="D28" s="3" t="str">
        <f>ChatEmotion辅助!D28</f>
        <v>H_SYJZ_18</v>
      </c>
      <c r="E28" s="3">
        <f>ChatEmotion辅助!E28</f>
        <v>0</v>
      </c>
    </row>
    <row r="29" spans="1:5">
      <c r="A29" s="5" t="str">
        <f t="shared" si="0"/>
        <v>#</v>
      </c>
      <c r="B29" s="3" t="str">
        <f>ChatEmotion辅助!C29</f>
        <v>大表情-浣浣来了-随缘进组</v>
      </c>
      <c r="C29" s="7">
        <f>IF(D29="x_xx1","7-100",配置总览!$H$63)</f>
        <v>9</v>
      </c>
      <c r="D29" s="3" t="str">
        <f>ChatEmotion辅助!D29</f>
        <v>H_SYJZ_19</v>
      </c>
      <c r="E29" s="3">
        <f>ChatEmotion辅助!E29</f>
        <v>0</v>
      </c>
    </row>
    <row r="30" spans="1:5">
      <c r="A30" s="5" t="str">
        <f t="shared" si="0"/>
        <v>#</v>
      </c>
      <c r="B30" s="3" t="str">
        <f>ChatEmotion辅助!C30</f>
        <v>大表情-浣浣来了-随缘进组</v>
      </c>
      <c r="C30" s="7">
        <f>IF(D30="x_xx1","7-100",配置总览!$H$63)</f>
        <v>9</v>
      </c>
      <c r="D30" s="3" t="str">
        <f>ChatEmotion辅助!D30</f>
        <v>H_SYJZ_20</v>
      </c>
      <c r="E30" s="3">
        <f>ChatEmotion辅助!E30</f>
        <v>0</v>
      </c>
    </row>
    <row r="31" spans="1:5">
      <c r="A31" s="5" t="str">
        <f t="shared" si="0"/>
        <v>#</v>
      </c>
      <c r="B31" s="3" t="str">
        <f>ChatEmotion辅助!C31</f>
        <v>大表情-浣浣来了-25速来</v>
      </c>
      <c r="C31" s="7">
        <f>IF(D31="x_xx1","7-100",配置总览!$H$63)</f>
        <v>9</v>
      </c>
      <c r="D31" s="3" t="str">
        <f>ChatEmotion辅助!D31</f>
        <v>H_25SL_1</v>
      </c>
      <c r="E31" s="3">
        <f>ChatEmotion辅助!E31</f>
        <v>1</v>
      </c>
    </row>
    <row r="32" spans="1:5">
      <c r="A32" s="5" t="str">
        <f t="shared" si="0"/>
        <v>#</v>
      </c>
      <c r="B32" s="3" t="str">
        <f>ChatEmotion辅助!C32</f>
        <v>大表情-浣浣来了-25速来</v>
      </c>
      <c r="C32" s="7">
        <f>IF(D32="x_xx1","7-100",配置总览!$H$63)</f>
        <v>9</v>
      </c>
      <c r="D32" s="3" t="str">
        <f>ChatEmotion辅助!D32</f>
        <v>H_25SL_2</v>
      </c>
      <c r="E32" s="3">
        <f>ChatEmotion辅助!E32</f>
        <v>0</v>
      </c>
    </row>
    <row r="33" spans="1:5">
      <c r="A33" s="5" t="str">
        <f t="shared" si="0"/>
        <v>#</v>
      </c>
      <c r="B33" s="3" t="str">
        <f>ChatEmotion辅助!C33</f>
        <v>大表情-浣浣来了-25速来</v>
      </c>
      <c r="C33" s="7">
        <f>IF(D33="x_xx1","7-100",配置总览!$H$63)</f>
        <v>9</v>
      </c>
      <c r="D33" s="3" t="str">
        <f>ChatEmotion辅助!D33</f>
        <v>H_25SL_3</v>
      </c>
      <c r="E33" s="3">
        <f>ChatEmotion辅助!E33</f>
        <v>0</v>
      </c>
    </row>
    <row r="34" spans="1:5">
      <c r="A34" s="5" t="str">
        <f t="shared" si="0"/>
        <v>#</v>
      </c>
      <c r="B34" s="3" t="str">
        <f>ChatEmotion辅助!C34</f>
        <v>大表情-浣浣来了-25速来</v>
      </c>
      <c r="C34" s="7">
        <f>IF(D34="x_xx1","7-100",配置总览!$H$63)</f>
        <v>9</v>
      </c>
      <c r="D34" s="3" t="str">
        <f>ChatEmotion辅助!D34</f>
        <v>H_25SL_4</v>
      </c>
      <c r="E34" s="3">
        <f>ChatEmotion辅助!E34</f>
        <v>0</v>
      </c>
    </row>
    <row r="35" spans="1:5">
      <c r="A35" s="5" t="str">
        <f t="shared" si="0"/>
        <v>#</v>
      </c>
      <c r="B35" s="3" t="str">
        <f>ChatEmotion辅助!C35</f>
        <v>大表情-浣浣来了-吃瓜</v>
      </c>
      <c r="C35" s="7">
        <f>IF(D35="x_xx1","7-100",配置总览!$H$63)</f>
        <v>9</v>
      </c>
      <c r="D35" s="3" t="str">
        <f>ChatEmotion辅助!D35</f>
        <v>H_CG_1</v>
      </c>
      <c r="E35" s="3">
        <f>ChatEmotion辅助!E35</f>
        <v>1</v>
      </c>
    </row>
    <row r="36" spans="1:5">
      <c r="A36" s="5" t="str">
        <f t="shared" si="0"/>
        <v>#</v>
      </c>
      <c r="B36" s="3" t="str">
        <f>ChatEmotion辅助!C36</f>
        <v>大表情-浣浣来了-吃瓜</v>
      </c>
      <c r="C36" s="7">
        <f>IF(D36="x_xx1","7-100",配置总览!$H$63)</f>
        <v>9</v>
      </c>
      <c r="D36" s="3" t="str">
        <f>ChatEmotion辅助!D36</f>
        <v>H_CG_2</v>
      </c>
      <c r="E36" s="3">
        <f>ChatEmotion辅助!E36</f>
        <v>0</v>
      </c>
    </row>
    <row r="37" spans="1:5">
      <c r="A37" s="5" t="str">
        <f t="shared" si="0"/>
        <v>#</v>
      </c>
      <c r="B37" s="3" t="str">
        <f>ChatEmotion辅助!C37</f>
        <v>大表情-浣浣来了-吃瓜</v>
      </c>
      <c r="C37" s="7">
        <f>IF(D37="x_xx1","7-100",配置总览!$H$63)</f>
        <v>9</v>
      </c>
      <c r="D37" s="3" t="str">
        <f>ChatEmotion辅助!D37</f>
        <v>H_CG_3</v>
      </c>
      <c r="E37" s="3">
        <f>ChatEmotion辅助!E37</f>
        <v>0</v>
      </c>
    </row>
    <row r="38" spans="1:5">
      <c r="A38" s="5" t="str">
        <f t="shared" si="0"/>
        <v>#</v>
      </c>
      <c r="B38" s="3" t="str">
        <f>ChatEmotion辅助!C38</f>
        <v>大表情-浣浣来了-吃瓜</v>
      </c>
      <c r="C38" s="7">
        <f>IF(D38="x_xx1","7-100",配置总览!$H$63)</f>
        <v>9</v>
      </c>
      <c r="D38" s="3" t="str">
        <f>ChatEmotion辅助!D38</f>
        <v>H_CG_4</v>
      </c>
      <c r="E38" s="3">
        <f>ChatEmotion辅助!E38</f>
        <v>0</v>
      </c>
    </row>
    <row r="39" spans="1:5">
      <c r="A39" s="5" t="str">
        <f t="shared" si="0"/>
        <v>#</v>
      </c>
      <c r="B39" s="3" t="str">
        <f>ChatEmotion辅助!C39</f>
        <v>大表情-浣浣来了-吃瓜</v>
      </c>
      <c r="C39" s="7">
        <f>IF(D39="x_xx1","7-100",配置总览!$H$63)</f>
        <v>9</v>
      </c>
      <c r="D39" s="3" t="str">
        <f>ChatEmotion辅助!D39</f>
        <v>H_CG_5</v>
      </c>
      <c r="E39" s="3">
        <f>ChatEmotion辅助!E39</f>
        <v>0</v>
      </c>
    </row>
    <row r="40" spans="1:5">
      <c r="A40" s="5" t="str">
        <f t="shared" si="0"/>
        <v>#</v>
      </c>
      <c r="B40" s="3" t="str">
        <f>ChatEmotion辅助!C40</f>
        <v>大表情-浣浣来了-吃瓜</v>
      </c>
      <c r="C40" s="7">
        <f>IF(D40="x_xx1","7-100",配置总览!$H$63)</f>
        <v>9</v>
      </c>
      <c r="D40" s="3" t="str">
        <f>ChatEmotion辅助!D40</f>
        <v>H_CG_6</v>
      </c>
      <c r="E40" s="3">
        <f>ChatEmotion辅助!E40</f>
        <v>0</v>
      </c>
    </row>
    <row r="41" spans="1:5">
      <c r="A41" s="5" t="str">
        <f t="shared" si="0"/>
        <v>#</v>
      </c>
      <c r="B41" s="3" t="str">
        <f>ChatEmotion辅助!C41</f>
        <v>大表情-浣浣来了-吃瓜</v>
      </c>
      <c r="C41" s="7">
        <f>IF(D41="x_xx1","7-100",配置总览!$H$63)</f>
        <v>9</v>
      </c>
      <c r="D41" s="3" t="str">
        <f>ChatEmotion辅助!D41</f>
        <v>H_CG_7</v>
      </c>
      <c r="E41" s="3">
        <f>ChatEmotion辅助!E41</f>
        <v>0</v>
      </c>
    </row>
    <row r="42" spans="1:5">
      <c r="A42" s="5" t="str">
        <f t="shared" si="0"/>
        <v>#</v>
      </c>
      <c r="B42" s="3" t="str">
        <f>ChatEmotion辅助!C42</f>
        <v>大表情-浣浣来了-吃瓜</v>
      </c>
      <c r="C42" s="7">
        <f>IF(D42="x_xx1","7-100",配置总览!$H$63)</f>
        <v>9</v>
      </c>
      <c r="D42" s="3" t="str">
        <f>ChatEmotion辅助!D42</f>
        <v>H_CG_8</v>
      </c>
      <c r="E42" s="3">
        <f>ChatEmotion辅助!E42</f>
        <v>0</v>
      </c>
    </row>
    <row r="43" spans="1:5">
      <c r="A43" s="5" t="str">
        <f t="shared" si="0"/>
        <v>#</v>
      </c>
      <c r="B43" s="3" t="str">
        <f>ChatEmotion辅助!C43</f>
        <v>大表情-浣浣来了-吃瓜</v>
      </c>
      <c r="C43" s="7">
        <f>IF(D43="x_xx1","7-100",配置总览!$H$63)</f>
        <v>9</v>
      </c>
      <c r="D43" s="3" t="str">
        <f>ChatEmotion辅助!D43</f>
        <v>H_CG_9</v>
      </c>
      <c r="E43" s="3">
        <f>ChatEmotion辅助!E43</f>
        <v>0</v>
      </c>
    </row>
    <row r="44" spans="1:5">
      <c r="A44" s="5" t="str">
        <f t="shared" si="0"/>
        <v>#</v>
      </c>
      <c r="B44" s="3" t="str">
        <f>ChatEmotion辅助!C44</f>
        <v>大表情-浣浣来了-吃瓜</v>
      </c>
      <c r="C44" s="7">
        <f>IF(D44="x_xx1","7-100",配置总览!$H$63)</f>
        <v>9</v>
      </c>
      <c r="D44" s="3" t="str">
        <f>ChatEmotion辅助!D44</f>
        <v>H_CG_10</v>
      </c>
      <c r="E44" s="3">
        <f>ChatEmotion辅助!E44</f>
        <v>0</v>
      </c>
    </row>
    <row r="45" spans="1:5">
      <c r="A45" s="5" t="str">
        <f t="shared" si="0"/>
        <v>#</v>
      </c>
      <c r="B45" s="3" t="str">
        <f>ChatEmotion辅助!C45</f>
        <v>大表情-浣浣来了-吃瓜</v>
      </c>
      <c r="C45" s="7">
        <f>IF(D45="x_xx1","7-100",配置总览!$H$63)</f>
        <v>9</v>
      </c>
      <c r="D45" s="3" t="str">
        <f>ChatEmotion辅助!D45</f>
        <v>H_CG_11</v>
      </c>
      <c r="E45" s="3">
        <f>ChatEmotion辅助!E45</f>
        <v>0</v>
      </c>
    </row>
    <row r="46" spans="1:5">
      <c r="A46" s="5" t="str">
        <f t="shared" si="0"/>
        <v>#</v>
      </c>
      <c r="B46" s="3" t="str">
        <f>ChatEmotion辅助!C46</f>
        <v>大表情-浣浣来了-吃瓜</v>
      </c>
      <c r="C46" s="7">
        <f>IF(D46="x_xx1","7-100",配置总览!$H$63)</f>
        <v>9</v>
      </c>
      <c r="D46" s="3" t="str">
        <f>ChatEmotion辅助!D46</f>
        <v>H_CG_12</v>
      </c>
      <c r="E46" s="3">
        <f>ChatEmotion辅助!E46</f>
        <v>0</v>
      </c>
    </row>
    <row r="47" spans="1:5">
      <c r="A47" s="5" t="str">
        <f t="shared" si="0"/>
        <v>#</v>
      </c>
      <c r="B47" s="3" t="str">
        <f>ChatEmotion辅助!C47</f>
        <v>大表情-浣浣来了-吃瓜</v>
      </c>
      <c r="C47" s="7">
        <f>IF(D47="x_xx1","7-100",配置总览!$H$63)</f>
        <v>9</v>
      </c>
      <c r="D47" s="3" t="str">
        <f>ChatEmotion辅助!D47</f>
        <v>H_CG_13</v>
      </c>
      <c r="E47" s="3">
        <f>ChatEmotion辅助!E47</f>
        <v>0</v>
      </c>
    </row>
    <row r="48" spans="1:5">
      <c r="A48" s="5" t="str">
        <f t="shared" si="0"/>
        <v>#</v>
      </c>
      <c r="B48" s="3" t="str">
        <f>ChatEmotion辅助!C48</f>
        <v>大表情-浣浣来了-吃瓜</v>
      </c>
      <c r="C48" s="7">
        <f>IF(D48="x_xx1","7-100",配置总览!$H$63)</f>
        <v>9</v>
      </c>
      <c r="D48" s="3" t="str">
        <f>ChatEmotion辅助!D48</f>
        <v>H_CG_14</v>
      </c>
      <c r="E48" s="3">
        <f>ChatEmotion辅助!E48</f>
        <v>0</v>
      </c>
    </row>
    <row r="49" spans="1:5">
      <c r="A49" s="5" t="str">
        <f t="shared" si="0"/>
        <v>#</v>
      </c>
      <c r="B49" s="3" t="str">
        <f>ChatEmotion辅助!C49</f>
        <v>大表情-浣浣来了-吃瓜</v>
      </c>
      <c r="C49" s="7">
        <f>IF(D49="x_xx1","7-100",配置总览!$H$63)</f>
        <v>9</v>
      </c>
      <c r="D49" s="3" t="str">
        <f>ChatEmotion辅助!D49</f>
        <v>H_CG_15</v>
      </c>
      <c r="E49" s="3">
        <f>ChatEmotion辅助!E49</f>
        <v>0</v>
      </c>
    </row>
    <row r="50" spans="1:5">
      <c r="A50" s="5" t="str">
        <f t="shared" si="0"/>
        <v>#</v>
      </c>
      <c r="B50" s="3" t="str">
        <f>ChatEmotion辅助!C50</f>
        <v>大表情-浣浣来了-吃瓜</v>
      </c>
      <c r="C50" s="7">
        <f>IF(D50="x_xx1","7-100",配置总览!$H$63)</f>
        <v>9</v>
      </c>
      <c r="D50" s="3" t="str">
        <f>ChatEmotion辅助!D50</f>
        <v>H_CG_16</v>
      </c>
      <c r="E50" s="3">
        <f>ChatEmotion辅助!E50</f>
        <v>0</v>
      </c>
    </row>
    <row r="51" spans="1:5">
      <c r="A51" s="5" t="str">
        <f t="shared" si="0"/>
        <v>#</v>
      </c>
      <c r="B51" s="3" t="str">
        <f>ChatEmotion辅助!C51</f>
        <v>大表情-浣浣来了-吃瓜</v>
      </c>
      <c r="C51" s="7">
        <f>IF(D51="x_xx1","7-100",配置总览!$H$63)</f>
        <v>9</v>
      </c>
      <c r="D51" s="3" t="str">
        <f>ChatEmotion辅助!D51</f>
        <v>H_CG_17</v>
      </c>
      <c r="E51" s="3">
        <f>ChatEmotion辅助!E51</f>
        <v>0</v>
      </c>
    </row>
    <row r="52" spans="1:5">
      <c r="A52" s="5" t="str">
        <f t="shared" si="0"/>
        <v>#</v>
      </c>
      <c r="B52" s="3" t="str">
        <f>ChatEmotion辅助!C52</f>
        <v>大表情-浣浣来了-吃瓜</v>
      </c>
      <c r="C52" s="7">
        <f>IF(D52="x_xx1","7-100",配置总览!$H$63)</f>
        <v>9</v>
      </c>
      <c r="D52" s="3" t="str">
        <f>ChatEmotion辅助!D52</f>
        <v>H_CG_18</v>
      </c>
      <c r="E52" s="3">
        <f>ChatEmotion辅助!E52</f>
        <v>0</v>
      </c>
    </row>
    <row r="53" spans="1:5">
      <c r="A53" s="5" t="str">
        <f t="shared" si="0"/>
        <v>#</v>
      </c>
      <c r="B53" s="3" t="str">
        <f>ChatEmotion辅助!C53</f>
        <v>大表情-浣浣来了-吃瓜</v>
      </c>
      <c r="C53" s="7">
        <f>IF(D53="x_xx1","7-100",配置总览!$H$63)</f>
        <v>9</v>
      </c>
      <c r="D53" s="3" t="str">
        <f>ChatEmotion辅助!D53</f>
        <v>H_CG_19</v>
      </c>
      <c r="E53" s="3">
        <f>ChatEmotion辅助!E53</f>
        <v>0</v>
      </c>
    </row>
    <row r="54" spans="1:5">
      <c r="A54" s="5" t="str">
        <f t="shared" si="0"/>
        <v>#</v>
      </c>
      <c r="B54" s="3" t="str">
        <f>ChatEmotion辅助!C54</f>
        <v>大表情-浣浣来了-吃瓜</v>
      </c>
      <c r="C54" s="7">
        <f>IF(D54="x_xx1","7-100",配置总览!$H$63)</f>
        <v>9</v>
      </c>
      <c r="D54" s="3" t="str">
        <f>ChatEmotion辅助!D54</f>
        <v>H_CG_20</v>
      </c>
      <c r="E54" s="3">
        <f>ChatEmotion辅助!E54</f>
        <v>0</v>
      </c>
    </row>
    <row r="55" spans="1:5">
      <c r="A55" s="5" t="str">
        <f t="shared" si="0"/>
        <v>#</v>
      </c>
      <c r="B55" s="3" t="str">
        <f>ChatEmotion辅助!C55</f>
        <v>大表情-浣浣来了-吃瓜</v>
      </c>
      <c r="C55" s="7">
        <f>IF(D55="x_xx1","7-100",配置总览!$H$63)</f>
        <v>9</v>
      </c>
      <c r="D55" s="3" t="str">
        <f>ChatEmotion辅助!D55</f>
        <v>H_CG_21</v>
      </c>
      <c r="E55" s="3">
        <f>ChatEmotion辅助!E55</f>
        <v>0</v>
      </c>
    </row>
    <row r="56" spans="1:5">
      <c r="A56" s="5" t="str">
        <f t="shared" si="0"/>
        <v>#</v>
      </c>
      <c r="B56" s="3" t="str">
        <f>ChatEmotion辅助!C56</f>
        <v>大表情-浣浣来了-吃瓜</v>
      </c>
      <c r="C56" s="7">
        <f>IF(D56="x_xx1","7-100",配置总览!$H$63)</f>
        <v>9</v>
      </c>
      <c r="D56" s="3" t="str">
        <f>ChatEmotion辅助!D56</f>
        <v>H_CG_22</v>
      </c>
      <c r="E56" s="3">
        <f>ChatEmotion辅助!E56</f>
        <v>0</v>
      </c>
    </row>
    <row r="57" spans="1:5">
      <c r="A57" s="5" t="str">
        <f t="shared" si="0"/>
        <v>#</v>
      </c>
      <c r="B57" s="3" t="str">
        <f>ChatEmotion辅助!C57</f>
        <v>大表情-浣浣来了-吃瓜</v>
      </c>
      <c r="C57" s="7">
        <f>IF(D57="x_xx1","7-100",配置总览!$H$63)</f>
        <v>9</v>
      </c>
      <c r="D57" s="3" t="str">
        <f>ChatEmotion辅助!D57</f>
        <v>H_CG_23</v>
      </c>
      <c r="E57" s="3">
        <f>ChatEmotion辅助!E57</f>
        <v>0</v>
      </c>
    </row>
    <row r="58" spans="1:5">
      <c r="A58" s="5" t="str">
        <f t="shared" si="0"/>
        <v>#</v>
      </c>
      <c r="B58" s="3" t="str">
        <f>ChatEmotion辅助!C58</f>
        <v>大表情-浣浣来了-CPDD</v>
      </c>
      <c r="C58" s="7">
        <f>IF(D58="x_xx1","7-100",配置总览!$H$63)</f>
        <v>9</v>
      </c>
      <c r="D58" s="3" t="str">
        <f>ChatEmotion辅助!D58</f>
        <v>H_CPDD_1</v>
      </c>
      <c r="E58" s="3">
        <f>ChatEmotion辅助!E58</f>
        <v>1</v>
      </c>
    </row>
    <row r="59" spans="1:5">
      <c r="A59" s="5" t="str">
        <f t="shared" si="0"/>
        <v>#</v>
      </c>
      <c r="B59" s="3" t="str">
        <f>ChatEmotion辅助!C59</f>
        <v>大表情-浣浣来了-CPDD</v>
      </c>
      <c r="C59" s="7">
        <f>IF(D59="x_xx1","7-100",配置总览!$H$63)</f>
        <v>9</v>
      </c>
      <c r="D59" s="3" t="str">
        <f>ChatEmotion辅助!D59</f>
        <v>H_CPDD_2</v>
      </c>
      <c r="E59" s="3">
        <f>ChatEmotion辅助!E59</f>
        <v>0</v>
      </c>
    </row>
    <row r="60" spans="1:5">
      <c r="A60" s="5" t="str">
        <f t="shared" si="0"/>
        <v>#</v>
      </c>
      <c r="B60" s="3" t="str">
        <f>ChatEmotion辅助!C60</f>
        <v>大表情-浣浣来了-CPDD</v>
      </c>
      <c r="C60" s="7">
        <f>IF(D60="x_xx1","7-100",配置总览!$H$63)</f>
        <v>9</v>
      </c>
      <c r="D60" s="3" t="str">
        <f>ChatEmotion辅助!D60</f>
        <v>H_CPDD_3</v>
      </c>
      <c r="E60" s="3">
        <f>ChatEmotion辅助!E60</f>
        <v>0</v>
      </c>
    </row>
    <row r="61" spans="1:5">
      <c r="A61" s="5" t="str">
        <f t="shared" si="0"/>
        <v>#</v>
      </c>
      <c r="B61" s="3" t="str">
        <f>ChatEmotion辅助!C61</f>
        <v>大表情-浣浣来了-CPDD</v>
      </c>
      <c r="C61" s="7">
        <f>IF(D61="x_xx1","7-100",配置总览!$H$63)</f>
        <v>9</v>
      </c>
      <c r="D61" s="3" t="str">
        <f>ChatEmotion辅助!D61</f>
        <v>H_CPDD_4</v>
      </c>
      <c r="E61" s="3">
        <f>ChatEmotion辅助!E61</f>
        <v>0</v>
      </c>
    </row>
    <row r="62" spans="1:5">
      <c r="A62" s="5" t="str">
        <f t="shared" si="0"/>
        <v>#</v>
      </c>
      <c r="B62" s="3" t="str">
        <f>ChatEmotion辅助!C62</f>
        <v>大表情-浣浣来了-CPDD</v>
      </c>
      <c r="C62" s="7">
        <f>IF(D62="x_xx1","7-100",配置总览!$H$63)</f>
        <v>9</v>
      </c>
      <c r="D62" s="3" t="str">
        <f>ChatEmotion辅助!D62</f>
        <v>H_CPDD_5</v>
      </c>
      <c r="E62" s="3">
        <f>ChatEmotion辅助!E62</f>
        <v>0</v>
      </c>
    </row>
    <row r="63" spans="1:5">
      <c r="A63" s="5" t="str">
        <f t="shared" si="0"/>
        <v>#</v>
      </c>
      <c r="B63" s="3" t="str">
        <f>ChatEmotion辅助!C63</f>
        <v>大表情-浣浣来了-CPDD</v>
      </c>
      <c r="C63" s="7">
        <f>IF(D63="x_xx1","7-100",配置总览!$H$63)</f>
        <v>9</v>
      </c>
      <c r="D63" s="3" t="str">
        <f>ChatEmotion辅助!D63</f>
        <v>H_CPDD_6</v>
      </c>
      <c r="E63" s="3">
        <f>ChatEmotion辅助!E63</f>
        <v>0</v>
      </c>
    </row>
    <row r="64" spans="1:5">
      <c r="A64" s="5" t="str">
        <f t="shared" si="0"/>
        <v>#</v>
      </c>
      <c r="B64" s="3" t="str">
        <f>ChatEmotion辅助!C64</f>
        <v>大表情-浣浣来了-踩在脚下</v>
      </c>
      <c r="C64" s="7">
        <f>IF(D64="x_xx1","7-100",配置总览!$H$63)</f>
        <v>9</v>
      </c>
      <c r="D64" s="3" t="str">
        <f>ChatEmotion辅助!D64</f>
        <v>H_CZJX_1</v>
      </c>
      <c r="E64" s="3">
        <f>ChatEmotion辅助!E64</f>
        <v>1</v>
      </c>
    </row>
    <row r="65" spans="1:5">
      <c r="A65" s="5" t="str">
        <f t="shared" si="0"/>
        <v>#</v>
      </c>
      <c r="B65" s="3" t="str">
        <f>ChatEmotion辅助!C65</f>
        <v>大表情-浣浣来了-踩在脚下</v>
      </c>
      <c r="C65" s="7">
        <f>IF(D65="x_xx1","7-100",配置总览!$H$63)</f>
        <v>9</v>
      </c>
      <c r="D65" s="3" t="str">
        <f>ChatEmotion辅助!D65</f>
        <v>H_CZJX_2</v>
      </c>
      <c r="E65" s="3">
        <f>ChatEmotion辅助!E65</f>
        <v>0</v>
      </c>
    </row>
    <row r="66" spans="1:5">
      <c r="A66" s="5" t="str">
        <f t="shared" si="0"/>
        <v>#</v>
      </c>
      <c r="B66" s="3" t="str">
        <f>ChatEmotion辅助!C66</f>
        <v>大表情-浣浣来了-踩在脚下</v>
      </c>
      <c r="C66" s="7">
        <f>IF(D66="x_xx1","7-100",配置总览!$H$63)</f>
        <v>9</v>
      </c>
      <c r="D66" s="3" t="str">
        <f>ChatEmotion辅助!D66</f>
        <v>H_CZJX_3</v>
      </c>
      <c r="E66" s="3">
        <f>ChatEmotion辅助!E66</f>
        <v>0</v>
      </c>
    </row>
    <row r="67" spans="1:5">
      <c r="A67" s="5" t="str">
        <f t="shared" si="0"/>
        <v>#</v>
      </c>
      <c r="B67" s="3" t="str">
        <f>ChatEmotion辅助!C67</f>
        <v>大表情-浣浣来了-踩在脚下</v>
      </c>
      <c r="C67" s="7">
        <f>IF(D67="x_xx1","7-100",配置总览!$H$63)</f>
        <v>9</v>
      </c>
      <c r="D67" s="3" t="str">
        <f>ChatEmotion辅助!D67</f>
        <v>H_CZJX_4</v>
      </c>
      <c r="E67" s="3">
        <f>ChatEmotion辅助!E67</f>
        <v>0</v>
      </c>
    </row>
    <row r="68" spans="1:5">
      <c r="A68" s="5" t="str">
        <f t="shared" si="0"/>
        <v>#</v>
      </c>
      <c r="B68" s="3" t="str">
        <f>ChatEmotion辅助!C68</f>
        <v>大表情-浣浣来了-踩在脚下</v>
      </c>
      <c r="C68" s="7">
        <f>IF(D68="x_xx1","7-100",配置总览!$H$63)</f>
        <v>9</v>
      </c>
      <c r="D68" s="3" t="str">
        <f>ChatEmotion辅助!D68</f>
        <v>H_CZJX_5</v>
      </c>
      <c r="E68" s="3">
        <f>ChatEmotion辅助!E68</f>
        <v>0</v>
      </c>
    </row>
    <row r="69" spans="1:5">
      <c r="A69" s="5" t="str">
        <f t="shared" si="0"/>
        <v>#</v>
      </c>
      <c r="B69" s="3" t="str">
        <f>ChatEmotion辅助!C69</f>
        <v>大表情-浣浣来了-踩在脚下</v>
      </c>
      <c r="C69" s="7">
        <f>IF(D69="x_xx1","7-100",配置总览!$H$63)</f>
        <v>9</v>
      </c>
      <c r="D69" s="3" t="str">
        <f>ChatEmotion辅助!D69</f>
        <v>H_CZJX_6</v>
      </c>
      <c r="E69" s="3">
        <f>ChatEmotion辅助!E69</f>
        <v>0</v>
      </c>
    </row>
    <row r="70" spans="1:5">
      <c r="A70" s="5" t="str">
        <f t="shared" ref="A70:A133" si="1">IF(D70="x_xx1","#",IFERROR(A69+1,"#"))</f>
        <v>#</v>
      </c>
      <c r="B70" s="3" t="str">
        <f>ChatEmotion辅助!C70</f>
        <v>大表情-浣浣来了-踩在脚下</v>
      </c>
      <c r="C70" s="7">
        <f>IF(D70="x_xx1","7-100",配置总览!$H$63)</f>
        <v>9</v>
      </c>
      <c r="D70" s="3" t="str">
        <f>ChatEmotion辅助!D70</f>
        <v>H_CZJX_7</v>
      </c>
      <c r="E70" s="3">
        <f>ChatEmotion辅助!E70</f>
        <v>0</v>
      </c>
    </row>
    <row r="71" spans="1:5">
      <c r="A71" s="5" t="str">
        <f t="shared" si="1"/>
        <v>#</v>
      </c>
      <c r="B71" s="3" t="str">
        <f>ChatEmotion辅助!C71</f>
        <v>大表情-浣浣来了-踩在脚下</v>
      </c>
      <c r="C71" s="7">
        <f>IF(D71="x_xx1","7-100",配置总览!$H$63)</f>
        <v>9</v>
      </c>
      <c r="D71" s="3" t="str">
        <f>ChatEmotion辅助!D71</f>
        <v>H_CZJX_8</v>
      </c>
      <c r="E71" s="3">
        <f>ChatEmotion辅助!E71</f>
        <v>0</v>
      </c>
    </row>
    <row r="72" spans="1:5">
      <c r="A72" s="5" t="str">
        <f t="shared" si="1"/>
        <v>#</v>
      </c>
      <c r="B72" s="3" t="str">
        <f>ChatEmotion辅助!C72</f>
        <v>大表情-浣浣来了-踩在脚下</v>
      </c>
      <c r="C72" s="7">
        <f>IF(D72="x_xx1","7-100",配置总览!$H$63)</f>
        <v>9</v>
      </c>
      <c r="D72" s="3" t="str">
        <f>ChatEmotion辅助!D72</f>
        <v>H_CZJX_9</v>
      </c>
      <c r="E72" s="3">
        <f>ChatEmotion辅助!E72</f>
        <v>0</v>
      </c>
    </row>
    <row r="73" spans="1:5">
      <c r="A73" s="5" t="str">
        <f t="shared" si="1"/>
        <v>#</v>
      </c>
      <c r="B73" s="3" t="str">
        <f>ChatEmotion辅助!C73</f>
        <v>大表情-浣浣来了-踩在脚下</v>
      </c>
      <c r="C73" s="7">
        <f>IF(D73="x_xx1","7-100",配置总览!$H$63)</f>
        <v>9</v>
      </c>
      <c r="D73" s="3" t="str">
        <f>ChatEmotion辅助!D73</f>
        <v>H_CZJX_10</v>
      </c>
      <c r="E73" s="3">
        <f>ChatEmotion辅助!E73</f>
        <v>0</v>
      </c>
    </row>
    <row r="74" spans="1:5">
      <c r="A74" s="5" t="str">
        <f t="shared" si="1"/>
        <v>#</v>
      </c>
      <c r="B74" s="3" t="str">
        <f>ChatEmotion辅助!C74</f>
        <v>大表情-浣浣来了-踩在脚下</v>
      </c>
      <c r="C74" s="7">
        <f>IF(D74="x_xx1","7-100",配置总览!$H$63)</f>
        <v>9</v>
      </c>
      <c r="D74" s="3" t="str">
        <f>ChatEmotion辅助!D74</f>
        <v>H_CZJX_11</v>
      </c>
      <c r="E74" s="3">
        <f>ChatEmotion辅助!E74</f>
        <v>0</v>
      </c>
    </row>
    <row r="75" spans="1:5">
      <c r="A75" s="5" t="str">
        <f t="shared" si="1"/>
        <v>#</v>
      </c>
      <c r="B75" s="3" t="str">
        <f>ChatEmotion辅助!C75</f>
        <v>大表情-浣浣来了-踩在脚下</v>
      </c>
      <c r="C75" s="7">
        <f>IF(D75="x_xx1","7-100",配置总览!$H$63)</f>
        <v>9</v>
      </c>
      <c r="D75" s="3" t="str">
        <f>ChatEmotion辅助!D75</f>
        <v>H_CZJX_12</v>
      </c>
      <c r="E75" s="3">
        <f>ChatEmotion辅助!E75</f>
        <v>0</v>
      </c>
    </row>
    <row r="76" spans="1:5">
      <c r="A76" s="5" t="str">
        <f t="shared" si="1"/>
        <v>#</v>
      </c>
      <c r="B76" s="3" t="str">
        <f>ChatEmotion辅助!C76</f>
        <v>大表情-浣浣来了-等你</v>
      </c>
      <c r="C76" s="7">
        <f>IF(D76="x_xx1","7-100",配置总览!$H$63)</f>
        <v>9</v>
      </c>
      <c r="D76" s="3" t="str">
        <f>ChatEmotion辅助!D76</f>
        <v>H_DN_1</v>
      </c>
      <c r="E76" s="3">
        <f>ChatEmotion辅助!E76</f>
        <v>1</v>
      </c>
    </row>
    <row r="77" spans="1:5">
      <c r="A77" s="5" t="str">
        <f t="shared" si="1"/>
        <v>#</v>
      </c>
      <c r="B77" s="3" t="str">
        <f>ChatEmotion辅助!C77</f>
        <v>大表情-浣浣来了-等你</v>
      </c>
      <c r="C77" s="7">
        <f>IF(D77="x_xx1","7-100",配置总览!$H$63)</f>
        <v>9</v>
      </c>
      <c r="D77" s="3" t="str">
        <f>ChatEmotion辅助!D77</f>
        <v>H_DN_2</v>
      </c>
      <c r="E77" s="3">
        <f>ChatEmotion辅助!E77</f>
        <v>0</v>
      </c>
    </row>
    <row r="78" spans="1:5">
      <c r="A78" s="5" t="str">
        <f t="shared" si="1"/>
        <v>#</v>
      </c>
      <c r="B78" s="3" t="str">
        <f>ChatEmotion辅助!C78</f>
        <v>大表情-浣浣来了-等你</v>
      </c>
      <c r="C78" s="7">
        <f>IF(D78="x_xx1","7-100",配置总览!$H$63)</f>
        <v>9</v>
      </c>
      <c r="D78" s="3" t="str">
        <f>ChatEmotion辅助!D78</f>
        <v>H_DN_3</v>
      </c>
      <c r="E78" s="3">
        <f>ChatEmotion辅助!E78</f>
        <v>0</v>
      </c>
    </row>
    <row r="79" spans="1:5">
      <c r="A79" s="5" t="str">
        <f t="shared" si="1"/>
        <v>#</v>
      </c>
      <c r="B79" s="3" t="str">
        <f>ChatEmotion辅助!C79</f>
        <v>大表情-浣浣来了-等你</v>
      </c>
      <c r="C79" s="7">
        <f>IF(D79="x_xx1","7-100",配置总览!$H$63)</f>
        <v>9</v>
      </c>
      <c r="D79" s="3" t="str">
        <f>ChatEmotion辅助!D79</f>
        <v>H_DN_4</v>
      </c>
      <c r="E79" s="3">
        <f>ChatEmotion辅助!E79</f>
        <v>0</v>
      </c>
    </row>
    <row r="80" spans="1:5">
      <c r="A80" s="5" t="str">
        <f t="shared" si="1"/>
        <v>#</v>
      </c>
      <c r="B80" s="3" t="str">
        <f>ChatEmotion辅助!C80</f>
        <v>大表情-浣浣来了-等你</v>
      </c>
      <c r="C80" s="7">
        <f>IF(D80="x_xx1","7-100",配置总览!$H$63)</f>
        <v>9</v>
      </c>
      <c r="D80" s="3" t="str">
        <f>ChatEmotion辅助!D80</f>
        <v>H_DN_5</v>
      </c>
      <c r="E80" s="3">
        <f>ChatEmotion辅助!E80</f>
        <v>0</v>
      </c>
    </row>
    <row r="81" spans="1:5">
      <c r="A81" s="5" t="str">
        <f t="shared" si="1"/>
        <v>#</v>
      </c>
      <c r="B81" s="3" t="str">
        <f>ChatEmotion辅助!C81</f>
        <v>大表情-浣浣来了-等你</v>
      </c>
      <c r="C81" s="7">
        <f>IF(D81="x_xx1","7-100",配置总览!$H$63)</f>
        <v>9</v>
      </c>
      <c r="D81" s="3" t="str">
        <f>ChatEmotion辅助!D81</f>
        <v>H_DN_6</v>
      </c>
      <c r="E81" s="3">
        <f>ChatEmotion辅助!E81</f>
        <v>0</v>
      </c>
    </row>
    <row r="82" spans="1:5">
      <c r="A82" s="5" t="str">
        <f t="shared" si="1"/>
        <v>#</v>
      </c>
      <c r="B82" s="3" t="str">
        <f>ChatEmotion辅助!C82</f>
        <v>大表情-浣浣来了-绝了</v>
      </c>
      <c r="C82" s="7">
        <f>IF(D82="x_xx1","7-100",配置总览!$H$63)</f>
        <v>9</v>
      </c>
      <c r="D82" s="3" t="str">
        <f>ChatEmotion辅助!D82</f>
        <v>H_JL_1</v>
      </c>
      <c r="E82" s="3">
        <f>ChatEmotion辅助!E82</f>
        <v>1</v>
      </c>
    </row>
    <row r="83" spans="1:5">
      <c r="A83" s="5" t="str">
        <f t="shared" si="1"/>
        <v>#</v>
      </c>
      <c r="B83" s="3" t="str">
        <f>ChatEmotion辅助!C83</f>
        <v>大表情-浣浣来了-绝了</v>
      </c>
      <c r="C83" s="7">
        <f>IF(D83="x_xx1","7-100",配置总览!$H$63)</f>
        <v>9</v>
      </c>
      <c r="D83" s="3" t="str">
        <f>ChatEmotion辅助!D83</f>
        <v>H_JL_2</v>
      </c>
      <c r="E83" s="3">
        <f>ChatEmotion辅助!E83</f>
        <v>0</v>
      </c>
    </row>
    <row r="84" spans="1:5">
      <c r="A84" s="5" t="str">
        <f t="shared" si="1"/>
        <v>#</v>
      </c>
      <c r="B84" s="3" t="str">
        <f>ChatEmotion辅助!C84</f>
        <v>大表情-浣浣来了-绝了</v>
      </c>
      <c r="C84" s="7">
        <f>IF(D84="x_xx1","7-100",配置总览!$H$63)</f>
        <v>9</v>
      </c>
      <c r="D84" s="3" t="str">
        <f>ChatEmotion辅助!D84</f>
        <v>H_JL_3</v>
      </c>
      <c r="E84" s="3">
        <f>ChatEmotion辅助!E84</f>
        <v>0</v>
      </c>
    </row>
    <row r="85" spans="1:5">
      <c r="A85" s="5" t="str">
        <f t="shared" si="1"/>
        <v>#</v>
      </c>
      <c r="B85" s="3" t="str">
        <f>ChatEmotion辅助!C85</f>
        <v>大表情-浣浣来了-绝了</v>
      </c>
      <c r="C85" s="7">
        <f>IF(D85="x_xx1","7-100",配置总览!$H$63)</f>
        <v>9</v>
      </c>
      <c r="D85" s="3" t="str">
        <f>ChatEmotion辅助!D85</f>
        <v>H_JL_4</v>
      </c>
      <c r="E85" s="3">
        <f>ChatEmotion辅助!E85</f>
        <v>0</v>
      </c>
    </row>
    <row r="86" spans="1:5">
      <c r="A86" s="5" t="str">
        <f t="shared" si="1"/>
        <v>#</v>
      </c>
      <c r="B86" s="3" t="str">
        <f>ChatEmotion辅助!C86</f>
        <v>大表情-浣浣来了-绝了</v>
      </c>
      <c r="C86" s="7">
        <f>IF(D86="x_xx1","7-100",配置总览!$H$63)</f>
        <v>9</v>
      </c>
      <c r="D86" s="3" t="str">
        <f>ChatEmotion辅助!D86</f>
        <v>H_JL_5</v>
      </c>
      <c r="E86" s="3">
        <f>ChatEmotion辅助!E86</f>
        <v>0</v>
      </c>
    </row>
    <row r="87" spans="1:5">
      <c r="A87" s="5" t="str">
        <f t="shared" si="1"/>
        <v>#</v>
      </c>
      <c r="B87" s="3" t="str">
        <f>ChatEmotion辅助!C87</f>
        <v>大表情-浣浣来了-绝了</v>
      </c>
      <c r="C87" s="7">
        <f>IF(D87="x_xx1","7-100",配置总览!$H$63)</f>
        <v>9</v>
      </c>
      <c r="D87" s="3" t="str">
        <f>ChatEmotion辅助!D87</f>
        <v>H_JL_6</v>
      </c>
      <c r="E87" s="3">
        <f>ChatEmotion辅助!E87</f>
        <v>0</v>
      </c>
    </row>
    <row r="88" spans="1:5">
      <c r="A88" s="5" t="str">
        <f t="shared" si="1"/>
        <v>#</v>
      </c>
      <c r="B88" s="3" t="str">
        <f>ChatEmotion辅助!C88</f>
        <v>大表情-浣浣来了-绝了</v>
      </c>
      <c r="C88" s="7">
        <f>IF(D88="x_xx1","7-100",配置总览!$H$63)</f>
        <v>9</v>
      </c>
      <c r="D88" s="3" t="str">
        <f>ChatEmotion辅助!D88</f>
        <v>H_JL_7</v>
      </c>
      <c r="E88" s="3">
        <f>ChatEmotion辅助!E88</f>
        <v>0</v>
      </c>
    </row>
    <row r="89" spans="1:5">
      <c r="A89" s="5" t="str">
        <f t="shared" si="1"/>
        <v>#</v>
      </c>
      <c r="B89" s="3" t="str">
        <f>ChatEmotion辅助!C89</f>
        <v>大表情-浣浣来了-绝了</v>
      </c>
      <c r="C89" s="7">
        <f>IF(D89="x_xx1","7-100",配置总览!$H$63)</f>
        <v>9</v>
      </c>
      <c r="D89" s="3" t="str">
        <f>ChatEmotion辅助!D89</f>
        <v>H_JL_8</v>
      </c>
      <c r="E89" s="3">
        <f>ChatEmotion辅助!E89</f>
        <v>0</v>
      </c>
    </row>
    <row r="90" spans="1:5">
      <c r="A90" s="5" t="str">
        <f t="shared" si="1"/>
        <v>#</v>
      </c>
      <c r="B90" s="3" t="str">
        <f>ChatEmotion辅助!C90</f>
        <v>大表情-浣浣来了-绝了</v>
      </c>
      <c r="C90" s="7">
        <f>IF(D90="x_xx1","7-100",配置总览!$H$63)</f>
        <v>9</v>
      </c>
      <c r="D90" s="3" t="str">
        <f>ChatEmotion辅助!D90</f>
        <v>H_JL_9</v>
      </c>
      <c r="E90" s="3">
        <f>ChatEmotion辅助!E90</f>
        <v>0</v>
      </c>
    </row>
    <row r="91" spans="1:5">
      <c r="A91" s="5" t="str">
        <f t="shared" si="1"/>
        <v>#</v>
      </c>
      <c r="B91" s="3" t="str">
        <f>ChatEmotion辅助!C91</f>
        <v>大表情-浣浣来了-绝了</v>
      </c>
      <c r="C91" s="7">
        <f>IF(D91="x_xx1","7-100",配置总览!$H$63)</f>
        <v>9</v>
      </c>
      <c r="D91" s="3" t="str">
        <f>ChatEmotion辅助!D91</f>
        <v>H_JL_10</v>
      </c>
      <c r="E91" s="3">
        <f>ChatEmotion辅助!E91</f>
        <v>0</v>
      </c>
    </row>
    <row r="92" spans="1:5">
      <c r="A92" s="5" t="str">
        <f t="shared" si="1"/>
        <v>#</v>
      </c>
      <c r="B92" s="3" t="str">
        <f>ChatEmotion辅助!C92</f>
        <v>大表情-浣浣来了-绝了</v>
      </c>
      <c r="C92" s="7">
        <f>IF(D92="x_xx1","7-100",配置总览!$H$63)</f>
        <v>9</v>
      </c>
      <c r="D92" s="3" t="str">
        <f>ChatEmotion辅助!D92</f>
        <v>H_JL_11</v>
      </c>
      <c r="E92" s="3">
        <f>ChatEmotion辅助!E92</f>
        <v>0</v>
      </c>
    </row>
    <row r="93" spans="1:5">
      <c r="A93" s="5" t="str">
        <f t="shared" si="1"/>
        <v>#</v>
      </c>
      <c r="B93" s="3" t="str">
        <f>ChatEmotion辅助!C93</f>
        <v>大表情-浣浣来了-绝了</v>
      </c>
      <c r="C93" s="7">
        <f>IF(D93="x_xx1","7-100",配置总览!$H$63)</f>
        <v>9</v>
      </c>
      <c r="D93" s="3" t="str">
        <f>ChatEmotion辅助!D93</f>
        <v>H_JL_12</v>
      </c>
      <c r="E93" s="3">
        <f>ChatEmotion辅助!E93</f>
        <v>0</v>
      </c>
    </row>
    <row r="94" spans="1:5">
      <c r="A94" s="5" t="str">
        <f t="shared" si="1"/>
        <v>#</v>
      </c>
      <c r="B94" s="3" t="str">
        <f>ChatEmotion辅助!C94</f>
        <v>大表情-浣浣来了-绝了</v>
      </c>
      <c r="C94" s="7">
        <f>IF(D94="x_xx1","7-100",配置总览!$H$63)</f>
        <v>9</v>
      </c>
      <c r="D94" s="3" t="str">
        <f>ChatEmotion辅助!D94</f>
        <v>H_JL_13</v>
      </c>
      <c r="E94" s="3">
        <f>ChatEmotion辅助!E94</f>
        <v>0</v>
      </c>
    </row>
    <row r="95" spans="1:5">
      <c r="A95" s="5" t="str">
        <f t="shared" si="1"/>
        <v>#</v>
      </c>
      <c r="B95" s="3" t="str">
        <f>ChatEmotion辅助!C95</f>
        <v>大表情-浣浣来了-绝了</v>
      </c>
      <c r="C95" s="7">
        <f>IF(D95="x_xx1","7-100",配置总览!$H$63)</f>
        <v>9</v>
      </c>
      <c r="D95" s="3" t="str">
        <f>ChatEmotion辅助!D95</f>
        <v>H_JL_14</v>
      </c>
      <c r="E95" s="3">
        <f>ChatEmotion辅助!E95</f>
        <v>0</v>
      </c>
    </row>
    <row r="96" spans="1:5">
      <c r="A96" s="5" t="str">
        <f t="shared" si="1"/>
        <v>#</v>
      </c>
      <c r="B96" s="3" t="str">
        <f>ChatEmotion辅助!C96</f>
        <v>大表情-浣浣来了-绝了</v>
      </c>
      <c r="C96" s="7">
        <f>IF(D96="x_xx1","7-100",配置总览!$H$63)</f>
        <v>9</v>
      </c>
      <c r="D96" s="3" t="str">
        <f>ChatEmotion辅助!D96</f>
        <v>H_JL_15</v>
      </c>
      <c r="E96" s="3">
        <f>ChatEmotion辅助!E96</f>
        <v>0</v>
      </c>
    </row>
    <row r="97" spans="1:5">
      <c r="A97" s="5" t="str">
        <f t="shared" si="1"/>
        <v>#</v>
      </c>
      <c r="B97" s="3" t="str">
        <f>ChatEmotion辅助!C97</f>
        <v>大表情-浣浣来了-绝了</v>
      </c>
      <c r="C97" s="7">
        <f>IF(D97="x_xx1","7-100",配置总览!$H$63)</f>
        <v>9</v>
      </c>
      <c r="D97" s="3" t="str">
        <f>ChatEmotion辅助!D97</f>
        <v>H_JL_16</v>
      </c>
      <c r="E97" s="3">
        <f>ChatEmotion辅助!E97</f>
        <v>0</v>
      </c>
    </row>
    <row r="98" spans="1:5">
      <c r="A98" s="5" t="str">
        <f t="shared" si="1"/>
        <v>#</v>
      </c>
      <c r="B98" s="3" t="str">
        <f>ChatEmotion辅助!C98</f>
        <v>大表情-浣浣来了-绝了</v>
      </c>
      <c r="C98" s="7">
        <f>IF(D98="x_xx1","7-100",配置总览!$H$63)</f>
        <v>9</v>
      </c>
      <c r="D98" s="3" t="str">
        <f>ChatEmotion辅助!D98</f>
        <v>H_JL_17</v>
      </c>
      <c r="E98" s="3">
        <f>ChatEmotion辅助!E98</f>
        <v>0</v>
      </c>
    </row>
    <row r="99" spans="1:5">
      <c r="A99" s="5" t="str">
        <f t="shared" si="1"/>
        <v>#</v>
      </c>
      <c r="B99" s="3" t="str">
        <f>ChatEmotion辅助!C99</f>
        <v>大表情-浣浣来了-绝了</v>
      </c>
      <c r="C99" s="7">
        <f>IF(D99="x_xx1","7-100",配置总览!$H$63)</f>
        <v>9</v>
      </c>
      <c r="D99" s="3" t="str">
        <f>ChatEmotion辅助!D99</f>
        <v>H_JL_18</v>
      </c>
      <c r="E99" s="3">
        <f>ChatEmotion辅助!E99</f>
        <v>0</v>
      </c>
    </row>
    <row r="100" spans="1:5">
      <c r="A100" s="5" t="str">
        <f t="shared" si="1"/>
        <v>#</v>
      </c>
      <c r="B100" s="3" t="str">
        <f>ChatEmotion辅助!C100</f>
        <v>大表情-浣浣来了-绝了</v>
      </c>
      <c r="C100" s="7">
        <f>IF(D100="x_xx1","7-100",配置总览!$H$63)</f>
        <v>9</v>
      </c>
      <c r="D100" s="3" t="str">
        <f>ChatEmotion辅助!D100</f>
        <v>H_JL_19</v>
      </c>
      <c r="E100" s="3">
        <f>ChatEmotion辅助!E100</f>
        <v>0</v>
      </c>
    </row>
    <row r="101" spans="1:5">
      <c r="A101" s="5" t="str">
        <f t="shared" si="1"/>
        <v>#</v>
      </c>
      <c r="B101" s="3" t="str">
        <f>ChatEmotion辅助!C101</f>
        <v>大表情-浣浣来了-绝了</v>
      </c>
      <c r="C101" s="7">
        <f>IF(D101="x_xx1","7-100",配置总览!$H$63)</f>
        <v>9</v>
      </c>
      <c r="D101" s="3" t="str">
        <f>ChatEmotion辅助!D101</f>
        <v>H_JL_20</v>
      </c>
      <c r="E101" s="3">
        <f>ChatEmotion辅助!E101</f>
        <v>0</v>
      </c>
    </row>
    <row r="102" spans="1:5">
      <c r="A102" s="5" t="str">
        <f t="shared" si="1"/>
        <v>#</v>
      </c>
      <c r="B102" s="3" t="str">
        <f>ChatEmotion辅助!C102</f>
        <v>大表情-浣浣来了-绝了</v>
      </c>
      <c r="C102" s="7">
        <f>IF(D102="x_xx1","7-100",配置总览!$H$63)</f>
        <v>9</v>
      </c>
      <c r="D102" s="3" t="str">
        <f>ChatEmotion辅助!D102</f>
        <v>H_JL_21</v>
      </c>
      <c r="E102" s="3">
        <f>ChatEmotion辅助!E102</f>
        <v>0</v>
      </c>
    </row>
    <row r="103" spans="1:5">
      <c r="A103" s="5" t="str">
        <f t="shared" si="1"/>
        <v>#</v>
      </c>
      <c r="B103" s="3" t="str">
        <f>ChatEmotion辅助!C103</f>
        <v>大表情-浣浣来了-绝了</v>
      </c>
      <c r="C103" s="7">
        <f>IF(D103="x_xx1","7-100",配置总览!$H$63)</f>
        <v>9</v>
      </c>
      <c r="D103" s="3" t="str">
        <f>ChatEmotion辅助!D103</f>
        <v>H_JL_22</v>
      </c>
      <c r="E103" s="3">
        <f>ChatEmotion辅助!E103</f>
        <v>0</v>
      </c>
    </row>
    <row r="104" spans="1:5">
      <c r="A104" s="5" t="str">
        <f t="shared" si="1"/>
        <v>#</v>
      </c>
      <c r="B104" s="3" t="str">
        <f>ChatEmotion辅助!C104</f>
        <v>大表情-浣浣来了-绝了</v>
      </c>
      <c r="C104" s="7">
        <f>IF(D104="x_xx1","7-100",配置总览!$H$63)</f>
        <v>9</v>
      </c>
      <c r="D104" s="3" t="str">
        <f>ChatEmotion辅助!D104</f>
        <v>H_JL_23</v>
      </c>
      <c r="E104" s="3">
        <f>ChatEmotion辅助!E104</f>
        <v>0</v>
      </c>
    </row>
    <row r="105" spans="1:5">
      <c r="A105" s="5" t="str">
        <f t="shared" si="1"/>
        <v>#</v>
      </c>
      <c r="B105" s="3" t="str">
        <f>ChatEmotion辅助!C105</f>
        <v>大表情-浣浣来了-绝了</v>
      </c>
      <c r="C105" s="7">
        <f>IF(D105="x_xx1","7-100",配置总览!$H$63)</f>
        <v>9</v>
      </c>
      <c r="D105" s="3" t="str">
        <f>ChatEmotion辅助!D105</f>
        <v>H_JL_24</v>
      </c>
      <c r="E105" s="3">
        <f>ChatEmotion辅助!E105</f>
        <v>0</v>
      </c>
    </row>
    <row r="106" spans="1:5">
      <c r="A106" s="5" t="str">
        <f t="shared" si="1"/>
        <v>#</v>
      </c>
      <c r="B106" s="3" t="str">
        <f>ChatEmotion辅助!C106</f>
        <v>大表情-浣浣来了-绝了</v>
      </c>
      <c r="C106" s="7">
        <f>IF(D106="x_xx1","7-100",配置总览!$H$63)</f>
        <v>9</v>
      </c>
      <c r="D106" s="3" t="str">
        <f>ChatEmotion辅助!D106</f>
        <v>H_JL_25</v>
      </c>
      <c r="E106" s="3">
        <f>ChatEmotion辅助!E106</f>
        <v>0</v>
      </c>
    </row>
    <row r="107" spans="1:5">
      <c r="A107" s="5" t="str">
        <f t="shared" si="1"/>
        <v>#</v>
      </c>
      <c r="B107" s="3" t="str">
        <f>ChatEmotion辅助!C107</f>
        <v>大表情-浣浣来了-绝了</v>
      </c>
      <c r="C107" s="7">
        <f>IF(D107="x_xx1","7-100",配置总览!$H$63)</f>
        <v>9</v>
      </c>
      <c r="D107" s="3" t="str">
        <f>ChatEmotion辅助!D107</f>
        <v>H_JL_26</v>
      </c>
      <c r="E107" s="3">
        <f>ChatEmotion辅助!E107</f>
        <v>0</v>
      </c>
    </row>
    <row r="108" spans="1:5">
      <c r="A108" s="5" t="str">
        <f t="shared" si="1"/>
        <v>#</v>
      </c>
      <c r="B108" s="3" t="str">
        <f>ChatEmotion辅助!C108</f>
        <v>大表情-浣浣来了-绝了</v>
      </c>
      <c r="C108" s="7">
        <f>IF(D108="x_xx1","7-100",配置总览!$H$63)</f>
        <v>9</v>
      </c>
      <c r="D108" s="3" t="str">
        <f>ChatEmotion辅助!D108</f>
        <v>H_JL_27</v>
      </c>
      <c r="E108" s="3">
        <f>ChatEmotion辅助!E108</f>
        <v>0</v>
      </c>
    </row>
    <row r="109" spans="1:5">
      <c r="A109" s="5" t="str">
        <f t="shared" si="1"/>
        <v>#</v>
      </c>
      <c r="B109" s="3" t="str">
        <f>ChatEmotion辅助!C109</f>
        <v>大表情-浣浣来了-绝了</v>
      </c>
      <c r="C109" s="7">
        <f>IF(D109="x_xx1","7-100",配置总览!$H$63)</f>
        <v>9</v>
      </c>
      <c r="D109" s="3" t="str">
        <f>ChatEmotion辅助!D109</f>
        <v>H_JL_28</v>
      </c>
      <c r="E109" s="3">
        <f>ChatEmotion辅助!E109</f>
        <v>0</v>
      </c>
    </row>
    <row r="110" spans="1:5">
      <c r="A110" s="5" t="str">
        <f t="shared" si="1"/>
        <v>#</v>
      </c>
      <c r="B110" s="3" t="str">
        <f>ChatEmotion辅助!C110</f>
        <v>大表情-浣浣来了-绝了</v>
      </c>
      <c r="C110" s="7">
        <f>IF(D110="x_xx1","7-100",配置总览!$H$63)</f>
        <v>9</v>
      </c>
      <c r="D110" s="3" t="str">
        <f>ChatEmotion辅助!D110</f>
        <v>H_JL_29</v>
      </c>
      <c r="E110" s="3">
        <f>ChatEmotion辅助!E110</f>
        <v>0</v>
      </c>
    </row>
    <row r="111" spans="1:5">
      <c r="A111" s="5" t="str">
        <f t="shared" si="1"/>
        <v>#</v>
      </c>
      <c r="B111" s="3" t="str">
        <f>ChatEmotion辅助!C111</f>
        <v>大表情-浣浣来了-绝了</v>
      </c>
      <c r="C111" s="7">
        <f>IF(D111="x_xx1","7-100",配置总览!$H$63)</f>
        <v>9</v>
      </c>
      <c r="D111" s="3" t="str">
        <f>ChatEmotion辅助!D111</f>
        <v>H_JL_30</v>
      </c>
      <c r="E111" s="3">
        <f>ChatEmotion辅助!E111</f>
        <v>0</v>
      </c>
    </row>
    <row r="112" spans="1:5">
      <c r="A112" s="5" t="str">
        <f t="shared" si="1"/>
        <v>#</v>
      </c>
      <c r="B112" s="3" t="str">
        <f>ChatEmotion辅助!C112</f>
        <v>大表情-浣浣来了-绝了</v>
      </c>
      <c r="C112" s="7">
        <f>IF(D112="x_xx1","7-100",配置总览!$H$63)</f>
        <v>9</v>
      </c>
      <c r="D112" s="3" t="str">
        <f>ChatEmotion辅助!D112</f>
        <v>H_JL_31</v>
      </c>
      <c r="E112" s="3">
        <f>ChatEmotion辅助!E112</f>
        <v>0</v>
      </c>
    </row>
    <row r="113" spans="1:5">
      <c r="A113" s="5" t="str">
        <f t="shared" si="1"/>
        <v>#</v>
      </c>
      <c r="B113" s="3" t="str">
        <f>ChatEmotion辅助!C113</f>
        <v>大表情-浣浣来了-绝了</v>
      </c>
      <c r="C113" s="7">
        <f>IF(D113="x_xx1","7-100",配置总览!$H$63)</f>
        <v>9</v>
      </c>
      <c r="D113" s="3" t="str">
        <f>ChatEmotion辅助!D113</f>
        <v>H_JL_32</v>
      </c>
      <c r="E113" s="3">
        <f>ChatEmotion辅助!E113</f>
        <v>0</v>
      </c>
    </row>
    <row r="114" spans="1:5">
      <c r="A114" s="5" t="str">
        <f t="shared" si="1"/>
        <v>#</v>
      </c>
      <c r="B114" s="3" t="str">
        <f>ChatEmotion辅助!C114</f>
        <v>大表情-浣浣来了-绝了</v>
      </c>
      <c r="C114" s="7">
        <f>IF(D114="x_xx1","7-100",配置总览!$H$63)</f>
        <v>9</v>
      </c>
      <c r="D114" s="3" t="str">
        <f>ChatEmotion辅助!D114</f>
        <v>H_JL_33</v>
      </c>
      <c r="E114" s="3">
        <f>ChatEmotion辅助!E114</f>
        <v>0</v>
      </c>
    </row>
    <row r="115" spans="1:5">
      <c r="A115" s="5" t="str">
        <f t="shared" si="1"/>
        <v>#</v>
      </c>
      <c r="B115" s="3" t="str">
        <f>ChatEmotion辅助!C115</f>
        <v>大表情-浣浣来了-绝了</v>
      </c>
      <c r="C115" s="7">
        <f>IF(D115="x_xx1","7-100",配置总览!$H$63)</f>
        <v>9</v>
      </c>
      <c r="D115" s="3" t="str">
        <f>ChatEmotion辅助!D115</f>
        <v>H_JL_34</v>
      </c>
      <c r="E115" s="3">
        <f>ChatEmotion辅助!E115</f>
        <v>0</v>
      </c>
    </row>
    <row r="116" spans="1:5">
      <c r="A116" s="5" t="str">
        <f t="shared" si="1"/>
        <v>#</v>
      </c>
      <c r="B116" s="3" t="str">
        <f>ChatEmotion辅助!C116</f>
        <v>大表情-浣浣来了-绝了</v>
      </c>
      <c r="C116" s="7">
        <f>IF(D116="x_xx1","7-100",配置总览!$H$63)</f>
        <v>9</v>
      </c>
      <c r="D116" s="3" t="str">
        <f>ChatEmotion辅助!D116</f>
        <v>H_JL_35</v>
      </c>
      <c r="E116" s="3">
        <f>ChatEmotion辅助!E116</f>
        <v>0</v>
      </c>
    </row>
    <row r="117" spans="1:5">
      <c r="A117" s="5" t="str">
        <f t="shared" si="1"/>
        <v>#</v>
      </c>
      <c r="B117" s="3" t="str">
        <f>ChatEmotion辅助!C117</f>
        <v>大表情-浣浣来了-绝了</v>
      </c>
      <c r="C117" s="7">
        <f>IF(D117="x_xx1","7-100",配置总览!$H$63)</f>
        <v>9</v>
      </c>
      <c r="D117" s="3" t="str">
        <f>ChatEmotion辅助!D117</f>
        <v>H_JL_36</v>
      </c>
      <c r="E117" s="3">
        <f>ChatEmotion辅助!E117</f>
        <v>0</v>
      </c>
    </row>
    <row r="118" spans="1:5">
      <c r="A118" s="5" t="str">
        <f t="shared" si="1"/>
        <v>#</v>
      </c>
      <c r="B118" s="3" t="str">
        <f>ChatEmotion辅助!C118</f>
        <v>大表情-浣浣来了-绝了</v>
      </c>
      <c r="C118" s="7">
        <f>IF(D118="x_xx1","7-100",配置总览!$H$63)</f>
        <v>9</v>
      </c>
      <c r="D118" s="3" t="str">
        <f>ChatEmotion辅助!D118</f>
        <v>H_JL_37</v>
      </c>
      <c r="E118" s="3">
        <f>ChatEmotion辅助!E118</f>
        <v>0</v>
      </c>
    </row>
    <row r="119" spans="1:5">
      <c r="A119" s="5" t="str">
        <f t="shared" si="1"/>
        <v>#</v>
      </c>
      <c r="B119" s="3" t="str">
        <f>ChatEmotion辅助!C119</f>
        <v>大表情-浣浣来了-绝了</v>
      </c>
      <c r="C119" s="7">
        <f>IF(D119="x_xx1","7-100",配置总览!$H$63)</f>
        <v>9</v>
      </c>
      <c r="D119" s="3" t="str">
        <f>ChatEmotion辅助!D119</f>
        <v>H_JL_38</v>
      </c>
      <c r="E119" s="3">
        <f>ChatEmotion辅助!E119</f>
        <v>0</v>
      </c>
    </row>
    <row r="120" spans="1:5">
      <c r="A120" s="5" t="str">
        <f t="shared" si="1"/>
        <v>#</v>
      </c>
      <c r="B120" s="3" t="str">
        <f>ChatEmotion辅助!C120</f>
        <v>大表情-浣浣来了-绝了</v>
      </c>
      <c r="C120" s="7">
        <f>IF(D120="x_xx1","7-100",配置总览!$H$63)</f>
        <v>9</v>
      </c>
      <c r="D120" s="3" t="str">
        <f>ChatEmotion辅助!D120</f>
        <v>H_JL_39</v>
      </c>
      <c r="E120" s="3">
        <f>ChatEmotion辅助!E120</f>
        <v>0</v>
      </c>
    </row>
    <row r="121" spans="1:5">
      <c r="A121" s="5" t="str">
        <f t="shared" si="1"/>
        <v>#</v>
      </c>
      <c r="B121" s="3" t="str">
        <f>ChatEmotion辅助!C121</f>
        <v>大表情-浣浣来了-绝了</v>
      </c>
      <c r="C121" s="7">
        <f>IF(D121="x_xx1","7-100",配置总览!$H$63)</f>
        <v>9</v>
      </c>
      <c r="D121" s="3" t="str">
        <f>ChatEmotion辅助!D121</f>
        <v>H_JL_40</v>
      </c>
      <c r="E121" s="3">
        <f>ChatEmotion辅助!E121</f>
        <v>0</v>
      </c>
    </row>
    <row r="122" spans="1:5">
      <c r="A122" s="5" t="str">
        <f t="shared" si="1"/>
        <v>#</v>
      </c>
      <c r="B122" s="3" t="str">
        <f>ChatEmotion辅助!C122</f>
        <v>大表情-浣浣来了-绝了</v>
      </c>
      <c r="C122" s="7">
        <f>IF(D122="x_xx1","7-100",配置总览!$H$63)</f>
        <v>9</v>
      </c>
      <c r="D122" s="3" t="str">
        <f>ChatEmotion辅助!D122</f>
        <v>H_JL_41</v>
      </c>
      <c r="E122" s="3">
        <f>ChatEmotion辅助!E122</f>
        <v>0</v>
      </c>
    </row>
    <row r="123" spans="1:5">
      <c r="A123" s="5" t="str">
        <f t="shared" si="1"/>
        <v>#</v>
      </c>
      <c r="B123" s="3" t="str">
        <f>ChatEmotion辅助!C123</f>
        <v>大表情-浣浣来了-绝了</v>
      </c>
      <c r="C123" s="7">
        <f>IF(D123="x_xx1","7-100",配置总览!$H$63)</f>
        <v>9</v>
      </c>
      <c r="D123" s="3" t="str">
        <f>ChatEmotion辅助!D123</f>
        <v>H_JL_42</v>
      </c>
      <c r="E123" s="3">
        <f>ChatEmotion辅助!E123</f>
        <v>0</v>
      </c>
    </row>
    <row r="124" spans="1:5">
      <c r="A124" s="5" t="str">
        <f t="shared" si="1"/>
        <v>#</v>
      </c>
      <c r="B124" s="3" t="str">
        <f>ChatEmotion辅助!C124</f>
        <v>大表情-浣浣来了-绝了</v>
      </c>
      <c r="C124" s="7">
        <f>IF(D124="x_xx1","7-100",配置总览!$H$63)</f>
        <v>9</v>
      </c>
      <c r="D124" s="3" t="str">
        <f>ChatEmotion辅助!D124</f>
        <v>H_JL_43</v>
      </c>
      <c r="E124" s="3">
        <f>ChatEmotion辅助!E124</f>
        <v>0</v>
      </c>
    </row>
    <row r="125" spans="1:5">
      <c r="A125" s="5" t="str">
        <f t="shared" si="1"/>
        <v>#</v>
      </c>
      <c r="B125" s="3" t="str">
        <f>ChatEmotion辅助!C125</f>
        <v>大表情-浣浣来了-绝了</v>
      </c>
      <c r="C125" s="7">
        <f>IF(D125="x_xx1","7-100",配置总览!$H$63)</f>
        <v>9</v>
      </c>
      <c r="D125" s="3" t="str">
        <f>ChatEmotion辅助!D125</f>
        <v>H_JL_44</v>
      </c>
      <c r="E125" s="3">
        <f>ChatEmotion辅助!E125</f>
        <v>0</v>
      </c>
    </row>
    <row r="126" spans="1:5">
      <c r="A126" s="5" t="str">
        <f t="shared" si="1"/>
        <v>#</v>
      </c>
      <c r="B126" s="3" t="str">
        <f>ChatEmotion辅助!C126</f>
        <v>大表情-浣浣来了-绝了</v>
      </c>
      <c r="C126" s="7">
        <f>IF(D126="x_xx1","7-100",配置总览!$H$63)</f>
        <v>9</v>
      </c>
      <c r="D126" s="3" t="str">
        <f>ChatEmotion辅助!D126</f>
        <v>H_JL_45</v>
      </c>
      <c r="E126" s="3">
        <f>ChatEmotion辅助!E126</f>
        <v>0</v>
      </c>
    </row>
    <row r="127" spans="1:5">
      <c r="A127" s="5" t="str">
        <f t="shared" si="1"/>
        <v>#</v>
      </c>
      <c r="B127" s="3" t="str">
        <f>ChatEmotion辅助!C127</f>
        <v>大表情-浣浣来了-绝了</v>
      </c>
      <c r="C127" s="7">
        <f>IF(D127="x_xx1","7-100",配置总览!$H$63)</f>
        <v>9</v>
      </c>
      <c r="D127" s="3" t="str">
        <f>ChatEmotion辅助!D127</f>
        <v>H_JL_46</v>
      </c>
      <c r="E127" s="3">
        <f>ChatEmotion辅助!E127</f>
        <v>0</v>
      </c>
    </row>
    <row r="128" spans="1:5">
      <c r="A128" s="5" t="str">
        <f t="shared" si="1"/>
        <v>#</v>
      </c>
      <c r="B128" s="3" t="str">
        <f>ChatEmotion辅助!C128</f>
        <v>大表情-浣浣来了-绝了</v>
      </c>
      <c r="C128" s="7">
        <f>IF(D128="x_xx1","7-100",配置总览!$H$63)</f>
        <v>9</v>
      </c>
      <c r="D128" s="3" t="str">
        <f>ChatEmotion辅助!D128</f>
        <v>H_JL_47</v>
      </c>
      <c r="E128" s="3">
        <f>ChatEmotion辅助!E128</f>
        <v>0</v>
      </c>
    </row>
    <row r="129" spans="1:5">
      <c r="A129" s="5" t="str">
        <f t="shared" si="1"/>
        <v>#</v>
      </c>
      <c r="B129" s="3" t="str">
        <f>ChatEmotion辅助!C129</f>
        <v>大表情-浣浣来了-绝了</v>
      </c>
      <c r="C129" s="7">
        <f>IF(D129="x_xx1","7-100",配置总览!$H$63)</f>
        <v>9</v>
      </c>
      <c r="D129" s="3" t="str">
        <f>ChatEmotion辅助!D129</f>
        <v>H_JL_48</v>
      </c>
      <c r="E129" s="3">
        <f>ChatEmotion辅助!E129</f>
        <v>0</v>
      </c>
    </row>
    <row r="130" spans="1:5">
      <c r="A130" s="5" t="str">
        <f t="shared" si="1"/>
        <v>#</v>
      </c>
      <c r="B130" s="3" t="str">
        <f>ChatEmotion辅助!C130</f>
        <v>大表情-浣浣来了-哭了</v>
      </c>
      <c r="C130" s="7">
        <f>IF(D130="x_xx1","7-100",配置总览!$H$63)</f>
        <v>9</v>
      </c>
      <c r="D130" s="3" t="str">
        <f>ChatEmotion辅助!D130</f>
        <v>H_KL_1</v>
      </c>
      <c r="E130" s="3">
        <f>ChatEmotion辅助!E130</f>
        <v>1</v>
      </c>
    </row>
    <row r="131" spans="1:5">
      <c r="A131" s="5" t="str">
        <f t="shared" si="1"/>
        <v>#</v>
      </c>
      <c r="B131" s="3" t="str">
        <f>ChatEmotion辅助!C131</f>
        <v>大表情-浣浣来了-哭了</v>
      </c>
      <c r="C131" s="7">
        <f>IF(D131="x_xx1","7-100",配置总览!$H$63)</f>
        <v>9</v>
      </c>
      <c r="D131" s="3" t="str">
        <f>ChatEmotion辅助!D131</f>
        <v>H_KL_2</v>
      </c>
      <c r="E131" s="3">
        <f>ChatEmotion辅助!E131</f>
        <v>0</v>
      </c>
    </row>
    <row r="132" spans="1:5">
      <c r="A132" s="5" t="str">
        <f t="shared" si="1"/>
        <v>#</v>
      </c>
      <c r="B132" s="3" t="str">
        <f>ChatEmotion辅助!C132</f>
        <v>大表情-浣浣来了-哭了</v>
      </c>
      <c r="C132" s="7">
        <f>IF(D132="x_xx1","7-100",配置总览!$H$63)</f>
        <v>9</v>
      </c>
      <c r="D132" s="3" t="str">
        <f>ChatEmotion辅助!D132</f>
        <v>H_KL_3</v>
      </c>
      <c r="E132" s="3">
        <f>ChatEmotion辅助!E132</f>
        <v>0</v>
      </c>
    </row>
    <row r="133" spans="1:5">
      <c r="A133" s="5" t="str">
        <f t="shared" si="1"/>
        <v>#</v>
      </c>
      <c r="B133" s="3" t="str">
        <f>ChatEmotion辅助!C133</f>
        <v>大表情-浣浣来了-哭了</v>
      </c>
      <c r="C133" s="7">
        <f>IF(D133="x_xx1","7-100",配置总览!$H$63)</f>
        <v>9</v>
      </c>
      <c r="D133" s="3" t="str">
        <f>ChatEmotion辅助!D133</f>
        <v>H_KL_4</v>
      </c>
      <c r="E133" s="3">
        <f>ChatEmotion辅助!E133</f>
        <v>0</v>
      </c>
    </row>
    <row r="134" spans="1:5">
      <c r="A134" s="5" t="str">
        <f t="shared" ref="A134:A197" si="2">IF(D134="x_xx1","#",IFERROR(A133+1,"#"))</f>
        <v>#</v>
      </c>
      <c r="B134" s="3" t="str">
        <f>ChatEmotion辅助!C134</f>
        <v>大表情-浣浣来了-哭了</v>
      </c>
      <c r="C134" s="7">
        <f>IF(D134="x_xx1","7-100",配置总览!$H$63)</f>
        <v>9</v>
      </c>
      <c r="D134" s="3" t="str">
        <f>ChatEmotion辅助!D134</f>
        <v>H_KL_5</v>
      </c>
      <c r="E134" s="3">
        <f>ChatEmotion辅助!E134</f>
        <v>0</v>
      </c>
    </row>
    <row r="135" spans="1:5">
      <c r="A135" s="5" t="str">
        <f t="shared" si="2"/>
        <v>#</v>
      </c>
      <c r="B135" s="3" t="str">
        <f>ChatEmotion辅助!C135</f>
        <v>大表情-浣浣来了-哭了</v>
      </c>
      <c r="C135" s="7">
        <f>IF(D135="x_xx1","7-100",配置总览!$H$63)</f>
        <v>9</v>
      </c>
      <c r="D135" s="3" t="str">
        <f>ChatEmotion辅助!D135</f>
        <v>H_KL_6</v>
      </c>
      <c r="E135" s="3">
        <f>ChatEmotion辅助!E135</f>
        <v>0</v>
      </c>
    </row>
    <row r="136" spans="1:5">
      <c r="A136" s="5" t="str">
        <f t="shared" si="2"/>
        <v>#</v>
      </c>
      <c r="B136" s="3" t="str">
        <f>ChatEmotion辅助!C136</f>
        <v>大表情-浣浣来了-哭了</v>
      </c>
      <c r="C136" s="7">
        <f>IF(D136="x_xx1","7-100",配置总览!$H$63)</f>
        <v>9</v>
      </c>
      <c r="D136" s="3" t="str">
        <f>ChatEmotion辅助!D136</f>
        <v>H_KL_7</v>
      </c>
      <c r="E136" s="3">
        <f>ChatEmotion辅助!E136</f>
        <v>0</v>
      </c>
    </row>
    <row r="137" spans="1:5">
      <c r="A137" s="5" t="str">
        <f t="shared" si="2"/>
        <v>#</v>
      </c>
      <c r="B137" s="3" t="str">
        <f>ChatEmotion辅助!C137</f>
        <v>大表情-浣浣来了-哭了</v>
      </c>
      <c r="C137" s="7">
        <f>IF(D137="x_xx1","7-100",配置总览!$H$63)</f>
        <v>9</v>
      </c>
      <c r="D137" s="3" t="str">
        <f>ChatEmotion辅助!D137</f>
        <v>H_KL_8</v>
      </c>
      <c r="E137" s="3">
        <f>ChatEmotion辅助!E137</f>
        <v>0</v>
      </c>
    </row>
    <row r="138" spans="1:5">
      <c r="A138" s="5" t="str">
        <f t="shared" si="2"/>
        <v>#</v>
      </c>
      <c r="B138" s="3" t="str">
        <f>ChatEmotion辅助!C138</f>
        <v>大表情-浣浣来了-哭了</v>
      </c>
      <c r="C138" s="7">
        <f>IF(D138="x_xx1","7-100",配置总览!$H$63)</f>
        <v>9</v>
      </c>
      <c r="D138" s="3" t="str">
        <f>ChatEmotion辅助!D138</f>
        <v>H_KL_9</v>
      </c>
      <c r="E138" s="3">
        <f>ChatEmotion辅助!E138</f>
        <v>0</v>
      </c>
    </row>
    <row r="139" spans="1:5">
      <c r="A139" s="5" t="str">
        <f t="shared" si="2"/>
        <v>#</v>
      </c>
      <c r="B139" s="3" t="str">
        <f>ChatEmotion辅助!C139</f>
        <v>大表情-浣浣来了-哭了</v>
      </c>
      <c r="C139" s="7">
        <f>IF(D139="x_xx1","7-100",配置总览!$H$63)</f>
        <v>9</v>
      </c>
      <c r="D139" s="3" t="str">
        <f>ChatEmotion辅助!D139</f>
        <v>H_KL_10</v>
      </c>
      <c r="E139" s="3">
        <f>ChatEmotion辅助!E139</f>
        <v>0</v>
      </c>
    </row>
    <row r="140" spans="1:5">
      <c r="A140" s="5" t="str">
        <f t="shared" si="2"/>
        <v>#</v>
      </c>
      <c r="B140" s="3" t="str">
        <f>ChatEmotion辅助!C140</f>
        <v>大表情-浣浣来了-哭了</v>
      </c>
      <c r="C140" s="7">
        <f>IF(D140="x_xx1","7-100",配置总览!$H$63)</f>
        <v>9</v>
      </c>
      <c r="D140" s="3" t="str">
        <f>ChatEmotion辅助!D140</f>
        <v>H_KL_11</v>
      </c>
      <c r="E140" s="3">
        <f>ChatEmotion辅助!E140</f>
        <v>0</v>
      </c>
    </row>
    <row r="141" spans="1:5">
      <c r="A141" s="5" t="str">
        <f t="shared" si="2"/>
        <v>#</v>
      </c>
      <c r="B141" s="3" t="str">
        <f>ChatEmotion辅助!C141</f>
        <v>大表情-浣浣来了-哭了</v>
      </c>
      <c r="C141" s="7">
        <f>IF(D141="x_xx1","7-100",配置总览!$H$63)</f>
        <v>9</v>
      </c>
      <c r="D141" s="3" t="str">
        <f>ChatEmotion辅助!D141</f>
        <v>H_KL_12</v>
      </c>
      <c r="E141" s="3">
        <f>ChatEmotion辅助!E141</f>
        <v>0</v>
      </c>
    </row>
    <row r="142" spans="1:5">
      <c r="A142" s="5" t="str">
        <f t="shared" si="2"/>
        <v>#</v>
      </c>
      <c r="B142" s="3" t="str">
        <f>ChatEmotion辅助!C142</f>
        <v>大表情-浣浣来了-哭了</v>
      </c>
      <c r="C142" s="7">
        <f>IF(D142="x_xx1","7-100",配置总览!$H$63)</f>
        <v>9</v>
      </c>
      <c r="D142" s="3" t="str">
        <f>ChatEmotion辅助!D142</f>
        <v>H_KL_13</v>
      </c>
      <c r="E142" s="3">
        <f>ChatEmotion辅助!E142</f>
        <v>0</v>
      </c>
    </row>
    <row r="143" spans="1:5">
      <c r="A143" s="5" t="str">
        <f t="shared" si="2"/>
        <v>#</v>
      </c>
      <c r="B143" s="3" t="str">
        <f>ChatEmotion辅助!C143</f>
        <v>大表情-浣浣来了-哭了</v>
      </c>
      <c r="C143" s="7">
        <f>IF(D143="x_xx1","7-100",配置总览!$H$63)</f>
        <v>9</v>
      </c>
      <c r="D143" s="3" t="str">
        <f>ChatEmotion辅助!D143</f>
        <v>H_KL_14</v>
      </c>
      <c r="E143" s="3">
        <f>ChatEmotion辅助!E143</f>
        <v>0</v>
      </c>
    </row>
    <row r="144" spans="1:5">
      <c r="A144" s="5" t="str">
        <f t="shared" si="2"/>
        <v>#</v>
      </c>
      <c r="B144" s="3" t="str">
        <f>ChatEmotion辅助!C144</f>
        <v>大表情-浣浣来了-哭了</v>
      </c>
      <c r="C144" s="7">
        <f>IF(D144="x_xx1","7-100",配置总览!$H$63)</f>
        <v>9</v>
      </c>
      <c r="D144" s="3" t="str">
        <f>ChatEmotion辅助!D144</f>
        <v>H_KL_15</v>
      </c>
      <c r="E144" s="3">
        <f>ChatEmotion辅助!E144</f>
        <v>0</v>
      </c>
    </row>
    <row r="145" spans="1:5">
      <c r="A145" s="5" t="str">
        <f t="shared" si="2"/>
        <v>#</v>
      </c>
      <c r="B145" s="3" t="str">
        <f>ChatEmotion辅助!C145</f>
        <v>大表情-浣浣来了-哭了</v>
      </c>
      <c r="C145" s="7">
        <f>IF(D145="x_xx1","7-100",配置总览!$H$63)</f>
        <v>9</v>
      </c>
      <c r="D145" s="3" t="str">
        <f>ChatEmotion辅助!D145</f>
        <v>H_KL_16</v>
      </c>
      <c r="E145" s="3">
        <f>ChatEmotion辅助!E145</f>
        <v>0</v>
      </c>
    </row>
    <row r="146" spans="1:5">
      <c r="A146" s="5" t="str">
        <f t="shared" si="2"/>
        <v>#</v>
      </c>
      <c r="B146" s="3" t="str">
        <f>ChatEmotion辅助!C146</f>
        <v>大表情-浣浣来了-哭了</v>
      </c>
      <c r="C146" s="7">
        <f>IF(D146="x_xx1","7-100",配置总览!$H$63)</f>
        <v>9</v>
      </c>
      <c r="D146" s="3" t="str">
        <f>ChatEmotion辅助!D146</f>
        <v>H_KL_17</v>
      </c>
      <c r="E146" s="3">
        <f>ChatEmotion辅助!E146</f>
        <v>0</v>
      </c>
    </row>
    <row r="147" spans="1:5">
      <c r="A147" s="5" t="str">
        <f t="shared" si="2"/>
        <v>#</v>
      </c>
      <c r="B147" s="3" t="str">
        <f>ChatEmotion辅助!C147</f>
        <v>大表情-浣浣来了-哭了</v>
      </c>
      <c r="C147" s="7">
        <f>IF(D147="x_xx1","7-100",配置总览!$H$63)</f>
        <v>9</v>
      </c>
      <c r="D147" s="3" t="str">
        <f>ChatEmotion辅助!D147</f>
        <v>H_KL_18</v>
      </c>
      <c r="E147" s="3">
        <f>ChatEmotion辅助!E147</f>
        <v>0</v>
      </c>
    </row>
    <row r="148" spans="1:5">
      <c r="A148" s="5" t="str">
        <f t="shared" si="2"/>
        <v>#</v>
      </c>
      <c r="B148" s="3" t="str">
        <f>ChatEmotion辅助!C148</f>
        <v>大表情-浣浣来了-哭了</v>
      </c>
      <c r="C148" s="7">
        <f>IF(D148="x_xx1","7-100",配置总览!$H$63)</f>
        <v>9</v>
      </c>
      <c r="D148" s="3" t="str">
        <f>ChatEmotion辅助!D148</f>
        <v>H_KL_19</v>
      </c>
      <c r="E148" s="3">
        <f>ChatEmotion辅助!E148</f>
        <v>0</v>
      </c>
    </row>
    <row r="149" spans="1:5">
      <c r="A149" s="5" t="str">
        <f t="shared" si="2"/>
        <v>#</v>
      </c>
      <c r="B149" s="3" t="str">
        <f>ChatEmotion辅助!C149</f>
        <v>大表情-浣浣来了-哭了</v>
      </c>
      <c r="C149" s="7">
        <f>IF(D149="x_xx1","7-100",配置总览!$H$63)</f>
        <v>9</v>
      </c>
      <c r="D149" s="3" t="str">
        <f>ChatEmotion辅助!D149</f>
        <v>H_KL_20</v>
      </c>
      <c r="E149" s="3">
        <f>ChatEmotion辅助!E149</f>
        <v>0</v>
      </c>
    </row>
    <row r="150" spans="1:5">
      <c r="A150" s="5" t="str">
        <f t="shared" si="2"/>
        <v>#</v>
      </c>
      <c r="B150" s="3" t="str">
        <f>ChatEmotion辅助!C150</f>
        <v>大表情-浣浣来了-哭了</v>
      </c>
      <c r="C150" s="7">
        <f>IF(D150="x_xx1","7-100",配置总览!$H$63)</f>
        <v>9</v>
      </c>
      <c r="D150" s="3" t="str">
        <f>ChatEmotion辅助!D150</f>
        <v>H_KL_21</v>
      </c>
      <c r="E150" s="3">
        <f>ChatEmotion辅助!E150</f>
        <v>0</v>
      </c>
    </row>
    <row r="151" spans="1:5">
      <c r="A151" s="5" t="str">
        <f t="shared" si="2"/>
        <v>#</v>
      </c>
      <c r="B151" s="3" t="str">
        <f>ChatEmotion辅助!C151</f>
        <v>大表情-浣浣来了-哭了</v>
      </c>
      <c r="C151" s="7">
        <f>IF(D151="x_xx1","7-100",配置总览!$H$63)</f>
        <v>9</v>
      </c>
      <c r="D151" s="3" t="str">
        <f>ChatEmotion辅助!D151</f>
        <v>H_KL_22</v>
      </c>
      <c r="E151" s="3">
        <f>ChatEmotion辅助!E151</f>
        <v>0</v>
      </c>
    </row>
    <row r="152" spans="1:5">
      <c r="A152" s="5" t="str">
        <f t="shared" si="2"/>
        <v>#</v>
      </c>
      <c r="B152" s="3" t="str">
        <f>ChatEmotion辅助!C152</f>
        <v>大表情-浣浣来了-哭了</v>
      </c>
      <c r="C152" s="7">
        <f>IF(D152="x_xx1","7-100",配置总览!$H$63)</f>
        <v>9</v>
      </c>
      <c r="D152" s="3" t="str">
        <f>ChatEmotion辅助!D152</f>
        <v>H_KL_23</v>
      </c>
      <c r="E152" s="3">
        <f>ChatEmotion辅助!E152</f>
        <v>0</v>
      </c>
    </row>
    <row r="153" spans="1:5">
      <c r="A153" s="5" t="str">
        <f t="shared" si="2"/>
        <v>#</v>
      </c>
      <c r="B153" s="3" t="str">
        <f>ChatEmotion辅助!C153</f>
        <v>大表情-浣浣来了-哭了</v>
      </c>
      <c r="C153" s="7">
        <f>IF(D153="x_xx1","7-100",配置总览!$H$63)</f>
        <v>9</v>
      </c>
      <c r="D153" s="3" t="str">
        <f>ChatEmotion辅助!D153</f>
        <v>H_KL_24</v>
      </c>
      <c r="E153" s="3">
        <f>ChatEmotion辅助!E153</f>
        <v>0</v>
      </c>
    </row>
    <row r="154" spans="1:5">
      <c r="A154" s="5" t="str">
        <f t="shared" si="2"/>
        <v>#</v>
      </c>
      <c r="B154" s="3" t="str">
        <f>ChatEmotion辅助!C154</f>
        <v>大表情-浣浣来了-哭了</v>
      </c>
      <c r="C154" s="7">
        <f>IF(D154="x_xx1","7-100",配置总览!$H$63)</f>
        <v>9</v>
      </c>
      <c r="D154" s="3" t="str">
        <f>ChatEmotion辅助!D154</f>
        <v>H_KL_25</v>
      </c>
      <c r="E154" s="3">
        <f>ChatEmotion辅助!E154</f>
        <v>0</v>
      </c>
    </row>
    <row r="155" spans="1:5">
      <c r="A155" s="5" t="str">
        <f t="shared" si="2"/>
        <v>#</v>
      </c>
      <c r="B155" s="3" t="str">
        <f>ChatEmotion辅助!C155</f>
        <v>大表情-浣浣来了-哭了</v>
      </c>
      <c r="C155" s="7">
        <f>IF(D155="x_xx1","7-100",配置总览!$H$63)</f>
        <v>9</v>
      </c>
      <c r="D155" s="3" t="str">
        <f>ChatEmotion辅助!D155</f>
        <v>H_KL_26</v>
      </c>
      <c r="E155" s="3">
        <f>ChatEmotion辅助!E155</f>
        <v>0</v>
      </c>
    </row>
    <row r="156" spans="1:5">
      <c r="A156" s="5" t="str">
        <f t="shared" si="2"/>
        <v>#</v>
      </c>
      <c r="B156" s="3" t="str">
        <f>ChatEmotion辅助!C156</f>
        <v>大表情-浣浣来了-哭了</v>
      </c>
      <c r="C156" s="7">
        <f>IF(D156="x_xx1","7-100",配置总览!$H$63)</f>
        <v>9</v>
      </c>
      <c r="D156" s="3" t="str">
        <f>ChatEmotion辅助!D156</f>
        <v>H_KL_27</v>
      </c>
      <c r="E156" s="3">
        <f>ChatEmotion辅助!E156</f>
        <v>0</v>
      </c>
    </row>
    <row r="157" spans="1:5">
      <c r="A157" s="5" t="str">
        <f t="shared" si="2"/>
        <v>#</v>
      </c>
      <c r="B157" s="3" t="str">
        <f>ChatEmotion辅助!C157</f>
        <v>大表情-浣浣来了-哭了</v>
      </c>
      <c r="C157" s="7">
        <f>IF(D157="x_xx1","7-100",配置总览!$H$63)</f>
        <v>9</v>
      </c>
      <c r="D157" s="3" t="str">
        <f>ChatEmotion辅助!D157</f>
        <v>H_KL_28</v>
      </c>
      <c r="E157" s="3">
        <f>ChatEmotion辅助!E157</f>
        <v>0</v>
      </c>
    </row>
    <row r="158" spans="1:5">
      <c r="A158" s="5" t="str">
        <f t="shared" si="2"/>
        <v>#</v>
      </c>
      <c r="B158" s="3" t="str">
        <f>ChatEmotion辅助!C158</f>
        <v>大表情-浣浣来了-哭了</v>
      </c>
      <c r="C158" s="7">
        <f>IF(D158="x_xx1","7-100",配置总览!$H$63)</f>
        <v>9</v>
      </c>
      <c r="D158" s="3" t="str">
        <f>ChatEmotion辅助!D158</f>
        <v>H_KL_29</v>
      </c>
      <c r="E158" s="3">
        <f>ChatEmotion辅助!E158</f>
        <v>0</v>
      </c>
    </row>
    <row r="159" spans="1:5">
      <c r="A159" s="5" t="str">
        <f t="shared" si="2"/>
        <v>#</v>
      </c>
      <c r="B159" s="3" t="str">
        <f>ChatEmotion辅助!C159</f>
        <v>大表情-浣浣来了-哭了</v>
      </c>
      <c r="C159" s="7">
        <f>IF(D159="x_xx1","7-100",配置总览!$H$63)</f>
        <v>9</v>
      </c>
      <c r="D159" s="3" t="str">
        <f>ChatEmotion辅助!D159</f>
        <v>H_KL_30</v>
      </c>
      <c r="E159" s="3">
        <f>ChatEmotion辅助!E159</f>
        <v>0</v>
      </c>
    </row>
    <row r="160" spans="1:5">
      <c r="A160" s="5" t="str">
        <f t="shared" si="2"/>
        <v>#</v>
      </c>
      <c r="B160" s="3" t="str">
        <f>ChatEmotion辅助!C160</f>
        <v>大表情-浣浣来了-哭了</v>
      </c>
      <c r="C160" s="7">
        <f>IF(D160="x_xx1","7-100",配置总览!$H$63)</f>
        <v>9</v>
      </c>
      <c r="D160" s="3" t="str">
        <f>ChatEmotion辅助!D160</f>
        <v>H_KL_31</v>
      </c>
      <c r="E160" s="3">
        <f>ChatEmotion辅助!E160</f>
        <v>0</v>
      </c>
    </row>
    <row r="161" spans="1:5">
      <c r="A161" s="5" t="str">
        <f t="shared" si="2"/>
        <v>#</v>
      </c>
      <c r="B161" s="3" t="str">
        <f>ChatEmotion辅助!C161</f>
        <v>大表情-浣浣来了-哭了</v>
      </c>
      <c r="C161" s="7">
        <f>IF(D161="x_xx1","7-100",配置总览!$H$63)</f>
        <v>9</v>
      </c>
      <c r="D161" s="3" t="str">
        <f>ChatEmotion辅助!D161</f>
        <v>H_KL_32</v>
      </c>
      <c r="E161" s="3">
        <f>ChatEmotion辅助!E161</f>
        <v>0</v>
      </c>
    </row>
    <row r="162" spans="1:5">
      <c r="A162" s="5" t="str">
        <f t="shared" si="2"/>
        <v>#</v>
      </c>
      <c r="B162" s="3" t="str">
        <f>ChatEmotion辅助!C162</f>
        <v>大表情-浣浣来了-哭了</v>
      </c>
      <c r="C162" s="7">
        <f>IF(D162="x_xx1","7-100",配置总览!$H$63)</f>
        <v>9</v>
      </c>
      <c r="D162" s="3" t="str">
        <f>ChatEmotion辅助!D162</f>
        <v>H_KL_33</v>
      </c>
      <c r="E162" s="3">
        <f>ChatEmotion辅助!E162</f>
        <v>0</v>
      </c>
    </row>
    <row r="163" spans="1:5">
      <c r="A163" s="5" t="str">
        <f t="shared" si="2"/>
        <v>#</v>
      </c>
      <c r="B163" s="3" t="str">
        <f>ChatEmotion辅助!C163</f>
        <v>大表情-浣浣来了-哭了</v>
      </c>
      <c r="C163" s="7">
        <f>IF(D163="x_xx1","7-100",配置总览!$H$63)</f>
        <v>9</v>
      </c>
      <c r="D163" s="3" t="str">
        <f>ChatEmotion辅助!D163</f>
        <v>H_KL_34</v>
      </c>
      <c r="E163" s="3">
        <f>ChatEmotion辅助!E163</f>
        <v>0</v>
      </c>
    </row>
    <row r="164" spans="1:5">
      <c r="A164" s="5" t="str">
        <f t="shared" si="2"/>
        <v>#</v>
      </c>
      <c r="B164" s="3" t="str">
        <f>ChatEmotion辅助!C164</f>
        <v>大表情-浣浣来了-哭了</v>
      </c>
      <c r="C164" s="7">
        <f>IF(D164="x_xx1","7-100",配置总览!$H$63)</f>
        <v>9</v>
      </c>
      <c r="D164" s="3" t="str">
        <f>ChatEmotion辅助!D164</f>
        <v>H_KL_35</v>
      </c>
      <c r="E164" s="3">
        <f>ChatEmotion辅助!E164</f>
        <v>0</v>
      </c>
    </row>
    <row r="165" spans="1:5">
      <c r="A165" s="5" t="str">
        <f t="shared" si="2"/>
        <v>#</v>
      </c>
      <c r="B165" s="3" t="str">
        <f>ChatEmotion辅助!C165</f>
        <v>大表情-浣浣来了-哭了</v>
      </c>
      <c r="C165" s="7">
        <f>IF(D165="x_xx1","7-100",配置总览!$H$63)</f>
        <v>9</v>
      </c>
      <c r="D165" s="3" t="str">
        <f>ChatEmotion辅助!D165</f>
        <v>H_KL_36</v>
      </c>
      <c r="E165" s="3">
        <f>ChatEmotion辅助!E165</f>
        <v>0</v>
      </c>
    </row>
    <row r="166" spans="1:5">
      <c r="A166" s="5" t="str">
        <f t="shared" si="2"/>
        <v>#</v>
      </c>
      <c r="B166" s="3" t="str">
        <f>ChatEmotion辅助!C166</f>
        <v>大表情-浣浣来了-哭了</v>
      </c>
      <c r="C166" s="7">
        <f>IF(D166="x_xx1","7-100",配置总览!$H$63)</f>
        <v>9</v>
      </c>
      <c r="D166" s="3" t="str">
        <f>ChatEmotion辅助!D166</f>
        <v>H_KL_37</v>
      </c>
      <c r="E166" s="3">
        <f>ChatEmotion辅助!E166</f>
        <v>0</v>
      </c>
    </row>
    <row r="167" spans="1:5">
      <c r="A167" s="5" t="str">
        <f t="shared" si="2"/>
        <v>#</v>
      </c>
      <c r="B167" s="3" t="str">
        <f>ChatEmotion辅助!C167</f>
        <v>大表情-浣浣来了-笑死</v>
      </c>
      <c r="C167" s="7">
        <f>IF(D167="x_xx1","7-100",配置总览!$H$63)</f>
        <v>9</v>
      </c>
      <c r="D167" s="3" t="str">
        <f>ChatEmotion辅助!D167</f>
        <v>H_XS_1</v>
      </c>
      <c r="E167" s="3">
        <f>ChatEmotion辅助!E167</f>
        <v>1</v>
      </c>
    </row>
    <row r="168" spans="1:5">
      <c r="A168" s="5" t="str">
        <f t="shared" si="2"/>
        <v>#</v>
      </c>
      <c r="B168" s="3" t="str">
        <f>ChatEmotion辅助!C168</f>
        <v>大表情-浣浣来了-笑死</v>
      </c>
      <c r="C168" s="7">
        <f>IF(D168="x_xx1","7-100",配置总览!$H$63)</f>
        <v>9</v>
      </c>
      <c r="D168" s="3" t="str">
        <f>ChatEmotion辅助!D168</f>
        <v>H_XS_2</v>
      </c>
      <c r="E168" s="3">
        <f>ChatEmotion辅助!E168</f>
        <v>0</v>
      </c>
    </row>
    <row r="169" spans="1:5">
      <c r="A169" s="5" t="str">
        <f t="shared" si="2"/>
        <v>#</v>
      </c>
      <c r="B169" s="3" t="str">
        <f>ChatEmotion辅助!C169</f>
        <v>大表情-浣浣来了-笑死</v>
      </c>
      <c r="C169" s="7">
        <f>IF(D169="x_xx1","7-100",配置总览!$H$63)</f>
        <v>9</v>
      </c>
      <c r="D169" s="3" t="str">
        <f>ChatEmotion辅助!D169</f>
        <v>H_XS_3</v>
      </c>
      <c r="E169" s="3">
        <f>ChatEmotion辅助!E169</f>
        <v>0</v>
      </c>
    </row>
    <row r="170" spans="1:5">
      <c r="A170" s="5" t="str">
        <f t="shared" si="2"/>
        <v>#</v>
      </c>
      <c r="B170" s="3" t="str">
        <f>ChatEmotion辅助!C170</f>
        <v>大表情-浣浣来了-谢谢大佬</v>
      </c>
      <c r="C170" s="7">
        <f>IF(D170="x_xx1","7-100",配置总览!$H$63)</f>
        <v>9</v>
      </c>
      <c r="D170" s="3" t="str">
        <f>ChatEmotion辅助!D170</f>
        <v>H_XXDL_1</v>
      </c>
      <c r="E170" s="3">
        <f>ChatEmotion辅助!E170</f>
        <v>1</v>
      </c>
    </row>
    <row r="171" spans="1:5">
      <c r="A171" s="5" t="str">
        <f t="shared" si="2"/>
        <v>#</v>
      </c>
      <c r="B171" s="3" t="str">
        <f>ChatEmotion辅助!C171</f>
        <v>大表情-浣浣来了-谢谢大佬</v>
      </c>
      <c r="C171" s="7">
        <f>IF(D171="x_xx1","7-100",配置总览!$H$63)</f>
        <v>9</v>
      </c>
      <c r="D171" s="3" t="str">
        <f>ChatEmotion辅助!D171</f>
        <v>H_XXDL_2</v>
      </c>
      <c r="E171" s="3">
        <f>ChatEmotion辅助!E171</f>
        <v>0</v>
      </c>
    </row>
    <row r="172" spans="1:5">
      <c r="A172" s="5" t="str">
        <f t="shared" si="2"/>
        <v>#</v>
      </c>
      <c r="B172" s="3" t="str">
        <f>ChatEmotion辅助!C172</f>
        <v>大表情-浣浣来了-谢谢大佬</v>
      </c>
      <c r="C172" s="7">
        <f>IF(D172="x_xx1","7-100",配置总览!$H$63)</f>
        <v>9</v>
      </c>
      <c r="D172" s="3" t="str">
        <f>ChatEmotion辅助!D172</f>
        <v>H_XXDL_3</v>
      </c>
      <c r="E172" s="3">
        <f>ChatEmotion辅助!E172</f>
        <v>0</v>
      </c>
    </row>
    <row r="173" spans="1:5">
      <c r="A173" s="5" t="str">
        <f t="shared" si="2"/>
        <v>#</v>
      </c>
      <c r="B173" s="3" t="str">
        <f>ChatEmotion辅助!C173</f>
        <v>大表情-浣浣来了-谢谢大佬</v>
      </c>
      <c r="C173" s="7">
        <f>IF(D173="x_xx1","7-100",配置总览!$H$63)</f>
        <v>9</v>
      </c>
      <c r="D173" s="3" t="str">
        <f>ChatEmotion辅助!D173</f>
        <v>H_XXDL_4</v>
      </c>
      <c r="E173" s="3">
        <f>ChatEmotion辅助!E173</f>
        <v>0</v>
      </c>
    </row>
    <row r="174" spans="1:5">
      <c r="A174" s="5" t="str">
        <f t="shared" si="2"/>
        <v>#</v>
      </c>
      <c r="B174" s="3" t="str">
        <f>ChatEmotion辅助!C174</f>
        <v>大表情-浣浣来了-谢谢大佬</v>
      </c>
      <c r="C174" s="7">
        <f>IF(D174="x_xx1","7-100",配置总览!$H$63)</f>
        <v>9</v>
      </c>
      <c r="D174" s="3" t="str">
        <f>ChatEmotion辅助!D174</f>
        <v>H_XXDL_5</v>
      </c>
      <c r="E174" s="3">
        <f>ChatEmotion辅助!E174</f>
        <v>0</v>
      </c>
    </row>
    <row r="175" spans="1:5">
      <c r="A175" s="5" t="str">
        <f t="shared" si="2"/>
        <v>#</v>
      </c>
      <c r="B175" s="3" t="str">
        <f>ChatEmotion辅助!C175</f>
        <v>大表情-浣浣来了-谢谢大佬</v>
      </c>
      <c r="C175" s="7">
        <f>IF(D175="x_xx1","7-100",配置总览!$H$63)</f>
        <v>9</v>
      </c>
      <c r="D175" s="3" t="str">
        <f>ChatEmotion辅助!D175</f>
        <v>H_XXDL_6</v>
      </c>
      <c r="E175" s="3">
        <f>ChatEmotion辅助!E175</f>
        <v>0</v>
      </c>
    </row>
    <row r="176" spans="1:5">
      <c r="A176" s="5" t="str">
        <f t="shared" si="2"/>
        <v>#</v>
      </c>
      <c r="B176" s="3" t="str">
        <f>ChatEmotion辅助!C176</f>
        <v>大表情-浣浣来了-谢谢大佬</v>
      </c>
      <c r="C176" s="7">
        <f>IF(D176="x_xx1","7-100",配置总览!$H$63)</f>
        <v>9</v>
      </c>
      <c r="D176" s="3" t="str">
        <f>ChatEmotion辅助!D176</f>
        <v>H_XXDL_7</v>
      </c>
      <c r="E176" s="3">
        <f>ChatEmotion辅助!E176</f>
        <v>0</v>
      </c>
    </row>
    <row r="177" spans="1:5">
      <c r="A177" s="5" t="str">
        <f t="shared" si="2"/>
        <v>#</v>
      </c>
      <c r="B177" s="3" t="str">
        <f>ChatEmotion辅助!C177</f>
        <v>大表情-浣浣来了-谢谢大佬</v>
      </c>
      <c r="C177" s="7">
        <f>IF(D177="x_xx1","7-100",配置总览!$H$63)</f>
        <v>9</v>
      </c>
      <c r="D177" s="3" t="str">
        <f>ChatEmotion辅助!D177</f>
        <v>H_XXDL_8</v>
      </c>
      <c r="E177" s="3">
        <f>ChatEmotion辅助!E177</f>
        <v>0</v>
      </c>
    </row>
    <row r="178" spans="1:5">
      <c r="A178" s="5" t="str">
        <f t="shared" si="2"/>
        <v>#</v>
      </c>
      <c r="B178" s="3" t="str">
        <f>ChatEmotion辅助!C178</f>
        <v>大表情-浣浣来了-谢谢大佬</v>
      </c>
      <c r="C178" s="7">
        <f>IF(D178="x_xx1","7-100",配置总览!$H$63)</f>
        <v>9</v>
      </c>
      <c r="D178" s="3" t="str">
        <f>ChatEmotion辅助!D178</f>
        <v>H_XXDL_9</v>
      </c>
      <c r="E178" s="3">
        <f>ChatEmotion辅助!E178</f>
        <v>0</v>
      </c>
    </row>
    <row r="179" spans="1:5">
      <c r="A179" s="5" t="str">
        <f t="shared" si="2"/>
        <v>#</v>
      </c>
      <c r="B179" s="3" t="str">
        <f>ChatEmotion辅助!C179</f>
        <v>大表情-浣浣来了-谢谢大佬</v>
      </c>
      <c r="C179" s="7">
        <f>IF(D179="x_xx1","7-100",配置总览!$H$63)</f>
        <v>9</v>
      </c>
      <c r="D179" s="3" t="str">
        <f>ChatEmotion辅助!D179</f>
        <v>H_XXDL_10</v>
      </c>
      <c r="E179" s="3">
        <f>ChatEmotion辅助!E179</f>
        <v>0</v>
      </c>
    </row>
    <row r="180" spans="1:5">
      <c r="A180" s="5" t="str">
        <f t="shared" si="2"/>
        <v>#</v>
      </c>
      <c r="B180" s="3" t="str">
        <f>ChatEmotion辅助!C180</f>
        <v>大表情-浣浣来了-谢谢大佬</v>
      </c>
      <c r="C180" s="7">
        <f>IF(D180="x_xx1","7-100",配置总览!$H$63)</f>
        <v>9</v>
      </c>
      <c r="D180" s="3" t="str">
        <f>ChatEmotion辅助!D180</f>
        <v>H_XXDL_11</v>
      </c>
      <c r="E180" s="3">
        <f>ChatEmotion辅助!E180</f>
        <v>0</v>
      </c>
    </row>
    <row r="181" spans="1:5">
      <c r="A181" s="5" t="str">
        <f t="shared" si="2"/>
        <v>#</v>
      </c>
      <c r="B181" s="3" t="str">
        <f>ChatEmotion辅助!C181</f>
        <v>大表情-浣浣来了-谢谢大佬</v>
      </c>
      <c r="C181" s="7">
        <f>IF(D181="x_xx1","7-100",配置总览!$H$63)</f>
        <v>9</v>
      </c>
      <c r="D181" s="3" t="str">
        <f>ChatEmotion辅助!D181</f>
        <v>H_XXDL_12</v>
      </c>
      <c r="E181" s="3">
        <f>ChatEmotion辅助!E181</f>
        <v>0</v>
      </c>
    </row>
    <row r="182" spans="1:5">
      <c r="A182" s="5" t="str">
        <f t="shared" si="2"/>
        <v>#</v>
      </c>
      <c r="B182" s="3" t="str">
        <f>ChatEmotion辅助!C182</f>
        <v>大表情-浣浣来了-谢谢大佬</v>
      </c>
      <c r="C182" s="7">
        <f>IF(D182="x_xx1","7-100",配置总览!$H$63)</f>
        <v>9</v>
      </c>
      <c r="D182" s="3" t="str">
        <f>ChatEmotion辅助!D182</f>
        <v>H_XXDL_13</v>
      </c>
      <c r="E182" s="3">
        <f>ChatEmotion辅助!E182</f>
        <v>0</v>
      </c>
    </row>
    <row r="183" spans="1:5">
      <c r="A183" s="5" t="str">
        <f t="shared" si="2"/>
        <v>#</v>
      </c>
      <c r="B183" s="3" t="str">
        <f>ChatEmotion辅助!C183</f>
        <v>大表情-浣浣来了-谢谢大佬</v>
      </c>
      <c r="C183" s="7">
        <f>IF(D183="x_xx1","7-100",配置总览!$H$63)</f>
        <v>9</v>
      </c>
      <c r="D183" s="3" t="str">
        <f>ChatEmotion辅助!D183</f>
        <v>H_XXDL_14</v>
      </c>
      <c r="E183" s="3">
        <f>ChatEmotion辅助!E183</f>
        <v>0</v>
      </c>
    </row>
    <row r="184" spans="1:5">
      <c r="A184" s="5" t="str">
        <f t="shared" si="2"/>
        <v>#</v>
      </c>
      <c r="B184" s="3" t="str">
        <f>ChatEmotion辅助!C184</f>
        <v>大表情-浣浣来了-谢谢大佬</v>
      </c>
      <c r="C184" s="7">
        <f>IF(D184="x_xx1","7-100",配置总览!$H$63)</f>
        <v>9</v>
      </c>
      <c r="D184" s="3" t="str">
        <f>ChatEmotion辅助!D184</f>
        <v>H_XXDL_15</v>
      </c>
      <c r="E184" s="3">
        <f>ChatEmotion辅助!E184</f>
        <v>0</v>
      </c>
    </row>
    <row r="185" spans="1:5">
      <c r="A185" s="5" t="str">
        <f t="shared" si="2"/>
        <v>#</v>
      </c>
      <c r="B185" s="3" t="str">
        <f>ChatEmotion辅助!C185</f>
        <v>大表情-浣浣来了-谢谢大佬</v>
      </c>
      <c r="C185" s="7">
        <f>IF(D185="x_xx1","7-100",配置总览!$H$63)</f>
        <v>9</v>
      </c>
      <c r="D185" s="3" t="str">
        <f>ChatEmotion辅助!D185</f>
        <v>H_XXDL_16</v>
      </c>
      <c r="E185" s="3">
        <f>ChatEmotion辅助!E185</f>
        <v>0</v>
      </c>
    </row>
    <row r="186" spans="1:5">
      <c r="A186" s="5" t="str">
        <f t="shared" si="2"/>
        <v>#</v>
      </c>
      <c r="B186" s="3" t="str">
        <f>ChatEmotion辅助!C186</f>
        <v>大表情-浣浣来了-谢谢大佬</v>
      </c>
      <c r="C186" s="7">
        <f>IF(D186="x_xx1","7-100",配置总览!$H$63)</f>
        <v>9</v>
      </c>
      <c r="D186" s="3" t="str">
        <f>ChatEmotion辅助!D186</f>
        <v>H_XXDL_17</v>
      </c>
      <c r="E186" s="3">
        <f>ChatEmotion辅助!E186</f>
        <v>0</v>
      </c>
    </row>
    <row r="187" spans="1:5">
      <c r="A187" s="5" t="str">
        <f t="shared" si="2"/>
        <v>#</v>
      </c>
      <c r="B187" s="3" t="str">
        <f>ChatEmotion辅助!C187</f>
        <v>大表情-浣浣来了-谢谢大佬</v>
      </c>
      <c r="C187" s="7">
        <f>IF(D187="x_xx1","7-100",配置总览!$H$63)</f>
        <v>9</v>
      </c>
      <c r="D187" s="3" t="str">
        <f>ChatEmotion辅助!D187</f>
        <v>H_XXDL_18</v>
      </c>
      <c r="E187" s="3">
        <f>ChatEmotion辅助!E187</f>
        <v>0</v>
      </c>
    </row>
    <row r="188" spans="1:5">
      <c r="A188" s="5" t="str">
        <f t="shared" si="2"/>
        <v>#</v>
      </c>
      <c r="B188" s="3" t="str">
        <f>ChatEmotion辅助!C188</f>
        <v>大表情-浣浣来了-谢谢大佬</v>
      </c>
      <c r="C188" s="7">
        <f>IF(D188="x_xx1","7-100",配置总览!$H$63)</f>
        <v>9</v>
      </c>
      <c r="D188" s="3" t="str">
        <f>ChatEmotion辅助!D188</f>
        <v>H_XXDL_19</v>
      </c>
      <c r="E188" s="3">
        <f>ChatEmotion辅助!E188</f>
        <v>0</v>
      </c>
    </row>
    <row r="189" spans="1:5">
      <c r="A189" s="5" t="str">
        <f t="shared" si="2"/>
        <v>#</v>
      </c>
      <c r="B189" s="3" t="str">
        <f>ChatEmotion辅助!C189</f>
        <v>大表情-浣浣来了-拽</v>
      </c>
      <c r="C189" s="7">
        <f>IF(D189="x_xx1","7-100",配置总览!$H$63)</f>
        <v>9</v>
      </c>
      <c r="D189" s="3" t="str">
        <f>ChatEmotion辅助!D189</f>
        <v>H_Z_1</v>
      </c>
      <c r="E189" s="3">
        <f>ChatEmotion辅助!E189</f>
        <v>1</v>
      </c>
    </row>
    <row r="190" spans="1:5">
      <c r="A190" s="5" t="str">
        <f t="shared" si="2"/>
        <v>#</v>
      </c>
      <c r="B190" s="3" t="str">
        <f>ChatEmotion辅助!C190</f>
        <v>大表情-浣浣来了-拽</v>
      </c>
      <c r="C190" s="7">
        <f>IF(D190="x_xx1","7-100",配置总览!$H$63)</f>
        <v>9</v>
      </c>
      <c r="D190" s="3" t="str">
        <f>ChatEmotion辅助!D190</f>
        <v>H_Z_2</v>
      </c>
      <c r="E190" s="3">
        <f>ChatEmotion辅助!E190</f>
        <v>0</v>
      </c>
    </row>
    <row r="191" spans="1:5">
      <c r="A191" s="5" t="str">
        <f t="shared" si="2"/>
        <v>#</v>
      </c>
      <c r="B191" s="3" t="str">
        <f>ChatEmotion辅助!C191</f>
        <v>大表情-浣浣来了-你好菜啊</v>
      </c>
      <c r="C191" s="7">
        <f>IF(D191="x_xx1","7-100",配置总览!$H$63)</f>
        <v>9</v>
      </c>
      <c r="D191" s="3" t="str">
        <f>ChatEmotion辅助!D191</f>
        <v>H_NHCA_1</v>
      </c>
      <c r="E191" s="3">
        <f>ChatEmotion辅助!E191</f>
        <v>1</v>
      </c>
    </row>
    <row r="192" spans="1:5">
      <c r="A192" s="5" t="str">
        <f t="shared" si="2"/>
        <v>#</v>
      </c>
      <c r="B192" s="3" t="str">
        <f>ChatEmotion辅助!C192</f>
        <v>大表情-浣浣来了-你好菜啊</v>
      </c>
      <c r="C192" s="7">
        <f>IF(D192="x_xx1","7-100",配置总览!$H$63)</f>
        <v>9</v>
      </c>
      <c r="D192" s="3" t="str">
        <f>ChatEmotion辅助!D192</f>
        <v>H_NHCA_2</v>
      </c>
      <c r="E192" s="3">
        <f>ChatEmotion辅助!E192</f>
        <v>0</v>
      </c>
    </row>
    <row r="193" spans="1:5">
      <c r="A193" s="5" t="str">
        <f t="shared" si="2"/>
        <v>#</v>
      </c>
      <c r="B193" s="3" t="str">
        <f>ChatEmotion辅助!C193</f>
        <v>大表情-浣浣来了-你好菜啊</v>
      </c>
      <c r="C193" s="7">
        <f>IF(D193="x_xx1","7-100",配置总览!$H$63)</f>
        <v>9</v>
      </c>
      <c r="D193" s="3" t="str">
        <f>ChatEmotion辅助!D193</f>
        <v>H_NHCA_3</v>
      </c>
      <c r="E193" s="3">
        <f>ChatEmotion辅助!E193</f>
        <v>0</v>
      </c>
    </row>
    <row r="194" spans="1:5">
      <c r="A194" s="5" t="str">
        <f t="shared" si="2"/>
        <v>#</v>
      </c>
      <c r="B194" s="3" t="str">
        <f>ChatEmotion辅助!C194</f>
        <v>大表情-浣浣来了-你好菜啊</v>
      </c>
      <c r="C194" s="7">
        <f>IF(D194="x_xx1","7-100",配置总览!$H$63)</f>
        <v>9</v>
      </c>
      <c r="D194" s="3" t="str">
        <f>ChatEmotion辅助!D194</f>
        <v>H_NHCA_4</v>
      </c>
      <c r="E194" s="3">
        <f>ChatEmotion辅助!E194</f>
        <v>0</v>
      </c>
    </row>
    <row r="195" spans="1:5">
      <c r="A195" s="5" t="str">
        <f t="shared" si="2"/>
        <v>#</v>
      </c>
      <c r="B195" s="3" t="str">
        <f>ChatEmotion辅助!C195</f>
        <v>大表情-浣浣来了-你好菜啊</v>
      </c>
      <c r="C195" s="7">
        <f>IF(D195="x_xx1","7-100",配置总览!$H$63)</f>
        <v>9</v>
      </c>
      <c r="D195" s="3" t="str">
        <f>ChatEmotion辅助!D195</f>
        <v>H_NHCA_5</v>
      </c>
      <c r="E195" s="3">
        <f>ChatEmotion辅助!E195</f>
        <v>0</v>
      </c>
    </row>
    <row r="196" spans="1:5">
      <c r="A196" s="5" t="str">
        <f t="shared" si="2"/>
        <v>#</v>
      </c>
      <c r="B196" s="3" t="str">
        <f>ChatEmotion辅助!C196</f>
        <v>大表情-浣浣来了-婉拒了哈</v>
      </c>
      <c r="C196" s="7">
        <f>IF(D196="x_xx1","7-100",配置总览!$H$63)</f>
        <v>9</v>
      </c>
      <c r="D196" s="3" t="str">
        <f>ChatEmotion辅助!D196</f>
        <v>H_WJLH_1</v>
      </c>
      <c r="E196" s="3">
        <f>ChatEmotion辅助!E196</f>
        <v>1</v>
      </c>
    </row>
    <row r="197" spans="1:5">
      <c r="A197" s="5" t="str">
        <f t="shared" si="2"/>
        <v>#</v>
      </c>
      <c r="B197" s="3" t="str">
        <f>ChatEmotion辅助!C197</f>
        <v>大表情-浣浣来了-婉拒了哈</v>
      </c>
      <c r="C197" s="7">
        <f>IF(D197="x_xx1","7-100",配置总览!$H$63)</f>
        <v>9</v>
      </c>
      <c r="D197" s="3" t="str">
        <f>ChatEmotion辅助!D197</f>
        <v>H_WJLH_2</v>
      </c>
      <c r="E197" s="3">
        <f>ChatEmotion辅助!E197</f>
        <v>0</v>
      </c>
    </row>
    <row r="198" spans="1:5">
      <c r="A198" s="5" t="str">
        <f t="shared" ref="A198:A217" si="3">IF(D198="x_xx1","#",IFERROR(A197+1,"#"))</f>
        <v>#</v>
      </c>
      <c r="B198" s="3" t="str">
        <f>ChatEmotion辅助!C198</f>
        <v>大表情-浣浣来了-婉拒了哈</v>
      </c>
      <c r="C198" s="7">
        <f>IF(D198="x_xx1","7-100",配置总览!$H$63)</f>
        <v>9</v>
      </c>
      <c r="D198" s="3" t="str">
        <f>ChatEmotion辅助!D198</f>
        <v>H_WJLH_3</v>
      </c>
      <c r="E198" s="3">
        <f>ChatEmotion辅助!E198</f>
        <v>0</v>
      </c>
    </row>
    <row r="199" spans="1:5">
      <c r="A199" s="5" t="str">
        <f t="shared" si="3"/>
        <v>#</v>
      </c>
      <c r="B199" s="3" t="str">
        <f>ChatEmotion辅助!C199</f>
        <v>大表情-浣浣来了-婉拒了哈</v>
      </c>
      <c r="C199" s="7">
        <f>IF(D199="x_xx1","7-100",配置总览!$H$63)</f>
        <v>9</v>
      </c>
      <c r="D199" s="3" t="str">
        <f>ChatEmotion辅助!D199</f>
        <v>H_WJLH_4</v>
      </c>
      <c r="E199" s="3">
        <f>ChatEmotion辅助!E199</f>
        <v>0</v>
      </c>
    </row>
    <row r="200" spans="1:5">
      <c r="A200" s="5" t="str">
        <f t="shared" si="3"/>
        <v>#</v>
      </c>
      <c r="B200" s="3" t="str">
        <f>ChatEmotion辅助!C200</f>
        <v>大表情-浣浣来了-婉拒了哈</v>
      </c>
      <c r="C200" s="7">
        <f>IF(D200="x_xx1","7-100",配置总览!$H$63)</f>
        <v>9</v>
      </c>
      <c r="D200" s="3" t="str">
        <f>ChatEmotion辅助!D200</f>
        <v>H_WJLH_5</v>
      </c>
      <c r="E200" s="3">
        <f>ChatEmotion辅助!E200</f>
        <v>0</v>
      </c>
    </row>
    <row r="201" spans="1:5">
      <c r="A201" s="5" t="str">
        <f t="shared" si="3"/>
        <v>#</v>
      </c>
      <c r="B201" s="3" t="str">
        <f>ChatEmotion辅助!C201</f>
        <v>大表情-浣浣来了-婉拒了哈</v>
      </c>
      <c r="C201" s="7">
        <f>IF(D201="x_xx1","7-100",配置总览!$H$63)</f>
        <v>9</v>
      </c>
      <c r="D201" s="3" t="str">
        <f>ChatEmotion辅助!D201</f>
        <v>H_WJLH_6</v>
      </c>
      <c r="E201" s="3">
        <f>ChatEmotion辅助!E201</f>
        <v>0</v>
      </c>
    </row>
    <row r="202" spans="1:5">
      <c r="A202" s="5" t="str">
        <f t="shared" si="3"/>
        <v>#</v>
      </c>
      <c r="B202" s="3" t="str">
        <f>ChatEmotion辅助!C202</f>
        <v>大表情-浣浣来了-婉拒了哈</v>
      </c>
      <c r="C202" s="7">
        <f>IF(D202="x_xx1","7-100",配置总览!$H$63)</f>
        <v>9</v>
      </c>
      <c r="D202" s="3" t="str">
        <f>ChatEmotion辅助!D202</f>
        <v>H_WJLH_7</v>
      </c>
      <c r="E202" s="3">
        <f>ChatEmotion辅助!E202</f>
        <v>0</v>
      </c>
    </row>
    <row r="203" spans="1:5">
      <c r="A203" s="5" t="str">
        <f t="shared" si="3"/>
        <v>#</v>
      </c>
      <c r="B203" s="3" t="str">
        <f>ChatEmotion辅助!C203</f>
        <v>大表情-浣浣来了-婉拒了哈</v>
      </c>
      <c r="C203" s="7">
        <f>IF(D203="x_xx1","7-100",配置总览!$H$63)</f>
        <v>9</v>
      </c>
      <c r="D203" s="3" t="str">
        <f>ChatEmotion辅助!D203</f>
        <v>H_WJLH_8</v>
      </c>
      <c r="E203" s="3">
        <f>ChatEmotion辅助!E203</f>
        <v>0</v>
      </c>
    </row>
    <row r="204" spans="1:5">
      <c r="A204" s="5" t="str">
        <f t="shared" si="3"/>
        <v>#</v>
      </c>
      <c r="B204" s="3" t="str">
        <f>ChatEmotion辅助!C204</f>
        <v>大表情-浣浣来了-婉拒了哈</v>
      </c>
      <c r="C204" s="7">
        <f>IF(D204="x_xx1","7-100",配置总览!$H$63)</f>
        <v>9</v>
      </c>
      <c r="D204" s="3" t="str">
        <f>ChatEmotion辅助!D204</f>
        <v>H_WJLH_9</v>
      </c>
      <c r="E204" s="3">
        <f>ChatEmotion辅助!E204</f>
        <v>0</v>
      </c>
    </row>
    <row r="205" spans="1:5">
      <c r="A205" s="5" t="str">
        <f t="shared" si="3"/>
        <v>#</v>
      </c>
      <c r="B205" s="3" t="str">
        <f>ChatEmotion辅助!C205</f>
        <v>大表情-浣浣来了-婉拒了哈</v>
      </c>
      <c r="C205" s="7">
        <f>IF(D205="x_xx1","7-100",配置总览!$H$63)</f>
        <v>9</v>
      </c>
      <c r="D205" s="3" t="str">
        <f>ChatEmotion辅助!D205</f>
        <v>H_WJLH_10</v>
      </c>
      <c r="E205" s="3">
        <f>ChatEmotion辅助!E205</f>
        <v>0</v>
      </c>
    </row>
    <row r="206" spans="1:5">
      <c r="A206" s="5" t="str">
        <f t="shared" si="3"/>
        <v>#</v>
      </c>
      <c r="B206" s="3" t="str">
        <f>ChatEmotion辅助!C206</f>
        <v>大表情-浣浣来了-婉拒了哈</v>
      </c>
      <c r="C206" s="7">
        <f>IF(D206="x_xx1","7-100",配置总览!$H$63)</f>
        <v>9</v>
      </c>
      <c r="D206" s="3" t="str">
        <f>ChatEmotion辅助!D206</f>
        <v>H_WJLH_11</v>
      </c>
      <c r="E206" s="3">
        <f>ChatEmotion辅助!E206</f>
        <v>0</v>
      </c>
    </row>
    <row r="207" spans="1:5">
      <c r="A207" s="5" t="str">
        <f t="shared" si="3"/>
        <v>#</v>
      </c>
      <c r="B207" s="3" t="str">
        <f>ChatEmotion辅助!C207</f>
        <v>大表情-浣浣来了-婉拒了哈</v>
      </c>
      <c r="C207" s="7">
        <f>IF(D207="x_xx1","7-100",配置总览!$H$63)</f>
        <v>9</v>
      </c>
      <c r="D207" s="3" t="str">
        <f>ChatEmotion辅助!D207</f>
        <v>H_WJLH_12</v>
      </c>
      <c r="E207" s="3">
        <f>ChatEmotion辅助!E207</f>
        <v>0</v>
      </c>
    </row>
    <row r="208" spans="1:5">
      <c r="A208" s="5" t="str">
        <f t="shared" si="3"/>
        <v>#</v>
      </c>
      <c r="B208" s="3" t="str">
        <f>ChatEmotion辅助!C208</f>
        <v>大表情-浣浣来了-婉拒了哈</v>
      </c>
      <c r="C208" s="7">
        <f>IF(D208="x_xx1","7-100",配置总览!$H$63)</f>
        <v>9</v>
      </c>
      <c r="D208" s="3" t="str">
        <f>ChatEmotion辅助!D208</f>
        <v>H_WJLH_13</v>
      </c>
      <c r="E208" s="3">
        <f>ChatEmotion辅助!E208</f>
        <v>0</v>
      </c>
    </row>
    <row r="209" spans="1:5">
      <c r="A209" s="5" t="str">
        <f t="shared" si="3"/>
        <v>#</v>
      </c>
      <c r="B209" s="3" t="str">
        <f>ChatEmotion辅助!C209</f>
        <v>大表情-浣浣来了-婉拒了哈</v>
      </c>
      <c r="C209" s="7">
        <f>IF(D209="x_xx1","7-100",配置总览!$H$63)</f>
        <v>9</v>
      </c>
      <c r="D209" s="3" t="str">
        <f>ChatEmotion辅助!D209</f>
        <v>H_WJLH_14</v>
      </c>
      <c r="E209" s="3">
        <f>ChatEmotion辅助!E209</f>
        <v>0</v>
      </c>
    </row>
    <row r="210" spans="1:5">
      <c r="A210" s="5" t="str">
        <f t="shared" si="3"/>
        <v>#</v>
      </c>
      <c r="B210" s="3" t="str">
        <f>ChatEmotion辅助!C210</f>
        <v>大表情-浣浣来了-婉拒了哈</v>
      </c>
      <c r="C210" s="7">
        <f>IF(D210="x_xx1","7-100",配置总览!$H$63)</f>
        <v>9</v>
      </c>
      <c r="D210" s="3" t="str">
        <f>ChatEmotion辅助!D210</f>
        <v>H_WJLH_15</v>
      </c>
      <c r="E210" s="3">
        <f>ChatEmotion辅助!E210</f>
        <v>0</v>
      </c>
    </row>
    <row r="211" spans="1:5">
      <c r="A211" s="5" t="str">
        <f t="shared" si="3"/>
        <v>#</v>
      </c>
      <c r="B211" s="3" t="str">
        <f>ChatEmotion辅助!C211</f>
        <v>大表情-浣浣来了-婉拒了哈</v>
      </c>
      <c r="C211" s="7">
        <f>IF(D211="x_xx1","7-100",配置总览!$H$63)</f>
        <v>9</v>
      </c>
      <c r="D211" s="3" t="str">
        <f>ChatEmotion辅助!D211</f>
        <v>H_WJLH_16</v>
      </c>
      <c r="E211" s="3">
        <f>ChatEmotion辅助!E211</f>
        <v>0</v>
      </c>
    </row>
    <row r="212" spans="1:5">
      <c r="A212" s="5" t="str">
        <f t="shared" si="3"/>
        <v>#</v>
      </c>
      <c r="B212" s="3" t="str">
        <f>ChatEmotion辅助!C212</f>
        <v>大表情-浣浣来了-婉拒了哈</v>
      </c>
      <c r="C212" s="7">
        <f>IF(D212="x_xx1","7-100",配置总览!$H$63)</f>
        <v>9</v>
      </c>
      <c r="D212" s="3" t="str">
        <f>ChatEmotion辅助!D212</f>
        <v>H_WJLH_17</v>
      </c>
      <c r="E212" s="3">
        <f>ChatEmotion辅助!E212</f>
        <v>0</v>
      </c>
    </row>
    <row r="213" spans="1:5">
      <c r="A213" s="5" t="str">
        <f t="shared" si="3"/>
        <v>#</v>
      </c>
      <c r="B213" s="3" t="str">
        <f>ChatEmotion辅助!C213</f>
        <v>大表情-浣浣来了-婉拒了哈</v>
      </c>
      <c r="C213" s="7">
        <f>IF(D213="x_xx1","7-100",配置总览!$H$63)</f>
        <v>9</v>
      </c>
      <c r="D213" s="3" t="str">
        <f>ChatEmotion辅助!D213</f>
        <v>H_WJLH_18</v>
      </c>
      <c r="E213" s="3">
        <f>ChatEmotion辅助!E213</f>
        <v>0</v>
      </c>
    </row>
    <row r="214" spans="1:5">
      <c r="A214" s="5" t="str">
        <f t="shared" si="3"/>
        <v>#</v>
      </c>
      <c r="B214" s="3" t="str">
        <f>ChatEmotion辅助!C214</f>
        <v>大表情-浣浣来了-婉拒了哈</v>
      </c>
      <c r="C214" s="7">
        <f>IF(D214="x_xx1","7-100",配置总览!$H$63)</f>
        <v>9</v>
      </c>
      <c r="D214" s="3" t="str">
        <f>ChatEmotion辅助!D214</f>
        <v>H_WJLH_19</v>
      </c>
      <c r="E214" s="3">
        <f>ChatEmotion辅助!E214</f>
        <v>0</v>
      </c>
    </row>
    <row r="215" spans="1:5">
      <c r="A215" s="5" t="str">
        <f t="shared" si="3"/>
        <v>#</v>
      </c>
      <c r="B215" s="3" t="str">
        <f>ChatEmotion辅助!C215</f>
        <v>大表情-浣浣来了-婉拒了哈</v>
      </c>
      <c r="C215" s="7">
        <f>IF(D215="x_xx1","7-100",配置总览!$H$63)</f>
        <v>9</v>
      </c>
      <c r="D215" s="3" t="str">
        <f>ChatEmotion辅助!D215</f>
        <v>H_WJLH_20</v>
      </c>
      <c r="E215" s="3">
        <f>ChatEmotion辅助!E215</f>
        <v>0</v>
      </c>
    </row>
    <row r="216" spans="1:5">
      <c r="A216" s="5" t="str">
        <f t="shared" si="3"/>
        <v>#</v>
      </c>
      <c r="B216" s="3" t="str">
        <f>ChatEmotion辅助!C216</f>
        <v>大表情-浣浣来了-婉拒了哈</v>
      </c>
      <c r="C216" s="7">
        <f>IF(D216="x_xx1","7-100",配置总览!$H$63)</f>
        <v>9</v>
      </c>
      <c r="D216" s="3" t="str">
        <f>ChatEmotion辅助!D216</f>
        <v>H_WJLH_21</v>
      </c>
      <c r="E216" s="3">
        <f>ChatEmotion辅助!E216</f>
        <v>0</v>
      </c>
    </row>
    <row r="217" spans="1:5">
      <c r="A217" s="5" t="str">
        <f t="shared" si="3"/>
        <v>#</v>
      </c>
      <c r="B217" s="3" t="str">
        <f>ChatEmotion辅助!C217</f>
        <v>大表情-浣浣来了-婉拒了哈</v>
      </c>
      <c r="C217" s="7">
        <f>IF(D217="x_xx1","7-100",配置总览!$H$63)</f>
        <v>9</v>
      </c>
      <c r="D217" s="3" t="str">
        <f>ChatEmotion辅助!D217</f>
        <v>H_WJLH_22</v>
      </c>
      <c r="E217" s="3">
        <f>ChatEmotion辅助!E217</f>
        <v>0</v>
      </c>
    </row>
    <row r="218" spans="1:5">
      <c r="A218" s="5" t="str">
        <f t="shared" ref="A218:A230" si="4">IF(D218="x_xx1","#",IFERROR(A217+1,"#"))</f>
        <v>#</v>
      </c>
      <c r="B218" s="3" t="str">
        <f>ChatEmotion辅助!C218</f>
        <v>大表情-浣浣来了-婉拒了哈</v>
      </c>
      <c r="C218" s="7">
        <f>IF(D218="x_xx1","7-100",配置总览!$H$63)</f>
        <v>9</v>
      </c>
      <c r="D218" s="3" t="str">
        <f>ChatEmotion辅助!D218</f>
        <v>H_WJLH_23</v>
      </c>
      <c r="E218" s="3">
        <f>ChatEmotion辅助!E218</f>
        <v>0</v>
      </c>
    </row>
    <row r="219" spans="1:5">
      <c r="A219" s="5" t="str">
        <f t="shared" si="4"/>
        <v>#</v>
      </c>
      <c r="B219" s="3" t="str">
        <f>ChatEmotion辅助!C219</f>
        <v>大表情-浣浣来了-婉拒了哈</v>
      </c>
      <c r="C219" s="7">
        <f>IF(D219="x_xx1","7-100",配置总览!$H$63)</f>
        <v>9</v>
      </c>
      <c r="D219" s="3" t="str">
        <f>ChatEmotion辅助!D219</f>
        <v>H_WJLH_24</v>
      </c>
      <c r="E219" s="3">
        <f>ChatEmotion辅助!E219</f>
        <v>0</v>
      </c>
    </row>
    <row r="220" spans="1:5">
      <c r="A220" s="5" t="str">
        <f t="shared" si="4"/>
        <v>#</v>
      </c>
      <c r="B220" s="3" t="str">
        <f>ChatEmotion辅助!C220</f>
        <v>大表情-浣浣来了-婉拒了哈</v>
      </c>
      <c r="C220" s="7">
        <f>IF(D220="x_xx1","7-100",配置总览!$H$63)</f>
        <v>9</v>
      </c>
      <c r="D220" s="3" t="str">
        <f>ChatEmotion辅助!D220</f>
        <v>H_WJLH_25</v>
      </c>
      <c r="E220" s="3">
        <f>ChatEmotion辅助!E220</f>
        <v>0</v>
      </c>
    </row>
    <row r="221" spans="1:5">
      <c r="A221" s="5" t="str">
        <f t="shared" si="4"/>
        <v>#</v>
      </c>
      <c r="B221" s="3" t="str">
        <f>ChatEmotion辅助!C221</f>
        <v>大表情-浣浣来了-婉拒了哈</v>
      </c>
      <c r="C221" s="7">
        <f>IF(D221="x_xx1","7-100",配置总览!$H$63)</f>
        <v>9</v>
      </c>
      <c r="D221" s="3" t="str">
        <f>ChatEmotion辅助!D221</f>
        <v>H_WJLH_26</v>
      </c>
      <c r="E221" s="3">
        <f>ChatEmotion辅助!E221</f>
        <v>0</v>
      </c>
    </row>
    <row r="222" spans="1:5">
      <c r="A222" s="5" t="str">
        <f t="shared" si="4"/>
        <v>#</v>
      </c>
      <c r="B222" s="3" t="str">
        <f>ChatEmotion辅助!C222</f>
        <v>大表情-浣浣来了-婉拒了哈</v>
      </c>
      <c r="C222" s="7">
        <f>IF(D222="x_xx1","7-100",配置总览!$H$63)</f>
        <v>9</v>
      </c>
      <c r="D222" s="3" t="str">
        <f>ChatEmotion辅助!D222</f>
        <v>H_WJLH_27</v>
      </c>
      <c r="E222" s="3">
        <f>ChatEmotion辅助!E222</f>
        <v>0</v>
      </c>
    </row>
    <row r="223" spans="1:5">
      <c r="A223" s="5" t="str">
        <f t="shared" si="4"/>
        <v>#</v>
      </c>
      <c r="B223" s="3" t="str">
        <f>ChatEmotion辅助!C223</f>
        <v>大表情-浣浣来了-婉拒了哈</v>
      </c>
      <c r="C223" s="7">
        <f>IF(D223="x_xx1","7-100",配置总览!$H$63)</f>
        <v>9</v>
      </c>
      <c r="D223" s="3" t="str">
        <f>ChatEmotion辅助!D223</f>
        <v>H_WJLH_28</v>
      </c>
      <c r="E223" s="3">
        <f>ChatEmotion辅助!E223</f>
        <v>0</v>
      </c>
    </row>
    <row r="224" spans="1:5">
      <c r="A224" s="5" t="str">
        <f t="shared" si="4"/>
        <v>#</v>
      </c>
      <c r="B224" s="3" t="str">
        <f>ChatEmotion辅助!C224</f>
        <v>大表情-浣浣来了-婉拒了哈</v>
      </c>
      <c r="C224" s="7">
        <f>IF(D224="x_xx1","7-100",配置总览!$H$63)</f>
        <v>9</v>
      </c>
      <c r="D224" s="3" t="str">
        <f>ChatEmotion辅助!D224</f>
        <v>H_WJLH_29</v>
      </c>
      <c r="E224" s="3">
        <f>ChatEmotion辅助!E224</f>
        <v>0</v>
      </c>
    </row>
    <row r="225" spans="1:5">
      <c r="A225" s="5" t="str">
        <f t="shared" si="4"/>
        <v>#</v>
      </c>
      <c r="B225" s="3" t="str">
        <f>ChatEmotion辅助!C225</f>
        <v>大表情-浣浣来了-婉拒了哈</v>
      </c>
      <c r="C225" s="7">
        <f>IF(D225="x_xx1","7-100",配置总览!$H$63)</f>
        <v>9</v>
      </c>
      <c r="D225" s="3" t="str">
        <f>ChatEmotion辅助!D225</f>
        <v>H_WJLH_30</v>
      </c>
      <c r="E225" s="3">
        <f>ChatEmotion辅助!E225</f>
        <v>0</v>
      </c>
    </row>
    <row r="226" spans="1:5">
      <c r="A226" s="5" t="str">
        <f t="shared" si="4"/>
        <v>#</v>
      </c>
      <c r="B226" s="3" t="str">
        <f>ChatEmotion辅助!C226</f>
        <v>大表情-浣浣来了-婉拒了哈</v>
      </c>
      <c r="C226" s="7">
        <f>IF(D226="x_xx1","7-100",配置总览!$H$63)</f>
        <v>9</v>
      </c>
      <c r="D226" s="3" t="str">
        <f>ChatEmotion辅助!D226</f>
        <v>H_WJLH_31</v>
      </c>
      <c r="E226" s="3">
        <f>ChatEmotion辅助!E226</f>
        <v>0</v>
      </c>
    </row>
    <row r="227" spans="1:5">
      <c r="A227" s="5" t="str">
        <f t="shared" si="4"/>
        <v>#</v>
      </c>
      <c r="B227" s="3" t="str">
        <f>ChatEmotion辅助!C227</f>
        <v>大表情-浣浣来了-婉拒了哈</v>
      </c>
      <c r="C227" s="7">
        <f>IF(D227="x_xx1","7-100",配置总览!$H$63)</f>
        <v>9</v>
      </c>
      <c r="D227" s="3" t="str">
        <f>ChatEmotion辅助!D227</f>
        <v>H_WJLH_32</v>
      </c>
      <c r="E227" s="3">
        <f>ChatEmotion辅助!E227</f>
        <v>0</v>
      </c>
    </row>
    <row r="228" spans="1:5">
      <c r="A228" s="5" t="str">
        <f t="shared" si="4"/>
        <v>#</v>
      </c>
      <c r="B228" s="3" t="str">
        <f>ChatEmotion辅助!C228</f>
        <v>大表情-浣浣来了-婉拒了哈</v>
      </c>
      <c r="C228" s="7">
        <f>IF(D228="x_xx1","7-100",配置总览!$H$63)</f>
        <v>9</v>
      </c>
      <c r="D228" s="3" t="str">
        <f>ChatEmotion辅助!D228</f>
        <v>H_WJLH_33</v>
      </c>
      <c r="E228" s="3">
        <f>ChatEmotion辅助!E228</f>
        <v>0</v>
      </c>
    </row>
    <row r="229" spans="1:5">
      <c r="A229" s="5" t="str">
        <f t="shared" si="4"/>
        <v>#</v>
      </c>
      <c r="B229" s="3" t="str">
        <f>ChatEmotion辅助!C229</f>
        <v>大表情-海外预留</v>
      </c>
      <c r="C229" s="7" t="str">
        <f>IF(D229="x_xx1","7-100",配置总览!$H$63)</f>
        <v>7-100</v>
      </c>
      <c r="D229" s="3" t="str">
        <f>ChatEmotion辅助!D229</f>
        <v>x_xx1</v>
      </c>
      <c r="E229" s="3">
        <f>ChatEmotion辅助!E229</f>
        <v>1</v>
      </c>
    </row>
    <row r="230" spans="1:5">
      <c r="A230" s="5" t="str">
        <f t="shared" si="4"/>
        <v>#</v>
      </c>
      <c r="B230" s="3" t="str">
        <f>ChatEmotion辅助!C230</f>
        <v>大表情-海外预留</v>
      </c>
      <c r="C230" s="7" t="str">
        <f>IF(D230="x_xx1","7-100",配置总览!$H$63)</f>
        <v>7-100</v>
      </c>
      <c r="D230" s="3" t="str">
        <f>ChatEmotion辅助!D230</f>
        <v>x_xx1</v>
      </c>
      <c r="E230" s="3">
        <f>ChatEmotion辅助!E230</f>
        <v>1</v>
      </c>
    </row>
    <row r="231" spans="1:5">
      <c r="A231" s="5" t="str">
        <f t="shared" ref="A231:A262" si="5">IF(D231="x_xx1","#",IFERROR(A230+1,"#"))</f>
        <v>#</v>
      </c>
      <c r="B231" s="3" t="str">
        <f>ChatEmotion辅助!C231</f>
        <v>大表情-海外预留</v>
      </c>
      <c r="C231" s="7" t="str">
        <f>IF(D231="x_xx1","7-100",配置总览!$H$63)</f>
        <v>7-100</v>
      </c>
      <c r="D231" s="3" t="str">
        <f>ChatEmotion辅助!D231</f>
        <v>x_xx1</v>
      </c>
      <c r="E231" s="3">
        <f>ChatEmotion辅助!E231</f>
        <v>1</v>
      </c>
    </row>
    <row r="232" spans="1:5">
      <c r="A232" s="5" t="str">
        <f t="shared" si="5"/>
        <v>#</v>
      </c>
      <c r="B232" s="3" t="str">
        <f>ChatEmotion辅助!C232</f>
        <v>大表情-海外预留</v>
      </c>
      <c r="C232" s="7" t="str">
        <f>IF(D232="x_xx1","7-100",配置总览!$H$63)</f>
        <v>7-100</v>
      </c>
      <c r="D232" s="3" t="str">
        <f>ChatEmotion辅助!D232</f>
        <v>x_xx1</v>
      </c>
      <c r="E232" s="3">
        <f>ChatEmotion辅助!E232</f>
        <v>1</v>
      </c>
    </row>
    <row r="233" spans="1:5">
      <c r="A233" s="5" t="str">
        <f t="shared" si="5"/>
        <v>#</v>
      </c>
      <c r="B233" s="3" t="str">
        <f>ChatEmotion辅助!C233</f>
        <v>大表情-海外预留</v>
      </c>
      <c r="C233" s="7" t="str">
        <f>IF(D233="x_xx1","7-100",配置总览!$H$63)</f>
        <v>7-100</v>
      </c>
      <c r="D233" s="3" t="str">
        <f>ChatEmotion辅助!D233</f>
        <v>x_xx1</v>
      </c>
      <c r="E233" s="3">
        <f>ChatEmotion辅助!E233</f>
        <v>1</v>
      </c>
    </row>
    <row r="234" spans="1:5">
      <c r="A234" s="5" t="str">
        <f t="shared" si="5"/>
        <v>#</v>
      </c>
      <c r="B234" s="3" t="str">
        <f>ChatEmotion辅助!C234</f>
        <v>大表情-海外预留</v>
      </c>
      <c r="C234" s="7" t="str">
        <f>IF(D234="x_xx1","7-100",配置总览!$H$63)</f>
        <v>7-100</v>
      </c>
      <c r="D234" s="3" t="str">
        <f>ChatEmotion辅助!D234</f>
        <v>x_xx1</v>
      </c>
      <c r="E234" s="3">
        <f>ChatEmotion辅助!E234</f>
        <v>1</v>
      </c>
    </row>
    <row r="235" spans="1:5">
      <c r="A235" s="5" t="str">
        <f t="shared" si="5"/>
        <v>#</v>
      </c>
      <c r="B235" s="3" t="str">
        <f>ChatEmotion辅助!C235</f>
        <v>大表情-海外预留</v>
      </c>
      <c r="C235" s="7" t="str">
        <f>IF(D235="x_xx1","7-100",配置总览!$H$63)</f>
        <v>7-100</v>
      </c>
      <c r="D235" s="3" t="str">
        <f>ChatEmotion辅助!D235</f>
        <v>x_xx1</v>
      </c>
      <c r="E235" s="3">
        <f>ChatEmotion辅助!E235</f>
        <v>1</v>
      </c>
    </row>
    <row r="236" spans="1:5">
      <c r="A236" s="5" t="str">
        <f t="shared" si="5"/>
        <v>#</v>
      </c>
      <c r="B236" s="3" t="str">
        <f>ChatEmotion辅助!C236</f>
        <v>大表情-海外预留</v>
      </c>
      <c r="C236" s="7" t="str">
        <f>IF(D236="x_xx1","7-100",配置总览!$H$63)</f>
        <v>7-100</v>
      </c>
      <c r="D236" s="3" t="str">
        <f>ChatEmotion辅助!D236</f>
        <v>x_xx1</v>
      </c>
      <c r="E236" s="3">
        <f>ChatEmotion辅助!E236</f>
        <v>1</v>
      </c>
    </row>
    <row r="237" spans="1:5">
      <c r="A237" s="5" t="str">
        <f t="shared" si="5"/>
        <v>#</v>
      </c>
      <c r="B237" s="3" t="str">
        <f>ChatEmotion辅助!C237</f>
        <v>大表情-海外预留</v>
      </c>
      <c r="C237" s="7" t="str">
        <f>IF(D237="x_xx1","7-100",配置总览!$H$63)</f>
        <v>7-100</v>
      </c>
      <c r="D237" s="3" t="str">
        <f>ChatEmotion辅助!D237</f>
        <v>x_xx1</v>
      </c>
      <c r="E237" s="3">
        <f>ChatEmotion辅助!E237</f>
        <v>1</v>
      </c>
    </row>
    <row r="238" spans="1:5">
      <c r="A238" s="5" t="str">
        <f t="shared" si="5"/>
        <v>#</v>
      </c>
      <c r="B238" s="3" t="str">
        <f>ChatEmotion辅助!C238</f>
        <v>大表情-海外预留</v>
      </c>
      <c r="C238" s="7" t="str">
        <f>IF(D238="x_xx1","7-100",配置总览!$H$63)</f>
        <v>7-100</v>
      </c>
      <c r="D238" s="3" t="str">
        <f>ChatEmotion辅助!D238</f>
        <v>x_xx1</v>
      </c>
      <c r="E238" s="3">
        <f>ChatEmotion辅助!E238</f>
        <v>1</v>
      </c>
    </row>
    <row r="239" spans="1:5">
      <c r="A239" s="5" t="str">
        <f t="shared" si="5"/>
        <v>#</v>
      </c>
      <c r="B239" s="3" t="str">
        <f>ChatEmotion辅助!C239</f>
        <v>大表情-海外预留</v>
      </c>
      <c r="C239" s="7" t="str">
        <f>IF(D239="x_xx1","7-100",配置总览!$H$63)</f>
        <v>7-100</v>
      </c>
      <c r="D239" s="3" t="str">
        <f>ChatEmotion辅助!D239</f>
        <v>x_xx1</v>
      </c>
      <c r="E239" s="3">
        <f>ChatEmotion辅助!E239</f>
        <v>1</v>
      </c>
    </row>
    <row r="240" spans="1:5">
      <c r="A240" s="5" t="str">
        <f t="shared" si="5"/>
        <v>#</v>
      </c>
      <c r="B240" s="3" t="str">
        <f>ChatEmotion辅助!C240</f>
        <v>大表情-海外预留</v>
      </c>
      <c r="C240" s="7" t="str">
        <f>IF(D240="x_xx1","7-100",配置总览!$H$63)</f>
        <v>7-100</v>
      </c>
      <c r="D240" s="3" t="str">
        <f>ChatEmotion辅助!D240</f>
        <v>x_xx1</v>
      </c>
      <c r="E240" s="3">
        <f>ChatEmotion辅助!E240</f>
        <v>1</v>
      </c>
    </row>
    <row r="241" spans="1:5">
      <c r="A241" s="5" t="str">
        <f t="shared" si="5"/>
        <v>#</v>
      </c>
      <c r="B241" s="3" t="str">
        <f>ChatEmotion辅助!C241</f>
        <v>大表情-海外预留</v>
      </c>
      <c r="C241" s="7" t="str">
        <f>IF(D241="x_xx1","7-100",配置总览!$H$63)</f>
        <v>7-100</v>
      </c>
      <c r="D241" s="3" t="str">
        <f>ChatEmotion辅助!D241</f>
        <v>x_xx1</v>
      </c>
      <c r="E241" s="3">
        <f>ChatEmotion辅助!E241</f>
        <v>1</v>
      </c>
    </row>
    <row r="242" spans="1:5">
      <c r="A242" s="5" t="str">
        <f t="shared" si="5"/>
        <v>#</v>
      </c>
      <c r="B242" s="3" t="str">
        <f>ChatEmotion辅助!C242</f>
        <v>大表情-海外预留</v>
      </c>
      <c r="C242" s="7" t="str">
        <f>IF(D242="x_xx1","7-100",配置总览!$H$63)</f>
        <v>7-100</v>
      </c>
      <c r="D242" s="3" t="str">
        <f>ChatEmotion辅助!D242</f>
        <v>x_xx1</v>
      </c>
      <c r="E242" s="3">
        <f>ChatEmotion辅助!E242</f>
        <v>1</v>
      </c>
    </row>
    <row r="243" spans="1:5">
      <c r="A243" s="5" t="str">
        <f t="shared" si="5"/>
        <v>#</v>
      </c>
      <c r="B243" s="3" t="str">
        <f>ChatEmotion辅助!C243</f>
        <v>大表情-海外预留</v>
      </c>
      <c r="C243" s="7" t="str">
        <f>IF(D243="x_xx1","7-100",配置总览!$H$63)</f>
        <v>7-100</v>
      </c>
      <c r="D243" s="3" t="str">
        <f>ChatEmotion辅助!D243</f>
        <v>x_xx1</v>
      </c>
      <c r="E243" s="3">
        <f>ChatEmotion辅助!E243</f>
        <v>1</v>
      </c>
    </row>
    <row r="244" spans="1:5">
      <c r="A244" s="5" t="str">
        <f t="shared" si="5"/>
        <v>#</v>
      </c>
      <c r="B244" s="3" t="str">
        <f>ChatEmotion辅助!C244</f>
        <v>大表情-海外预留</v>
      </c>
      <c r="C244" s="7" t="str">
        <f>IF(D244="x_xx1","7-100",配置总览!$H$63)</f>
        <v>7-100</v>
      </c>
      <c r="D244" s="3" t="str">
        <f>ChatEmotion辅助!D244</f>
        <v>x_xx1</v>
      </c>
      <c r="E244" s="3">
        <f>ChatEmotion辅助!E244</f>
        <v>1</v>
      </c>
    </row>
    <row r="245" spans="1:5">
      <c r="A245" s="5" t="str">
        <f t="shared" si="5"/>
        <v>#</v>
      </c>
      <c r="B245" s="3" t="str">
        <f>ChatEmotion辅助!C245</f>
        <v>大表情-海外预留</v>
      </c>
      <c r="C245" s="7" t="str">
        <f>IF(D245="x_xx1","7-100",配置总览!$H$63)</f>
        <v>7-100</v>
      </c>
      <c r="D245" s="3" t="str">
        <f>ChatEmotion辅助!D245</f>
        <v>x_xx1</v>
      </c>
      <c r="E245" s="3">
        <f>ChatEmotion辅助!E245</f>
        <v>1</v>
      </c>
    </row>
    <row r="246" spans="1:5">
      <c r="A246" s="5" t="str">
        <f t="shared" si="5"/>
        <v>#</v>
      </c>
      <c r="B246" s="3" t="str">
        <f>ChatEmotion辅助!C246</f>
        <v>大表情-海外预留</v>
      </c>
      <c r="C246" s="7" t="str">
        <f>IF(D246="x_xx1","7-100",配置总览!$H$63)</f>
        <v>7-100</v>
      </c>
      <c r="D246" s="3" t="str">
        <f>ChatEmotion辅助!D246</f>
        <v>x_xx1</v>
      </c>
      <c r="E246" s="3">
        <f>ChatEmotion辅助!E246</f>
        <v>1</v>
      </c>
    </row>
    <row r="247" spans="1:5">
      <c r="A247" s="5" t="str">
        <f t="shared" si="5"/>
        <v>#</v>
      </c>
      <c r="B247" s="3" t="str">
        <f>ChatEmotion辅助!C247</f>
        <v>大表情-海外预留</v>
      </c>
      <c r="C247" s="7" t="str">
        <f>IF(D247="x_xx1","7-100",配置总览!$H$63)</f>
        <v>7-100</v>
      </c>
      <c r="D247" s="3" t="str">
        <f>ChatEmotion辅助!D247</f>
        <v>x_xx1</v>
      </c>
      <c r="E247" s="3">
        <f>ChatEmotion辅助!E247</f>
        <v>1</v>
      </c>
    </row>
    <row r="248" spans="1:5">
      <c r="A248" s="5" t="str">
        <f t="shared" si="5"/>
        <v>#</v>
      </c>
      <c r="B248" s="3" t="str">
        <f>ChatEmotion辅助!C248</f>
        <v>大表情-海外预留</v>
      </c>
      <c r="C248" s="7" t="str">
        <f>IF(D248="x_xx1","7-100",配置总览!$H$63)</f>
        <v>7-100</v>
      </c>
      <c r="D248" s="3" t="str">
        <f>ChatEmotion辅助!D248</f>
        <v>x_xx1</v>
      </c>
      <c r="E248" s="3">
        <f>ChatEmotion辅助!E248</f>
        <v>1</v>
      </c>
    </row>
    <row r="249" spans="1:5">
      <c r="A249" s="5" t="str">
        <f t="shared" si="5"/>
        <v>#</v>
      </c>
      <c r="B249" s="3" t="str">
        <f>ChatEmotion辅助!C249</f>
        <v>大表情-海外预留</v>
      </c>
      <c r="C249" s="7" t="str">
        <f>IF(D249="x_xx1","7-100",配置总览!$H$63)</f>
        <v>7-100</v>
      </c>
      <c r="D249" s="3" t="str">
        <f>ChatEmotion辅助!D249</f>
        <v>x_xx1</v>
      </c>
      <c r="E249" s="3">
        <f>ChatEmotion辅助!E249</f>
        <v>1</v>
      </c>
    </row>
    <row r="250" spans="1:5">
      <c r="A250" s="5" t="str">
        <f t="shared" si="5"/>
        <v>#</v>
      </c>
      <c r="B250" s="3" t="str">
        <f>ChatEmotion辅助!C250</f>
        <v>大表情-海外预留</v>
      </c>
      <c r="C250" s="7" t="str">
        <f>IF(D250="x_xx1","7-100",配置总览!$H$63)</f>
        <v>7-100</v>
      </c>
      <c r="D250" s="3" t="str">
        <f>ChatEmotion辅助!D250</f>
        <v>x_xx1</v>
      </c>
      <c r="E250" s="3">
        <f>ChatEmotion辅助!E250</f>
        <v>1</v>
      </c>
    </row>
    <row r="251" spans="1:5">
      <c r="A251" s="5" t="str">
        <f t="shared" si="5"/>
        <v>#</v>
      </c>
      <c r="B251" s="3" t="str">
        <f>ChatEmotion辅助!C251</f>
        <v>大表情-海外预留</v>
      </c>
      <c r="C251" s="7" t="str">
        <f>IF(D251="x_xx1","7-100",配置总览!$H$63)</f>
        <v>7-100</v>
      </c>
      <c r="D251" s="3" t="str">
        <f>ChatEmotion辅助!D251</f>
        <v>x_xx1</v>
      </c>
      <c r="E251" s="3">
        <f>ChatEmotion辅助!E251</f>
        <v>1</v>
      </c>
    </row>
    <row r="252" spans="1:5">
      <c r="A252" s="5" t="str">
        <f t="shared" si="5"/>
        <v>#</v>
      </c>
      <c r="B252" s="3" t="str">
        <f>ChatEmotion辅助!C252</f>
        <v>大表情-海外预留</v>
      </c>
      <c r="C252" s="7" t="str">
        <f>IF(D252="x_xx1","7-100",配置总览!$H$63)</f>
        <v>7-100</v>
      </c>
      <c r="D252" s="3" t="str">
        <f>ChatEmotion辅助!D252</f>
        <v>x_xx1</v>
      </c>
      <c r="E252" s="3">
        <f>ChatEmotion辅助!E252</f>
        <v>1</v>
      </c>
    </row>
    <row r="253" spans="1:5">
      <c r="A253" s="5" t="str">
        <f t="shared" si="5"/>
        <v>#</v>
      </c>
      <c r="B253" s="3" t="str">
        <f>ChatEmotion辅助!C253</f>
        <v>大表情-海外预留</v>
      </c>
      <c r="C253" s="7" t="str">
        <f>IF(D253="x_xx1","7-100",配置总览!$H$63)</f>
        <v>7-100</v>
      </c>
      <c r="D253" s="3" t="str">
        <f>ChatEmotion辅助!D253</f>
        <v>x_xx1</v>
      </c>
      <c r="E253" s="3">
        <f>ChatEmotion辅助!E253</f>
        <v>1</v>
      </c>
    </row>
    <row r="254" spans="1:5">
      <c r="A254" s="5" t="str">
        <f t="shared" si="5"/>
        <v>#</v>
      </c>
      <c r="B254" s="3" t="str">
        <f>ChatEmotion辅助!C254</f>
        <v>大表情-海外预留</v>
      </c>
      <c r="C254" s="7" t="str">
        <f>IF(D254="x_xx1","7-100",配置总览!$H$63)</f>
        <v>7-100</v>
      </c>
      <c r="D254" s="3" t="str">
        <f>ChatEmotion辅助!D254</f>
        <v>x_xx1</v>
      </c>
      <c r="E254" s="3">
        <f>ChatEmotion辅助!E254</f>
        <v>1</v>
      </c>
    </row>
    <row r="255" spans="1:5">
      <c r="A255" s="5" t="str">
        <f t="shared" si="5"/>
        <v>#</v>
      </c>
      <c r="B255" s="3" t="str">
        <f>ChatEmotion辅助!C255</f>
        <v>大表情-海外预留</v>
      </c>
      <c r="C255" s="7" t="str">
        <f>IF(D255="x_xx1","7-100",配置总览!$H$63)</f>
        <v>7-100</v>
      </c>
      <c r="D255" s="3" t="str">
        <f>ChatEmotion辅助!D255</f>
        <v>x_xx1</v>
      </c>
      <c r="E255" s="3">
        <f>ChatEmotion辅助!E255</f>
        <v>1</v>
      </c>
    </row>
    <row r="256" spans="1:5">
      <c r="A256" s="5" t="str">
        <f t="shared" si="5"/>
        <v>#</v>
      </c>
      <c r="B256" s="3" t="str">
        <f>ChatEmotion辅助!C256</f>
        <v>大表情-海外预留</v>
      </c>
      <c r="C256" s="7" t="str">
        <f>IF(D256="x_xx1","7-100",配置总览!$H$63)</f>
        <v>7-100</v>
      </c>
      <c r="D256" s="3" t="str">
        <f>ChatEmotion辅助!D256</f>
        <v>x_xx1</v>
      </c>
      <c r="E256" s="3">
        <f>ChatEmotion辅助!E256</f>
        <v>1</v>
      </c>
    </row>
    <row r="257" spans="1:5">
      <c r="A257" s="5" t="str">
        <f t="shared" si="5"/>
        <v>#</v>
      </c>
      <c r="B257" s="3" t="str">
        <f>ChatEmotion辅助!C257</f>
        <v>大表情-海外预留</v>
      </c>
      <c r="C257" s="7" t="str">
        <f>IF(D257="x_xx1","7-100",配置总览!$H$63)</f>
        <v>7-100</v>
      </c>
      <c r="D257" s="3" t="str">
        <f>ChatEmotion辅助!D257</f>
        <v>x_xx1</v>
      </c>
      <c r="E257" s="3">
        <f>ChatEmotion辅助!E257</f>
        <v>1</v>
      </c>
    </row>
    <row r="258" spans="1:5">
      <c r="A258" s="5" t="str">
        <f t="shared" si="5"/>
        <v>#</v>
      </c>
      <c r="B258" s="3" t="str">
        <f>ChatEmotion辅助!C258</f>
        <v>大表情-海外预留</v>
      </c>
      <c r="C258" s="7" t="str">
        <f>IF(D258="x_xx1","7-100",配置总览!$H$63)</f>
        <v>7-100</v>
      </c>
      <c r="D258" s="3" t="str">
        <f>ChatEmotion辅助!D258</f>
        <v>x_xx1</v>
      </c>
      <c r="E258" s="3">
        <f>ChatEmotion辅助!E258</f>
        <v>1</v>
      </c>
    </row>
    <row r="259" spans="1:5">
      <c r="A259" s="5" t="str">
        <f t="shared" si="5"/>
        <v>#</v>
      </c>
      <c r="B259" s="3" t="str">
        <f>ChatEmotion辅助!C259</f>
        <v>大表情-海外预留</v>
      </c>
      <c r="C259" s="7" t="str">
        <f>IF(D259="x_xx1","7-100",配置总览!$H$63)</f>
        <v>7-100</v>
      </c>
      <c r="D259" s="3" t="str">
        <f>ChatEmotion辅助!D259</f>
        <v>x_xx1</v>
      </c>
      <c r="E259" s="3">
        <f>ChatEmotion辅助!E259</f>
        <v>1</v>
      </c>
    </row>
    <row r="260" spans="1:5">
      <c r="A260" s="5" t="str">
        <f t="shared" si="5"/>
        <v>#</v>
      </c>
      <c r="B260" s="3" t="str">
        <f>ChatEmotion辅助!C260</f>
        <v>大表情-海外预留</v>
      </c>
      <c r="C260" s="7" t="str">
        <f>IF(D260="x_xx1","7-100",配置总览!$H$63)</f>
        <v>7-100</v>
      </c>
      <c r="D260" s="3" t="str">
        <f>ChatEmotion辅助!D260</f>
        <v>x_xx1</v>
      </c>
      <c r="E260" s="3">
        <f>ChatEmotion辅助!E260</f>
        <v>1</v>
      </c>
    </row>
    <row r="261" spans="1:5">
      <c r="A261" s="5" t="str">
        <f t="shared" si="5"/>
        <v>#</v>
      </c>
      <c r="B261" s="3" t="str">
        <f>ChatEmotion辅助!C261</f>
        <v>大表情-海外预留</v>
      </c>
      <c r="C261" s="7" t="str">
        <f>IF(D261="x_xx1","7-100",配置总览!$H$63)</f>
        <v>7-100</v>
      </c>
      <c r="D261" s="3" t="str">
        <f>ChatEmotion辅助!D261</f>
        <v>x_xx1</v>
      </c>
      <c r="E261" s="3">
        <f>ChatEmotion辅助!E261</f>
        <v>1</v>
      </c>
    </row>
    <row r="262" spans="1:5">
      <c r="A262" s="5" t="str">
        <f t="shared" si="5"/>
        <v>#</v>
      </c>
      <c r="B262" s="3" t="str">
        <f>ChatEmotion辅助!C262</f>
        <v>大表情-海外预留</v>
      </c>
      <c r="C262" s="7" t="str">
        <f>IF(D262="x_xx1","7-100",配置总览!$H$63)</f>
        <v>7-100</v>
      </c>
      <c r="D262" s="3" t="str">
        <f>ChatEmotion辅助!D262</f>
        <v>x_xx1</v>
      </c>
      <c r="E262" s="3">
        <f>ChatEmotion辅助!E262</f>
        <v>1</v>
      </c>
    </row>
    <row r="263" spans="1:5">
      <c r="A263" s="5" t="str">
        <f t="shared" ref="A263:A300" si="6">IF(D263="x_xx1","#",IFERROR(A262+1,"#"))</f>
        <v>#</v>
      </c>
      <c r="B263" s="3" t="str">
        <f>ChatEmotion辅助!C263</f>
        <v>大表情-海外预留</v>
      </c>
      <c r="C263" s="7" t="str">
        <f>IF(D263="x_xx1","7-100",配置总览!$H$63)</f>
        <v>7-100</v>
      </c>
      <c r="D263" s="3" t="str">
        <f>ChatEmotion辅助!D263</f>
        <v>x_xx1</v>
      </c>
      <c r="E263" s="3">
        <f>ChatEmotion辅助!E263</f>
        <v>1</v>
      </c>
    </row>
    <row r="264" spans="1:5">
      <c r="A264" s="5" t="str">
        <f t="shared" si="6"/>
        <v>#</v>
      </c>
      <c r="B264" s="3" t="str">
        <f>ChatEmotion辅助!C264</f>
        <v>大表情-海外预留</v>
      </c>
      <c r="C264" s="7" t="str">
        <f>IF(D264="x_xx1","7-100",配置总览!$H$63)</f>
        <v>7-100</v>
      </c>
      <c r="D264" s="3" t="str">
        <f>ChatEmotion辅助!D264</f>
        <v>x_xx1</v>
      </c>
      <c r="E264" s="3">
        <f>ChatEmotion辅助!E264</f>
        <v>1</v>
      </c>
    </row>
    <row r="265" spans="1:5">
      <c r="A265" s="5" t="str">
        <f t="shared" si="6"/>
        <v>#</v>
      </c>
      <c r="B265" s="3" t="str">
        <f>ChatEmotion辅助!C265</f>
        <v>大表情-海外预留</v>
      </c>
      <c r="C265" s="7" t="str">
        <f>IF(D265="x_xx1","7-100",配置总览!$H$63)</f>
        <v>7-100</v>
      </c>
      <c r="D265" s="3" t="str">
        <f>ChatEmotion辅助!D265</f>
        <v>x_xx1</v>
      </c>
      <c r="E265" s="3">
        <f>ChatEmotion辅助!E265</f>
        <v>1</v>
      </c>
    </row>
    <row r="266" spans="1:5">
      <c r="A266" s="5" t="str">
        <f t="shared" si="6"/>
        <v>#</v>
      </c>
      <c r="B266" s="3" t="str">
        <f>ChatEmotion辅助!C266</f>
        <v>大表情-海外预留</v>
      </c>
      <c r="C266" s="7" t="str">
        <f>IF(D266="x_xx1","7-100",配置总览!$H$63)</f>
        <v>7-100</v>
      </c>
      <c r="D266" s="3" t="str">
        <f>ChatEmotion辅助!D266</f>
        <v>x_xx1</v>
      </c>
      <c r="E266" s="3">
        <f>ChatEmotion辅助!E266</f>
        <v>1</v>
      </c>
    </row>
    <row r="267" spans="1:5">
      <c r="A267" s="5" t="str">
        <f t="shared" si="6"/>
        <v>#</v>
      </c>
      <c r="B267" s="3" t="str">
        <f>ChatEmotion辅助!C267</f>
        <v>大表情-海外预留</v>
      </c>
      <c r="C267" s="7" t="str">
        <f>IF(D267="x_xx1","7-100",配置总览!$H$63)</f>
        <v>7-100</v>
      </c>
      <c r="D267" s="3" t="str">
        <f>ChatEmotion辅助!D267</f>
        <v>x_xx1</v>
      </c>
      <c r="E267" s="3">
        <f>ChatEmotion辅助!E267</f>
        <v>1</v>
      </c>
    </row>
    <row r="268" spans="1:5">
      <c r="A268" s="5" t="str">
        <f t="shared" si="6"/>
        <v>#</v>
      </c>
      <c r="B268" s="3" t="str">
        <f>ChatEmotion辅助!C268</f>
        <v>大表情-海外预留</v>
      </c>
      <c r="C268" s="7" t="str">
        <f>IF(D268="x_xx1","7-100",配置总览!$H$63)</f>
        <v>7-100</v>
      </c>
      <c r="D268" s="3" t="str">
        <f>ChatEmotion辅助!D268</f>
        <v>x_xx1</v>
      </c>
      <c r="E268" s="3">
        <f>ChatEmotion辅助!E268</f>
        <v>1</v>
      </c>
    </row>
    <row r="269" spans="1:5">
      <c r="A269" s="5" t="str">
        <f t="shared" si="6"/>
        <v>#</v>
      </c>
      <c r="B269" s="3" t="str">
        <f>ChatEmotion辅助!C269</f>
        <v>大表情-海外预留</v>
      </c>
      <c r="C269" s="7" t="str">
        <f>IF(D269="x_xx1","7-100",配置总览!$H$63)</f>
        <v>7-100</v>
      </c>
      <c r="D269" s="3" t="str">
        <f>ChatEmotion辅助!D269</f>
        <v>x_xx1</v>
      </c>
      <c r="E269" s="3">
        <f>ChatEmotion辅助!E269</f>
        <v>1</v>
      </c>
    </row>
    <row r="270" spans="1:5">
      <c r="A270" s="5" t="str">
        <f t="shared" si="6"/>
        <v>#</v>
      </c>
      <c r="B270" s="3" t="str">
        <f>ChatEmotion辅助!C270</f>
        <v>大表情-海外预留</v>
      </c>
      <c r="C270" s="7" t="str">
        <f>IF(D270="x_xx1","7-100",配置总览!$H$63)</f>
        <v>7-100</v>
      </c>
      <c r="D270" s="3" t="str">
        <f>ChatEmotion辅助!D270</f>
        <v>x_xx1</v>
      </c>
      <c r="E270" s="3">
        <f>ChatEmotion辅助!E270</f>
        <v>1</v>
      </c>
    </row>
    <row r="271" spans="1:5">
      <c r="A271" s="5" t="str">
        <f t="shared" si="6"/>
        <v>#</v>
      </c>
      <c r="B271" s="3" t="str">
        <f>ChatEmotion辅助!C271</f>
        <v>大表情-海外预留</v>
      </c>
      <c r="C271" s="7" t="str">
        <f>IF(D271="x_xx1","7-100",配置总览!$H$63)</f>
        <v>7-100</v>
      </c>
      <c r="D271" s="3" t="str">
        <f>ChatEmotion辅助!D271</f>
        <v>x_xx1</v>
      </c>
      <c r="E271" s="3">
        <f>ChatEmotion辅助!E271</f>
        <v>1</v>
      </c>
    </row>
    <row r="272" spans="1:5">
      <c r="A272" s="5" t="str">
        <f t="shared" si="6"/>
        <v>#</v>
      </c>
      <c r="B272" s="3" t="str">
        <f>ChatEmotion辅助!C272</f>
        <v>大表情-海外预留</v>
      </c>
      <c r="C272" s="7" t="str">
        <f>IF(D272="x_xx1","7-100",配置总览!$H$63)</f>
        <v>7-100</v>
      </c>
      <c r="D272" s="3" t="str">
        <f>ChatEmotion辅助!D272</f>
        <v>x_xx1</v>
      </c>
      <c r="E272" s="3">
        <f>ChatEmotion辅助!E272</f>
        <v>1</v>
      </c>
    </row>
    <row r="273" spans="1:5">
      <c r="A273" s="5" t="str">
        <f t="shared" si="6"/>
        <v>#</v>
      </c>
      <c r="B273" s="3" t="str">
        <f>ChatEmotion辅助!C273</f>
        <v>大表情-海外预留</v>
      </c>
      <c r="C273" s="7" t="str">
        <f>IF(D273="x_xx1","7-100",配置总览!$H$63)</f>
        <v>7-100</v>
      </c>
      <c r="D273" s="3" t="str">
        <f>ChatEmotion辅助!D273</f>
        <v>x_xx1</v>
      </c>
      <c r="E273" s="3">
        <f>ChatEmotion辅助!E273</f>
        <v>1</v>
      </c>
    </row>
    <row r="274" spans="1:5">
      <c r="A274" s="5" t="str">
        <f t="shared" si="6"/>
        <v>#</v>
      </c>
      <c r="B274" s="3" t="str">
        <f>ChatEmotion辅助!C274</f>
        <v>大表情-海外预留</v>
      </c>
      <c r="C274" s="7" t="str">
        <f>IF(D274="x_xx1","7-100",配置总览!$H$63)</f>
        <v>7-100</v>
      </c>
      <c r="D274" s="3" t="str">
        <f>ChatEmotion辅助!D274</f>
        <v>x_xx1</v>
      </c>
      <c r="E274" s="3">
        <f>ChatEmotion辅助!E274</f>
        <v>1</v>
      </c>
    </row>
    <row r="275" spans="1:5">
      <c r="A275" s="5" t="str">
        <f t="shared" si="6"/>
        <v>#</v>
      </c>
      <c r="B275" s="3" t="str">
        <f>ChatEmotion辅助!C275</f>
        <v>大表情-海外预留</v>
      </c>
      <c r="C275" s="7" t="str">
        <f>IF(D275="x_xx1","7-100",配置总览!$H$63)</f>
        <v>7-100</v>
      </c>
      <c r="D275" s="3" t="str">
        <f>ChatEmotion辅助!D275</f>
        <v>x_xx1</v>
      </c>
      <c r="E275" s="3">
        <f>ChatEmotion辅助!E275</f>
        <v>1</v>
      </c>
    </row>
    <row r="276" spans="1:5">
      <c r="A276" s="5" t="str">
        <f t="shared" si="6"/>
        <v>#</v>
      </c>
      <c r="B276" s="3" t="str">
        <f>ChatEmotion辅助!C276</f>
        <v>大表情-海外预留</v>
      </c>
      <c r="C276" s="7" t="str">
        <f>IF(D276="x_xx1","7-100",配置总览!$H$63)</f>
        <v>7-100</v>
      </c>
      <c r="D276" s="3" t="str">
        <f>ChatEmotion辅助!D276</f>
        <v>x_xx1</v>
      </c>
      <c r="E276" s="3">
        <f>ChatEmotion辅助!E276</f>
        <v>1</v>
      </c>
    </row>
    <row r="277" spans="1:5">
      <c r="A277" s="5" t="str">
        <f t="shared" si="6"/>
        <v>#</v>
      </c>
      <c r="B277" s="3" t="str">
        <f>ChatEmotion辅助!C277</f>
        <v>大表情-海外预留</v>
      </c>
      <c r="C277" s="7" t="str">
        <f>IF(D277="x_xx1","7-100",配置总览!$H$63)</f>
        <v>7-100</v>
      </c>
      <c r="D277" s="3" t="str">
        <f>ChatEmotion辅助!D277</f>
        <v>x_xx1</v>
      </c>
      <c r="E277" s="3">
        <f>ChatEmotion辅助!E277</f>
        <v>1</v>
      </c>
    </row>
    <row r="278" spans="1:5">
      <c r="A278" s="5" t="str">
        <f t="shared" si="6"/>
        <v>#</v>
      </c>
      <c r="B278" s="3" t="str">
        <f>ChatEmotion辅助!C278</f>
        <v>大表情-海外预留</v>
      </c>
      <c r="C278" s="7" t="str">
        <f>IF(D278="x_xx1","7-100",配置总览!$H$63)</f>
        <v>7-100</v>
      </c>
      <c r="D278" s="3" t="str">
        <f>ChatEmotion辅助!D278</f>
        <v>x_xx1</v>
      </c>
      <c r="E278" s="3">
        <f>ChatEmotion辅助!E278</f>
        <v>1</v>
      </c>
    </row>
    <row r="279" spans="1:5">
      <c r="A279" s="5" t="str">
        <f t="shared" si="6"/>
        <v>#</v>
      </c>
      <c r="B279" s="3" t="str">
        <f>ChatEmotion辅助!C279</f>
        <v>大表情-海外预留</v>
      </c>
      <c r="C279" s="7" t="str">
        <f>IF(D279="x_xx1","7-100",配置总览!$H$63)</f>
        <v>7-100</v>
      </c>
      <c r="D279" s="3" t="str">
        <f>ChatEmotion辅助!D279</f>
        <v>x_xx1</v>
      </c>
      <c r="E279" s="3">
        <f>ChatEmotion辅助!E279</f>
        <v>1</v>
      </c>
    </row>
    <row r="280" spans="1:5">
      <c r="A280" s="5" t="str">
        <f t="shared" si="6"/>
        <v>#</v>
      </c>
      <c r="B280" s="3" t="str">
        <f>ChatEmotion辅助!C280</f>
        <v>大表情-海外预留</v>
      </c>
      <c r="C280" s="7" t="str">
        <f>IF(D280="x_xx1","7-100",配置总览!$H$63)</f>
        <v>7-100</v>
      </c>
      <c r="D280" s="3" t="str">
        <f>ChatEmotion辅助!D280</f>
        <v>x_xx1</v>
      </c>
      <c r="E280" s="3">
        <f>ChatEmotion辅助!E280</f>
        <v>1</v>
      </c>
    </row>
    <row r="281" spans="1:5">
      <c r="A281" s="5" t="str">
        <f t="shared" si="6"/>
        <v>#</v>
      </c>
      <c r="B281" s="3" t="str">
        <f>ChatEmotion辅助!C281</f>
        <v>大表情-海外预留</v>
      </c>
      <c r="C281" s="7" t="str">
        <f>IF(D281="x_xx1","7-100",配置总览!$H$63)</f>
        <v>7-100</v>
      </c>
      <c r="D281" s="3" t="str">
        <f>ChatEmotion辅助!D281</f>
        <v>x_xx1</v>
      </c>
      <c r="E281" s="3">
        <f>ChatEmotion辅助!E281</f>
        <v>1</v>
      </c>
    </row>
    <row r="282" spans="1:5">
      <c r="A282" s="5" t="str">
        <f t="shared" si="6"/>
        <v>#</v>
      </c>
      <c r="B282" s="3" t="str">
        <f>ChatEmotion辅助!C282</f>
        <v>大表情-海外预留</v>
      </c>
      <c r="C282" s="7" t="str">
        <f>IF(D282="x_xx1","7-100",配置总览!$H$63)</f>
        <v>7-100</v>
      </c>
      <c r="D282" s="3" t="str">
        <f>ChatEmotion辅助!D282</f>
        <v>x_xx1</v>
      </c>
      <c r="E282" s="3">
        <f>ChatEmotion辅助!E282</f>
        <v>1</v>
      </c>
    </row>
    <row r="283" spans="1:5">
      <c r="A283" s="5" t="str">
        <f t="shared" si="6"/>
        <v>#</v>
      </c>
      <c r="B283" s="3" t="str">
        <f>ChatEmotion辅助!C283</f>
        <v>大表情-海外预留</v>
      </c>
      <c r="C283" s="7" t="str">
        <f>IF(D283="x_xx1","7-100",配置总览!$H$63)</f>
        <v>7-100</v>
      </c>
      <c r="D283" s="3" t="str">
        <f>ChatEmotion辅助!D283</f>
        <v>x_xx1</v>
      </c>
      <c r="E283" s="3">
        <f>ChatEmotion辅助!E283</f>
        <v>1</v>
      </c>
    </row>
    <row r="284" spans="1:5">
      <c r="A284" s="5" t="str">
        <f t="shared" si="6"/>
        <v>#</v>
      </c>
      <c r="B284" s="3" t="str">
        <f>ChatEmotion辅助!C284</f>
        <v>大表情-海外预留</v>
      </c>
      <c r="C284" s="7" t="str">
        <f>IF(D284="x_xx1","7-100",配置总览!$H$63)</f>
        <v>7-100</v>
      </c>
      <c r="D284" s="3" t="str">
        <f>ChatEmotion辅助!D284</f>
        <v>x_xx1</v>
      </c>
      <c r="E284" s="3">
        <f>ChatEmotion辅助!E284</f>
        <v>1</v>
      </c>
    </row>
    <row r="285" spans="1:5">
      <c r="A285" s="5" t="str">
        <f t="shared" si="6"/>
        <v>#</v>
      </c>
      <c r="B285" s="3" t="str">
        <f>ChatEmotion辅助!C285</f>
        <v>大表情-海外预留</v>
      </c>
      <c r="C285" s="7" t="str">
        <f>IF(D285="x_xx1","7-100",配置总览!$H$63)</f>
        <v>7-100</v>
      </c>
      <c r="D285" s="3" t="str">
        <f>ChatEmotion辅助!D285</f>
        <v>x_xx1</v>
      </c>
      <c r="E285" s="3">
        <f>ChatEmotion辅助!E285</f>
        <v>1</v>
      </c>
    </row>
    <row r="286" spans="1:5">
      <c r="A286" s="5" t="str">
        <f t="shared" si="6"/>
        <v>#</v>
      </c>
      <c r="B286" s="3" t="str">
        <f>ChatEmotion辅助!C286</f>
        <v>大表情-海外预留</v>
      </c>
      <c r="C286" s="7" t="str">
        <f>IF(D286="x_xx1","7-100",配置总览!$H$63)</f>
        <v>7-100</v>
      </c>
      <c r="D286" s="3" t="str">
        <f>ChatEmotion辅助!D286</f>
        <v>x_xx1</v>
      </c>
      <c r="E286" s="3">
        <f>ChatEmotion辅助!E286</f>
        <v>1</v>
      </c>
    </row>
    <row r="287" spans="1:5">
      <c r="A287" s="5" t="str">
        <f t="shared" si="6"/>
        <v>#</v>
      </c>
      <c r="B287" s="3" t="str">
        <f>ChatEmotion辅助!C287</f>
        <v>大表情-海外预留</v>
      </c>
      <c r="C287" s="7" t="str">
        <f>IF(D287="x_xx1","7-100",配置总览!$H$63)</f>
        <v>7-100</v>
      </c>
      <c r="D287" s="3" t="str">
        <f>ChatEmotion辅助!D287</f>
        <v>x_xx1</v>
      </c>
      <c r="E287" s="3">
        <f>ChatEmotion辅助!E287</f>
        <v>1</v>
      </c>
    </row>
    <row r="288" spans="1:5">
      <c r="A288" s="5" t="str">
        <f t="shared" si="6"/>
        <v>#</v>
      </c>
      <c r="B288" s="3" t="str">
        <f>ChatEmotion辅助!C288</f>
        <v>大表情-海外预留</v>
      </c>
      <c r="C288" s="7" t="str">
        <f>IF(D288="x_xx1","7-100",配置总览!$H$63)</f>
        <v>7-100</v>
      </c>
      <c r="D288" s="3" t="str">
        <f>ChatEmotion辅助!D288</f>
        <v>x_xx1</v>
      </c>
      <c r="E288" s="3">
        <f>ChatEmotion辅助!E288</f>
        <v>1</v>
      </c>
    </row>
    <row r="289" spans="1:5">
      <c r="A289" s="5" t="str">
        <f t="shared" si="6"/>
        <v>#</v>
      </c>
      <c r="B289" s="3" t="str">
        <f>ChatEmotion辅助!C289</f>
        <v>大表情-海外预留</v>
      </c>
      <c r="C289" s="7" t="str">
        <f>IF(D289="x_xx1","7-100",配置总览!$H$63)</f>
        <v>7-100</v>
      </c>
      <c r="D289" s="3" t="str">
        <f>ChatEmotion辅助!D289</f>
        <v>x_xx1</v>
      </c>
      <c r="E289" s="3">
        <f>ChatEmotion辅助!E289</f>
        <v>1</v>
      </c>
    </row>
    <row r="290" spans="1:5">
      <c r="A290" s="5" t="str">
        <f t="shared" si="6"/>
        <v>#</v>
      </c>
      <c r="B290" s="3" t="str">
        <f>ChatEmotion辅助!C290</f>
        <v>大表情-海外预留</v>
      </c>
      <c r="C290" s="7" t="str">
        <f>IF(D290="x_xx1","7-100",配置总览!$H$63)</f>
        <v>7-100</v>
      </c>
      <c r="D290" s="3" t="str">
        <f>ChatEmotion辅助!D290</f>
        <v>x_xx1</v>
      </c>
      <c r="E290" s="3">
        <f>ChatEmotion辅助!E290</f>
        <v>1</v>
      </c>
    </row>
    <row r="291" spans="1:5">
      <c r="A291" s="5" t="str">
        <f t="shared" si="6"/>
        <v>#</v>
      </c>
      <c r="B291" s="3" t="str">
        <f>ChatEmotion辅助!C291</f>
        <v>大表情-海外预留</v>
      </c>
      <c r="C291" s="7" t="str">
        <f>IF(D291="x_xx1","7-100",配置总览!$H$63)</f>
        <v>7-100</v>
      </c>
      <c r="D291" s="3" t="str">
        <f>ChatEmotion辅助!D291</f>
        <v>x_xx1</v>
      </c>
      <c r="E291" s="3">
        <f>ChatEmotion辅助!E291</f>
        <v>1</v>
      </c>
    </row>
    <row r="292" spans="1:5">
      <c r="A292" s="5" t="str">
        <f t="shared" si="6"/>
        <v>#</v>
      </c>
      <c r="B292" s="3" t="str">
        <f>ChatEmotion辅助!C292</f>
        <v>大表情-海外预留</v>
      </c>
      <c r="C292" s="7" t="str">
        <f>IF(D292="x_xx1","7-100",配置总览!$H$63)</f>
        <v>7-100</v>
      </c>
      <c r="D292" s="3" t="str">
        <f>ChatEmotion辅助!D292</f>
        <v>x_xx1</v>
      </c>
      <c r="E292" s="3">
        <f>ChatEmotion辅助!E292</f>
        <v>1</v>
      </c>
    </row>
    <row r="293" spans="1:5">
      <c r="A293" s="5" t="str">
        <f t="shared" si="6"/>
        <v>#</v>
      </c>
      <c r="B293" s="3" t="str">
        <f>ChatEmotion辅助!C293</f>
        <v>大表情-海外预留</v>
      </c>
      <c r="C293" s="7" t="str">
        <f>IF(D293="x_xx1","7-100",配置总览!$H$63)</f>
        <v>7-100</v>
      </c>
      <c r="D293" s="3" t="str">
        <f>ChatEmotion辅助!D293</f>
        <v>x_xx1</v>
      </c>
      <c r="E293" s="3">
        <f>ChatEmotion辅助!E293</f>
        <v>1</v>
      </c>
    </row>
    <row r="294" spans="1:5">
      <c r="A294" s="5" t="str">
        <f t="shared" si="6"/>
        <v>#</v>
      </c>
      <c r="B294" s="3" t="str">
        <f>ChatEmotion辅助!C294</f>
        <v>大表情-海外预留</v>
      </c>
      <c r="C294" s="7" t="str">
        <f>IF(D294="x_xx1","7-100",配置总览!$H$63)</f>
        <v>7-100</v>
      </c>
      <c r="D294" s="3" t="str">
        <f>ChatEmotion辅助!D294</f>
        <v>x_xx1</v>
      </c>
      <c r="E294" s="3">
        <f>ChatEmotion辅助!E294</f>
        <v>1</v>
      </c>
    </row>
    <row r="295" spans="1:5">
      <c r="A295" s="5" t="str">
        <f t="shared" si="6"/>
        <v>#</v>
      </c>
      <c r="B295" s="3" t="str">
        <f>ChatEmotion辅助!C295</f>
        <v>大表情-海外预留</v>
      </c>
      <c r="C295" s="7" t="str">
        <f>IF(D295="x_xx1","7-100",配置总览!$H$63)</f>
        <v>7-100</v>
      </c>
      <c r="D295" s="3" t="str">
        <f>ChatEmotion辅助!D295</f>
        <v>x_xx1</v>
      </c>
      <c r="E295" s="3">
        <f>ChatEmotion辅助!E295</f>
        <v>1</v>
      </c>
    </row>
    <row r="296" spans="1:5">
      <c r="A296" s="5" t="str">
        <f t="shared" si="6"/>
        <v>#</v>
      </c>
      <c r="B296" s="3" t="str">
        <f>ChatEmotion辅助!C296</f>
        <v>大表情-海外预留</v>
      </c>
      <c r="C296" s="7" t="str">
        <f>IF(D296="x_xx1","7-100",配置总览!$H$63)</f>
        <v>7-100</v>
      </c>
      <c r="D296" s="3" t="str">
        <f>ChatEmotion辅助!D296</f>
        <v>x_xx1</v>
      </c>
      <c r="E296" s="3">
        <f>ChatEmotion辅助!E296</f>
        <v>1</v>
      </c>
    </row>
    <row r="297" spans="1:5">
      <c r="A297" s="5" t="str">
        <f t="shared" si="6"/>
        <v>#</v>
      </c>
      <c r="B297" s="3" t="str">
        <f>ChatEmotion辅助!C297</f>
        <v>大表情-海外预留</v>
      </c>
      <c r="C297" s="7" t="str">
        <f>IF(D297="x_xx1","7-100",配置总览!$H$63)</f>
        <v>7-100</v>
      </c>
      <c r="D297" s="3" t="str">
        <f>ChatEmotion辅助!D297</f>
        <v>x_xx1</v>
      </c>
      <c r="E297" s="3">
        <f>ChatEmotion辅助!E297</f>
        <v>1</v>
      </c>
    </row>
    <row r="298" spans="1:5">
      <c r="A298" s="5" t="str">
        <f t="shared" si="6"/>
        <v>#</v>
      </c>
      <c r="B298" s="3" t="str">
        <f>ChatEmotion辅助!C298</f>
        <v>大表情-海外预留</v>
      </c>
      <c r="C298" s="7" t="str">
        <f>IF(D298="x_xx1","7-100",配置总览!$H$63)</f>
        <v>7-100</v>
      </c>
      <c r="D298" s="3" t="str">
        <f>ChatEmotion辅助!D298</f>
        <v>x_xx1</v>
      </c>
      <c r="E298" s="3">
        <f>ChatEmotion辅助!E298</f>
        <v>1</v>
      </c>
    </row>
    <row r="299" spans="1:5">
      <c r="A299" s="5" t="str">
        <f t="shared" si="6"/>
        <v>#</v>
      </c>
      <c r="B299" s="3" t="str">
        <f>ChatEmotion辅助!C299</f>
        <v>大表情-海外预留</v>
      </c>
      <c r="C299" s="7" t="str">
        <f>IF(D299="x_xx1","7-100",配置总览!$H$63)</f>
        <v>7-100</v>
      </c>
      <c r="D299" s="3" t="str">
        <f>ChatEmotion辅助!D299</f>
        <v>x_xx1</v>
      </c>
      <c r="E299" s="3">
        <f>ChatEmotion辅助!E299</f>
        <v>1</v>
      </c>
    </row>
    <row r="300" spans="1:5">
      <c r="A300" s="5" t="str">
        <f t="shared" si="6"/>
        <v>#</v>
      </c>
      <c r="B300" s="3" t="str">
        <f>ChatEmotion辅助!C300</f>
        <v>大表情-海外预留</v>
      </c>
      <c r="C300" s="7" t="str">
        <f>IF(D300="x_xx1","7-100",配置总览!$H$63)</f>
        <v>7-100</v>
      </c>
      <c r="D300" s="3" t="str">
        <f>ChatEmotion辅助!D300</f>
        <v>x_xx1</v>
      </c>
      <c r="E300" s="3">
        <f>ChatEmotion辅助!E300</f>
        <v>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300"/>
  <sheetViews>
    <sheetView topLeftCell="A52" workbookViewId="0">
      <selection activeCell="C79" sqref="C79"/>
    </sheetView>
  </sheetViews>
  <sheetFormatPr defaultColWidth="9" defaultRowHeight="14.25"/>
  <cols>
    <col min="1" max="1" width="9" style="1"/>
    <col min="2" max="2" width="9" style="1" customWidth="1"/>
    <col min="3" max="3" width="33.375" style="2" customWidth="1"/>
    <col min="4" max="4" width="10.875" style="2" customWidth="1"/>
    <col min="5" max="16383" width="9" style="2"/>
  </cols>
  <sheetData>
    <row r="5" spans="1:13">
      <c r="A5" s="1">
        <v>1</v>
      </c>
      <c r="B5" s="1" t="str">
        <f>IF(A5&gt;$K$26,"大表情-海外预留",LOOKUP(A5,$K$5:$K$24,$L$5:$L$24))</f>
        <v>一条来人</v>
      </c>
      <c r="C5" s="3" t="str">
        <f>IF(A5&gt;$K$26,"大表情-海外预留","大表情-"&amp;配置总览!$E$60&amp;"-"&amp;B5)</f>
        <v>大表情-浣浣来了-一条来人</v>
      </c>
      <c r="D5" s="4" t="str">
        <f>IF(A5&gt;$K$26,"x_xx1",配置总览!$H$64&amp;LOOKUP(A5,$K$5:$K$24,$M$5:$M$24)&amp;"_"&amp;A5-VLOOKUP(B5,$L$5:$N$24,3,0))</f>
        <v>H_YTLR_1</v>
      </c>
      <c r="E5" s="3">
        <f>IF(A5&gt;$K$26,1,IF(B5=B4,0,1))</f>
        <v>1</v>
      </c>
      <c r="K5" s="2">
        <v>0.5</v>
      </c>
      <c r="L5" s="2" t="str">
        <f>配置总览!M62</f>
        <v>一条来人</v>
      </c>
      <c r="M5" s="2" t="str">
        <f>配置总览!N62</f>
        <v>YTLR</v>
      </c>
    </row>
    <row r="6" spans="1:14">
      <c r="A6" s="1">
        <v>2</v>
      </c>
      <c r="B6" s="1" t="str">
        <f t="shared" ref="B6:B69" si="0">IF(A6&gt;$K$26,"大表情-海外预留",LOOKUP(A6,$K$5:$K$24,$L$5:$L$24))</f>
        <v>一条来人</v>
      </c>
      <c r="C6" s="3" t="str">
        <f>IF(A6&gt;$K$26,"大表情-海外预留","大表情-"&amp;配置总览!$E$60&amp;"-"&amp;B6)</f>
        <v>大表情-浣浣来了-一条来人</v>
      </c>
      <c r="D6" s="4" t="str">
        <f>IF(A6&gt;$K$26,"x_xx1",配置总览!$H$64&amp;LOOKUP(A6,$K$5:$K$24,$M$5:$M$24)&amp;"_"&amp;A6-VLOOKUP(B6,$L$5:$N$24,3,0))</f>
        <v>H_YTLR_2</v>
      </c>
      <c r="E6" s="3">
        <f t="shared" ref="E6:E69" si="1">IF(A6&gt;$K$26,1,IF(B6=B5,0,1))</f>
        <v>0</v>
      </c>
      <c r="J6" s="5">
        <f>配置总览!O62</f>
        <v>6</v>
      </c>
      <c r="K6" s="2">
        <f>J6+K5</f>
        <v>6.5</v>
      </c>
      <c r="L6" s="2" t="str">
        <f>配置总览!M63</f>
        <v>随缘进组</v>
      </c>
      <c r="M6" s="2" t="str">
        <f>配置总览!N63</f>
        <v>SYJZ</v>
      </c>
      <c r="N6" s="5">
        <f>J6</f>
        <v>6</v>
      </c>
    </row>
    <row r="7" spans="1:14">
      <c r="A7" s="1">
        <v>3</v>
      </c>
      <c r="B7" s="1" t="str">
        <f t="shared" si="0"/>
        <v>一条来人</v>
      </c>
      <c r="C7" s="3" t="str">
        <f>IF(A7&gt;$K$26,"大表情-海外预留","大表情-"&amp;配置总览!$E$60&amp;"-"&amp;B7)</f>
        <v>大表情-浣浣来了-一条来人</v>
      </c>
      <c r="D7" s="4" t="str">
        <f>IF(A7&gt;$K$26,"x_xx1",配置总览!$H$64&amp;LOOKUP(A7,$K$5:$K$24,$M$5:$M$24)&amp;"_"&amp;A7-VLOOKUP(B7,$L$5:$N$24,3,0))</f>
        <v>H_YTLR_3</v>
      </c>
      <c r="E7" s="3">
        <f t="shared" si="1"/>
        <v>0</v>
      </c>
      <c r="J7" s="5">
        <f>配置总览!O63</f>
        <v>20</v>
      </c>
      <c r="K7" s="2">
        <f t="shared" ref="K7:K24" si="2">J7+K6</f>
        <v>26.5</v>
      </c>
      <c r="L7" s="2" t="str">
        <f>配置总览!M64</f>
        <v>25速来</v>
      </c>
      <c r="M7" s="2" t="str">
        <f>配置总览!N64</f>
        <v>25SL</v>
      </c>
      <c r="N7" s="5">
        <f>J7+N6</f>
        <v>26</v>
      </c>
    </row>
    <row r="8" spans="1:14">
      <c r="A8" s="1">
        <v>4</v>
      </c>
      <c r="B8" s="1" t="str">
        <f t="shared" si="0"/>
        <v>一条来人</v>
      </c>
      <c r="C8" s="3" t="str">
        <f>IF(A8&gt;$K$26,"大表情-海外预留","大表情-"&amp;配置总览!$E$60&amp;"-"&amp;B8)</f>
        <v>大表情-浣浣来了-一条来人</v>
      </c>
      <c r="D8" s="4" t="str">
        <f>IF(A8&gt;$K$26,"x_xx1",配置总览!$H$64&amp;LOOKUP(A8,$K$5:$K$24,$M$5:$M$24)&amp;"_"&amp;A8-VLOOKUP(B8,$L$5:$N$24,3,0))</f>
        <v>H_YTLR_4</v>
      </c>
      <c r="E8" s="3">
        <f t="shared" si="1"/>
        <v>0</v>
      </c>
      <c r="J8" s="5">
        <f>配置总览!O64</f>
        <v>4</v>
      </c>
      <c r="K8" s="2">
        <f t="shared" si="2"/>
        <v>30.5</v>
      </c>
      <c r="L8" s="2" t="str">
        <f>配置总览!M65</f>
        <v>吃瓜</v>
      </c>
      <c r="M8" s="2" t="str">
        <f>配置总览!N65</f>
        <v>CG</v>
      </c>
      <c r="N8" s="5">
        <f t="shared" ref="N8:N25" si="3">J8+N7</f>
        <v>30</v>
      </c>
    </row>
    <row r="9" spans="1:14">
      <c r="A9" s="1">
        <v>5</v>
      </c>
      <c r="B9" s="1" t="str">
        <f t="shared" si="0"/>
        <v>一条来人</v>
      </c>
      <c r="C9" s="3" t="str">
        <f>IF(A9&gt;$K$26,"大表情-海外预留","大表情-"&amp;配置总览!$E$60&amp;"-"&amp;B9)</f>
        <v>大表情-浣浣来了-一条来人</v>
      </c>
      <c r="D9" s="4" t="str">
        <f>IF(A9&gt;$K$26,"x_xx1",配置总览!$H$64&amp;LOOKUP(A9,$K$5:$K$24,$M$5:$M$24)&amp;"_"&amp;A9-VLOOKUP(B9,$L$5:$N$24,3,0))</f>
        <v>H_YTLR_5</v>
      </c>
      <c r="E9" s="3">
        <f t="shared" si="1"/>
        <v>0</v>
      </c>
      <c r="J9" s="5">
        <f>配置总览!O65</f>
        <v>23</v>
      </c>
      <c r="K9" s="2">
        <f t="shared" si="2"/>
        <v>53.5</v>
      </c>
      <c r="L9" s="2" t="str">
        <f>配置总览!M66</f>
        <v>CPDD</v>
      </c>
      <c r="M9" s="2" t="str">
        <f>配置总览!N66</f>
        <v>CPDD</v>
      </c>
      <c r="N9" s="5">
        <f t="shared" si="3"/>
        <v>53</v>
      </c>
    </row>
    <row r="10" spans="1:14">
      <c r="A10" s="1">
        <v>6</v>
      </c>
      <c r="B10" s="1" t="str">
        <f t="shared" si="0"/>
        <v>一条来人</v>
      </c>
      <c r="C10" s="3" t="str">
        <f>IF(A10&gt;$K$26,"大表情-海外预留","大表情-"&amp;配置总览!$E$60&amp;"-"&amp;B10)</f>
        <v>大表情-浣浣来了-一条来人</v>
      </c>
      <c r="D10" s="4" t="str">
        <f>IF(A10&gt;$K$26,"x_xx1",配置总览!$H$64&amp;LOOKUP(A10,$K$5:$K$24,$M$5:$M$24)&amp;"_"&amp;A10-VLOOKUP(B10,$L$5:$N$24,3,0))</f>
        <v>H_YTLR_6</v>
      </c>
      <c r="E10" s="3">
        <f t="shared" si="1"/>
        <v>0</v>
      </c>
      <c r="J10" s="5">
        <f>配置总览!O66</f>
        <v>6</v>
      </c>
      <c r="K10" s="2">
        <f t="shared" si="2"/>
        <v>59.5</v>
      </c>
      <c r="L10" s="2" t="str">
        <f>配置总览!M67</f>
        <v>踩在脚下</v>
      </c>
      <c r="M10" s="2" t="str">
        <f>配置总览!N67</f>
        <v>CZJX</v>
      </c>
      <c r="N10" s="5">
        <f t="shared" si="3"/>
        <v>59</v>
      </c>
    </row>
    <row r="11" spans="1:14">
      <c r="A11" s="1">
        <v>7</v>
      </c>
      <c r="B11" s="1" t="str">
        <f t="shared" si="0"/>
        <v>随缘进组</v>
      </c>
      <c r="C11" s="3" t="str">
        <f>IF(A11&gt;$K$26,"大表情-海外预留","大表情-"&amp;配置总览!$E$60&amp;"-"&amp;B11)</f>
        <v>大表情-浣浣来了-随缘进组</v>
      </c>
      <c r="D11" s="4" t="str">
        <f>IF(A11&gt;$K$26,"x_xx1",配置总览!$H$64&amp;LOOKUP(A11,$K$5:$K$24,$M$5:$M$24)&amp;"_"&amp;A11-VLOOKUP(B11,$L$5:$N$24,3,0))</f>
        <v>H_SYJZ_1</v>
      </c>
      <c r="E11" s="3">
        <f t="shared" si="1"/>
        <v>1</v>
      </c>
      <c r="J11" s="5">
        <f>配置总览!O67</f>
        <v>12</v>
      </c>
      <c r="K11" s="2">
        <f t="shared" si="2"/>
        <v>71.5</v>
      </c>
      <c r="L11" s="2" t="str">
        <f>配置总览!M68</f>
        <v>等你</v>
      </c>
      <c r="M11" s="2" t="str">
        <f>配置总览!N68</f>
        <v>DN</v>
      </c>
      <c r="N11" s="5">
        <f t="shared" si="3"/>
        <v>71</v>
      </c>
    </row>
    <row r="12" spans="1:14">
      <c r="A12" s="1">
        <v>8</v>
      </c>
      <c r="B12" s="1" t="str">
        <f t="shared" si="0"/>
        <v>随缘进组</v>
      </c>
      <c r="C12" s="3" t="str">
        <f>IF(A12&gt;$K$26,"大表情-海外预留","大表情-"&amp;配置总览!$E$60&amp;"-"&amp;B12)</f>
        <v>大表情-浣浣来了-随缘进组</v>
      </c>
      <c r="D12" s="4" t="str">
        <f>IF(A12&gt;$K$26,"x_xx1",配置总览!$H$64&amp;LOOKUP(A12,$K$5:$K$24,$M$5:$M$24)&amp;"_"&amp;A12-VLOOKUP(B12,$L$5:$N$24,3,0))</f>
        <v>H_SYJZ_2</v>
      </c>
      <c r="E12" s="3">
        <f t="shared" si="1"/>
        <v>0</v>
      </c>
      <c r="J12" s="5">
        <f>配置总览!O68</f>
        <v>6</v>
      </c>
      <c r="K12" s="2">
        <f t="shared" si="2"/>
        <v>77.5</v>
      </c>
      <c r="L12" s="2" t="str">
        <f>配置总览!M69</f>
        <v>绝了</v>
      </c>
      <c r="M12" s="2" t="str">
        <f>配置总览!N69</f>
        <v>JL</v>
      </c>
      <c r="N12" s="5">
        <f t="shared" si="3"/>
        <v>77</v>
      </c>
    </row>
    <row r="13" spans="1:14">
      <c r="A13" s="1">
        <v>9</v>
      </c>
      <c r="B13" s="1" t="str">
        <f t="shared" si="0"/>
        <v>随缘进组</v>
      </c>
      <c r="C13" s="3" t="str">
        <f>IF(A13&gt;$K$26,"大表情-海外预留","大表情-"&amp;配置总览!$E$60&amp;"-"&amp;B13)</f>
        <v>大表情-浣浣来了-随缘进组</v>
      </c>
      <c r="D13" s="4" t="str">
        <f>IF(A13&gt;$K$26,"x_xx1",配置总览!$H$64&amp;LOOKUP(A13,$K$5:$K$24,$M$5:$M$24)&amp;"_"&amp;A13-VLOOKUP(B13,$L$5:$N$24,3,0))</f>
        <v>H_SYJZ_3</v>
      </c>
      <c r="E13" s="3">
        <f t="shared" si="1"/>
        <v>0</v>
      </c>
      <c r="J13" s="5">
        <f>配置总览!O69</f>
        <v>48</v>
      </c>
      <c r="K13" s="2">
        <f t="shared" si="2"/>
        <v>125.5</v>
      </c>
      <c r="L13" s="2" t="str">
        <f>配置总览!M70</f>
        <v>哭了</v>
      </c>
      <c r="M13" s="2" t="str">
        <f>配置总览!N70</f>
        <v>KL</v>
      </c>
      <c r="N13" s="5">
        <f t="shared" si="3"/>
        <v>125</v>
      </c>
    </row>
    <row r="14" spans="1:14">
      <c r="A14" s="1">
        <v>10</v>
      </c>
      <c r="B14" s="1" t="str">
        <f t="shared" si="0"/>
        <v>随缘进组</v>
      </c>
      <c r="C14" s="3" t="str">
        <f>IF(A14&gt;$K$26,"大表情-海外预留","大表情-"&amp;配置总览!$E$60&amp;"-"&amp;B14)</f>
        <v>大表情-浣浣来了-随缘进组</v>
      </c>
      <c r="D14" s="4" t="str">
        <f>IF(A14&gt;$K$26,"x_xx1",配置总览!$H$64&amp;LOOKUP(A14,$K$5:$K$24,$M$5:$M$24)&amp;"_"&amp;A14-VLOOKUP(B14,$L$5:$N$24,3,0))</f>
        <v>H_SYJZ_4</v>
      </c>
      <c r="E14" s="3">
        <f t="shared" si="1"/>
        <v>0</v>
      </c>
      <c r="J14" s="5">
        <f>配置总览!O70</f>
        <v>37</v>
      </c>
      <c r="K14" s="2">
        <f t="shared" si="2"/>
        <v>162.5</v>
      </c>
      <c r="L14" s="2" t="str">
        <f>配置总览!M71</f>
        <v>笑死</v>
      </c>
      <c r="M14" s="2" t="str">
        <f>配置总览!N71</f>
        <v>XS</v>
      </c>
      <c r="N14" s="5">
        <f t="shared" si="3"/>
        <v>162</v>
      </c>
    </row>
    <row r="15" spans="1:14">
      <c r="A15" s="1">
        <v>11</v>
      </c>
      <c r="B15" s="1" t="str">
        <f t="shared" si="0"/>
        <v>随缘进组</v>
      </c>
      <c r="C15" s="3" t="str">
        <f>IF(A15&gt;$K$26,"大表情-海外预留","大表情-"&amp;配置总览!$E$60&amp;"-"&amp;B15)</f>
        <v>大表情-浣浣来了-随缘进组</v>
      </c>
      <c r="D15" s="4" t="str">
        <f>IF(A15&gt;$K$26,"x_xx1",配置总览!$H$64&amp;LOOKUP(A15,$K$5:$K$24,$M$5:$M$24)&amp;"_"&amp;A15-VLOOKUP(B15,$L$5:$N$24,3,0))</f>
        <v>H_SYJZ_5</v>
      </c>
      <c r="E15" s="3">
        <f t="shared" si="1"/>
        <v>0</v>
      </c>
      <c r="J15" s="5">
        <f>配置总览!O71</f>
        <v>3</v>
      </c>
      <c r="K15" s="2">
        <f t="shared" si="2"/>
        <v>165.5</v>
      </c>
      <c r="L15" s="2" t="str">
        <f>配置总览!M72</f>
        <v>谢谢大佬</v>
      </c>
      <c r="M15" s="2" t="str">
        <f>配置总览!N72</f>
        <v>XXDL</v>
      </c>
      <c r="N15" s="5">
        <f t="shared" si="3"/>
        <v>165</v>
      </c>
    </row>
    <row r="16" spans="1:14">
      <c r="A16" s="1">
        <v>12</v>
      </c>
      <c r="B16" s="1" t="str">
        <f t="shared" si="0"/>
        <v>随缘进组</v>
      </c>
      <c r="C16" s="3" t="str">
        <f>IF(A16&gt;$K$26,"大表情-海外预留","大表情-"&amp;配置总览!$E$60&amp;"-"&amp;B16)</f>
        <v>大表情-浣浣来了-随缘进组</v>
      </c>
      <c r="D16" s="4" t="str">
        <f>IF(A16&gt;$K$26,"x_xx1",配置总览!$H$64&amp;LOOKUP(A16,$K$5:$K$24,$M$5:$M$24)&amp;"_"&amp;A16-VLOOKUP(B16,$L$5:$N$24,3,0))</f>
        <v>H_SYJZ_6</v>
      </c>
      <c r="E16" s="3">
        <f t="shared" si="1"/>
        <v>0</v>
      </c>
      <c r="J16" s="5">
        <f>配置总览!O72</f>
        <v>19</v>
      </c>
      <c r="K16" s="2">
        <f t="shared" si="2"/>
        <v>184.5</v>
      </c>
      <c r="L16" s="2" t="str">
        <f>配置总览!M73</f>
        <v>拽</v>
      </c>
      <c r="M16" s="2" t="str">
        <f>配置总览!N73</f>
        <v>Z</v>
      </c>
      <c r="N16" s="5">
        <f t="shared" si="3"/>
        <v>184</v>
      </c>
    </row>
    <row r="17" spans="1:14">
      <c r="A17" s="1">
        <v>13</v>
      </c>
      <c r="B17" s="1" t="str">
        <f t="shared" si="0"/>
        <v>随缘进组</v>
      </c>
      <c r="C17" s="3" t="str">
        <f>IF(A17&gt;$K$26,"大表情-海外预留","大表情-"&amp;配置总览!$E$60&amp;"-"&amp;B17)</f>
        <v>大表情-浣浣来了-随缘进组</v>
      </c>
      <c r="D17" s="4" t="str">
        <f>IF(A17&gt;$K$26,"x_xx1",配置总览!$H$64&amp;LOOKUP(A17,$K$5:$K$24,$M$5:$M$24)&amp;"_"&amp;A17-VLOOKUP(B17,$L$5:$N$24,3,0))</f>
        <v>H_SYJZ_7</v>
      </c>
      <c r="E17" s="3">
        <f t="shared" si="1"/>
        <v>0</v>
      </c>
      <c r="J17" s="5">
        <f>配置总览!O73</f>
        <v>2</v>
      </c>
      <c r="K17" s="2">
        <f t="shared" si="2"/>
        <v>186.5</v>
      </c>
      <c r="L17" s="2" t="str">
        <f>配置总览!M74</f>
        <v>你好菜啊</v>
      </c>
      <c r="M17" s="2" t="str">
        <f>配置总览!N74</f>
        <v>NHCA</v>
      </c>
      <c r="N17" s="5">
        <f t="shared" si="3"/>
        <v>186</v>
      </c>
    </row>
    <row r="18" spans="1:14">
      <c r="A18" s="1">
        <v>14</v>
      </c>
      <c r="B18" s="1" t="str">
        <f t="shared" si="0"/>
        <v>随缘进组</v>
      </c>
      <c r="C18" s="3" t="str">
        <f>IF(A18&gt;$K$26,"大表情-海外预留","大表情-"&amp;配置总览!$E$60&amp;"-"&amp;B18)</f>
        <v>大表情-浣浣来了-随缘进组</v>
      </c>
      <c r="D18" s="4" t="str">
        <f>IF(A18&gt;$K$26,"x_xx1",配置总览!$H$64&amp;LOOKUP(A18,$K$5:$K$24,$M$5:$M$24)&amp;"_"&amp;A18-VLOOKUP(B18,$L$5:$N$24,3,0))</f>
        <v>H_SYJZ_8</v>
      </c>
      <c r="E18" s="3">
        <f t="shared" si="1"/>
        <v>0</v>
      </c>
      <c r="J18" s="5">
        <f>配置总览!O74</f>
        <v>5</v>
      </c>
      <c r="K18" s="2">
        <f t="shared" si="2"/>
        <v>191.5</v>
      </c>
      <c r="L18" s="2" t="str">
        <f>配置总览!M75</f>
        <v>婉拒了哈</v>
      </c>
      <c r="M18" s="2" t="str">
        <f>配置总览!N75</f>
        <v>WJLH</v>
      </c>
      <c r="N18" s="5">
        <f t="shared" si="3"/>
        <v>191</v>
      </c>
    </row>
    <row r="19" spans="1:14">
      <c r="A19" s="1">
        <v>15</v>
      </c>
      <c r="B19" s="1" t="str">
        <f t="shared" si="0"/>
        <v>随缘进组</v>
      </c>
      <c r="C19" s="3" t="str">
        <f>IF(A19&gt;$K$26,"大表情-海外预留","大表情-"&amp;配置总览!$E$60&amp;"-"&amp;B19)</f>
        <v>大表情-浣浣来了-随缘进组</v>
      </c>
      <c r="D19" s="4" t="str">
        <f>IF(A19&gt;$K$26,"x_xx1",配置总览!$H$64&amp;LOOKUP(A19,$K$5:$K$24,$M$5:$M$24)&amp;"_"&amp;A19-VLOOKUP(B19,$L$5:$N$24,3,0))</f>
        <v>H_SYJZ_9</v>
      </c>
      <c r="E19" s="3">
        <f t="shared" si="1"/>
        <v>0</v>
      </c>
      <c r="J19" s="5">
        <f>配置总览!O75</f>
        <v>33</v>
      </c>
      <c r="K19" s="2">
        <f t="shared" si="2"/>
        <v>224.5</v>
      </c>
      <c r="L19" s="2">
        <f>配置总览!M76</f>
        <v>0</v>
      </c>
      <c r="M19" s="2">
        <f>配置总览!N76</f>
        <v>0</v>
      </c>
      <c r="N19" s="5">
        <f t="shared" si="3"/>
        <v>224</v>
      </c>
    </row>
    <row r="20" spans="1:14">
      <c r="A20" s="1">
        <v>16</v>
      </c>
      <c r="B20" s="1" t="str">
        <f t="shared" si="0"/>
        <v>随缘进组</v>
      </c>
      <c r="C20" s="3" t="str">
        <f>IF(A20&gt;$K$26,"大表情-海外预留","大表情-"&amp;配置总览!$E$60&amp;"-"&amp;B20)</f>
        <v>大表情-浣浣来了-随缘进组</v>
      </c>
      <c r="D20" s="4" t="str">
        <f>IF(A20&gt;$K$26,"x_xx1",配置总览!$H$64&amp;LOOKUP(A20,$K$5:$K$24,$M$5:$M$24)&amp;"_"&amp;A20-VLOOKUP(B20,$L$5:$N$24,3,0))</f>
        <v>H_SYJZ_10</v>
      </c>
      <c r="E20" s="3">
        <f t="shared" si="1"/>
        <v>0</v>
      </c>
      <c r="J20" s="5">
        <f>配置总览!O76</f>
        <v>0</v>
      </c>
      <c r="K20" s="2">
        <f t="shared" si="2"/>
        <v>224.5</v>
      </c>
      <c r="L20" s="2">
        <f>配置总览!M77</f>
        <v>0</v>
      </c>
      <c r="M20" s="2">
        <f>配置总览!N77</f>
        <v>0</v>
      </c>
      <c r="N20" s="5">
        <f t="shared" si="3"/>
        <v>224</v>
      </c>
    </row>
    <row r="21" spans="1:14">
      <c r="A21" s="1">
        <v>17</v>
      </c>
      <c r="B21" s="1" t="str">
        <f t="shared" si="0"/>
        <v>随缘进组</v>
      </c>
      <c r="C21" s="3" t="str">
        <f>IF(A21&gt;$K$26,"大表情-海外预留","大表情-"&amp;配置总览!$E$60&amp;"-"&amp;B21)</f>
        <v>大表情-浣浣来了-随缘进组</v>
      </c>
      <c r="D21" s="4" t="str">
        <f>IF(A21&gt;$K$26,"x_xx1",配置总览!$H$64&amp;LOOKUP(A21,$K$5:$K$24,$M$5:$M$24)&amp;"_"&amp;A21-VLOOKUP(B21,$L$5:$N$24,3,0))</f>
        <v>H_SYJZ_11</v>
      </c>
      <c r="E21" s="3">
        <f t="shared" si="1"/>
        <v>0</v>
      </c>
      <c r="J21" s="5">
        <f>配置总览!O77</f>
        <v>0</v>
      </c>
      <c r="K21" s="2">
        <f t="shared" si="2"/>
        <v>224.5</v>
      </c>
      <c r="L21" s="2">
        <f>配置总览!M78</f>
        <v>0</v>
      </c>
      <c r="M21" s="2">
        <f>配置总览!N78</f>
        <v>0</v>
      </c>
      <c r="N21" s="5">
        <f t="shared" si="3"/>
        <v>224</v>
      </c>
    </row>
    <row r="22" spans="1:14">
      <c r="A22" s="1">
        <v>18</v>
      </c>
      <c r="B22" s="1" t="str">
        <f t="shared" si="0"/>
        <v>随缘进组</v>
      </c>
      <c r="C22" s="3" t="str">
        <f>IF(A22&gt;$K$26,"大表情-海外预留","大表情-"&amp;配置总览!$E$60&amp;"-"&amp;B22)</f>
        <v>大表情-浣浣来了-随缘进组</v>
      </c>
      <c r="D22" s="4" t="str">
        <f>IF(A22&gt;$K$26,"x_xx1",配置总览!$H$64&amp;LOOKUP(A22,$K$5:$K$24,$M$5:$M$24)&amp;"_"&amp;A22-VLOOKUP(B22,$L$5:$N$24,3,0))</f>
        <v>H_SYJZ_12</v>
      </c>
      <c r="E22" s="3">
        <f t="shared" si="1"/>
        <v>0</v>
      </c>
      <c r="J22" s="5">
        <f>配置总览!O78</f>
        <v>0</v>
      </c>
      <c r="K22" s="2">
        <f t="shared" si="2"/>
        <v>224.5</v>
      </c>
      <c r="L22" s="2">
        <f>配置总览!M79</f>
        <v>0</v>
      </c>
      <c r="M22" s="2">
        <f>配置总览!N79</f>
        <v>0</v>
      </c>
      <c r="N22" s="5">
        <f t="shared" si="3"/>
        <v>224</v>
      </c>
    </row>
    <row r="23" spans="1:14">
      <c r="A23" s="1">
        <v>19</v>
      </c>
      <c r="B23" s="1" t="str">
        <f t="shared" si="0"/>
        <v>随缘进组</v>
      </c>
      <c r="C23" s="3" t="str">
        <f>IF(A23&gt;$K$26,"大表情-海外预留","大表情-"&amp;配置总览!$E$60&amp;"-"&amp;B23)</f>
        <v>大表情-浣浣来了-随缘进组</v>
      </c>
      <c r="D23" s="4" t="str">
        <f>IF(A23&gt;$K$26,"x_xx1",配置总览!$H$64&amp;LOOKUP(A23,$K$5:$K$24,$M$5:$M$24)&amp;"_"&amp;A23-VLOOKUP(B23,$L$5:$N$24,3,0))</f>
        <v>H_SYJZ_13</v>
      </c>
      <c r="E23" s="3">
        <f t="shared" si="1"/>
        <v>0</v>
      </c>
      <c r="J23" s="5">
        <f>配置总览!O79</f>
        <v>0</v>
      </c>
      <c r="K23" s="2">
        <f t="shared" si="2"/>
        <v>224.5</v>
      </c>
      <c r="L23" s="2">
        <f>配置总览!M80</f>
        <v>0</v>
      </c>
      <c r="M23" s="2">
        <f>配置总览!N80</f>
        <v>0</v>
      </c>
      <c r="N23" s="5">
        <f t="shared" si="3"/>
        <v>224</v>
      </c>
    </row>
    <row r="24" spans="1:14">
      <c r="A24" s="1">
        <v>20</v>
      </c>
      <c r="B24" s="1" t="str">
        <f t="shared" si="0"/>
        <v>随缘进组</v>
      </c>
      <c r="C24" s="3" t="str">
        <f>IF(A24&gt;$K$26,"大表情-海外预留","大表情-"&amp;配置总览!$E$60&amp;"-"&amp;B24)</f>
        <v>大表情-浣浣来了-随缘进组</v>
      </c>
      <c r="D24" s="4" t="str">
        <f>IF(A24&gt;$K$26,"x_xx1",配置总览!$H$64&amp;LOOKUP(A24,$K$5:$K$24,$M$5:$M$24)&amp;"_"&amp;A24-VLOOKUP(B24,$L$5:$N$24,3,0))</f>
        <v>H_SYJZ_14</v>
      </c>
      <c r="E24" s="3">
        <f t="shared" si="1"/>
        <v>0</v>
      </c>
      <c r="J24" s="5">
        <f>配置总览!O80</f>
        <v>0</v>
      </c>
      <c r="K24" s="2">
        <f t="shared" si="2"/>
        <v>224.5</v>
      </c>
      <c r="L24" s="2">
        <f>配置总览!M81</f>
        <v>0</v>
      </c>
      <c r="M24" s="2">
        <f>配置总览!N81</f>
        <v>0</v>
      </c>
      <c r="N24" s="5">
        <f t="shared" si="3"/>
        <v>224</v>
      </c>
    </row>
    <row r="25" spans="1:14">
      <c r="A25" s="1">
        <v>21</v>
      </c>
      <c r="B25" s="1" t="str">
        <f t="shared" si="0"/>
        <v>随缘进组</v>
      </c>
      <c r="C25" s="3" t="str">
        <f>IF(A25&gt;$K$26,"大表情-海外预留","大表情-"&amp;配置总览!$E$60&amp;"-"&amp;B25)</f>
        <v>大表情-浣浣来了-随缘进组</v>
      </c>
      <c r="D25" s="4" t="str">
        <f>IF(A25&gt;$K$26,"x_xx1",配置总览!$H$64&amp;LOOKUP(A25,$K$5:$K$24,$M$5:$M$24)&amp;"_"&amp;A25-VLOOKUP(B25,$L$5:$N$24,3,0))</f>
        <v>H_SYJZ_15</v>
      </c>
      <c r="E25" s="3">
        <f t="shared" si="1"/>
        <v>0</v>
      </c>
      <c r="J25" s="5">
        <f>配置总览!O81</f>
        <v>0</v>
      </c>
      <c r="N25" s="5">
        <f t="shared" si="3"/>
        <v>224</v>
      </c>
    </row>
    <row r="26" spans="1:11">
      <c r="A26" s="1">
        <v>22</v>
      </c>
      <c r="B26" s="1" t="str">
        <f t="shared" si="0"/>
        <v>随缘进组</v>
      </c>
      <c r="C26" s="3" t="str">
        <f>IF(A26&gt;$K$26,"大表情-海外预留","大表情-"&amp;配置总览!$E$60&amp;"-"&amp;B26)</f>
        <v>大表情-浣浣来了-随缘进组</v>
      </c>
      <c r="D26" s="4" t="str">
        <f>IF(A26&gt;$K$26,"x_xx1",配置总览!$H$64&amp;LOOKUP(A26,$K$5:$K$24,$M$5:$M$24)&amp;"_"&amp;A26-VLOOKUP(B26,$L$5:$N$24,3,0))</f>
        <v>H_SYJZ_16</v>
      </c>
      <c r="E26" s="3">
        <f t="shared" si="1"/>
        <v>0</v>
      </c>
      <c r="K26" s="4">
        <f>SUM(J6:J25)</f>
        <v>224</v>
      </c>
    </row>
    <row r="27" spans="1:5">
      <c r="A27" s="1">
        <v>23</v>
      </c>
      <c r="B27" s="1" t="str">
        <f t="shared" si="0"/>
        <v>随缘进组</v>
      </c>
      <c r="C27" s="3" t="str">
        <f>IF(A27&gt;$K$26,"大表情-海外预留","大表情-"&amp;配置总览!$E$60&amp;"-"&amp;B27)</f>
        <v>大表情-浣浣来了-随缘进组</v>
      </c>
      <c r="D27" s="4" t="str">
        <f>IF(A27&gt;$K$26,"x_xx1",配置总览!$H$64&amp;LOOKUP(A27,$K$5:$K$24,$M$5:$M$24)&amp;"_"&amp;A27-VLOOKUP(B27,$L$5:$N$24,3,0))</f>
        <v>H_SYJZ_17</v>
      </c>
      <c r="E27" s="3">
        <f t="shared" si="1"/>
        <v>0</v>
      </c>
    </row>
    <row r="28" spans="1:5">
      <c r="A28" s="1">
        <v>24</v>
      </c>
      <c r="B28" s="1" t="str">
        <f t="shared" si="0"/>
        <v>随缘进组</v>
      </c>
      <c r="C28" s="3" t="str">
        <f>IF(A28&gt;$K$26,"大表情-海外预留","大表情-"&amp;配置总览!$E$60&amp;"-"&amp;B28)</f>
        <v>大表情-浣浣来了-随缘进组</v>
      </c>
      <c r="D28" s="4" t="str">
        <f>IF(A28&gt;$K$26,"x_xx1",配置总览!$H$64&amp;LOOKUP(A28,$K$5:$K$24,$M$5:$M$24)&amp;"_"&amp;A28-VLOOKUP(B28,$L$5:$N$24,3,0))</f>
        <v>H_SYJZ_18</v>
      </c>
      <c r="E28" s="3">
        <f t="shared" si="1"/>
        <v>0</v>
      </c>
    </row>
    <row r="29" spans="1:5">
      <c r="A29" s="1">
        <v>25</v>
      </c>
      <c r="B29" s="1" t="str">
        <f t="shared" si="0"/>
        <v>随缘进组</v>
      </c>
      <c r="C29" s="3" t="str">
        <f>IF(A29&gt;$K$26,"大表情-海外预留","大表情-"&amp;配置总览!$E$60&amp;"-"&amp;B29)</f>
        <v>大表情-浣浣来了-随缘进组</v>
      </c>
      <c r="D29" s="4" t="str">
        <f>IF(A29&gt;$K$26,"x_xx1",配置总览!$H$64&amp;LOOKUP(A29,$K$5:$K$24,$M$5:$M$24)&amp;"_"&amp;A29-VLOOKUP(B29,$L$5:$N$24,3,0))</f>
        <v>H_SYJZ_19</v>
      </c>
      <c r="E29" s="3">
        <f t="shared" si="1"/>
        <v>0</v>
      </c>
    </row>
    <row r="30" spans="1:5">
      <c r="A30" s="1">
        <v>26</v>
      </c>
      <c r="B30" s="1" t="str">
        <f t="shared" si="0"/>
        <v>随缘进组</v>
      </c>
      <c r="C30" s="3" t="str">
        <f>IF(A30&gt;$K$26,"大表情-海外预留","大表情-"&amp;配置总览!$E$60&amp;"-"&amp;B30)</f>
        <v>大表情-浣浣来了-随缘进组</v>
      </c>
      <c r="D30" s="4" t="str">
        <f>IF(A30&gt;$K$26,"x_xx1",配置总览!$H$64&amp;LOOKUP(A30,$K$5:$K$24,$M$5:$M$24)&amp;"_"&amp;A30-VLOOKUP(B30,$L$5:$N$24,3,0))</f>
        <v>H_SYJZ_20</v>
      </c>
      <c r="E30" s="3">
        <f t="shared" si="1"/>
        <v>0</v>
      </c>
    </row>
    <row r="31" spans="1:5">
      <c r="A31" s="1">
        <v>27</v>
      </c>
      <c r="B31" s="1" t="str">
        <f t="shared" si="0"/>
        <v>25速来</v>
      </c>
      <c r="C31" s="3" t="str">
        <f>IF(A31&gt;$K$26,"大表情-海外预留","大表情-"&amp;配置总览!$E$60&amp;"-"&amp;B31)</f>
        <v>大表情-浣浣来了-25速来</v>
      </c>
      <c r="D31" s="4" t="str">
        <f>IF(A31&gt;$K$26,"x_xx1",配置总览!$H$64&amp;LOOKUP(A31,$K$5:$K$24,$M$5:$M$24)&amp;"_"&amp;A31-VLOOKUP(B31,$L$5:$N$24,3,0))</f>
        <v>H_25SL_1</v>
      </c>
      <c r="E31" s="3">
        <f t="shared" si="1"/>
        <v>1</v>
      </c>
    </row>
    <row r="32" spans="1:5">
      <c r="A32" s="1">
        <v>28</v>
      </c>
      <c r="B32" s="1" t="str">
        <f t="shared" si="0"/>
        <v>25速来</v>
      </c>
      <c r="C32" s="3" t="str">
        <f>IF(A32&gt;$K$26,"大表情-海外预留","大表情-"&amp;配置总览!$E$60&amp;"-"&amp;B32)</f>
        <v>大表情-浣浣来了-25速来</v>
      </c>
      <c r="D32" s="4" t="str">
        <f>IF(A32&gt;$K$26,"x_xx1",配置总览!$H$64&amp;LOOKUP(A32,$K$5:$K$24,$M$5:$M$24)&amp;"_"&amp;A32-VLOOKUP(B32,$L$5:$N$24,3,0))</f>
        <v>H_25SL_2</v>
      </c>
      <c r="E32" s="3">
        <f t="shared" si="1"/>
        <v>0</v>
      </c>
    </row>
    <row r="33" spans="1:5">
      <c r="A33" s="1">
        <v>29</v>
      </c>
      <c r="B33" s="1" t="str">
        <f t="shared" si="0"/>
        <v>25速来</v>
      </c>
      <c r="C33" s="3" t="str">
        <f>IF(A33&gt;$K$26,"大表情-海外预留","大表情-"&amp;配置总览!$E$60&amp;"-"&amp;B33)</f>
        <v>大表情-浣浣来了-25速来</v>
      </c>
      <c r="D33" s="4" t="str">
        <f>IF(A33&gt;$K$26,"x_xx1",配置总览!$H$64&amp;LOOKUP(A33,$K$5:$K$24,$M$5:$M$24)&amp;"_"&amp;A33-VLOOKUP(B33,$L$5:$N$24,3,0))</f>
        <v>H_25SL_3</v>
      </c>
      <c r="E33" s="3">
        <f t="shared" si="1"/>
        <v>0</v>
      </c>
    </row>
    <row r="34" spans="1:5">
      <c r="A34" s="1">
        <v>30</v>
      </c>
      <c r="B34" s="1" t="str">
        <f t="shared" si="0"/>
        <v>25速来</v>
      </c>
      <c r="C34" s="3" t="str">
        <f>IF(A34&gt;$K$26,"大表情-海外预留","大表情-"&amp;配置总览!$E$60&amp;"-"&amp;B34)</f>
        <v>大表情-浣浣来了-25速来</v>
      </c>
      <c r="D34" s="4" t="str">
        <f>IF(A34&gt;$K$26,"x_xx1",配置总览!$H$64&amp;LOOKUP(A34,$K$5:$K$24,$M$5:$M$24)&amp;"_"&amp;A34-VLOOKUP(B34,$L$5:$N$24,3,0))</f>
        <v>H_25SL_4</v>
      </c>
      <c r="E34" s="3">
        <f t="shared" si="1"/>
        <v>0</v>
      </c>
    </row>
    <row r="35" spans="1:5">
      <c r="A35" s="1">
        <v>31</v>
      </c>
      <c r="B35" s="1" t="str">
        <f t="shared" si="0"/>
        <v>吃瓜</v>
      </c>
      <c r="C35" s="3" t="str">
        <f>IF(A35&gt;$K$26,"大表情-海外预留","大表情-"&amp;配置总览!$E$60&amp;"-"&amp;B35)</f>
        <v>大表情-浣浣来了-吃瓜</v>
      </c>
      <c r="D35" s="4" t="str">
        <f>IF(A35&gt;$K$26,"x_xx1",配置总览!$H$64&amp;LOOKUP(A35,$K$5:$K$24,$M$5:$M$24)&amp;"_"&amp;A35-VLOOKUP(B35,$L$5:$N$24,3,0))</f>
        <v>H_CG_1</v>
      </c>
      <c r="E35" s="3">
        <f t="shared" si="1"/>
        <v>1</v>
      </c>
    </row>
    <row r="36" spans="1:5">
      <c r="A36" s="1">
        <v>32</v>
      </c>
      <c r="B36" s="1" t="str">
        <f t="shared" si="0"/>
        <v>吃瓜</v>
      </c>
      <c r="C36" s="3" t="str">
        <f>IF(A36&gt;$K$26,"大表情-海外预留","大表情-"&amp;配置总览!$E$60&amp;"-"&amp;B36)</f>
        <v>大表情-浣浣来了-吃瓜</v>
      </c>
      <c r="D36" s="4" t="str">
        <f>IF(A36&gt;$K$26,"x_xx1",配置总览!$H$64&amp;LOOKUP(A36,$K$5:$K$24,$M$5:$M$24)&amp;"_"&amp;A36-VLOOKUP(B36,$L$5:$N$24,3,0))</f>
        <v>H_CG_2</v>
      </c>
      <c r="E36" s="3">
        <f t="shared" si="1"/>
        <v>0</v>
      </c>
    </row>
    <row r="37" spans="1:5">
      <c r="A37" s="1">
        <v>33</v>
      </c>
      <c r="B37" s="1" t="str">
        <f t="shared" si="0"/>
        <v>吃瓜</v>
      </c>
      <c r="C37" s="3" t="str">
        <f>IF(A37&gt;$K$26,"大表情-海外预留","大表情-"&amp;配置总览!$E$60&amp;"-"&amp;B37)</f>
        <v>大表情-浣浣来了-吃瓜</v>
      </c>
      <c r="D37" s="4" t="str">
        <f>IF(A37&gt;$K$26,"x_xx1",配置总览!$H$64&amp;LOOKUP(A37,$K$5:$K$24,$M$5:$M$24)&amp;"_"&amp;A37-VLOOKUP(B37,$L$5:$N$24,3,0))</f>
        <v>H_CG_3</v>
      </c>
      <c r="E37" s="3">
        <f t="shared" si="1"/>
        <v>0</v>
      </c>
    </row>
    <row r="38" spans="1:5">
      <c r="A38" s="1">
        <v>34</v>
      </c>
      <c r="B38" s="1" t="str">
        <f t="shared" si="0"/>
        <v>吃瓜</v>
      </c>
      <c r="C38" s="3" t="str">
        <f>IF(A38&gt;$K$26,"大表情-海外预留","大表情-"&amp;配置总览!$E$60&amp;"-"&amp;B38)</f>
        <v>大表情-浣浣来了-吃瓜</v>
      </c>
      <c r="D38" s="4" t="str">
        <f>IF(A38&gt;$K$26,"x_xx1",配置总览!$H$64&amp;LOOKUP(A38,$K$5:$K$24,$M$5:$M$24)&amp;"_"&amp;A38-VLOOKUP(B38,$L$5:$N$24,3,0))</f>
        <v>H_CG_4</v>
      </c>
      <c r="E38" s="3">
        <f t="shared" si="1"/>
        <v>0</v>
      </c>
    </row>
    <row r="39" spans="1:5">
      <c r="A39" s="1">
        <v>35</v>
      </c>
      <c r="B39" s="1" t="str">
        <f t="shared" si="0"/>
        <v>吃瓜</v>
      </c>
      <c r="C39" s="3" t="str">
        <f>IF(A39&gt;$K$26,"大表情-海外预留","大表情-"&amp;配置总览!$E$60&amp;"-"&amp;B39)</f>
        <v>大表情-浣浣来了-吃瓜</v>
      </c>
      <c r="D39" s="4" t="str">
        <f>IF(A39&gt;$K$26,"x_xx1",配置总览!$H$64&amp;LOOKUP(A39,$K$5:$K$24,$M$5:$M$24)&amp;"_"&amp;A39-VLOOKUP(B39,$L$5:$N$24,3,0))</f>
        <v>H_CG_5</v>
      </c>
      <c r="E39" s="3">
        <f t="shared" si="1"/>
        <v>0</v>
      </c>
    </row>
    <row r="40" spans="1:5">
      <c r="A40" s="1">
        <v>36</v>
      </c>
      <c r="B40" s="1" t="str">
        <f t="shared" si="0"/>
        <v>吃瓜</v>
      </c>
      <c r="C40" s="3" t="str">
        <f>IF(A40&gt;$K$26,"大表情-海外预留","大表情-"&amp;配置总览!$E$60&amp;"-"&amp;B40)</f>
        <v>大表情-浣浣来了-吃瓜</v>
      </c>
      <c r="D40" s="4" t="str">
        <f>IF(A40&gt;$K$26,"x_xx1",配置总览!$H$64&amp;LOOKUP(A40,$K$5:$K$24,$M$5:$M$24)&amp;"_"&amp;A40-VLOOKUP(B40,$L$5:$N$24,3,0))</f>
        <v>H_CG_6</v>
      </c>
      <c r="E40" s="3">
        <f t="shared" si="1"/>
        <v>0</v>
      </c>
    </row>
    <row r="41" spans="1:5">
      <c r="A41" s="1">
        <v>37</v>
      </c>
      <c r="B41" s="1" t="str">
        <f t="shared" si="0"/>
        <v>吃瓜</v>
      </c>
      <c r="C41" s="3" t="str">
        <f>IF(A41&gt;$K$26,"大表情-海外预留","大表情-"&amp;配置总览!$E$60&amp;"-"&amp;B41)</f>
        <v>大表情-浣浣来了-吃瓜</v>
      </c>
      <c r="D41" s="4" t="str">
        <f>IF(A41&gt;$K$26,"x_xx1",配置总览!$H$64&amp;LOOKUP(A41,$K$5:$K$24,$M$5:$M$24)&amp;"_"&amp;A41-VLOOKUP(B41,$L$5:$N$24,3,0))</f>
        <v>H_CG_7</v>
      </c>
      <c r="E41" s="3">
        <f t="shared" si="1"/>
        <v>0</v>
      </c>
    </row>
    <row r="42" spans="1:5">
      <c r="A42" s="1">
        <v>38</v>
      </c>
      <c r="B42" s="1" t="str">
        <f t="shared" si="0"/>
        <v>吃瓜</v>
      </c>
      <c r="C42" s="3" t="str">
        <f>IF(A42&gt;$K$26,"大表情-海外预留","大表情-"&amp;配置总览!$E$60&amp;"-"&amp;B42)</f>
        <v>大表情-浣浣来了-吃瓜</v>
      </c>
      <c r="D42" s="4" t="str">
        <f>IF(A42&gt;$K$26,"x_xx1",配置总览!$H$64&amp;LOOKUP(A42,$K$5:$K$24,$M$5:$M$24)&amp;"_"&amp;A42-VLOOKUP(B42,$L$5:$N$24,3,0))</f>
        <v>H_CG_8</v>
      </c>
      <c r="E42" s="3">
        <f t="shared" si="1"/>
        <v>0</v>
      </c>
    </row>
    <row r="43" spans="1:5">
      <c r="A43" s="1">
        <v>39</v>
      </c>
      <c r="B43" s="1" t="str">
        <f t="shared" si="0"/>
        <v>吃瓜</v>
      </c>
      <c r="C43" s="3" t="str">
        <f>IF(A43&gt;$K$26,"大表情-海外预留","大表情-"&amp;配置总览!$E$60&amp;"-"&amp;B43)</f>
        <v>大表情-浣浣来了-吃瓜</v>
      </c>
      <c r="D43" s="4" t="str">
        <f>IF(A43&gt;$K$26,"x_xx1",配置总览!$H$64&amp;LOOKUP(A43,$K$5:$K$24,$M$5:$M$24)&amp;"_"&amp;A43-VLOOKUP(B43,$L$5:$N$24,3,0))</f>
        <v>H_CG_9</v>
      </c>
      <c r="E43" s="3">
        <f t="shared" si="1"/>
        <v>0</v>
      </c>
    </row>
    <row r="44" spans="1:5">
      <c r="A44" s="1">
        <v>40</v>
      </c>
      <c r="B44" s="1" t="str">
        <f t="shared" si="0"/>
        <v>吃瓜</v>
      </c>
      <c r="C44" s="3" t="str">
        <f>IF(A44&gt;$K$26,"大表情-海外预留","大表情-"&amp;配置总览!$E$60&amp;"-"&amp;B44)</f>
        <v>大表情-浣浣来了-吃瓜</v>
      </c>
      <c r="D44" s="4" t="str">
        <f>IF(A44&gt;$K$26,"x_xx1",配置总览!$H$64&amp;LOOKUP(A44,$K$5:$K$24,$M$5:$M$24)&amp;"_"&amp;A44-VLOOKUP(B44,$L$5:$N$24,3,0))</f>
        <v>H_CG_10</v>
      </c>
      <c r="E44" s="3">
        <f t="shared" si="1"/>
        <v>0</v>
      </c>
    </row>
    <row r="45" spans="1:5">
      <c r="A45" s="1">
        <v>41</v>
      </c>
      <c r="B45" s="1" t="str">
        <f t="shared" si="0"/>
        <v>吃瓜</v>
      </c>
      <c r="C45" s="3" t="str">
        <f>IF(A45&gt;$K$26,"大表情-海外预留","大表情-"&amp;配置总览!$E$60&amp;"-"&amp;B45)</f>
        <v>大表情-浣浣来了-吃瓜</v>
      </c>
      <c r="D45" s="4" t="str">
        <f>IF(A45&gt;$K$26,"x_xx1",配置总览!$H$64&amp;LOOKUP(A45,$K$5:$K$24,$M$5:$M$24)&amp;"_"&amp;A45-VLOOKUP(B45,$L$5:$N$24,3,0))</f>
        <v>H_CG_11</v>
      </c>
      <c r="E45" s="3">
        <f t="shared" si="1"/>
        <v>0</v>
      </c>
    </row>
    <row r="46" spans="1:5">
      <c r="A46" s="1">
        <v>42</v>
      </c>
      <c r="B46" s="1" t="str">
        <f t="shared" si="0"/>
        <v>吃瓜</v>
      </c>
      <c r="C46" s="3" t="str">
        <f>IF(A46&gt;$K$26,"大表情-海外预留","大表情-"&amp;配置总览!$E$60&amp;"-"&amp;B46)</f>
        <v>大表情-浣浣来了-吃瓜</v>
      </c>
      <c r="D46" s="4" t="str">
        <f>IF(A46&gt;$K$26,"x_xx1",配置总览!$H$64&amp;LOOKUP(A46,$K$5:$K$24,$M$5:$M$24)&amp;"_"&amp;A46-VLOOKUP(B46,$L$5:$N$24,3,0))</f>
        <v>H_CG_12</v>
      </c>
      <c r="E46" s="3">
        <f t="shared" si="1"/>
        <v>0</v>
      </c>
    </row>
    <row r="47" spans="1:5">
      <c r="A47" s="1">
        <v>43</v>
      </c>
      <c r="B47" s="1" t="str">
        <f t="shared" si="0"/>
        <v>吃瓜</v>
      </c>
      <c r="C47" s="3" t="str">
        <f>IF(A47&gt;$K$26,"大表情-海外预留","大表情-"&amp;配置总览!$E$60&amp;"-"&amp;B47)</f>
        <v>大表情-浣浣来了-吃瓜</v>
      </c>
      <c r="D47" s="4" t="str">
        <f>IF(A47&gt;$K$26,"x_xx1",配置总览!$H$64&amp;LOOKUP(A47,$K$5:$K$24,$M$5:$M$24)&amp;"_"&amp;A47-VLOOKUP(B47,$L$5:$N$24,3,0))</f>
        <v>H_CG_13</v>
      </c>
      <c r="E47" s="3">
        <f t="shared" si="1"/>
        <v>0</v>
      </c>
    </row>
    <row r="48" spans="1:5">
      <c r="A48" s="1">
        <v>44</v>
      </c>
      <c r="B48" s="1" t="str">
        <f t="shared" si="0"/>
        <v>吃瓜</v>
      </c>
      <c r="C48" s="3" t="str">
        <f>IF(A48&gt;$K$26,"大表情-海外预留","大表情-"&amp;配置总览!$E$60&amp;"-"&amp;B48)</f>
        <v>大表情-浣浣来了-吃瓜</v>
      </c>
      <c r="D48" s="4" t="str">
        <f>IF(A48&gt;$K$26,"x_xx1",配置总览!$H$64&amp;LOOKUP(A48,$K$5:$K$24,$M$5:$M$24)&amp;"_"&amp;A48-VLOOKUP(B48,$L$5:$N$24,3,0))</f>
        <v>H_CG_14</v>
      </c>
      <c r="E48" s="3">
        <f t="shared" si="1"/>
        <v>0</v>
      </c>
    </row>
    <row r="49" spans="1:5">
      <c r="A49" s="1">
        <v>45</v>
      </c>
      <c r="B49" s="1" t="str">
        <f t="shared" si="0"/>
        <v>吃瓜</v>
      </c>
      <c r="C49" s="3" t="str">
        <f>IF(A49&gt;$K$26,"大表情-海外预留","大表情-"&amp;配置总览!$E$60&amp;"-"&amp;B49)</f>
        <v>大表情-浣浣来了-吃瓜</v>
      </c>
      <c r="D49" s="4" t="str">
        <f>IF(A49&gt;$K$26,"x_xx1",配置总览!$H$64&amp;LOOKUP(A49,$K$5:$K$24,$M$5:$M$24)&amp;"_"&amp;A49-VLOOKUP(B49,$L$5:$N$24,3,0))</f>
        <v>H_CG_15</v>
      </c>
      <c r="E49" s="3">
        <f t="shared" si="1"/>
        <v>0</v>
      </c>
    </row>
    <row r="50" spans="1:5">
      <c r="A50" s="1">
        <v>46</v>
      </c>
      <c r="B50" s="1" t="str">
        <f t="shared" si="0"/>
        <v>吃瓜</v>
      </c>
      <c r="C50" s="3" t="str">
        <f>IF(A50&gt;$K$26,"大表情-海外预留","大表情-"&amp;配置总览!$E$60&amp;"-"&amp;B50)</f>
        <v>大表情-浣浣来了-吃瓜</v>
      </c>
      <c r="D50" s="4" t="str">
        <f>IF(A50&gt;$K$26,"x_xx1",配置总览!$H$64&amp;LOOKUP(A50,$K$5:$K$24,$M$5:$M$24)&amp;"_"&amp;A50-VLOOKUP(B50,$L$5:$N$24,3,0))</f>
        <v>H_CG_16</v>
      </c>
      <c r="E50" s="3">
        <f t="shared" si="1"/>
        <v>0</v>
      </c>
    </row>
    <row r="51" spans="1:5">
      <c r="A51" s="1">
        <v>47</v>
      </c>
      <c r="B51" s="1" t="str">
        <f t="shared" si="0"/>
        <v>吃瓜</v>
      </c>
      <c r="C51" s="3" t="str">
        <f>IF(A51&gt;$K$26,"大表情-海外预留","大表情-"&amp;配置总览!$E$60&amp;"-"&amp;B51)</f>
        <v>大表情-浣浣来了-吃瓜</v>
      </c>
      <c r="D51" s="4" t="str">
        <f>IF(A51&gt;$K$26,"x_xx1",配置总览!$H$64&amp;LOOKUP(A51,$K$5:$K$24,$M$5:$M$24)&amp;"_"&amp;A51-VLOOKUP(B51,$L$5:$N$24,3,0))</f>
        <v>H_CG_17</v>
      </c>
      <c r="E51" s="3">
        <f t="shared" si="1"/>
        <v>0</v>
      </c>
    </row>
    <row r="52" spans="1:5">
      <c r="A52" s="1">
        <v>48</v>
      </c>
      <c r="B52" s="1" t="str">
        <f t="shared" si="0"/>
        <v>吃瓜</v>
      </c>
      <c r="C52" s="3" t="str">
        <f>IF(A52&gt;$K$26,"大表情-海外预留","大表情-"&amp;配置总览!$E$60&amp;"-"&amp;B52)</f>
        <v>大表情-浣浣来了-吃瓜</v>
      </c>
      <c r="D52" s="4" t="str">
        <f>IF(A52&gt;$K$26,"x_xx1",配置总览!$H$64&amp;LOOKUP(A52,$K$5:$K$24,$M$5:$M$24)&amp;"_"&amp;A52-VLOOKUP(B52,$L$5:$N$24,3,0))</f>
        <v>H_CG_18</v>
      </c>
      <c r="E52" s="3">
        <f t="shared" si="1"/>
        <v>0</v>
      </c>
    </row>
    <row r="53" spans="1:5">
      <c r="A53" s="1">
        <v>49</v>
      </c>
      <c r="B53" s="1" t="str">
        <f t="shared" si="0"/>
        <v>吃瓜</v>
      </c>
      <c r="C53" s="3" t="str">
        <f>IF(A53&gt;$K$26,"大表情-海外预留","大表情-"&amp;配置总览!$E$60&amp;"-"&amp;B53)</f>
        <v>大表情-浣浣来了-吃瓜</v>
      </c>
      <c r="D53" s="4" t="str">
        <f>IF(A53&gt;$K$26,"x_xx1",配置总览!$H$64&amp;LOOKUP(A53,$K$5:$K$24,$M$5:$M$24)&amp;"_"&amp;A53-VLOOKUP(B53,$L$5:$N$24,3,0))</f>
        <v>H_CG_19</v>
      </c>
      <c r="E53" s="3">
        <f t="shared" si="1"/>
        <v>0</v>
      </c>
    </row>
    <row r="54" spans="1:5">
      <c r="A54" s="1">
        <v>50</v>
      </c>
      <c r="B54" s="1" t="str">
        <f t="shared" si="0"/>
        <v>吃瓜</v>
      </c>
      <c r="C54" s="3" t="str">
        <f>IF(A54&gt;$K$26,"大表情-海外预留","大表情-"&amp;配置总览!$E$60&amp;"-"&amp;B54)</f>
        <v>大表情-浣浣来了-吃瓜</v>
      </c>
      <c r="D54" s="4" t="str">
        <f>IF(A54&gt;$K$26,"x_xx1",配置总览!$H$64&amp;LOOKUP(A54,$K$5:$K$24,$M$5:$M$24)&amp;"_"&amp;A54-VLOOKUP(B54,$L$5:$N$24,3,0))</f>
        <v>H_CG_20</v>
      </c>
      <c r="E54" s="3">
        <f t="shared" si="1"/>
        <v>0</v>
      </c>
    </row>
    <row r="55" spans="1:5">
      <c r="A55" s="1">
        <v>51</v>
      </c>
      <c r="B55" s="1" t="str">
        <f t="shared" si="0"/>
        <v>吃瓜</v>
      </c>
      <c r="C55" s="3" t="str">
        <f>IF(A55&gt;$K$26,"大表情-海外预留","大表情-"&amp;配置总览!$E$60&amp;"-"&amp;B55)</f>
        <v>大表情-浣浣来了-吃瓜</v>
      </c>
      <c r="D55" s="4" t="str">
        <f>IF(A55&gt;$K$26,"x_xx1",配置总览!$H$64&amp;LOOKUP(A55,$K$5:$K$24,$M$5:$M$24)&amp;"_"&amp;A55-VLOOKUP(B55,$L$5:$N$24,3,0))</f>
        <v>H_CG_21</v>
      </c>
      <c r="E55" s="3">
        <f t="shared" si="1"/>
        <v>0</v>
      </c>
    </row>
    <row r="56" spans="1:5">
      <c r="A56" s="1">
        <v>52</v>
      </c>
      <c r="B56" s="1" t="str">
        <f t="shared" si="0"/>
        <v>吃瓜</v>
      </c>
      <c r="C56" s="3" t="str">
        <f>IF(A56&gt;$K$26,"大表情-海外预留","大表情-"&amp;配置总览!$E$60&amp;"-"&amp;B56)</f>
        <v>大表情-浣浣来了-吃瓜</v>
      </c>
      <c r="D56" s="4" t="str">
        <f>IF(A56&gt;$K$26,"x_xx1",配置总览!$H$64&amp;LOOKUP(A56,$K$5:$K$24,$M$5:$M$24)&amp;"_"&amp;A56-VLOOKUP(B56,$L$5:$N$24,3,0))</f>
        <v>H_CG_22</v>
      </c>
      <c r="E56" s="3">
        <f t="shared" si="1"/>
        <v>0</v>
      </c>
    </row>
    <row r="57" spans="1:5">
      <c r="A57" s="1">
        <v>53</v>
      </c>
      <c r="B57" s="1" t="str">
        <f t="shared" si="0"/>
        <v>吃瓜</v>
      </c>
      <c r="C57" s="3" t="str">
        <f>IF(A57&gt;$K$26,"大表情-海外预留","大表情-"&amp;配置总览!$E$60&amp;"-"&amp;B57)</f>
        <v>大表情-浣浣来了-吃瓜</v>
      </c>
      <c r="D57" s="4" t="str">
        <f>IF(A57&gt;$K$26,"x_xx1",配置总览!$H$64&amp;LOOKUP(A57,$K$5:$K$24,$M$5:$M$24)&amp;"_"&amp;A57-VLOOKUP(B57,$L$5:$N$24,3,0))</f>
        <v>H_CG_23</v>
      </c>
      <c r="E57" s="3">
        <f t="shared" si="1"/>
        <v>0</v>
      </c>
    </row>
    <row r="58" spans="1:5">
      <c r="A58" s="1">
        <v>54</v>
      </c>
      <c r="B58" s="1" t="str">
        <f t="shared" si="0"/>
        <v>CPDD</v>
      </c>
      <c r="C58" s="3" t="str">
        <f>IF(A58&gt;$K$26,"大表情-海外预留","大表情-"&amp;配置总览!$E$60&amp;"-"&amp;B58)</f>
        <v>大表情-浣浣来了-CPDD</v>
      </c>
      <c r="D58" s="4" t="str">
        <f>IF(A58&gt;$K$26,"x_xx1",配置总览!$H$64&amp;LOOKUP(A58,$K$5:$K$24,$M$5:$M$24)&amp;"_"&amp;A58-VLOOKUP(B58,$L$5:$N$24,3,0))</f>
        <v>H_CPDD_1</v>
      </c>
      <c r="E58" s="3">
        <f t="shared" si="1"/>
        <v>1</v>
      </c>
    </row>
    <row r="59" spans="1:5">
      <c r="A59" s="1">
        <v>55</v>
      </c>
      <c r="B59" s="1" t="str">
        <f t="shared" si="0"/>
        <v>CPDD</v>
      </c>
      <c r="C59" s="3" t="str">
        <f>IF(A59&gt;$K$26,"大表情-海外预留","大表情-"&amp;配置总览!$E$60&amp;"-"&amp;B59)</f>
        <v>大表情-浣浣来了-CPDD</v>
      </c>
      <c r="D59" s="4" t="str">
        <f>IF(A59&gt;$K$26,"x_xx1",配置总览!$H$64&amp;LOOKUP(A59,$K$5:$K$24,$M$5:$M$24)&amp;"_"&amp;A59-VLOOKUP(B59,$L$5:$N$24,3,0))</f>
        <v>H_CPDD_2</v>
      </c>
      <c r="E59" s="3">
        <f t="shared" si="1"/>
        <v>0</v>
      </c>
    </row>
    <row r="60" spans="1:5">
      <c r="A60" s="1">
        <v>56</v>
      </c>
      <c r="B60" s="1" t="str">
        <f t="shared" si="0"/>
        <v>CPDD</v>
      </c>
      <c r="C60" s="3" t="str">
        <f>IF(A60&gt;$K$26,"大表情-海外预留","大表情-"&amp;配置总览!$E$60&amp;"-"&amp;B60)</f>
        <v>大表情-浣浣来了-CPDD</v>
      </c>
      <c r="D60" s="4" t="str">
        <f>IF(A60&gt;$K$26,"x_xx1",配置总览!$H$64&amp;LOOKUP(A60,$K$5:$K$24,$M$5:$M$24)&amp;"_"&amp;A60-VLOOKUP(B60,$L$5:$N$24,3,0))</f>
        <v>H_CPDD_3</v>
      </c>
      <c r="E60" s="3">
        <f t="shared" si="1"/>
        <v>0</v>
      </c>
    </row>
    <row r="61" spans="1:5">
      <c r="A61" s="1">
        <v>57</v>
      </c>
      <c r="B61" s="1" t="str">
        <f t="shared" si="0"/>
        <v>CPDD</v>
      </c>
      <c r="C61" s="3" t="str">
        <f>IF(A61&gt;$K$26,"大表情-海外预留","大表情-"&amp;配置总览!$E$60&amp;"-"&amp;B61)</f>
        <v>大表情-浣浣来了-CPDD</v>
      </c>
      <c r="D61" s="4" t="str">
        <f>IF(A61&gt;$K$26,"x_xx1",配置总览!$H$64&amp;LOOKUP(A61,$K$5:$K$24,$M$5:$M$24)&amp;"_"&amp;A61-VLOOKUP(B61,$L$5:$N$24,3,0))</f>
        <v>H_CPDD_4</v>
      </c>
      <c r="E61" s="3">
        <f t="shared" si="1"/>
        <v>0</v>
      </c>
    </row>
    <row r="62" spans="1:5">
      <c r="A62" s="1">
        <v>58</v>
      </c>
      <c r="B62" s="1" t="str">
        <f t="shared" si="0"/>
        <v>CPDD</v>
      </c>
      <c r="C62" s="3" t="str">
        <f>IF(A62&gt;$K$26,"大表情-海外预留","大表情-"&amp;配置总览!$E$60&amp;"-"&amp;B62)</f>
        <v>大表情-浣浣来了-CPDD</v>
      </c>
      <c r="D62" s="4" t="str">
        <f>IF(A62&gt;$K$26,"x_xx1",配置总览!$H$64&amp;LOOKUP(A62,$K$5:$K$24,$M$5:$M$24)&amp;"_"&amp;A62-VLOOKUP(B62,$L$5:$N$24,3,0))</f>
        <v>H_CPDD_5</v>
      </c>
      <c r="E62" s="3">
        <f t="shared" si="1"/>
        <v>0</v>
      </c>
    </row>
    <row r="63" spans="1:5">
      <c r="A63" s="1">
        <v>59</v>
      </c>
      <c r="B63" s="1" t="str">
        <f t="shared" si="0"/>
        <v>CPDD</v>
      </c>
      <c r="C63" s="3" t="str">
        <f>IF(A63&gt;$K$26,"大表情-海外预留","大表情-"&amp;配置总览!$E$60&amp;"-"&amp;B63)</f>
        <v>大表情-浣浣来了-CPDD</v>
      </c>
      <c r="D63" s="4" t="str">
        <f>IF(A63&gt;$K$26,"x_xx1",配置总览!$H$64&amp;LOOKUP(A63,$K$5:$K$24,$M$5:$M$24)&amp;"_"&amp;A63-VLOOKUP(B63,$L$5:$N$24,3,0))</f>
        <v>H_CPDD_6</v>
      </c>
      <c r="E63" s="3">
        <f t="shared" si="1"/>
        <v>0</v>
      </c>
    </row>
    <row r="64" spans="1:5">
      <c r="A64" s="1">
        <v>60</v>
      </c>
      <c r="B64" s="1" t="str">
        <f t="shared" si="0"/>
        <v>踩在脚下</v>
      </c>
      <c r="C64" s="3" t="str">
        <f>IF(A64&gt;$K$26,"大表情-海外预留","大表情-"&amp;配置总览!$E$60&amp;"-"&amp;B64)</f>
        <v>大表情-浣浣来了-踩在脚下</v>
      </c>
      <c r="D64" s="4" t="str">
        <f>IF(A64&gt;$K$26,"x_xx1",配置总览!$H$64&amp;LOOKUP(A64,$K$5:$K$24,$M$5:$M$24)&amp;"_"&amp;A64-VLOOKUP(B64,$L$5:$N$24,3,0))</f>
        <v>H_CZJX_1</v>
      </c>
      <c r="E64" s="3">
        <f t="shared" si="1"/>
        <v>1</v>
      </c>
    </row>
    <row r="65" spans="1:5">
      <c r="A65" s="1">
        <v>61</v>
      </c>
      <c r="B65" s="1" t="str">
        <f t="shared" si="0"/>
        <v>踩在脚下</v>
      </c>
      <c r="C65" s="3" t="str">
        <f>IF(A65&gt;$K$26,"大表情-海外预留","大表情-"&amp;配置总览!$E$60&amp;"-"&amp;B65)</f>
        <v>大表情-浣浣来了-踩在脚下</v>
      </c>
      <c r="D65" s="4" t="str">
        <f>IF(A65&gt;$K$26,"x_xx1",配置总览!$H$64&amp;LOOKUP(A65,$K$5:$K$24,$M$5:$M$24)&amp;"_"&amp;A65-VLOOKUP(B65,$L$5:$N$24,3,0))</f>
        <v>H_CZJX_2</v>
      </c>
      <c r="E65" s="3">
        <f t="shared" si="1"/>
        <v>0</v>
      </c>
    </row>
    <row r="66" spans="1:5">
      <c r="A66" s="1">
        <v>62</v>
      </c>
      <c r="B66" s="1" t="str">
        <f t="shared" si="0"/>
        <v>踩在脚下</v>
      </c>
      <c r="C66" s="3" t="str">
        <f>IF(A66&gt;$K$26,"大表情-海外预留","大表情-"&amp;配置总览!$E$60&amp;"-"&amp;B66)</f>
        <v>大表情-浣浣来了-踩在脚下</v>
      </c>
      <c r="D66" s="4" t="str">
        <f>IF(A66&gt;$K$26,"x_xx1",配置总览!$H$64&amp;LOOKUP(A66,$K$5:$K$24,$M$5:$M$24)&amp;"_"&amp;A66-VLOOKUP(B66,$L$5:$N$24,3,0))</f>
        <v>H_CZJX_3</v>
      </c>
      <c r="E66" s="3">
        <f t="shared" si="1"/>
        <v>0</v>
      </c>
    </row>
    <row r="67" spans="1:5">
      <c r="A67" s="1">
        <v>63</v>
      </c>
      <c r="B67" s="1" t="str">
        <f t="shared" si="0"/>
        <v>踩在脚下</v>
      </c>
      <c r="C67" s="3" t="str">
        <f>IF(A67&gt;$K$26,"大表情-海外预留","大表情-"&amp;配置总览!$E$60&amp;"-"&amp;B67)</f>
        <v>大表情-浣浣来了-踩在脚下</v>
      </c>
      <c r="D67" s="4" t="str">
        <f>IF(A67&gt;$K$26,"x_xx1",配置总览!$H$64&amp;LOOKUP(A67,$K$5:$K$24,$M$5:$M$24)&amp;"_"&amp;A67-VLOOKUP(B67,$L$5:$N$24,3,0))</f>
        <v>H_CZJX_4</v>
      </c>
      <c r="E67" s="3">
        <f t="shared" si="1"/>
        <v>0</v>
      </c>
    </row>
    <row r="68" spans="1:5">
      <c r="A68" s="1">
        <v>64</v>
      </c>
      <c r="B68" s="1" t="str">
        <f t="shared" si="0"/>
        <v>踩在脚下</v>
      </c>
      <c r="C68" s="3" t="str">
        <f>IF(A68&gt;$K$26,"大表情-海外预留","大表情-"&amp;配置总览!$E$60&amp;"-"&amp;B68)</f>
        <v>大表情-浣浣来了-踩在脚下</v>
      </c>
      <c r="D68" s="4" t="str">
        <f>IF(A68&gt;$K$26,"x_xx1",配置总览!$H$64&amp;LOOKUP(A68,$K$5:$K$24,$M$5:$M$24)&amp;"_"&amp;A68-VLOOKUP(B68,$L$5:$N$24,3,0))</f>
        <v>H_CZJX_5</v>
      </c>
      <c r="E68" s="3">
        <f t="shared" si="1"/>
        <v>0</v>
      </c>
    </row>
    <row r="69" spans="1:5">
      <c r="A69" s="1">
        <v>65</v>
      </c>
      <c r="B69" s="1" t="str">
        <f t="shared" si="0"/>
        <v>踩在脚下</v>
      </c>
      <c r="C69" s="3" t="str">
        <f>IF(A69&gt;$K$26,"大表情-海外预留","大表情-"&amp;配置总览!$E$60&amp;"-"&amp;B69)</f>
        <v>大表情-浣浣来了-踩在脚下</v>
      </c>
      <c r="D69" s="4" t="str">
        <f>IF(A69&gt;$K$26,"x_xx1",配置总览!$H$64&amp;LOOKUP(A69,$K$5:$K$24,$M$5:$M$24)&amp;"_"&amp;A69-VLOOKUP(B69,$L$5:$N$24,3,0))</f>
        <v>H_CZJX_6</v>
      </c>
      <c r="E69" s="3">
        <f t="shared" si="1"/>
        <v>0</v>
      </c>
    </row>
    <row r="70" spans="1:5">
      <c r="A70" s="1">
        <v>66</v>
      </c>
      <c r="B70" s="1" t="str">
        <f t="shared" ref="B70:B133" si="4">IF(A70&gt;$K$26,"大表情-海外预留",LOOKUP(A70,$K$5:$K$24,$L$5:$L$24))</f>
        <v>踩在脚下</v>
      </c>
      <c r="C70" s="3" t="str">
        <f>IF(A70&gt;$K$26,"大表情-海外预留","大表情-"&amp;配置总览!$E$60&amp;"-"&amp;B70)</f>
        <v>大表情-浣浣来了-踩在脚下</v>
      </c>
      <c r="D70" s="4" t="str">
        <f>IF(A70&gt;$K$26,"x_xx1",配置总览!$H$64&amp;LOOKUP(A70,$K$5:$K$24,$M$5:$M$24)&amp;"_"&amp;A70-VLOOKUP(B70,$L$5:$N$24,3,0))</f>
        <v>H_CZJX_7</v>
      </c>
      <c r="E70" s="3">
        <f t="shared" ref="E70:E133" si="5">IF(A70&gt;$K$26,1,IF(B70=B69,0,1))</f>
        <v>0</v>
      </c>
    </row>
    <row r="71" spans="1:5">
      <c r="A71" s="1">
        <v>67</v>
      </c>
      <c r="B71" s="1" t="str">
        <f t="shared" si="4"/>
        <v>踩在脚下</v>
      </c>
      <c r="C71" s="3" t="str">
        <f>IF(A71&gt;$K$26,"大表情-海外预留","大表情-"&amp;配置总览!$E$60&amp;"-"&amp;B71)</f>
        <v>大表情-浣浣来了-踩在脚下</v>
      </c>
      <c r="D71" s="4" t="str">
        <f>IF(A71&gt;$K$26,"x_xx1",配置总览!$H$64&amp;LOOKUP(A71,$K$5:$K$24,$M$5:$M$24)&amp;"_"&amp;A71-VLOOKUP(B71,$L$5:$N$24,3,0))</f>
        <v>H_CZJX_8</v>
      </c>
      <c r="E71" s="3">
        <f t="shared" si="5"/>
        <v>0</v>
      </c>
    </row>
    <row r="72" spans="1:5">
      <c r="A72" s="1">
        <v>68</v>
      </c>
      <c r="B72" s="1" t="str">
        <f t="shared" si="4"/>
        <v>踩在脚下</v>
      </c>
      <c r="C72" s="3" t="str">
        <f>IF(A72&gt;$K$26,"大表情-海外预留","大表情-"&amp;配置总览!$E$60&amp;"-"&amp;B72)</f>
        <v>大表情-浣浣来了-踩在脚下</v>
      </c>
      <c r="D72" s="4" t="str">
        <f>IF(A72&gt;$K$26,"x_xx1",配置总览!$H$64&amp;LOOKUP(A72,$K$5:$K$24,$M$5:$M$24)&amp;"_"&amp;A72-VLOOKUP(B72,$L$5:$N$24,3,0))</f>
        <v>H_CZJX_9</v>
      </c>
      <c r="E72" s="3">
        <f t="shared" si="5"/>
        <v>0</v>
      </c>
    </row>
    <row r="73" spans="1:5">
      <c r="A73" s="1">
        <v>69</v>
      </c>
      <c r="B73" s="1" t="str">
        <f t="shared" si="4"/>
        <v>踩在脚下</v>
      </c>
      <c r="C73" s="3" t="str">
        <f>IF(A73&gt;$K$26,"大表情-海外预留","大表情-"&amp;配置总览!$E$60&amp;"-"&amp;B73)</f>
        <v>大表情-浣浣来了-踩在脚下</v>
      </c>
      <c r="D73" s="4" t="str">
        <f>IF(A73&gt;$K$26,"x_xx1",配置总览!$H$64&amp;LOOKUP(A73,$K$5:$K$24,$M$5:$M$24)&amp;"_"&amp;A73-VLOOKUP(B73,$L$5:$N$24,3,0))</f>
        <v>H_CZJX_10</v>
      </c>
      <c r="E73" s="3">
        <f t="shared" si="5"/>
        <v>0</v>
      </c>
    </row>
    <row r="74" spans="1:5">
      <c r="A74" s="1">
        <v>70</v>
      </c>
      <c r="B74" s="1" t="str">
        <f t="shared" si="4"/>
        <v>踩在脚下</v>
      </c>
      <c r="C74" s="3" t="str">
        <f>IF(A74&gt;$K$26,"大表情-海外预留","大表情-"&amp;配置总览!$E$60&amp;"-"&amp;B74)</f>
        <v>大表情-浣浣来了-踩在脚下</v>
      </c>
      <c r="D74" s="4" t="str">
        <f>IF(A74&gt;$K$26,"x_xx1",配置总览!$H$64&amp;LOOKUP(A74,$K$5:$K$24,$M$5:$M$24)&amp;"_"&amp;A74-VLOOKUP(B74,$L$5:$N$24,3,0))</f>
        <v>H_CZJX_11</v>
      </c>
      <c r="E74" s="3">
        <f t="shared" si="5"/>
        <v>0</v>
      </c>
    </row>
    <row r="75" spans="1:5">
      <c r="A75" s="1">
        <v>71</v>
      </c>
      <c r="B75" s="1" t="str">
        <f t="shared" si="4"/>
        <v>踩在脚下</v>
      </c>
      <c r="C75" s="3" t="str">
        <f>IF(A75&gt;$K$26,"大表情-海外预留","大表情-"&amp;配置总览!$E$60&amp;"-"&amp;B75)</f>
        <v>大表情-浣浣来了-踩在脚下</v>
      </c>
      <c r="D75" s="4" t="str">
        <f>IF(A75&gt;$K$26,"x_xx1",配置总览!$H$64&amp;LOOKUP(A75,$K$5:$K$24,$M$5:$M$24)&amp;"_"&amp;A75-VLOOKUP(B75,$L$5:$N$24,3,0))</f>
        <v>H_CZJX_12</v>
      </c>
      <c r="E75" s="3">
        <f t="shared" si="5"/>
        <v>0</v>
      </c>
    </row>
    <row r="76" spans="1:5">
      <c r="A76" s="1">
        <v>72</v>
      </c>
      <c r="B76" s="1" t="str">
        <f t="shared" si="4"/>
        <v>等你</v>
      </c>
      <c r="C76" s="3" t="str">
        <f>IF(A76&gt;$K$26,"大表情-海外预留","大表情-"&amp;配置总览!$E$60&amp;"-"&amp;B76)</f>
        <v>大表情-浣浣来了-等你</v>
      </c>
      <c r="D76" s="4" t="str">
        <f>IF(A76&gt;$K$26,"x_xx1",配置总览!$H$64&amp;LOOKUP(A76,$K$5:$K$24,$M$5:$M$24)&amp;"_"&amp;A76-VLOOKUP(B76,$L$5:$N$24,3,0))</f>
        <v>H_DN_1</v>
      </c>
      <c r="E76" s="3">
        <f t="shared" si="5"/>
        <v>1</v>
      </c>
    </row>
    <row r="77" spans="1:5">
      <c r="A77" s="1">
        <v>73</v>
      </c>
      <c r="B77" s="1" t="str">
        <f t="shared" si="4"/>
        <v>等你</v>
      </c>
      <c r="C77" s="3" t="str">
        <f>IF(A77&gt;$K$26,"大表情-海外预留","大表情-"&amp;配置总览!$E$60&amp;"-"&amp;B77)</f>
        <v>大表情-浣浣来了-等你</v>
      </c>
      <c r="D77" s="4" t="str">
        <f>IF(A77&gt;$K$26,"x_xx1",配置总览!$H$64&amp;LOOKUP(A77,$K$5:$K$24,$M$5:$M$24)&amp;"_"&amp;A77-VLOOKUP(B77,$L$5:$N$24,3,0))</f>
        <v>H_DN_2</v>
      </c>
      <c r="E77" s="3">
        <f t="shared" si="5"/>
        <v>0</v>
      </c>
    </row>
    <row r="78" spans="1:5">
      <c r="A78" s="1">
        <v>74</v>
      </c>
      <c r="B78" s="1" t="str">
        <f t="shared" si="4"/>
        <v>等你</v>
      </c>
      <c r="C78" s="3" t="str">
        <f>IF(A78&gt;$K$26,"大表情-海外预留","大表情-"&amp;配置总览!$E$60&amp;"-"&amp;B78)</f>
        <v>大表情-浣浣来了-等你</v>
      </c>
      <c r="D78" s="4" t="str">
        <f>IF(A78&gt;$K$26,"x_xx1",配置总览!$H$64&amp;LOOKUP(A78,$K$5:$K$24,$M$5:$M$24)&amp;"_"&amp;A78-VLOOKUP(B78,$L$5:$N$24,3,0))</f>
        <v>H_DN_3</v>
      </c>
      <c r="E78" s="3">
        <f t="shared" si="5"/>
        <v>0</v>
      </c>
    </row>
    <row r="79" spans="1:5">
      <c r="A79" s="1">
        <v>75</v>
      </c>
      <c r="B79" s="1" t="str">
        <f t="shared" si="4"/>
        <v>等你</v>
      </c>
      <c r="C79" s="3" t="str">
        <f>IF(A79&gt;$K$26,"大表情-海外预留","大表情-"&amp;配置总览!$E$60&amp;"-"&amp;B79)</f>
        <v>大表情-浣浣来了-等你</v>
      </c>
      <c r="D79" s="4" t="str">
        <f>IF(A79&gt;$K$26,"x_xx1",配置总览!$H$64&amp;LOOKUP(A79,$K$5:$K$24,$M$5:$M$24)&amp;"_"&amp;A79-VLOOKUP(B79,$L$5:$N$24,3,0))</f>
        <v>H_DN_4</v>
      </c>
      <c r="E79" s="3">
        <f t="shared" si="5"/>
        <v>0</v>
      </c>
    </row>
    <row r="80" spans="1:5">
      <c r="A80" s="1">
        <v>76</v>
      </c>
      <c r="B80" s="1" t="str">
        <f t="shared" si="4"/>
        <v>等你</v>
      </c>
      <c r="C80" s="3" t="str">
        <f>IF(A80&gt;$K$26,"大表情-海外预留","大表情-"&amp;配置总览!$E$60&amp;"-"&amp;B80)</f>
        <v>大表情-浣浣来了-等你</v>
      </c>
      <c r="D80" s="4" t="str">
        <f>IF(A80&gt;$K$26,"x_xx1",配置总览!$H$64&amp;LOOKUP(A80,$K$5:$K$24,$M$5:$M$24)&amp;"_"&amp;A80-VLOOKUP(B80,$L$5:$N$24,3,0))</f>
        <v>H_DN_5</v>
      </c>
      <c r="E80" s="3">
        <f t="shared" si="5"/>
        <v>0</v>
      </c>
    </row>
    <row r="81" spans="1:5">
      <c r="A81" s="1">
        <v>77</v>
      </c>
      <c r="B81" s="1" t="str">
        <f t="shared" si="4"/>
        <v>等你</v>
      </c>
      <c r="C81" s="3" t="str">
        <f>IF(A81&gt;$K$26,"大表情-海外预留","大表情-"&amp;配置总览!$E$60&amp;"-"&amp;B81)</f>
        <v>大表情-浣浣来了-等你</v>
      </c>
      <c r="D81" s="4" t="str">
        <f>IF(A81&gt;$K$26,"x_xx1",配置总览!$H$64&amp;LOOKUP(A81,$K$5:$K$24,$M$5:$M$24)&amp;"_"&amp;A81-VLOOKUP(B81,$L$5:$N$24,3,0))</f>
        <v>H_DN_6</v>
      </c>
      <c r="E81" s="3">
        <f t="shared" si="5"/>
        <v>0</v>
      </c>
    </row>
    <row r="82" spans="1:5">
      <c r="A82" s="1">
        <v>78</v>
      </c>
      <c r="B82" s="1" t="str">
        <f t="shared" si="4"/>
        <v>绝了</v>
      </c>
      <c r="C82" s="3" t="str">
        <f>IF(A82&gt;$K$26,"大表情-海外预留","大表情-"&amp;配置总览!$E$60&amp;"-"&amp;B82)</f>
        <v>大表情-浣浣来了-绝了</v>
      </c>
      <c r="D82" s="4" t="str">
        <f>IF(A82&gt;$K$26,"x_xx1",配置总览!$H$64&amp;LOOKUP(A82,$K$5:$K$24,$M$5:$M$24)&amp;"_"&amp;A82-VLOOKUP(B82,$L$5:$N$24,3,0))</f>
        <v>H_JL_1</v>
      </c>
      <c r="E82" s="3">
        <f t="shared" si="5"/>
        <v>1</v>
      </c>
    </row>
    <row r="83" spans="1:5">
      <c r="A83" s="1">
        <v>79</v>
      </c>
      <c r="B83" s="1" t="str">
        <f t="shared" si="4"/>
        <v>绝了</v>
      </c>
      <c r="C83" s="3" t="str">
        <f>IF(A83&gt;$K$26,"大表情-海外预留","大表情-"&amp;配置总览!$E$60&amp;"-"&amp;B83)</f>
        <v>大表情-浣浣来了-绝了</v>
      </c>
      <c r="D83" s="4" t="str">
        <f>IF(A83&gt;$K$26,"x_xx1",配置总览!$H$64&amp;LOOKUP(A83,$K$5:$K$24,$M$5:$M$24)&amp;"_"&amp;A83-VLOOKUP(B83,$L$5:$N$24,3,0))</f>
        <v>H_JL_2</v>
      </c>
      <c r="E83" s="3">
        <f t="shared" si="5"/>
        <v>0</v>
      </c>
    </row>
    <row r="84" spans="1:5">
      <c r="A84" s="1">
        <v>80</v>
      </c>
      <c r="B84" s="1" t="str">
        <f t="shared" si="4"/>
        <v>绝了</v>
      </c>
      <c r="C84" s="3" t="str">
        <f>IF(A84&gt;$K$26,"大表情-海外预留","大表情-"&amp;配置总览!$E$60&amp;"-"&amp;B84)</f>
        <v>大表情-浣浣来了-绝了</v>
      </c>
      <c r="D84" s="4" t="str">
        <f>IF(A84&gt;$K$26,"x_xx1",配置总览!$H$64&amp;LOOKUP(A84,$K$5:$K$24,$M$5:$M$24)&amp;"_"&amp;A84-VLOOKUP(B84,$L$5:$N$24,3,0))</f>
        <v>H_JL_3</v>
      </c>
      <c r="E84" s="3">
        <f t="shared" si="5"/>
        <v>0</v>
      </c>
    </row>
    <row r="85" spans="1:5">
      <c r="A85" s="1">
        <v>81</v>
      </c>
      <c r="B85" s="1" t="str">
        <f t="shared" si="4"/>
        <v>绝了</v>
      </c>
      <c r="C85" s="3" t="str">
        <f>IF(A85&gt;$K$26,"大表情-海外预留","大表情-"&amp;配置总览!$E$60&amp;"-"&amp;B85)</f>
        <v>大表情-浣浣来了-绝了</v>
      </c>
      <c r="D85" s="4" t="str">
        <f>IF(A85&gt;$K$26,"x_xx1",配置总览!$H$64&amp;LOOKUP(A85,$K$5:$K$24,$M$5:$M$24)&amp;"_"&amp;A85-VLOOKUP(B85,$L$5:$N$24,3,0))</f>
        <v>H_JL_4</v>
      </c>
      <c r="E85" s="3">
        <f t="shared" si="5"/>
        <v>0</v>
      </c>
    </row>
    <row r="86" spans="1:5">
      <c r="A86" s="1">
        <v>82</v>
      </c>
      <c r="B86" s="1" t="str">
        <f t="shared" si="4"/>
        <v>绝了</v>
      </c>
      <c r="C86" s="3" t="str">
        <f>IF(A86&gt;$K$26,"大表情-海外预留","大表情-"&amp;配置总览!$E$60&amp;"-"&amp;B86)</f>
        <v>大表情-浣浣来了-绝了</v>
      </c>
      <c r="D86" s="4" t="str">
        <f>IF(A86&gt;$K$26,"x_xx1",配置总览!$H$64&amp;LOOKUP(A86,$K$5:$K$24,$M$5:$M$24)&amp;"_"&amp;A86-VLOOKUP(B86,$L$5:$N$24,3,0))</f>
        <v>H_JL_5</v>
      </c>
      <c r="E86" s="3">
        <f t="shared" si="5"/>
        <v>0</v>
      </c>
    </row>
    <row r="87" spans="1:5">
      <c r="A87" s="1">
        <v>83</v>
      </c>
      <c r="B87" s="1" t="str">
        <f t="shared" si="4"/>
        <v>绝了</v>
      </c>
      <c r="C87" s="3" t="str">
        <f>IF(A87&gt;$K$26,"大表情-海外预留","大表情-"&amp;配置总览!$E$60&amp;"-"&amp;B87)</f>
        <v>大表情-浣浣来了-绝了</v>
      </c>
      <c r="D87" s="4" t="str">
        <f>IF(A87&gt;$K$26,"x_xx1",配置总览!$H$64&amp;LOOKUP(A87,$K$5:$K$24,$M$5:$M$24)&amp;"_"&amp;A87-VLOOKUP(B87,$L$5:$N$24,3,0))</f>
        <v>H_JL_6</v>
      </c>
      <c r="E87" s="3">
        <f t="shared" si="5"/>
        <v>0</v>
      </c>
    </row>
    <row r="88" spans="1:5">
      <c r="A88" s="1">
        <v>84</v>
      </c>
      <c r="B88" s="1" t="str">
        <f t="shared" si="4"/>
        <v>绝了</v>
      </c>
      <c r="C88" s="3" t="str">
        <f>IF(A88&gt;$K$26,"大表情-海外预留","大表情-"&amp;配置总览!$E$60&amp;"-"&amp;B88)</f>
        <v>大表情-浣浣来了-绝了</v>
      </c>
      <c r="D88" s="4" t="str">
        <f>IF(A88&gt;$K$26,"x_xx1",配置总览!$H$64&amp;LOOKUP(A88,$K$5:$K$24,$M$5:$M$24)&amp;"_"&amp;A88-VLOOKUP(B88,$L$5:$N$24,3,0))</f>
        <v>H_JL_7</v>
      </c>
      <c r="E88" s="3">
        <f t="shared" si="5"/>
        <v>0</v>
      </c>
    </row>
    <row r="89" spans="1:5">
      <c r="A89" s="1">
        <v>85</v>
      </c>
      <c r="B89" s="1" t="str">
        <f t="shared" si="4"/>
        <v>绝了</v>
      </c>
      <c r="C89" s="3" t="str">
        <f>IF(A89&gt;$K$26,"大表情-海外预留","大表情-"&amp;配置总览!$E$60&amp;"-"&amp;B89)</f>
        <v>大表情-浣浣来了-绝了</v>
      </c>
      <c r="D89" s="4" t="str">
        <f>IF(A89&gt;$K$26,"x_xx1",配置总览!$H$64&amp;LOOKUP(A89,$K$5:$K$24,$M$5:$M$24)&amp;"_"&amp;A89-VLOOKUP(B89,$L$5:$N$24,3,0))</f>
        <v>H_JL_8</v>
      </c>
      <c r="E89" s="3">
        <f t="shared" si="5"/>
        <v>0</v>
      </c>
    </row>
    <row r="90" spans="1:5">
      <c r="A90" s="1">
        <v>86</v>
      </c>
      <c r="B90" s="1" t="str">
        <f t="shared" si="4"/>
        <v>绝了</v>
      </c>
      <c r="C90" s="3" t="str">
        <f>IF(A90&gt;$K$26,"大表情-海外预留","大表情-"&amp;配置总览!$E$60&amp;"-"&amp;B90)</f>
        <v>大表情-浣浣来了-绝了</v>
      </c>
      <c r="D90" s="4" t="str">
        <f>IF(A90&gt;$K$26,"x_xx1",配置总览!$H$64&amp;LOOKUP(A90,$K$5:$K$24,$M$5:$M$24)&amp;"_"&amp;A90-VLOOKUP(B90,$L$5:$N$24,3,0))</f>
        <v>H_JL_9</v>
      </c>
      <c r="E90" s="3">
        <f t="shared" si="5"/>
        <v>0</v>
      </c>
    </row>
    <row r="91" spans="1:5">
      <c r="A91" s="1">
        <v>87</v>
      </c>
      <c r="B91" s="1" t="str">
        <f t="shared" si="4"/>
        <v>绝了</v>
      </c>
      <c r="C91" s="3" t="str">
        <f>IF(A91&gt;$K$26,"大表情-海外预留","大表情-"&amp;配置总览!$E$60&amp;"-"&amp;B91)</f>
        <v>大表情-浣浣来了-绝了</v>
      </c>
      <c r="D91" s="4" t="str">
        <f>IF(A91&gt;$K$26,"x_xx1",配置总览!$H$64&amp;LOOKUP(A91,$K$5:$K$24,$M$5:$M$24)&amp;"_"&amp;A91-VLOOKUP(B91,$L$5:$N$24,3,0))</f>
        <v>H_JL_10</v>
      </c>
      <c r="E91" s="3">
        <f t="shared" si="5"/>
        <v>0</v>
      </c>
    </row>
    <row r="92" spans="1:5">
      <c r="A92" s="1">
        <v>88</v>
      </c>
      <c r="B92" s="1" t="str">
        <f t="shared" si="4"/>
        <v>绝了</v>
      </c>
      <c r="C92" s="3" t="str">
        <f>IF(A92&gt;$K$26,"大表情-海外预留","大表情-"&amp;配置总览!$E$60&amp;"-"&amp;B92)</f>
        <v>大表情-浣浣来了-绝了</v>
      </c>
      <c r="D92" s="4" t="str">
        <f>IF(A92&gt;$K$26,"x_xx1",配置总览!$H$64&amp;LOOKUP(A92,$K$5:$K$24,$M$5:$M$24)&amp;"_"&amp;A92-VLOOKUP(B92,$L$5:$N$24,3,0))</f>
        <v>H_JL_11</v>
      </c>
      <c r="E92" s="3">
        <f t="shared" si="5"/>
        <v>0</v>
      </c>
    </row>
    <row r="93" spans="1:5">
      <c r="A93" s="1">
        <v>89</v>
      </c>
      <c r="B93" s="1" t="str">
        <f t="shared" si="4"/>
        <v>绝了</v>
      </c>
      <c r="C93" s="3" t="str">
        <f>IF(A93&gt;$K$26,"大表情-海外预留","大表情-"&amp;配置总览!$E$60&amp;"-"&amp;B93)</f>
        <v>大表情-浣浣来了-绝了</v>
      </c>
      <c r="D93" s="4" t="str">
        <f>IF(A93&gt;$K$26,"x_xx1",配置总览!$H$64&amp;LOOKUP(A93,$K$5:$K$24,$M$5:$M$24)&amp;"_"&amp;A93-VLOOKUP(B93,$L$5:$N$24,3,0))</f>
        <v>H_JL_12</v>
      </c>
      <c r="E93" s="3">
        <f t="shared" si="5"/>
        <v>0</v>
      </c>
    </row>
    <row r="94" spans="1:5">
      <c r="A94" s="1">
        <v>90</v>
      </c>
      <c r="B94" s="1" t="str">
        <f t="shared" si="4"/>
        <v>绝了</v>
      </c>
      <c r="C94" s="3" t="str">
        <f>IF(A94&gt;$K$26,"大表情-海外预留","大表情-"&amp;配置总览!$E$60&amp;"-"&amp;B94)</f>
        <v>大表情-浣浣来了-绝了</v>
      </c>
      <c r="D94" s="4" t="str">
        <f>IF(A94&gt;$K$26,"x_xx1",配置总览!$H$64&amp;LOOKUP(A94,$K$5:$K$24,$M$5:$M$24)&amp;"_"&amp;A94-VLOOKUP(B94,$L$5:$N$24,3,0))</f>
        <v>H_JL_13</v>
      </c>
      <c r="E94" s="3">
        <f t="shared" si="5"/>
        <v>0</v>
      </c>
    </row>
    <row r="95" spans="1:5">
      <c r="A95" s="1">
        <v>91</v>
      </c>
      <c r="B95" s="1" t="str">
        <f t="shared" si="4"/>
        <v>绝了</v>
      </c>
      <c r="C95" s="3" t="str">
        <f>IF(A95&gt;$K$26,"大表情-海外预留","大表情-"&amp;配置总览!$E$60&amp;"-"&amp;B95)</f>
        <v>大表情-浣浣来了-绝了</v>
      </c>
      <c r="D95" s="4" t="str">
        <f>IF(A95&gt;$K$26,"x_xx1",配置总览!$H$64&amp;LOOKUP(A95,$K$5:$K$24,$M$5:$M$24)&amp;"_"&amp;A95-VLOOKUP(B95,$L$5:$N$24,3,0))</f>
        <v>H_JL_14</v>
      </c>
      <c r="E95" s="3">
        <f t="shared" si="5"/>
        <v>0</v>
      </c>
    </row>
    <row r="96" spans="1:5">
      <c r="A96" s="1">
        <v>92</v>
      </c>
      <c r="B96" s="1" t="str">
        <f t="shared" si="4"/>
        <v>绝了</v>
      </c>
      <c r="C96" s="3" t="str">
        <f>IF(A96&gt;$K$26,"大表情-海外预留","大表情-"&amp;配置总览!$E$60&amp;"-"&amp;B96)</f>
        <v>大表情-浣浣来了-绝了</v>
      </c>
      <c r="D96" s="4" t="str">
        <f>IF(A96&gt;$K$26,"x_xx1",配置总览!$H$64&amp;LOOKUP(A96,$K$5:$K$24,$M$5:$M$24)&amp;"_"&amp;A96-VLOOKUP(B96,$L$5:$N$24,3,0))</f>
        <v>H_JL_15</v>
      </c>
      <c r="E96" s="3">
        <f t="shared" si="5"/>
        <v>0</v>
      </c>
    </row>
    <row r="97" spans="1:5">
      <c r="A97" s="1">
        <v>93</v>
      </c>
      <c r="B97" s="1" t="str">
        <f t="shared" si="4"/>
        <v>绝了</v>
      </c>
      <c r="C97" s="3" t="str">
        <f>IF(A97&gt;$K$26,"大表情-海外预留","大表情-"&amp;配置总览!$E$60&amp;"-"&amp;B97)</f>
        <v>大表情-浣浣来了-绝了</v>
      </c>
      <c r="D97" s="4" t="str">
        <f>IF(A97&gt;$K$26,"x_xx1",配置总览!$H$64&amp;LOOKUP(A97,$K$5:$K$24,$M$5:$M$24)&amp;"_"&amp;A97-VLOOKUP(B97,$L$5:$N$24,3,0))</f>
        <v>H_JL_16</v>
      </c>
      <c r="E97" s="3">
        <f t="shared" si="5"/>
        <v>0</v>
      </c>
    </row>
    <row r="98" spans="1:5">
      <c r="A98" s="1">
        <v>94</v>
      </c>
      <c r="B98" s="1" t="str">
        <f t="shared" si="4"/>
        <v>绝了</v>
      </c>
      <c r="C98" s="3" t="str">
        <f>IF(A98&gt;$K$26,"大表情-海外预留","大表情-"&amp;配置总览!$E$60&amp;"-"&amp;B98)</f>
        <v>大表情-浣浣来了-绝了</v>
      </c>
      <c r="D98" s="4" t="str">
        <f>IF(A98&gt;$K$26,"x_xx1",配置总览!$H$64&amp;LOOKUP(A98,$K$5:$K$24,$M$5:$M$24)&amp;"_"&amp;A98-VLOOKUP(B98,$L$5:$N$24,3,0))</f>
        <v>H_JL_17</v>
      </c>
      <c r="E98" s="3">
        <f t="shared" si="5"/>
        <v>0</v>
      </c>
    </row>
    <row r="99" spans="1:5">
      <c r="A99" s="1">
        <v>95</v>
      </c>
      <c r="B99" s="1" t="str">
        <f t="shared" si="4"/>
        <v>绝了</v>
      </c>
      <c r="C99" s="3" t="str">
        <f>IF(A99&gt;$K$26,"大表情-海外预留","大表情-"&amp;配置总览!$E$60&amp;"-"&amp;B99)</f>
        <v>大表情-浣浣来了-绝了</v>
      </c>
      <c r="D99" s="4" t="str">
        <f>IF(A99&gt;$K$26,"x_xx1",配置总览!$H$64&amp;LOOKUP(A99,$K$5:$K$24,$M$5:$M$24)&amp;"_"&amp;A99-VLOOKUP(B99,$L$5:$N$24,3,0))</f>
        <v>H_JL_18</v>
      </c>
      <c r="E99" s="3">
        <f t="shared" si="5"/>
        <v>0</v>
      </c>
    </row>
    <row r="100" spans="1:5">
      <c r="A100" s="1">
        <v>96</v>
      </c>
      <c r="B100" s="1" t="str">
        <f t="shared" si="4"/>
        <v>绝了</v>
      </c>
      <c r="C100" s="3" t="str">
        <f>IF(A100&gt;$K$26,"大表情-海外预留","大表情-"&amp;配置总览!$E$60&amp;"-"&amp;B100)</f>
        <v>大表情-浣浣来了-绝了</v>
      </c>
      <c r="D100" s="4" t="str">
        <f>IF(A100&gt;$K$26,"x_xx1",配置总览!$H$64&amp;LOOKUP(A100,$K$5:$K$24,$M$5:$M$24)&amp;"_"&amp;A100-VLOOKUP(B100,$L$5:$N$24,3,0))</f>
        <v>H_JL_19</v>
      </c>
      <c r="E100" s="3">
        <f t="shared" si="5"/>
        <v>0</v>
      </c>
    </row>
    <row r="101" spans="1:5">
      <c r="A101" s="1">
        <v>97</v>
      </c>
      <c r="B101" s="1" t="str">
        <f t="shared" si="4"/>
        <v>绝了</v>
      </c>
      <c r="C101" s="3" t="str">
        <f>IF(A101&gt;$K$26,"大表情-海外预留","大表情-"&amp;配置总览!$E$60&amp;"-"&amp;B101)</f>
        <v>大表情-浣浣来了-绝了</v>
      </c>
      <c r="D101" s="4" t="str">
        <f>IF(A101&gt;$K$26,"x_xx1",配置总览!$H$64&amp;LOOKUP(A101,$K$5:$K$24,$M$5:$M$24)&amp;"_"&amp;A101-VLOOKUP(B101,$L$5:$N$24,3,0))</f>
        <v>H_JL_20</v>
      </c>
      <c r="E101" s="3">
        <f t="shared" si="5"/>
        <v>0</v>
      </c>
    </row>
    <row r="102" spans="1:5">
      <c r="A102" s="1">
        <v>98</v>
      </c>
      <c r="B102" s="1" t="str">
        <f t="shared" si="4"/>
        <v>绝了</v>
      </c>
      <c r="C102" s="3" t="str">
        <f>IF(A102&gt;$K$26,"大表情-海外预留","大表情-"&amp;配置总览!$E$60&amp;"-"&amp;B102)</f>
        <v>大表情-浣浣来了-绝了</v>
      </c>
      <c r="D102" s="4" t="str">
        <f>IF(A102&gt;$K$26,"x_xx1",配置总览!$H$64&amp;LOOKUP(A102,$K$5:$K$24,$M$5:$M$24)&amp;"_"&amp;A102-VLOOKUP(B102,$L$5:$N$24,3,0))</f>
        <v>H_JL_21</v>
      </c>
      <c r="E102" s="3">
        <f t="shared" si="5"/>
        <v>0</v>
      </c>
    </row>
    <row r="103" spans="1:5">
      <c r="A103" s="1">
        <v>99</v>
      </c>
      <c r="B103" s="1" t="str">
        <f t="shared" si="4"/>
        <v>绝了</v>
      </c>
      <c r="C103" s="3" t="str">
        <f>IF(A103&gt;$K$26,"大表情-海外预留","大表情-"&amp;配置总览!$E$60&amp;"-"&amp;B103)</f>
        <v>大表情-浣浣来了-绝了</v>
      </c>
      <c r="D103" s="4" t="str">
        <f>IF(A103&gt;$K$26,"x_xx1",配置总览!$H$64&amp;LOOKUP(A103,$K$5:$K$24,$M$5:$M$24)&amp;"_"&amp;A103-VLOOKUP(B103,$L$5:$N$24,3,0))</f>
        <v>H_JL_22</v>
      </c>
      <c r="E103" s="3">
        <f t="shared" si="5"/>
        <v>0</v>
      </c>
    </row>
    <row r="104" spans="1:5">
      <c r="A104" s="1">
        <v>100</v>
      </c>
      <c r="B104" s="1" t="str">
        <f t="shared" si="4"/>
        <v>绝了</v>
      </c>
      <c r="C104" s="3" t="str">
        <f>IF(A104&gt;$K$26,"大表情-海外预留","大表情-"&amp;配置总览!$E$60&amp;"-"&amp;B104)</f>
        <v>大表情-浣浣来了-绝了</v>
      </c>
      <c r="D104" s="4" t="str">
        <f>IF(A104&gt;$K$26,"x_xx1",配置总览!$H$64&amp;LOOKUP(A104,$K$5:$K$24,$M$5:$M$24)&amp;"_"&amp;A104-VLOOKUP(B104,$L$5:$N$24,3,0))</f>
        <v>H_JL_23</v>
      </c>
      <c r="E104" s="3">
        <f t="shared" si="5"/>
        <v>0</v>
      </c>
    </row>
    <row r="105" spans="1:5">
      <c r="A105" s="1">
        <v>101</v>
      </c>
      <c r="B105" s="1" t="str">
        <f t="shared" si="4"/>
        <v>绝了</v>
      </c>
      <c r="C105" s="3" t="str">
        <f>IF(A105&gt;$K$26,"大表情-海外预留","大表情-"&amp;配置总览!$E$60&amp;"-"&amp;B105)</f>
        <v>大表情-浣浣来了-绝了</v>
      </c>
      <c r="D105" s="4" t="str">
        <f>IF(A105&gt;$K$26,"x_xx1",配置总览!$H$64&amp;LOOKUP(A105,$K$5:$K$24,$M$5:$M$24)&amp;"_"&amp;A105-VLOOKUP(B105,$L$5:$N$24,3,0))</f>
        <v>H_JL_24</v>
      </c>
      <c r="E105" s="3">
        <f t="shared" si="5"/>
        <v>0</v>
      </c>
    </row>
    <row r="106" spans="1:5">
      <c r="A106" s="1">
        <v>102</v>
      </c>
      <c r="B106" s="1" t="str">
        <f t="shared" si="4"/>
        <v>绝了</v>
      </c>
      <c r="C106" s="3" t="str">
        <f>IF(A106&gt;$K$26,"大表情-海外预留","大表情-"&amp;配置总览!$E$60&amp;"-"&amp;B106)</f>
        <v>大表情-浣浣来了-绝了</v>
      </c>
      <c r="D106" s="4" t="str">
        <f>IF(A106&gt;$K$26,"x_xx1",配置总览!$H$64&amp;LOOKUP(A106,$K$5:$K$24,$M$5:$M$24)&amp;"_"&amp;A106-VLOOKUP(B106,$L$5:$N$24,3,0))</f>
        <v>H_JL_25</v>
      </c>
      <c r="E106" s="3">
        <f t="shared" si="5"/>
        <v>0</v>
      </c>
    </row>
    <row r="107" spans="1:5">
      <c r="A107" s="1">
        <v>103</v>
      </c>
      <c r="B107" s="1" t="str">
        <f t="shared" si="4"/>
        <v>绝了</v>
      </c>
      <c r="C107" s="3" t="str">
        <f>IF(A107&gt;$K$26,"大表情-海外预留","大表情-"&amp;配置总览!$E$60&amp;"-"&amp;B107)</f>
        <v>大表情-浣浣来了-绝了</v>
      </c>
      <c r="D107" s="4" t="str">
        <f>IF(A107&gt;$K$26,"x_xx1",配置总览!$H$64&amp;LOOKUP(A107,$K$5:$K$24,$M$5:$M$24)&amp;"_"&amp;A107-VLOOKUP(B107,$L$5:$N$24,3,0))</f>
        <v>H_JL_26</v>
      </c>
      <c r="E107" s="3">
        <f t="shared" si="5"/>
        <v>0</v>
      </c>
    </row>
    <row r="108" spans="1:5">
      <c r="A108" s="1">
        <v>104</v>
      </c>
      <c r="B108" s="1" t="str">
        <f t="shared" si="4"/>
        <v>绝了</v>
      </c>
      <c r="C108" s="3" t="str">
        <f>IF(A108&gt;$K$26,"大表情-海外预留","大表情-"&amp;配置总览!$E$60&amp;"-"&amp;B108)</f>
        <v>大表情-浣浣来了-绝了</v>
      </c>
      <c r="D108" s="4" t="str">
        <f>IF(A108&gt;$K$26,"x_xx1",配置总览!$H$64&amp;LOOKUP(A108,$K$5:$K$24,$M$5:$M$24)&amp;"_"&amp;A108-VLOOKUP(B108,$L$5:$N$24,3,0))</f>
        <v>H_JL_27</v>
      </c>
      <c r="E108" s="3">
        <f t="shared" si="5"/>
        <v>0</v>
      </c>
    </row>
    <row r="109" spans="1:5">
      <c r="A109" s="1">
        <v>105</v>
      </c>
      <c r="B109" s="1" t="str">
        <f t="shared" si="4"/>
        <v>绝了</v>
      </c>
      <c r="C109" s="3" t="str">
        <f>IF(A109&gt;$K$26,"大表情-海外预留","大表情-"&amp;配置总览!$E$60&amp;"-"&amp;B109)</f>
        <v>大表情-浣浣来了-绝了</v>
      </c>
      <c r="D109" s="4" t="str">
        <f>IF(A109&gt;$K$26,"x_xx1",配置总览!$H$64&amp;LOOKUP(A109,$K$5:$K$24,$M$5:$M$24)&amp;"_"&amp;A109-VLOOKUP(B109,$L$5:$N$24,3,0))</f>
        <v>H_JL_28</v>
      </c>
      <c r="E109" s="3">
        <f t="shared" si="5"/>
        <v>0</v>
      </c>
    </row>
    <row r="110" spans="1:5">
      <c r="A110" s="1">
        <v>106</v>
      </c>
      <c r="B110" s="1" t="str">
        <f t="shared" si="4"/>
        <v>绝了</v>
      </c>
      <c r="C110" s="3" t="str">
        <f>IF(A110&gt;$K$26,"大表情-海外预留","大表情-"&amp;配置总览!$E$60&amp;"-"&amp;B110)</f>
        <v>大表情-浣浣来了-绝了</v>
      </c>
      <c r="D110" s="4" t="str">
        <f>IF(A110&gt;$K$26,"x_xx1",配置总览!$H$64&amp;LOOKUP(A110,$K$5:$K$24,$M$5:$M$24)&amp;"_"&amp;A110-VLOOKUP(B110,$L$5:$N$24,3,0))</f>
        <v>H_JL_29</v>
      </c>
      <c r="E110" s="3">
        <f t="shared" si="5"/>
        <v>0</v>
      </c>
    </row>
    <row r="111" spans="1:5">
      <c r="A111" s="1">
        <v>107</v>
      </c>
      <c r="B111" s="1" t="str">
        <f t="shared" si="4"/>
        <v>绝了</v>
      </c>
      <c r="C111" s="3" t="str">
        <f>IF(A111&gt;$K$26,"大表情-海外预留","大表情-"&amp;配置总览!$E$60&amp;"-"&amp;B111)</f>
        <v>大表情-浣浣来了-绝了</v>
      </c>
      <c r="D111" s="4" t="str">
        <f>IF(A111&gt;$K$26,"x_xx1",配置总览!$H$64&amp;LOOKUP(A111,$K$5:$K$24,$M$5:$M$24)&amp;"_"&amp;A111-VLOOKUP(B111,$L$5:$N$24,3,0))</f>
        <v>H_JL_30</v>
      </c>
      <c r="E111" s="3">
        <f t="shared" si="5"/>
        <v>0</v>
      </c>
    </row>
    <row r="112" spans="1:5">
      <c r="A112" s="1">
        <v>108</v>
      </c>
      <c r="B112" s="1" t="str">
        <f t="shared" si="4"/>
        <v>绝了</v>
      </c>
      <c r="C112" s="3" t="str">
        <f>IF(A112&gt;$K$26,"大表情-海外预留","大表情-"&amp;配置总览!$E$60&amp;"-"&amp;B112)</f>
        <v>大表情-浣浣来了-绝了</v>
      </c>
      <c r="D112" s="4" t="str">
        <f>IF(A112&gt;$K$26,"x_xx1",配置总览!$H$64&amp;LOOKUP(A112,$K$5:$K$24,$M$5:$M$24)&amp;"_"&amp;A112-VLOOKUP(B112,$L$5:$N$24,3,0))</f>
        <v>H_JL_31</v>
      </c>
      <c r="E112" s="3">
        <f t="shared" si="5"/>
        <v>0</v>
      </c>
    </row>
    <row r="113" spans="1:5">
      <c r="A113" s="1">
        <v>109</v>
      </c>
      <c r="B113" s="1" t="str">
        <f t="shared" si="4"/>
        <v>绝了</v>
      </c>
      <c r="C113" s="3" t="str">
        <f>IF(A113&gt;$K$26,"大表情-海外预留","大表情-"&amp;配置总览!$E$60&amp;"-"&amp;B113)</f>
        <v>大表情-浣浣来了-绝了</v>
      </c>
      <c r="D113" s="4" t="str">
        <f>IF(A113&gt;$K$26,"x_xx1",配置总览!$H$64&amp;LOOKUP(A113,$K$5:$K$24,$M$5:$M$24)&amp;"_"&amp;A113-VLOOKUP(B113,$L$5:$N$24,3,0))</f>
        <v>H_JL_32</v>
      </c>
      <c r="E113" s="3">
        <f t="shared" si="5"/>
        <v>0</v>
      </c>
    </row>
    <row r="114" spans="1:5">
      <c r="A114" s="1">
        <v>110</v>
      </c>
      <c r="B114" s="1" t="str">
        <f t="shared" si="4"/>
        <v>绝了</v>
      </c>
      <c r="C114" s="3" t="str">
        <f>IF(A114&gt;$K$26,"大表情-海外预留","大表情-"&amp;配置总览!$E$60&amp;"-"&amp;B114)</f>
        <v>大表情-浣浣来了-绝了</v>
      </c>
      <c r="D114" s="4" t="str">
        <f>IF(A114&gt;$K$26,"x_xx1",配置总览!$H$64&amp;LOOKUP(A114,$K$5:$K$24,$M$5:$M$24)&amp;"_"&amp;A114-VLOOKUP(B114,$L$5:$N$24,3,0))</f>
        <v>H_JL_33</v>
      </c>
      <c r="E114" s="3">
        <f t="shared" si="5"/>
        <v>0</v>
      </c>
    </row>
    <row r="115" spans="1:5">
      <c r="A115" s="1">
        <v>111</v>
      </c>
      <c r="B115" s="1" t="str">
        <f t="shared" si="4"/>
        <v>绝了</v>
      </c>
      <c r="C115" s="3" t="str">
        <f>IF(A115&gt;$K$26,"大表情-海外预留","大表情-"&amp;配置总览!$E$60&amp;"-"&amp;B115)</f>
        <v>大表情-浣浣来了-绝了</v>
      </c>
      <c r="D115" s="4" t="str">
        <f>IF(A115&gt;$K$26,"x_xx1",配置总览!$H$64&amp;LOOKUP(A115,$K$5:$K$24,$M$5:$M$24)&amp;"_"&amp;A115-VLOOKUP(B115,$L$5:$N$24,3,0))</f>
        <v>H_JL_34</v>
      </c>
      <c r="E115" s="3">
        <f t="shared" si="5"/>
        <v>0</v>
      </c>
    </row>
    <row r="116" spans="1:5">
      <c r="A116" s="1">
        <v>112</v>
      </c>
      <c r="B116" s="1" t="str">
        <f t="shared" si="4"/>
        <v>绝了</v>
      </c>
      <c r="C116" s="3" t="str">
        <f>IF(A116&gt;$K$26,"大表情-海外预留","大表情-"&amp;配置总览!$E$60&amp;"-"&amp;B116)</f>
        <v>大表情-浣浣来了-绝了</v>
      </c>
      <c r="D116" s="4" t="str">
        <f>IF(A116&gt;$K$26,"x_xx1",配置总览!$H$64&amp;LOOKUP(A116,$K$5:$K$24,$M$5:$M$24)&amp;"_"&amp;A116-VLOOKUP(B116,$L$5:$N$24,3,0))</f>
        <v>H_JL_35</v>
      </c>
      <c r="E116" s="3">
        <f t="shared" si="5"/>
        <v>0</v>
      </c>
    </row>
    <row r="117" spans="1:5">
      <c r="A117" s="1">
        <v>113</v>
      </c>
      <c r="B117" s="1" t="str">
        <f t="shared" si="4"/>
        <v>绝了</v>
      </c>
      <c r="C117" s="3" t="str">
        <f>IF(A117&gt;$K$26,"大表情-海外预留","大表情-"&amp;配置总览!$E$60&amp;"-"&amp;B117)</f>
        <v>大表情-浣浣来了-绝了</v>
      </c>
      <c r="D117" s="4" t="str">
        <f>IF(A117&gt;$K$26,"x_xx1",配置总览!$H$64&amp;LOOKUP(A117,$K$5:$K$24,$M$5:$M$24)&amp;"_"&amp;A117-VLOOKUP(B117,$L$5:$N$24,3,0))</f>
        <v>H_JL_36</v>
      </c>
      <c r="E117" s="3">
        <f t="shared" si="5"/>
        <v>0</v>
      </c>
    </row>
    <row r="118" spans="1:5">
      <c r="A118" s="1">
        <v>114</v>
      </c>
      <c r="B118" s="1" t="str">
        <f t="shared" si="4"/>
        <v>绝了</v>
      </c>
      <c r="C118" s="3" t="str">
        <f>IF(A118&gt;$K$26,"大表情-海外预留","大表情-"&amp;配置总览!$E$60&amp;"-"&amp;B118)</f>
        <v>大表情-浣浣来了-绝了</v>
      </c>
      <c r="D118" s="4" t="str">
        <f>IF(A118&gt;$K$26,"x_xx1",配置总览!$H$64&amp;LOOKUP(A118,$K$5:$K$24,$M$5:$M$24)&amp;"_"&amp;A118-VLOOKUP(B118,$L$5:$N$24,3,0))</f>
        <v>H_JL_37</v>
      </c>
      <c r="E118" s="3">
        <f t="shared" si="5"/>
        <v>0</v>
      </c>
    </row>
    <row r="119" spans="1:5">
      <c r="A119" s="1">
        <v>115</v>
      </c>
      <c r="B119" s="1" t="str">
        <f t="shared" si="4"/>
        <v>绝了</v>
      </c>
      <c r="C119" s="3" t="str">
        <f>IF(A119&gt;$K$26,"大表情-海外预留","大表情-"&amp;配置总览!$E$60&amp;"-"&amp;B119)</f>
        <v>大表情-浣浣来了-绝了</v>
      </c>
      <c r="D119" s="4" t="str">
        <f>IF(A119&gt;$K$26,"x_xx1",配置总览!$H$64&amp;LOOKUP(A119,$K$5:$K$24,$M$5:$M$24)&amp;"_"&amp;A119-VLOOKUP(B119,$L$5:$N$24,3,0))</f>
        <v>H_JL_38</v>
      </c>
      <c r="E119" s="3">
        <f t="shared" si="5"/>
        <v>0</v>
      </c>
    </row>
    <row r="120" spans="1:5">
      <c r="A120" s="1">
        <v>116</v>
      </c>
      <c r="B120" s="1" t="str">
        <f t="shared" si="4"/>
        <v>绝了</v>
      </c>
      <c r="C120" s="3" t="str">
        <f>IF(A120&gt;$K$26,"大表情-海外预留","大表情-"&amp;配置总览!$E$60&amp;"-"&amp;B120)</f>
        <v>大表情-浣浣来了-绝了</v>
      </c>
      <c r="D120" s="4" t="str">
        <f>IF(A120&gt;$K$26,"x_xx1",配置总览!$H$64&amp;LOOKUP(A120,$K$5:$K$24,$M$5:$M$24)&amp;"_"&amp;A120-VLOOKUP(B120,$L$5:$N$24,3,0))</f>
        <v>H_JL_39</v>
      </c>
      <c r="E120" s="3">
        <f t="shared" si="5"/>
        <v>0</v>
      </c>
    </row>
    <row r="121" spans="1:5">
      <c r="A121" s="1">
        <v>117</v>
      </c>
      <c r="B121" s="1" t="str">
        <f t="shared" si="4"/>
        <v>绝了</v>
      </c>
      <c r="C121" s="3" t="str">
        <f>IF(A121&gt;$K$26,"大表情-海外预留","大表情-"&amp;配置总览!$E$60&amp;"-"&amp;B121)</f>
        <v>大表情-浣浣来了-绝了</v>
      </c>
      <c r="D121" s="4" t="str">
        <f>IF(A121&gt;$K$26,"x_xx1",配置总览!$H$64&amp;LOOKUP(A121,$K$5:$K$24,$M$5:$M$24)&amp;"_"&amp;A121-VLOOKUP(B121,$L$5:$N$24,3,0))</f>
        <v>H_JL_40</v>
      </c>
      <c r="E121" s="3">
        <f t="shared" si="5"/>
        <v>0</v>
      </c>
    </row>
    <row r="122" spans="1:5">
      <c r="A122" s="1">
        <v>118</v>
      </c>
      <c r="B122" s="1" t="str">
        <f t="shared" si="4"/>
        <v>绝了</v>
      </c>
      <c r="C122" s="3" t="str">
        <f>IF(A122&gt;$K$26,"大表情-海外预留","大表情-"&amp;配置总览!$E$60&amp;"-"&amp;B122)</f>
        <v>大表情-浣浣来了-绝了</v>
      </c>
      <c r="D122" s="4" t="str">
        <f>IF(A122&gt;$K$26,"x_xx1",配置总览!$H$64&amp;LOOKUP(A122,$K$5:$K$24,$M$5:$M$24)&amp;"_"&amp;A122-VLOOKUP(B122,$L$5:$N$24,3,0))</f>
        <v>H_JL_41</v>
      </c>
      <c r="E122" s="3">
        <f t="shared" si="5"/>
        <v>0</v>
      </c>
    </row>
    <row r="123" spans="1:5">
      <c r="A123" s="1">
        <v>119</v>
      </c>
      <c r="B123" s="1" t="str">
        <f t="shared" si="4"/>
        <v>绝了</v>
      </c>
      <c r="C123" s="3" t="str">
        <f>IF(A123&gt;$K$26,"大表情-海外预留","大表情-"&amp;配置总览!$E$60&amp;"-"&amp;B123)</f>
        <v>大表情-浣浣来了-绝了</v>
      </c>
      <c r="D123" s="4" t="str">
        <f>IF(A123&gt;$K$26,"x_xx1",配置总览!$H$64&amp;LOOKUP(A123,$K$5:$K$24,$M$5:$M$24)&amp;"_"&amp;A123-VLOOKUP(B123,$L$5:$N$24,3,0))</f>
        <v>H_JL_42</v>
      </c>
      <c r="E123" s="3">
        <f t="shared" si="5"/>
        <v>0</v>
      </c>
    </row>
    <row r="124" spans="1:5">
      <c r="A124" s="1">
        <v>120</v>
      </c>
      <c r="B124" s="1" t="str">
        <f t="shared" si="4"/>
        <v>绝了</v>
      </c>
      <c r="C124" s="3" t="str">
        <f>IF(A124&gt;$K$26,"大表情-海外预留","大表情-"&amp;配置总览!$E$60&amp;"-"&amp;B124)</f>
        <v>大表情-浣浣来了-绝了</v>
      </c>
      <c r="D124" s="4" t="str">
        <f>IF(A124&gt;$K$26,"x_xx1",配置总览!$H$64&amp;LOOKUP(A124,$K$5:$K$24,$M$5:$M$24)&amp;"_"&amp;A124-VLOOKUP(B124,$L$5:$N$24,3,0))</f>
        <v>H_JL_43</v>
      </c>
      <c r="E124" s="3">
        <f t="shared" si="5"/>
        <v>0</v>
      </c>
    </row>
    <row r="125" spans="1:5">
      <c r="A125" s="1">
        <v>121</v>
      </c>
      <c r="B125" s="1" t="str">
        <f t="shared" si="4"/>
        <v>绝了</v>
      </c>
      <c r="C125" s="3" t="str">
        <f>IF(A125&gt;$K$26,"大表情-海外预留","大表情-"&amp;配置总览!$E$60&amp;"-"&amp;B125)</f>
        <v>大表情-浣浣来了-绝了</v>
      </c>
      <c r="D125" s="4" t="str">
        <f>IF(A125&gt;$K$26,"x_xx1",配置总览!$H$64&amp;LOOKUP(A125,$K$5:$K$24,$M$5:$M$24)&amp;"_"&amp;A125-VLOOKUP(B125,$L$5:$N$24,3,0))</f>
        <v>H_JL_44</v>
      </c>
      <c r="E125" s="3">
        <f t="shared" si="5"/>
        <v>0</v>
      </c>
    </row>
    <row r="126" spans="1:5">
      <c r="A126" s="1">
        <v>122</v>
      </c>
      <c r="B126" s="1" t="str">
        <f t="shared" si="4"/>
        <v>绝了</v>
      </c>
      <c r="C126" s="3" t="str">
        <f>IF(A126&gt;$K$26,"大表情-海外预留","大表情-"&amp;配置总览!$E$60&amp;"-"&amp;B126)</f>
        <v>大表情-浣浣来了-绝了</v>
      </c>
      <c r="D126" s="4" t="str">
        <f>IF(A126&gt;$K$26,"x_xx1",配置总览!$H$64&amp;LOOKUP(A126,$K$5:$K$24,$M$5:$M$24)&amp;"_"&amp;A126-VLOOKUP(B126,$L$5:$N$24,3,0))</f>
        <v>H_JL_45</v>
      </c>
      <c r="E126" s="3">
        <f t="shared" si="5"/>
        <v>0</v>
      </c>
    </row>
    <row r="127" spans="1:5">
      <c r="A127" s="1">
        <v>123</v>
      </c>
      <c r="B127" s="1" t="str">
        <f t="shared" si="4"/>
        <v>绝了</v>
      </c>
      <c r="C127" s="3" t="str">
        <f>IF(A127&gt;$K$26,"大表情-海外预留","大表情-"&amp;配置总览!$E$60&amp;"-"&amp;B127)</f>
        <v>大表情-浣浣来了-绝了</v>
      </c>
      <c r="D127" s="4" t="str">
        <f>IF(A127&gt;$K$26,"x_xx1",配置总览!$H$64&amp;LOOKUP(A127,$K$5:$K$24,$M$5:$M$24)&amp;"_"&amp;A127-VLOOKUP(B127,$L$5:$N$24,3,0))</f>
        <v>H_JL_46</v>
      </c>
      <c r="E127" s="3">
        <f t="shared" si="5"/>
        <v>0</v>
      </c>
    </row>
    <row r="128" spans="1:5">
      <c r="A128" s="1">
        <v>124</v>
      </c>
      <c r="B128" s="1" t="str">
        <f t="shared" si="4"/>
        <v>绝了</v>
      </c>
      <c r="C128" s="3" t="str">
        <f>IF(A128&gt;$K$26,"大表情-海外预留","大表情-"&amp;配置总览!$E$60&amp;"-"&amp;B128)</f>
        <v>大表情-浣浣来了-绝了</v>
      </c>
      <c r="D128" s="4" t="str">
        <f>IF(A128&gt;$K$26,"x_xx1",配置总览!$H$64&amp;LOOKUP(A128,$K$5:$K$24,$M$5:$M$24)&amp;"_"&amp;A128-VLOOKUP(B128,$L$5:$N$24,3,0))</f>
        <v>H_JL_47</v>
      </c>
      <c r="E128" s="3">
        <f t="shared" si="5"/>
        <v>0</v>
      </c>
    </row>
    <row r="129" spans="1:5">
      <c r="A129" s="1">
        <v>125</v>
      </c>
      <c r="B129" s="1" t="str">
        <f t="shared" si="4"/>
        <v>绝了</v>
      </c>
      <c r="C129" s="3" t="str">
        <f>IF(A129&gt;$K$26,"大表情-海外预留","大表情-"&amp;配置总览!$E$60&amp;"-"&amp;B129)</f>
        <v>大表情-浣浣来了-绝了</v>
      </c>
      <c r="D129" s="4" t="str">
        <f>IF(A129&gt;$K$26,"x_xx1",配置总览!$H$64&amp;LOOKUP(A129,$K$5:$K$24,$M$5:$M$24)&amp;"_"&amp;A129-VLOOKUP(B129,$L$5:$N$24,3,0))</f>
        <v>H_JL_48</v>
      </c>
      <c r="E129" s="3">
        <f t="shared" si="5"/>
        <v>0</v>
      </c>
    </row>
    <row r="130" spans="1:5">
      <c r="A130" s="1">
        <v>126</v>
      </c>
      <c r="B130" s="1" t="str">
        <f t="shared" si="4"/>
        <v>哭了</v>
      </c>
      <c r="C130" s="3" t="str">
        <f>IF(A130&gt;$K$26,"大表情-海外预留","大表情-"&amp;配置总览!$E$60&amp;"-"&amp;B130)</f>
        <v>大表情-浣浣来了-哭了</v>
      </c>
      <c r="D130" s="4" t="str">
        <f>IF(A130&gt;$K$26,"x_xx1",配置总览!$H$64&amp;LOOKUP(A130,$K$5:$K$24,$M$5:$M$24)&amp;"_"&amp;A130-VLOOKUP(B130,$L$5:$N$24,3,0))</f>
        <v>H_KL_1</v>
      </c>
      <c r="E130" s="3">
        <f t="shared" si="5"/>
        <v>1</v>
      </c>
    </row>
    <row r="131" spans="1:5">
      <c r="A131" s="1">
        <v>127</v>
      </c>
      <c r="B131" s="1" t="str">
        <f t="shared" si="4"/>
        <v>哭了</v>
      </c>
      <c r="C131" s="3" t="str">
        <f>IF(A131&gt;$K$26,"大表情-海外预留","大表情-"&amp;配置总览!$E$60&amp;"-"&amp;B131)</f>
        <v>大表情-浣浣来了-哭了</v>
      </c>
      <c r="D131" s="4" t="str">
        <f>IF(A131&gt;$K$26,"x_xx1",配置总览!$H$64&amp;LOOKUP(A131,$K$5:$K$24,$M$5:$M$24)&amp;"_"&amp;A131-VLOOKUP(B131,$L$5:$N$24,3,0))</f>
        <v>H_KL_2</v>
      </c>
      <c r="E131" s="3">
        <f t="shared" si="5"/>
        <v>0</v>
      </c>
    </row>
    <row r="132" spans="1:5">
      <c r="A132" s="1">
        <v>128</v>
      </c>
      <c r="B132" s="1" t="str">
        <f t="shared" si="4"/>
        <v>哭了</v>
      </c>
      <c r="C132" s="3" t="str">
        <f>IF(A132&gt;$K$26,"大表情-海外预留","大表情-"&amp;配置总览!$E$60&amp;"-"&amp;B132)</f>
        <v>大表情-浣浣来了-哭了</v>
      </c>
      <c r="D132" s="4" t="str">
        <f>IF(A132&gt;$K$26,"x_xx1",配置总览!$H$64&amp;LOOKUP(A132,$K$5:$K$24,$M$5:$M$24)&amp;"_"&amp;A132-VLOOKUP(B132,$L$5:$N$24,3,0))</f>
        <v>H_KL_3</v>
      </c>
      <c r="E132" s="3">
        <f t="shared" si="5"/>
        <v>0</v>
      </c>
    </row>
    <row r="133" spans="1:5">
      <c r="A133" s="1">
        <v>129</v>
      </c>
      <c r="B133" s="1" t="str">
        <f t="shared" si="4"/>
        <v>哭了</v>
      </c>
      <c r="C133" s="3" t="str">
        <f>IF(A133&gt;$K$26,"大表情-海外预留","大表情-"&amp;配置总览!$E$60&amp;"-"&amp;B133)</f>
        <v>大表情-浣浣来了-哭了</v>
      </c>
      <c r="D133" s="4" t="str">
        <f>IF(A133&gt;$K$26,"x_xx1",配置总览!$H$64&amp;LOOKUP(A133,$K$5:$K$24,$M$5:$M$24)&amp;"_"&amp;A133-VLOOKUP(B133,$L$5:$N$24,3,0))</f>
        <v>H_KL_4</v>
      </c>
      <c r="E133" s="3">
        <f t="shared" si="5"/>
        <v>0</v>
      </c>
    </row>
    <row r="134" spans="1:5">
      <c r="A134" s="1">
        <v>130</v>
      </c>
      <c r="B134" s="1" t="str">
        <f t="shared" ref="B134:B197" si="6">IF(A134&gt;$K$26,"大表情-海外预留",LOOKUP(A134,$K$5:$K$24,$L$5:$L$24))</f>
        <v>哭了</v>
      </c>
      <c r="C134" s="3" t="str">
        <f>IF(A134&gt;$K$26,"大表情-海外预留","大表情-"&amp;配置总览!$E$60&amp;"-"&amp;B134)</f>
        <v>大表情-浣浣来了-哭了</v>
      </c>
      <c r="D134" s="4" t="str">
        <f>IF(A134&gt;$K$26,"x_xx1",配置总览!$H$64&amp;LOOKUP(A134,$K$5:$K$24,$M$5:$M$24)&amp;"_"&amp;A134-VLOOKUP(B134,$L$5:$N$24,3,0))</f>
        <v>H_KL_5</v>
      </c>
      <c r="E134" s="3">
        <f t="shared" ref="E134:E197" si="7">IF(A134&gt;$K$26,1,IF(B134=B133,0,1))</f>
        <v>0</v>
      </c>
    </row>
    <row r="135" spans="1:5">
      <c r="A135" s="1">
        <v>131</v>
      </c>
      <c r="B135" s="1" t="str">
        <f t="shared" si="6"/>
        <v>哭了</v>
      </c>
      <c r="C135" s="3" t="str">
        <f>IF(A135&gt;$K$26,"大表情-海外预留","大表情-"&amp;配置总览!$E$60&amp;"-"&amp;B135)</f>
        <v>大表情-浣浣来了-哭了</v>
      </c>
      <c r="D135" s="4" t="str">
        <f>IF(A135&gt;$K$26,"x_xx1",配置总览!$H$64&amp;LOOKUP(A135,$K$5:$K$24,$M$5:$M$24)&amp;"_"&amp;A135-VLOOKUP(B135,$L$5:$N$24,3,0))</f>
        <v>H_KL_6</v>
      </c>
      <c r="E135" s="3">
        <f t="shared" si="7"/>
        <v>0</v>
      </c>
    </row>
    <row r="136" spans="1:5">
      <c r="A136" s="1">
        <v>132</v>
      </c>
      <c r="B136" s="1" t="str">
        <f t="shared" si="6"/>
        <v>哭了</v>
      </c>
      <c r="C136" s="3" t="str">
        <f>IF(A136&gt;$K$26,"大表情-海外预留","大表情-"&amp;配置总览!$E$60&amp;"-"&amp;B136)</f>
        <v>大表情-浣浣来了-哭了</v>
      </c>
      <c r="D136" s="4" t="str">
        <f>IF(A136&gt;$K$26,"x_xx1",配置总览!$H$64&amp;LOOKUP(A136,$K$5:$K$24,$M$5:$M$24)&amp;"_"&amp;A136-VLOOKUP(B136,$L$5:$N$24,3,0))</f>
        <v>H_KL_7</v>
      </c>
      <c r="E136" s="3">
        <f t="shared" si="7"/>
        <v>0</v>
      </c>
    </row>
    <row r="137" spans="1:5">
      <c r="A137" s="1">
        <v>133</v>
      </c>
      <c r="B137" s="1" t="str">
        <f t="shared" si="6"/>
        <v>哭了</v>
      </c>
      <c r="C137" s="3" t="str">
        <f>IF(A137&gt;$K$26,"大表情-海外预留","大表情-"&amp;配置总览!$E$60&amp;"-"&amp;B137)</f>
        <v>大表情-浣浣来了-哭了</v>
      </c>
      <c r="D137" s="4" t="str">
        <f>IF(A137&gt;$K$26,"x_xx1",配置总览!$H$64&amp;LOOKUP(A137,$K$5:$K$24,$M$5:$M$24)&amp;"_"&amp;A137-VLOOKUP(B137,$L$5:$N$24,3,0))</f>
        <v>H_KL_8</v>
      </c>
      <c r="E137" s="3">
        <f t="shared" si="7"/>
        <v>0</v>
      </c>
    </row>
    <row r="138" spans="1:5">
      <c r="A138" s="1">
        <v>134</v>
      </c>
      <c r="B138" s="1" t="str">
        <f t="shared" si="6"/>
        <v>哭了</v>
      </c>
      <c r="C138" s="3" t="str">
        <f>IF(A138&gt;$K$26,"大表情-海外预留","大表情-"&amp;配置总览!$E$60&amp;"-"&amp;B138)</f>
        <v>大表情-浣浣来了-哭了</v>
      </c>
      <c r="D138" s="4" t="str">
        <f>IF(A138&gt;$K$26,"x_xx1",配置总览!$H$64&amp;LOOKUP(A138,$K$5:$K$24,$M$5:$M$24)&amp;"_"&amp;A138-VLOOKUP(B138,$L$5:$N$24,3,0))</f>
        <v>H_KL_9</v>
      </c>
      <c r="E138" s="3">
        <f t="shared" si="7"/>
        <v>0</v>
      </c>
    </row>
    <row r="139" spans="1:5">
      <c r="A139" s="1">
        <v>135</v>
      </c>
      <c r="B139" s="1" t="str">
        <f t="shared" si="6"/>
        <v>哭了</v>
      </c>
      <c r="C139" s="3" t="str">
        <f>IF(A139&gt;$K$26,"大表情-海外预留","大表情-"&amp;配置总览!$E$60&amp;"-"&amp;B139)</f>
        <v>大表情-浣浣来了-哭了</v>
      </c>
      <c r="D139" s="4" t="str">
        <f>IF(A139&gt;$K$26,"x_xx1",配置总览!$H$64&amp;LOOKUP(A139,$K$5:$K$24,$M$5:$M$24)&amp;"_"&amp;A139-VLOOKUP(B139,$L$5:$N$24,3,0))</f>
        <v>H_KL_10</v>
      </c>
      <c r="E139" s="3">
        <f t="shared" si="7"/>
        <v>0</v>
      </c>
    </row>
    <row r="140" spans="1:5">
      <c r="A140" s="1">
        <v>136</v>
      </c>
      <c r="B140" s="1" t="str">
        <f t="shared" si="6"/>
        <v>哭了</v>
      </c>
      <c r="C140" s="3" t="str">
        <f>IF(A140&gt;$K$26,"大表情-海外预留","大表情-"&amp;配置总览!$E$60&amp;"-"&amp;B140)</f>
        <v>大表情-浣浣来了-哭了</v>
      </c>
      <c r="D140" s="4" t="str">
        <f>IF(A140&gt;$K$26,"x_xx1",配置总览!$H$64&amp;LOOKUP(A140,$K$5:$K$24,$M$5:$M$24)&amp;"_"&amp;A140-VLOOKUP(B140,$L$5:$N$24,3,0))</f>
        <v>H_KL_11</v>
      </c>
      <c r="E140" s="3">
        <f t="shared" si="7"/>
        <v>0</v>
      </c>
    </row>
    <row r="141" spans="1:5">
      <c r="A141" s="1">
        <v>137</v>
      </c>
      <c r="B141" s="1" t="str">
        <f t="shared" si="6"/>
        <v>哭了</v>
      </c>
      <c r="C141" s="3" t="str">
        <f>IF(A141&gt;$K$26,"大表情-海外预留","大表情-"&amp;配置总览!$E$60&amp;"-"&amp;B141)</f>
        <v>大表情-浣浣来了-哭了</v>
      </c>
      <c r="D141" s="4" t="str">
        <f>IF(A141&gt;$K$26,"x_xx1",配置总览!$H$64&amp;LOOKUP(A141,$K$5:$K$24,$M$5:$M$24)&amp;"_"&amp;A141-VLOOKUP(B141,$L$5:$N$24,3,0))</f>
        <v>H_KL_12</v>
      </c>
      <c r="E141" s="3">
        <f t="shared" si="7"/>
        <v>0</v>
      </c>
    </row>
    <row r="142" spans="1:5">
      <c r="A142" s="1">
        <v>138</v>
      </c>
      <c r="B142" s="1" t="str">
        <f t="shared" si="6"/>
        <v>哭了</v>
      </c>
      <c r="C142" s="3" t="str">
        <f>IF(A142&gt;$K$26,"大表情-海外预留","大表情-"&amp;配置总览!$E$60&amp;"-"&amp;B142)</f>
        <v>大表情-浣浣来了-哭了</v>
      </c>
      <c r="D142" s="4" t="str">
        <f>IF(A142&gt;$K$26,"x_xx1",配置总览!$H$64&amp;LOOKUP(A142,$K$5:$K$24,$M$5:$M$24)&amp;"_"&amp;A142-VLOOKUP(B142,$L$5:$N$24,3,0))</f>
        <v>H_KL_13</v>
      </c>
      <c r="E142" s="3">
        <f t="shared" si="7"/>
        <v>0</v>
      </c>
    </row>
    <row r="143" spans="1:5">
      <c r="A143" s="1">
        <v>139</v>
      </c>
      <c r="B143" s="1" t="str">
        <f t="shared" si="6"/>
        <v>哭了</v>
      </c>
      <c r="C143" s="3" t="str">
        <f>IF(A143&gt;$K$26,"大表情-海外预留","大表情-"&amp;配置总览!$E$60&amp;"-"&amp;B143)</f>
        <v>大表情-浣浣来了-哭了</v>
      </c>
      <c r="D143" s="4" t="str">
        <f>IF(A143&gt;$K$26,"x_xx1",配置总览!$H$64&amp;LOOKUP(A143,$K$5:$K$24,$M$5:$M$24)&amp;"_"&amp;A143-VLOOKUP(B143,$L$5:$N$24,3,0))</f>
        <v>H_KL_14</v>
      </c>
      <c r="E143" s="3">
        <f t="shared" si="7"/>
        <v>0</v>
      </c>
    </row>
    <row r="144" spans="1:5">
      <c r="A144" s="1">
        <v>140</v>
      </c>
      <c r="B144" s="1" t="str">
        <f t="shared" si="6"/>
        <v>哭了</v>
      </c>
      <c r="C144" s="3" t="str">
        <f>IF(A144&gt;$K$26,"大表情-海外预留","大表情-"&amp;配置总览!$E$60&amp;"-"&amp;B144)</f>
        <v>大表情-浣浣来了-哭了</v>
      </c>
      <c r="D144" s="4" t="str">
        <f>IF(A144&gt;$K$26,"x_xx1",配置总览!$H$64&amp;LOOKUP(A144,$K$5:$K$24,$M$5:$M$24)&amp;"_"&amp;A144-VLOOKUP(B144,$L$5:$N$24,3,0))</f>
        <v>H_KL_15</v>
      </c>
      <c r="E144" s="3">
        <f t="shared" si="7"/>
        <v>0</v>
      </c>
    </row>
    <row r="145" spans="1:5">
      <c r="A145" s="1">
        <v>141</v>
      </c>
      <c r="B145" s="1" t="str">
        <f t="shared" si="6"/>
        <v>哭了</v>
      </c>
      <c r="C145" s="3" t="str">
        <f>IF(A145&gt;$K$26,"大表情-海外预留","大表情-"&amp;配置总览!$E$60&amp;"-"&amp;B145)</f>
        <v>大表情-浣浣来了-哭了</v>
      </c>
      <c r="D145" s="4" t="str">
        <f>IF(A145&gt;$K$26,"x_xx1",配置总览!$H$64&amp;LOOKUP(A145,$K$5:$K$24,$M$5:$M$24)&amp;"_"&amp;A145-VLOOKUP(B145,$L$5:$N$24,3,0))</f>
        <v>H_KL_16</v>
      </c>
      <c r="E145" s="3">
        <f t="shared" si="7"/>
        <v>0</v>
      </c>
    </row>
    <row r="146" spans="1:5">
      <c r="A146" s="1">
        <v>142</v>
      </c>
      <c r="B146" s="1" t="str">
        <f t="shared" si="6"/>
        <v>哭了</v>
      </c>
      <c r="C146" s="3" t="str">
        <f>IF(A146&gt;$K$26,"大表情-海外预留","大表情-"&amp;配置总览!$E$60&amp;"-"&amp;B146)</f>
        <v>大表情-浣浣来了-哭了</v>
      </c>
      <c r="D146" s="4" t="str">
        <f>IF(A146&gt;$K$26,"x_xx1",配置总览!$H$64&amp;LOOKUP(A146,$K$5:$K$24,$M$5:$M$24)&amp;"_"&amp;A146-VLOOKUP(B146,$L$5:$N$24,3,0))</f>
        <v>H_KL_17</v>
      </c>
      <c r="E146" s="3">
        <f t="shared" si="7"/>
        <v>0</v>
      </c>
    </row>
    <row r="147" spans="1:5">
      <c r="A147" s="1">
        <v>143</v>
      </c>
      <c r="B147" s="1" t="str">
        <f t="shared" si="6"/>
        <v>哭了</v>
      </c>
      <c r="C147" s="3" t="str">
        <f>IF(A147&gt;$K$26,"大表情-海外预留","大表情-"&amp;配置总览!$E$60&amp;"-"&amp;B147)</f>
        <v>大表情-浣浣来了-哭了</v>
      </c>
      <c r="D147" s="4" t="str">
        <f>IF(A147&gt;$K$26,"x_xx1",配置总览!$H$64&amp;LOOKUP(A147,$K$5:$K$24,$M$5:$M$24)&amp;"_"&amp;A147-VLOOKUP(B147,$L$5:$N$24,3,0))</f>
        <v>H_KL_18</v>
      </c>
      <c r="E147" s="3">
        <f t="shared" si="7"/>
        <v>0</v>
      </c>
    </row>
    <row r="148" spans="1:5">
      <c r="A148" s="1">
        <v>144</v>
      </c>
      <c r="B148" s="1" t="str">
        <f t="shared" si="6"/>
        <v>哭了</v>
      </c>
      <c r="C148" s="3" t="str">
        <f>IF(A148&gt;$K$26,"大表情-海外预留","大表情-"&amp;配置总览!$E$60&amp;"-"&amp;B148)</f>
        <v>大表情-浣浣来了-哭了</v>
      </c>
      <c r="D148" s="4" t="str">
        <f>IF(A148&gt;$K$26,"x_xx1",配置总览!$H$64&amp;LOOKUP(A148,$K$5:$K$24,$M$5:$M$24)&amp;"_"&amp;A148-VLOOKUP(B148,$L$5:$N$24,3,0))</f>
        <v>H_KL_19</v>
      </c>
      <c r="E148" s="3">
        <f t="shared" si="7"/>
        <v>0</v>
      </c>
    </row>
    <row r="149" spans="1:5">
      <c r="A149" s="1">
        <v>145</v>
      </c>
      <c r="B149" s="1" t="str">
        <f t="shared" si="6"/>
        <v>哭了</v>
      </c>
      <c r="C149" s="3" t="str">
        <f>IF(A149&gt;$K$26,"大表情-海外预留","大表情-"&amp;配置总览!$E$60&amp;"-"&amp;B149)</f>
        <v>大表情-浣浣来了-哭了</v>
      </c>
      <c r="D149" s="4" t="str">
        <f>IF(A149&gt;$K$26,"x_xx1",配置总览!$H$64&amp;LOOKUP(A149,$K$5:$K$24,$M$5:$M$24)&amp;"_"&amp;A149-VLOOKUP(B149,$L$5:$N$24,3,0))</f>
        <v>H_KL_20</v>
      </c>
      <c r="E149" s="3">
        <f t="shared" si="7"/>
        <v>0</v>
      </c>
    </row>
    <row r="150" spans="1:5">
      <c r="A150" s="1">
        <v>146</v>
      </c>
      <c r="B150" s="1" t="str">
        <f t="shared" si="6"/>
        <v>哭了</v>
      </c>
      <c r="C150" s="3" t="str">
        <f>IF(A150&gt;$K$26,"大表情-海外预留","大表情-"&amp;配置总览!$E$60&amp;"-"&amp;B150)</f>
        <v>大表情-浣浣来了-哭了</v>
      </c>
      <c r="D150" s="4" t="str">
        <f>IF(A150&gt;$K$26,"x_xx1",配置总览!$H$64&amp;LOOKUP(A150,$K$5:$K$24,$M$5:$M$24)&amp;"_"&amp;A150-VLOOKUP(B150,$L$5:$N$24,3,0))</f>
        <v>H_KL_21</v>
      </c>
      <c r="E150" s="3">
        <f t="shared" si="7"/>
        <v>0</v>
      </c>
    </row>
    <row r="151" spans="1:5">
      <c r="A151" s="1">
        <v>147</v>
      </c>
      <c r="B151" s="1" t="str">
        <f t="shared" si="6"/>
        <v>哭了</v>
      </c>
      <c r="C151" s="3" t="str">
        <f>IF(A151&gt;$K$26,"大表情-海外预留","大表情-"&amp;配置总览!$E$60&amp;"-"&amp;B151)</f>
        <v>大表情-浣浣来了-哭了</v>
      </c>
      <c r="D151" s="4" t="str">
        <f>IF(A151&gt;$K$26,"x_xx1",配置总览!$H$64&amp;LOOKUP(A151,$K$5:$K$24,$M$5:$M$24)&amp;"_"&amp;A151-VLOOKUP(B151,$L$5:$N$24,3,0))</f>
        <v>H_KL_22</v>
      </c>
      <c r="E151" s="3">
        <f t="shared" si="7"/>
        <v>0</v>
      </c>
    </row>
    <row r="152" spans="1:5">
      <c r="A152" s="1">
        <v>148</v>
      </c>
      <c r="B152" s="1" t="str">
        <f t="shared" si="6"/>
        <v>哭了</v>
      </c>
      <c r="C152" s="3" t="str">
        <f>IF(A152&gt;$K$26,"大表情-海外预留","大表情-"&amp;配置总览!$E$60&amp;"-"&amp;B152)</f>
        <v>大表情-浣浣来了-哭了</v>
      </c>
      <c r="D152" s="4" t="str">
        <f>IF(A152&gt;$K$26,"x_xx1",配置总览!$H$64&amp;LOOKUP(A152,$K$5:$K$24,$M$5:$M$24)&amp;"_"&amp;A152-VLOOKUP(B152,$L$5:$N$24,3,0))</f>
        <v>H_KL_23</v>
      </c>
      <c r="E152" s="3">
        <f t="shared" si="7"/>
        <v>0</v>
      </c>
    </row>
    <row r="153" spans="1:5">
      <c r="A153" s="1">
        <v>149</v>
      </c>
      <c r="B153" s="1" t="str">
        <f t="shared" si="6"/>
        <v>哭了</v>
      </c>
      <c r="C153" s="3" t="str">
        <f>IF(A153&gt;$K$26,"大表情-海外预留","大表情-"&amp;配置总览!$E$60&amp;"-"&amp;B153)</f>
        <v>大表情-浣浣来了-哭了</v>
      </c>
      <c r="D153" s="4" t="str">
        <f>IF(A153&gt;$K$26,"x_xx1",配置总览!$H$64&amp;LOOKUP(A153,$K$5:$K$24,$M$5:$M$24)&amp;"_"&amp;A153-VLOOKUP(B153,$L$5:$N$24,3,0))</f>
        <v>H_KL_24</v>
      </c>
      <c r="E153" s="3">
        <f t="shared" si="7"/>
        <v>0</v>
      </c>
    </row>
    <row r="154" spans="1:5">
      <c r="A154" s="1">
        <v>150</v>
      </c>
      <c r="B154" s="1" t="str">
        <f t="shared" si="6"/>
        <v>哭了</v>
      </c>
      <c r="C154" s="3" t="str">
        <f>IF(A154&gt;$K$26,"大表情-海外预留","大表情-"&amp;配置总览!$E$60&amp;"-"&amp;B154)</f>
        <v>大表情-浣浣来了-哭了</v>
      </c>
      <c r="D154" s="4" t="str">
        <f>IF(A154&gt;$K$26,"x_xx1",配置总览!$H$64&amp;LOOKUP(A154,$K$5:$K$24,$M$5:$M$24)&amp;"_"&amp;A154-VLOOKUP(B154,$L$5:$N$24,3,0))</f>
        <v>H_KL_25</v>
      </c>
      <c r="E154" s="3">
        <f t="shared" si="7"/>
        <v>0</v>
      </c>
    </row>
    <row r="155" spans="1:5">
      <c r="A155" s="1">
        <v>151</v>
      </c>
      <c r="B155" s="1" t="str">
        <f t="shared" si="6"/>
        <v>哭了</v>
      </c>
      <c r="C155" s="3" t="str">
        <f>IF(A155&gt;$K$26,"大表情-海外预留","大表情-"&amp;配置总览!$E$60&amp;"-"&amp;B155)</f>
        <v>大表情-浣浣来了-哭了</v>
      </c>
      <c r="D155" s="4" t="str">
        <f>IF(A155&gt;$K$26,"x_xx1",配置总览!$H$64&amp;LOOKUP(A155,$K$5:$K$24,$M$5:$M$24)&amp;"_"&amp;A155-VLOOKUP(B155,$L$5:$N$24,3,0))</f>
        <v>H_KL_26</v>
      </c>
      <c r="E155" s="3">
        <f t="shared" si="7"/>
        <v>0</v>
      </c>
    </row>
    <row r="156" spans="1:5">
      <c r="A156" s="1">
        <v>152</v>
      </c>
      <c r="B156" s="1" t="str">
        <f t="shared" si="6"/>
        <v>哭了</v>
      </c>
      <c r="C156" s="3" t="str">
        <f>IF(A156&gt;$K$26,"大表情-海外预留","大表情-"&amp;配置总览!$E$60&amp;"-"&amp;B156)</f>
        <v>大表情-浣浣来了-哭了</v>
      </c>
      <c r="D156" s="4" t="str">
        <f>IF(A156&gt;$K$26,"x_xx1",配置总览!$H$64&amp;LOOKUP(A156,$K$5:$K$24,$M$5:$M$24)&amp;"_"&amp;A156-VLOOKUP(B156,$L$5:$N$24,3,0))</f>
        <v>H_KL_27</v>
      </c>
      <c r="E156" s="3">
        <f t="shared" si="7"/>
        <v>0</v>
      </c>
    </row>
    <row r="157" spans="1:5">
      <c r="A157" s="1">
        <v>153</v>
      </c>
      <c r="B157" s="1" t="str">
        <f t="shared" si="6"/>
        <v>哭了</v>
      </c>
      <c r="C157" s="3" t="str">
        <f>IF(A157&gt;$K$26,"大表情-海外预留","大表情-"&amp;配置总览!$E$60&amp;"-"&amp;B157)</f>
        <v>大表情-浣浣来了-哭了</v>
      </c>
      <c r="D157" s="4" t="str">
        <f>IF(A157&gt;$K$26,"x_xx1",配置总览!$H$64&amp;LOOKUP(A157,$K$5:$K$24,$M$5:$M$24)&amp;"_"&amp;A157-VLOOKUP(B157,$L$5:$N$24,3,0))</f>
        <v>H_KL_28</v>
      </c>
      <c r="E157" s="3">
        <f t="shared" si="7"/>
        <v>0</v>
      </c>
    </row>
    <row r="158" spans="1:5">
      <c r="A158" s="1">
        <v>154</v>
      </c>
      <c r="B158" s="1" t="str">
        <f t="shared" si="6"/>
        <v>哭了</v>
      </c>
      <c r="C158" s="3" t="str">
        <f>IF(A158&gt;$K$26,"大表情-海外预留","大表情-"&amp;配置总览!$E$60&amp;"-"&amp;B158)</f>
        <v>大表情-浣浣来了-哭了</v>
      </c>
      <c r="D158" s="4" t="str">
        <f>IF(A158&gt;$K$26,"x_xx1",配置总览!$H$64&amp;LOOKUP(A158,$K$5:$K$24,$M$5:$M$24)&amp;"_"&amp;A158-VLOOKUP(B158,$L$5:$N$24,3,0))</f>
        <v>H_KL_29</v>
      </c>
      <c r="E158" s="3">
        <f t="shared" si="7"/>
        <v>0</v>
      </c>
    </row>
    <row r="159" spans="1:5">
      <c r="A159" s="1">
        <v>155</v>
      </c>
      <c r="B159" s="1" t="str">
        <f t="shared" si="6"/>
        <v>哭了</v>
      </c>
      <c r="C159" s="3" t="str">
        <f>IF(A159&gt;$K$26,"大表情-海外预留","大表情-"&amp;配置总览!$E$60&amp;"-"&amp;B159)</f>
        <v>大表情-浣浣来了-哭了</v>
      </c>
      <c r="D159" s="4" t="str">
        <f>IF(A159&gt;$K$26,"x_xx1",配置总览!$H$64&amp;LOOKUP(A159,$K$5:$K$24,$M$5:$M$24)&amp;"_"&amp;A159-VLOOKUP(B159,$L$5:$N$24,3,0))</f>
        <v>H_KL_30</v>
      </c>
      <c r="E159" s="3">
        <f t="shared" si="7"/>
        <v>0</v>
      </c>
    </row>
    <row r="160" spans="1:5">
      <c r="A160" s="1">
        <v>156</v>
      </c>
      <c r="B160" s="1" t="str">
        <f t="shared" si="6"/>
        <v>哭了</v>
      </c>
      <c r="C160" s="3" t="str">
        <f>IF(A160&gt;$K$26,"大表情-海外预留","大表情-"&amp;配置总览!$E$60&amp;"-"&amp;B160)</f>
        <v>大表情-浣浣来了-哭了</v>
      </c>
      <c r="D160" s="4" t="str">
        <f>IF(A160&gt;$K$26,"x_xx1",配置总览!$H$64&amp;LOOKUP(A160,$K$5:$K$24,$M$5:$M$24)&amp;"_"&amp;A160-VLOOKUP(B160,$L$5:$N$24,3,0))</f>
        <v>H_KL_31</v>
      </c>
      <c r="E160" s="3">
        <f t="shared" si="7"/>
        <v>0</v>
      </c>
    </row>
    <row r="161" spans="1:5">
      <c r="A161" s="1">
        <v>157</v>
      </c>
      <c r="B161" s="1" t="str">
        <f t="shared" si="6"/>
        <v>哭了</v>
      </c>
      <c r="C161" s="3" t="str">
        <f>IF(A161&gt;$K$26,"大表情-海外预留","大表情-"&amp;配置总览!$E$60&amp;"-"&amp;B161)</f>
        <v>大表情-浣浣来了-哭了</v>
      </c>
      <c r="D161" s="4" t="str">
        <f>IF(A161&gt;$K$26,"x_xx1",配置总览!$H$64&amp;LOOKUP(A161,$K$5:$K$24,$M$5:$M$24)&amp;"_"&amp;A161-VLOOKUP(B161,$L$5:$N$24,3,0))</f>
        <v>H_KL_32</v>
      </c>
      <c r="E161" s="3">
        <f t="shared" si="7"/>
        <v>0</v>
      </c>
    </row>
    <row r="162" spans="1:5">
      <c r="A162" s="1">
        <v>158</v>
      </c>
      <c r="B162" s="1" t="str">
        <f t="shared" si="6"/>
        <v>哭了</v>
      </c>
      <c r="C162" s="3" t="str">
        <f>IF(A162&gt;$K$26,"大表情-海外预留","大表情-"&amp;配置总览!$E$60&amp;"-"&amp;B162)</f>
        <v>大表情-浣浣来了-哭了</v>
      </c>
      <c r="D162" s="4" t="str">
        <f>IF(A162&gt;$K$26,"x_xx1",配置总览!$H$64&amp;LOOKUP(A162,$K$5:$K$24,$M$5:$M$24)&amp;"_"&amp;A162-VLOOKUP(B162,$L$5:$N$24,3,0))</f>
        <v>H_KL_33</v>
      </c>
      <c r="E162" s="3">
        <f t="shared" si="7"/>
        <v>0</v>
      </c>
    </row>
    <row r="163" spans="1:5">
      <c r="A163" s="1">
        <v>159</v>
      </c>
      <c r="B163" s="1" t="str">
        <f t="shared" si="6"/>
        <v>哭了</v>
      </c>
      <c r="C163" s="3" t="str">
        <f>IF(A163&gt;$K$26,"大表情-海外预留","大表情-"&amp;配置总览!$E$60&amp;"-"&amp;B163)</f>
        <v>大表情-浣浣来了-哭了</v>
      </c>
      <c r="D163" s="4" t="str">
        <f>IF(A163&gt;$K$26,"x_xx1",配置总览!$H$64&amp;LOOKUP(A163,$K$5:$K$24,$M$5:$M$24)&amp;"_"&amp;A163-VLOOKUP(B163,$L$5:$N$24,3,0))</f>
        <v>H_KL_34</v>
      </c>
      <c r="E163" s="3">
        <f t="shared" si="7"/>
        <v>0</v>
      </c>
    </row>
    <row r="164" spans="1:5">
      <c r="A164" s="1">
        <v>160</v>
      </c>
      <c r="B164" s="1" t="str">
        <f t="shared" si="6"/>
        <v>哭了</v>
      </c>
      <c r="C164" s="3" t="str">
        <f>IF(A164&gt;$K$26,"大表情-海外预留","大表情-"&amp;配置总览!$E$60&amp;"-"&amp;B164)</f>
        <v>大表情-浣浣来了-哭了</v>
      </c>
      <c r="D164" s="4" t="str">
        <f>IF(A164&gt;$K$26,"x_xx1",配置总览!$H$64&amp;LOOKUP(A164,$K$5:$K$24,$M$5:$M$24)&amp;"_"&amp;A164-VLOOKUP(B164,$L$5:$N$24,3,0))</f>
        <v>H_KL_35</v>
      </c>
      <c r="E164" s="3">
        <f t="shared" si="7"/>
        <v>0</v>
      </c>
    </row>
    <row r="165" spans="1:5">
      <c r="A165" s="1">
        <v>161</v>
      </c>
      <c r="B165" s="1" t="str">
        <f t="shared" si="6"/>
        <v>哭了</v>
      </c>
      <c r="C165" s="3" t="str">
        <f>IF(A165&gt;$K$26,"大表情-海外预留","大表情-"&amp;配置总览!$E$60&amp;"-"&amp;B165)</f>
        <v>大表情-浣浣来了-哭了</v>
      </c>
      <c r="D165" s="4" t="str">
        <f>IF(A165&gt;$K$26,"x_xx1",配置总览!$H$64&amp;LOOKUP(A165,$K$5:$K$24,$M$5:$M$24)&amp;"_"&amp;A165-VLOOKUP(B165,$L$5:$N$24,3,0))</f>
        <v>H_KL_36</v>
      </c>
      <c r="E165" s="3">
        <f t="shared" si="7"/>
        <v>0</v>
      </c>
    </row>
    <row r="166" spans="1:5">
      <c r="A166" s="1">
        <v>162</v>
      </c>
      <c r="B166" s="1" t="str">
        <f t="shared" si="6"/>
        <v>哭了</v>
      </c>
      <c r="C166" s="3" t="str">
        <f>IF(A166&gt;$K$26,"大表情-海外预留","大表情-"&amp;配置总览!$E$60&amp;"-"&amp;B166)</f>
        <v>大表情-浣浣来了-哭了</v>
      </c>
      <c r="D166" s="4" t="str">
        <f>IF(A166&gt;$K$26,"x_xx1",配置总览!$H$64&amp;LOOKUP(A166,$K$5:$K$24,$M$5:$M$24)&amp;"_"&amp;A166-VLOOKUP(B166,$L$5:$N$24,3,0))</f>
        <v>H_KL_37</v>
      </c>
      <c r="E166" s="3">
        <f t="shared" si="7"/>
        <v>0</v>
      </c>
    </row>
    <row r="167" spans="1:5">
      <c r="A167" s="1">
        <v>163</v>
      </c>
      <c r="B167" s="1" t="str">
        <f t="shared" si="6"/>
        <v>笑死</v>
      </c>
      <c r="C167" s="3" t="str">
        <f>IF(A167&gt;$K$26,"大表情-海外预留","大表情-"&amp;配置总览!$E$60&amp;"-"&amp;B167)</f>
        <v>大表情-浣浣来了-笑死</v>
      </c>
      <c r="D167" s="4" t="str">
        <f>IF(A167&gt;$K$26,"x_xx1",配置总览!$H$64&amp;LOOKUP(A167,$K$5:$K$24,$M$5:$M$24)&amp;"_"&amp;A167-VLOOKUP(B167,$L$5:$N$24,3,0))</f>
        <v>H_XS_1</v>
      </c>
      <c r="E167" s="3">
        <f t="shared" si="7"/>
        <v>1</v>
      </c>
    </row>
    <row r="168" spans="1:5">
      <c r="A168" s="1">
        <v>164</v>
      </c>
      <c r="B168" s="1" t="str">
        <f t="shared" si="6"/>
        <v>笑死</v>
      </c>
      <c r="C168" s="3" t="str">
        <f>IF(A168&gt;$K$26,"大表情-海外预留","大表情-"&amp;配置总览!$E$60&amp;"-"&amp;B168)</f>
        <v>大表情-浣浣来了-笑死</v>
      </c>
      <c r="D168" s="4" t="str">
        <f>IF(A168&gt;$K$26,"x_xx1",配置总览!$H$64&amp;LOOKUP(A168,$K$5:$K$24,$M$5:$M$24)&amp;"_"&amp;A168-VLOOKUP(B168,$L$5:$N$24,3,0))</f>
        <v>H_XS_2</v>
      </c>
      <c r="E168" s="3">
        <f t="shared" si="7"/>
        <v>0</v>
      </c>
    </row>
    <row r="169" spans="1:5">
      <c r="A169" s="1">
        <v>165</v>
      </c>
      <c r="B169" s="1" t="str">
        <f t="shared" si="6"/>
        <v>笑死</v>
      </c>
      <c r="C169" s="3" t="str">
        <f>IF(A169&gt;$K$26,"大表情-海外预留","大表情-"&amp;配置总览!$E$60&amp;"-"&amp;B169)</f>
        <v>大表情-浣浣来了-笑死</v>
      </c>
      <c r="D169" s="4" t="str">
        <f>IF(A169&gt;$K$26,"x_xx1",配置总览!$H$64&amp;LOOKUP(A169,$K$5:$K$24,$M$5:$M$24)&amp;"_"&amp;A169-VLOOKUP(B169,$L$5:$N$24,3,0))</f>
        <v>H_XS_3</v>
      </c>
      <c r="E169" s="3">
        <f t="shared" si="7"/>
        <v>0</v>
      </c>
    </row>
    <row r="170" spans="1:5">
      <c r="A170" s="1">
        <v>166</v>
      </c>
      <c r="B170" s="1" t="str">
        <f t="shared" si="6"/>
        <v>谢谢大佬</v>
      </c>
      <c r="C170" s="3" t="str">
        <f>IF(A170&gt;$K$26,"大表情-海外预留","大表情-"&amp;配置总览!$E$60&amp;"-"&amp;B170)</f>
        <v>大表情-浣浣来了-谢谢大佬</v>
      </c>
      <c r="D170" s="4" t="str">
        <f>IF(A170&gt;$K$26,"x_xx1",配置总览!$H$64&amp;LOOKUP(A170,$K$5:$K$24,$M$5:$M$24)&amp;"_"&amp;A170-VLOOKUP(B170,$L$5:$N$24,3,0))</f>
        <v>H_XXDL_1</v>
      </c>
      <c r="E170" s="3">
        <f t="shared" si="7"/>
        <v>1</v>
      </c>
    </row>
    <row r="171" spans="1:5">
      <c r="A171" s="1">
        <v>167</v>
      </c>
      <c r="B171" s="1" t="str">
        <f t="shared" si="6"/>
        <v>谢谢大佬</v>
      </c>
      <c r="C171" s="3" t="str">
        <f>IF(A171&gt;$K$26,"大表情-海外预留","大表情-"&amp;配置总览!$E$60&amp;"-"&amp;B171)</f>
        <v>大表情-浣浣来了-谢谢大佬</v>
      </c>
      <c r="D171" s="4" t="str">
        <f>IF(A171&gt;$K$26,"x_xx1",配置总览!$H$64&amp;LOOKUP(A171,$K$5:$K$24,$M$5:$M$24)&amp;"_"&amp;A171-VLOOKUP(B171,$L$5:$N$24,3,0))</f>
        <v>H_XXDL_2</v>
      </c>
      <c r="E171" s="3">
        <f t="shared" si="7"/>
        <v>0</v>
      </c>
    </row>
    <row r="172" spans="1:5">
      <c r="A172" s="1">
        <v>168</v>
      </c>
      <c r="B172" s="1" t="str">
        <f t="shared" si="6"/>
        <v>谢谢大佬</v>
      </c>
      <c r="C172" s="3" t="str">
        <f>IF(A172&gt;$K$26,"大表情-海外预留","大表情-"&amp;配置总览!$E$60&amp;"-"&amp;B172)</f>
        <v>大表情-浣浣来了-谢谢大佬</v>
      </c>
      <c r="D172" s="4" t="str">
        <f>IF(A172&gt;$K$26,"x_xx1",配置总览!$H$64&amp;LOOKUP(A172,$K$5:$K$24,$M$5:$M$24)&amp;"_"&amp;A172-VLOOKUP(B172,$L$5:$N$24,3,0))</f>
        <v>H_XXDL_3</v>
      </c>
      <c r="E172" s="3">
        <f t="shared" si="7"/>
        <v>0</v>
      </c>
    </row>
    <row r="173" spans="1:5">
      <c r="A173" s="1">
        <v>169</v>
      </c>
      <c r="B173" s="1" t="str">
        <f t="shared" si="6"/>
        <v>谢谢大佬</v>
      </c>
      <c r="C173" s="3" t="str">
        <f>IF(A173&gt;$K$26,"大表情-海外预留","大表情-"&amp;配置总览!$E$60&amp;"-"&amp;B173)</f>
        <v>大表情-浣浣来了-谢谢大佬</v>
      </c>
      <c r="D173" s="4" t="str">
        <f>IF(A173&gt;$K$26,"x_xx1",配置总览!$H$64&amp;LOOKUP(A173,$K$5:$K$24,$M$5:$M$24)&amp;"_"&amp;A173-VLOOKUP(B173,$L$5:$N$24,3,0))</f>
        <v>H_XXDL_4</v>
      </c>
      <c r="E173" s="3">
        <f t="shared" si="7"/>
        <v>0</v>
      </c>
    </row>
    <row r="174" spans="1:5">
      <c r="A174" s="1">
        <v>170</v>
      </c>
      <c r="B174" s="1" t="str">
        <f t="shared" si="6"/>
        <v>谢谢大佬</v>
      </c>
      <c r="C174" s="3" t="str">
        <f>IF(A174&gt;$K$26,"大表情-海外预留","大表情-"&amp;配置总览!$E$60&amp;"-"&amp;B174)</f>
        <v>大表情-浣浣来了-谢谢大佬</v>
      </c>
      <c r="D174" s="4" t="str">
        <f>IF(A174&gt;$K$26,"x_xx1",配置总览!$H$64&amp;LOOKUP(A174,$K$5:$K$24,$M$5:$M$24)&amp;"_"&amp;A174-VLOOKUP(B174,$L$5:$N$24,3,0))</f>
        <v>H_XXDL_5</v>
      </c>
      <c r="E174" s="3">
        <f t="shared" si="7"/>
        <v>0</v>
      </c>
    </row>
    <row r="175" spans="1:5">
      <c r="A175" s="1">
        <v>171</v>
      </c>
      <c r="B175" s="1" t="str">
        <f t="shared" si="6"/>
        <v>谢谢大佬</v>
      </c>
      <c r="C175" s="3" t="str">
        <f>IF(A175&gt;$K$26,"大表情-海外预留","大表情-"&amp;配置总览!$E$60&amp;"-"&amp;B175)</f>
        <v>大表情-浣浣来了-谢谢大佬</v>
      </c>
      <c r="D175" s="4" t="str">
        <f>IF(A175&gt;$K$26,"x_xx1",配置总览!$H$64&amp;LOOKUP(A175,$K$5:$K$24,$M$5:$M$24)&amp;"_"&amp;A175-VLOOKUP(B175,$L$5:$N$24,3,0))</f>
        <v>H_XXDL_6</v>
      </c>
      <c r="E175" s="3">
        <f t="shared" si="7"/>
        <v>0</v>
      </c>
    </row>
    <row r="176" spans="1:5">
      <c r="A176" s="1">
        <v>172</v>
      </c>
      <c r="B176" s="1" t="str">
        <f t="shared" si="6"/>
        <v>谢谢大佬</v>
      </c>
      <c r="C176" s="3" t="str">
        <f>IF(A176&gt;$K$26,"大表情-海外预留","大表情-"&amp;配置总览!$E$60&amp;"-"&amp;B176)</f>
        <v>大表情-浣浣来了-谢谢大佬</v>
      </c>
      <c r="D176" s="4" t="str">
        <f>IF(A176&gt;$K$26,"x_xx1",配置总览!$H$64&amp;LOOKUP(A176,$K$5:$K$24,$M$5:$M$24)&amp;"_"&amp;A176-VLOOKUP(B176,$L$5:$N$24,3,0))</f>
        <v>H_XXDL_7</v>
      </c>
      <c r="E176" s="3">
        <f t="shared" si="7"/>
        <v>0</v>
      </c>
    </row>
    <row r="177" spans="1:5">
      <c r="A177" s="1">
        <v>173</v>
      </c>
      <c r="B177" s="1" t="str">
        <f t="shared" si="6"/>
        <v>谢谢大佬</v>
      </c>
      <c r="C177" s="3" t="str">
        <f>IF(A177&gt;$K$26,"大表情-海外预留","大表情-"&amp;配置总览!$E$60&amp;"-"&amp;B177)</f>
        <v>大表情-浣浣来了-谢谢大佬</v>
      </c>
      <c r="D177" s="4" t="str">
        <f>IF(A177&gt;$K$26,"x_xx1",配置总览!$H$64&amp;LOOKUP(A177,$K$5:$K$24,$M$5:$M$24)&amp;"_"&amp;A177-VLOOKUP(B177,$L$5:$N$24,3,0))</f>
        <v>H_XXDL_8</v>
      </c>
      <c r="E177" s="3">
        <f t="shared" si="7"/>
        <v>0</v>
      </c>
    </row>
    <row r="178" spans="1:5">
      <c r="A178" s="1">
        <v>174</v>
      </c>
      <c r="B178" s="1" t="str">
        <f t="shared" si="6"/>
        <v>谢谢大佬</v>
      </c>
      <c r="C178" s="3" t="str">
        <f>IF(A178&gt;$K$26,"大表情-海外预留","大表情-"&amp;配置总览!$E$60&amp;"-"&amp;B178)</f>
        <v>大表情-浣浣来了-谢谢大佬</v>
      </c>
      <c r="D178" s="4" t="str">
        <f>IF(A178&gt;$K$26,"x_xx1",配置总览!$H$64&amp;LOOKUP(A178,$K$5:$K$24,$M$5:$M$24)&amp;"_"&amp;A178-VLOOKUP(B178,$L$5:$N$24,3,0))</f>
        <v>H_XXDL_9</v>
      </c>
      <c r="E178" s="3">
        <f t="shared" si="7"/>
        <v>0</v>
      </c>
    </row>
    <row r="179" spans="1:5">
      <c r="A179" s="1">
        <v>175</v>
      </c>
      <c r="B179" s="1" t="str">
        <f t="shared" si="6"/>
        <v>谢谢大佬</v>
      </c>
      <c r="C179" s="3" t="str">
        <f>IF(A179&gt;$K$26,"大表情-海外预留","大表情-"&amp;配置总览!$E$60&amp;"-"&amp;B179)</f>
        <v>大表情-浣浣来了-谢谢大佬</v>
      </c>
      <c r="D179" s="4" t="str">
        <f>IF(A179&gt;$K$26,"x_xx1",配置总览!$H$64&amp;LOOKUP(A179,$K$5:$K$24,$M$5:$M$24)&amp;"_"&amp;A179-VLOOKUP(B179,$L$5:$N$24,3,0))</f>
        <v>H_XXDL_10</v>
      </c>
      <c r="E179" s="3">
        <f t="shared" si="7"/>
        <v>0</v>
      </c>
    </row>
    <row r="180" spans="1:5">
      <c r="A180" s="1">
        <v>176</v>
      </c>
      <c r="B180" s="1" t="str">
        <f t="shared" si="6"/>
        <v>谢谢大佬</v>
      </c>
      <c r="C180" s="3" t="str">
        <f>IF(A180&gt;$K$26,"大表情-海外预留","大表情-"&amp;配置总览!$E$60&amp;"-"&amp;B180)</f>
        <v>大表情-浣浣来了-谢谢大佬</v>
      </c>
      <c r="D180" s="4" t="str">
        <f>IF(A180&gt;$K$26,"x_xx1",配置总览!$H$64&amp;LOOKUP(A180,$K$5:$K$24,$M$5:$M$24)&amp;"_"&amp;A180-VLOOKUP(B180,$L$5:$N$24,3,0))</f>
        <v>H_XXDL_11</v>
      </c>
      <c r="E180" s="3">
        <f t="shared" si="7"/>
        <v>0</v>
      </c>
    </row>
    <row r="181" spans="1:5">
      <c r="A181" s="1">
        <v>177</v>
      </c>
      <c r="B181" s="1" t="str">
        <f t="shared" si="6"/>
        <v>谢谢大佬</v>
      </c>
      <c r="C181" s="3" t="str">
        <f>IF(A181&gt;$K$26,"大表情-海外预留","大表情-"&amp;配置总览!$E$60&amp;"-"&amp;B181)</f>
        <v>大表情-浣浣来了-谢谢大佬</v>
      </c>
      <c r="D181" s="4" t="str">
        <f>IF(A181&gt;$K$26,"x_xx1",配置总览!$H$64&amp;LOOKUP(A181,$K$5:$K$24,$M$5:$M$24)&amp;"_"&amp;A181-VLOOKUP(B181,$L$5:$N$24,3,0))</f>
        <v>H_XXDL_12</v>
      </c>
      <c r="E181" s="3">
        <f t="shared" si="7"/>
        <v>0</v>
      </c>
    </row>
    <row r="182" spans="1:5">
      <c r="A182" s="1">
        <v>178</v>
      </c>
      <c r="B182" s="1" t="str">
        <f t="shared" si="6"/>
        <v>谢谢大佬</v>
      </c>
      <c r="C182" s="3" t="str">
        <f>IF(A182&gt;$K$26,"大表情-海外预留","大表情-"&amp;配置总览!$E$60&amp;"-"&amp;B182)</f>
        <v>大表情-浣浣来了-谢谢大佬</v>
      </c>
      <c r="D182" s="4" t="str">
        <f>IF(A182&gt;$K$26,"x_xx1",配置总览!$H$64&amp;LOOKUP(A182,$K$5:$K$24,$M$5:$M$24)&amp;"_"&amp;A182-VLOOKUP(B182,$L$5:$N$24,3,0))</f>
        <v>H_XXDL_13</v>
      </c>
      <c r="E182" s="3">
        <f t="shared" si="7"/>
        <v>0</v>
      </c>
    </row>
    <row r="183" spans="1:5">
      <c r="A183" s="1">
        <v>179</v>
      </c>
      <c r="B183" s="1" t="str">
        <f t="shared" si="6"/>
        <v>谢谢大佬</v>
      </c>
      <c r="C183" s="3" t="str">
        <f>IF(A183&gt;$K$26,"大表情-海外预留","大表情-"&amp;配置总览!$E$60&amp;"-"&amp;B183)</f>
        <v>大表情-浣浣来了-谢谢大佬</v>
      </c>
      <c r="D183" s="4" t="str">
        <f>IF(A183&gt;$K$26,"x_xx1",配置总览!$H$64&amp;LOOKUP(A183,$K$5:$K$24,$M$5:$M$24)&amp;"_"&amp;A183-VLOOKUP(B183,$L$5:$N$24,3,0))</f>
        <v>H_XXDL_14</v>
      </c>
      <c r="E183" s="3">
        <f t="shared" si="7"/>
        <v>0</v>
      </c>
    </row>
    <row r="184" spans="1:5">
      <c r="A184" s="1">
        <v>180</v>
      </c>
      <c r="B184" s="1" t="str">
        <f t="shared" si="6"/>
        <v>谢谢大佬</v>
      </c>
      <c r="C184" s="3" t="str">
        <f>IF(A184&gt;$K$26,"大表情-海外预留","大表情-"&amp;配置总览!$E$60&amp;"-"&amp;B184)</f>
        <v>大表情-浣浣来了-谢谢大佬</v>
      </c>
      <c r="D184" s="4" t="str">
        <f>IF(A184&gt;$K$26,"x_xx1",配置总览!$H$64&amp;LOOKUP(A184,$K$5:$K$24,$M$5:$M$24)&amp;"_"&amp;A184-VLOOKUP(B184,$L$5:$N$24,3,0))</f>
        <v>H_XXDL_15</v>
      </c>
      <c r="E184" s="3">
        <f t="shared" si="7"/>
        <v>0</v>
      </c>
    </row>
    <row r="185" spans="1:5">
      <c r="A185" s="1">
        <v>181</v>
      </c>
      <c r="B185" s="1" t="str">
        <f t="shared" si="6"/>
        <v>谢谢大佬</v>
      </c>
      <c r="C185" s="3" t="str">
        <f>IF(A185&gt;$K$26,"大表情-海外预留","大表情-"&amp;配置总览!$E$60&amp;"-"&amp;B185)</f>
        <v>大表情-浣浣来了-谢谢大佬</v>
      </c>
      <c r="D185" s="4" t="str">
        <f>IF(A185&gt;$K$26,"x_xx1",配置总览!$H$64&amp;LOOKUP(A185,$K$5:$K$24,$M$5:$M$24)&amp;"_"&amp;A185-VLOOKUP(B185,$L$5:$N$24,3,0))</f>
        <v>H_XXDL_16</v>
      </c>
      <c r="E185" s="3">
        <f t="shared" si="7"/>
        <v>0</v>
      </c>
    </row>
    <row r="186" spans="1:5">
      <c r="A186" s="1">
        <v>182</v>
      </c>
      <c r="B186" s="1" t="str">
        <f t="shared" si="6"/>
        <v>谢谢大佬</v>
      </c>
      <c r="C186" s="3" t="str">
        <f>IF(A186&gt;$K$26,"大表情-海外预留","大表情-"&amp;配置总览!$E$60&amp;"-"&amp;B186)</f>
        <v>大表情-浣浣来了-谢谢大佬</v>
      </c>
      <c r="D186" s="4" t="str">
        <f>IF(A186&gt;$K$26,"x_xx1",配置总览!$H$64&amp;LOOKUP(A186,$K$5:$K$24,$M$5:$M$24)&amp;"_"&amp;A186-VLOOKUP(B186,$L$5:$N$24,3,0))</f>
        <v>H_XXDL_17</v>
      </c>
      <c r="E186" s="3">
        <f t="shared" si="7"/>
        <v>0</v>
      </c>
    </row>
    <row r="187" spans="1:5">
      <c r="A187" s="1">
        <v>183</v>
      </c>
      <c r="B187" s="1" t="str">
        <f t="shared" si="6"/>
        <v>谢谢大佬</v>
      </c>
      <c r="C187" s="3" t="str">
        <f>IF(A187&gt;$K$26,"大表情-海外预留","大表情-"&amp;配置总览!$E$60&amp;"-"&amp;B187)</f>
        <v>大表情-浣浣来了-谢谢大佬</v>
      </c>
      <c r="D187" s="4" t="str">
        <f>IF(A187&gt;$K$26,"x_xx1",配置总览!$H$64&amp;LOOKUP(A187,$K$5:$K$24,$M$5:$M$24)&amp;"_"&amp;A187-VLOOKUP(B187,$L$5:$N$24,3,0))</f>
        <v>H_XXDL_18</v>
      </c>
      <c r="E187" s="3">
        <f t="shared" si="7"/>
        <v>0</v>
      </c>
    </row>
    <row r="188" spans="1:5">
      <c r="A188" s="1">
        <v>184</v>
      </c>
      <c r="B188" s="1" t="str">
        <f t="shared" si="6"/>
        <v>谢谢大佬</v>
      </c>
      <c r="C188" s="3" t="str">
        <f>IF(A188&gt;$K$26,"大表情-海外预留","大表情-"&amp;配置总览!$E$60&amp;"-"&amp;B188)</f>
        <v>大表情-浣浣来了-谢谢大佬</v>
      </c>
      <c r="D188" s="4" t="str">
        <f>IF(A188&gt;$K$26,"x_xx1",配置总览!$H$64&amp;LOOKUP(A188,$K$5:$K$24,$M$5:$M$24)&amp;"_"&amp;A188-VLOOKUP(B188,$L$5:$N$24,3,0))</f>
        <v>H_XXDL_19</v>
      </c>
      <c r="E188" s="3">
        <f t="shared" si="7"/>
        <v>0</v>
      </c>
    </row>
    <row r="189" spans="1:5">
      <c r="A189" s="1">
        <v>185</v>
      </c>
      <c r="B189" s="1" t="str">
        <f t="shared" si="6"/>
        <v>拽</v>
      </c>
      <c r="C189" s="3" t="str">
        <f>IF(A189&gt;$K$26,"大表情-海外预留","大表情-"&amp;配置总览!$E$60&amp;"-"&amp;B189)</f>
        <v>大表情-浣浣来了-拽</v>
      </c>
      <c r="D189" s="4" t="str">
        <f>IF(A189&gt;$K$26,"x_xx1",配置总览!$H$64&amp;LOOKUP(A189,$K$5:$K$24,$M$5:$M$24)&amp;"_"&amp;A189-VLOOKUP(B189,$L$5:$N$24,3,0))</f>
        <v>H_Z_1</v>
      </c>
      <c r="E189" s="3">
        <f t="shared" si="7"/>
        <v>1</v>
      </c>
    </row>
    <row r="190" spans="1:5">
      <c r="A190" s="1">
        <v>186</v>
      </c>
      <c r="B190" s="1" t="str">
        <f t="shared" si="6"/>
        <v>拽</v>
      </c>
      <c r="C190" s="3" t="str">
        <f>IF(A190&gt;$K$26,"大表情-海外预留","大表情-"&amp;配置总览!$E$60&amp;"-"&amp;B190)</f>
        <v>大表情-浣浣来了-拽</v>
      </c>
      <c r="D190" s="4" t="str">
        <f>IF(A190&gt;$K$26,"x_xx1",配置总览!$H$64&amp;LOOKUP(A190,$K$5:$K$24,$M$5:$M$24)&amp;"_"&amp;A190-VLOOKUP(B190,$L$5:$N$24,3,0))</f>
        <v>H_Z_2</v>
      </c>
      <c r="E190" s="3">
        <f t="shared" si="7"/>
        <v>0</v>
      </c>
    </row>
    <row r="191" spans="1:5">
      <c r="A191" s="1">
        <v>187</v>
      </c>
      <c r="B191" s="1" t="str">
        <f t="shared" si="6"/>
        <v>你好菜啊</v>
      </c>
      <c r="C191" s="3" t="str">
        <f>IF(A191&gt;$K$26,"大表情-海外预留","大表情-"&amp;配置总览!$E$60&amp;"-"&amp;B191)</f>
        <v>大表情-浣浣来了-你好菜啊</v>
      </c>
      <c r="D191" s="4" t="str">
        <f>IF(A191&gt;$K$26,"x_xx1",配置总览!$H$64&amp;LOOKUP(A191,$K$5:$K$24,$M$5:$M$24)&amp;"_"&amp;A191-VLOOKUP(B191,$L$5:$N$24,3,0))</f>
        <v>H_NHCA_1</v>
      </c>
      <c r="E191" s="3">
        <f t="shared" si="7"/>
        <v>1</v>
      </c>
    </row>
    <row r="192" spans="1:5">
      <c r="A192" s="1">
        <v>188</v>
      </c>
      <c r="B192" s="1" t="str">
        <f t="shared" si="6"/>
        <v>你好菜啊</v>
      </c>
      <c r="C192" s="3" t="str">
        <f>IF(A192&gt;$K$26,"大表情-海外预留","大表情-"&amp;配置总览!$E$60&amp;"-"&amp;B192)</f>
        <v>大表情-浣浣来了-你好菜啊</v>
      </c>
      <c r="D192" s="4" t="str">
        <f>IF(A192&gt;$K$26,"x_xx1",配置总览!$H$64&amp;LOOKUP(A192,$K$5:$K$24,$M$5:$M$24)&amp;"_"&amp;A192-VLOOKUP(B192,$L$5:$N$24,3,0))</f>
        <v>H_NHCA_2</v>
      </c>
      <c r="E192" s="3">
        <f t="shared" si="7"/>
        <v>0</v>
      </c>
    </row>
    <row r="193" spans="1:5">
      <c r="A193" s="1">
        <v>189</v>
      </c>
      <c r="B193" s="1" t="str">
        <f t="shared" si="6"/>
        <v>你好菜啊</v>
      </c>
      <c r="C193" s="3" t="str">
        <f>IF(A193&gt;$K$26,"大表情-海外预留","大表情-"&amp;配置总览!$E$60&amp;"-"&amp;B193)</f>
        <v>大表情-浣浣来了-你好菜啊</v>
      </c>
      <c r="D193" s="4" t="str">
        <f>IF(A193&gt;$K$26,"x_xx1",配置总览!$H$64&amp;LOOKUP(A193,$K$5:$K$24,$M$5:$M$24)&amp;"_"&amp;A193-VLOOKUP(B193,$L$5:$N$24,3,0))</f>
        <v>H_NHCA_3</v>
      </c>
      <c r="E193" s="3">
        <f t="shared" si="7"/>
        <v>0</v>
      </c>
    </row>
    <row r="194" spans="1:5">
      <c r="A194" s="1">
        <v>190</v>
      </c>
      <c r="B194" s="1" t="str">
        <f t="shared" si="6"/>
        <v>你好菜啊</v>
      </c>
      <c r="C194" s="3" t="str">
        <f>IF(A194&gt;$K$26,"大表情-海外预留","大表情-"&amp;配置总览!$E$60&amp;"-"&amp;B194)</f>
        <v>大表情-浣浣来了-你好菜啊</v>
      </c>
      <c r="D194" s="4" t="str">
        <f>IF(A194&gt;$K$26,"x_xx1",配置总览!$H$64&amp;LOOKUP(A194,$K$5:$K$24,$M$5:$M$24)&amp;"_"&amp;A194-VLOOKUP(B194,$L$5:$N$24,3,0))</f>
        <v>H_NHCA_4</v>
      </c>
      <c r="E194" s="3">
        <f t="shared" si="7"/>
        <v>0</v>
      </c>
    </row>
    <row r="195" spans="1:5">
      <c r="A195" s="1">
        <v>191</v>
      </c>
      <c r="B195" s="1" t="str">
        <f t="shared" si="6"/>
        <v>你好菜啊</v>
      </c>
      <c r="C195" s="3" t="str">
        <f>IF(A195&gt;$K$26,"大表情-海外预留","大表情-"&amp;配置总览!$E$60&amp;"-"&amp;B195)</f>
        <v>大表情-浣浣来了-你好菜啊</v>
      </c>
      <c r="D195" s="4" t="str">
        <f>IF(A195&gt;$K$26,"x_xx1",配置总览!$H$64&amp;LOOKUP(A195,$K$5:$K$24,$M$5:$M$24)&amp;"_"&amp;A195-VLOOKUP(B195,$L$5:$N$24,3,0))</f>
        <v>H_NHCA_5</v>
      </c>
      <c r="E195" s="3">
        <f t="shared" si="7"/>
        <v>0</v>
      </c>
    </row>
    <row r="196" spans="1:5">
      <c r="A196" s="1">
        <v>192</v>
      </c>
      <c r="B196" s="1" t="str">
        <f t="shared" si="6"/>
        <v>婉拒了哈</v>
      </c>
      <c r="C196" s="3" t="str">
        <f>IF(A196&gt;$K$26,"大表情-海外预留","大表情-"&amp;配置总览!$E$60&amp;"-"&amp;B196)</f>
        <v>大表情-浣浣来了-婉拒了哈</v>
      </c>
      <c r="D196" s="4" t="str">
        <f>IF(A196&gt;$K$26,"x_xx1",配置总览!$H$64&amp;LOOKUP(A196,$K$5:$K$24,$M$5:$M$24)&amp;"_"&amp;A196-VLOOKUP(B196,$L$5:$N$24,3,0))</f>
        <v>H_WJLH_1</v>
      </c>
      <c r="E196" s="3">
        <f t="shared" si="7"/>
        <v>1</v>
      </c>
    </row>
    <row r="197" spans="1:5">
      <c r="A197" s="1">
        <v>193</v>
      </c>
      <c r="B197" s="1" t="str">
        <f t="shared" si="6"/>
        <v>婉拒了哈</v>
      </c>
      <c r="C197" s="3" t="str">
        <f>IF(A197&gt;$K$26,"大表情-海外预留","大表情-"&amp;配置总览!$E$60&amp;"-"&amp;B197)</f>
        <v>大表情-浣浣来了-婉拒了哈</v>
      </c>
      <c r="D197" s="4" t="str">
        <f>IF(A197&gt;$K$26,"x_xx1",配置总览!$H$64&amp;LOOKUP(A197,$K$5:$K$24,$M$5:$M$24)&amp;"_"&amp;A197-VLOOKUP(B197,$L$5:$N$24,3,0))</f>
        <v>H_WJLH_2</v>
      </c>
      <c r="E197" s="3">
        <f t="shared" si="7"/>
        <v>0</v>
      </c>
    </row>
    <row r="198" spans="1:5">
      <c r="A198" s="1">
        <v>194</v>
      </c>
      <c r="B198" s="1" t="str">
        <f t="shared" ref="B198:B261" si="8">IF(A198&gt;$K$26,"大表情-海外预留",LOOKUP(A198,$K$5:$K$24,$L$5:$L$24))</f>
        <v>婉拒了哈</v>
      </c>
      <c r="C198" s="3" t="str">
        <f>IF(A198&gt;$K$26,"大表情-海外预留","大表情-"&amp;配置总览!$E$60&amp;"-"&amp;B198)</f>
        <v>大表情-浣浣来了-婉拒了哈</v>
      </c>
      <c r="D198" s="4" t="str">
        <f>IF(A198&gt;$K$26,"x_xx1",配置总览!$H$64&amp;LOOKUP(A198,$K$5:$K$24,$M$5:$M$24)&amp;"_"&amp;A198-VLOOKUP(B198,$L$5:$N$24,3,0))</f>
        <v>H_WJLH_3</v>
      </c>
      <c r="E198" s="3">
        <f t="shared" ref="E198:E261" si="9">IF(A198&gt;$K$26,1,IF(B198=B197,0,1))</f>
        <v>0</v>
      </c>
    </row>
    <row r="199" spans="1:5">
      <c r="A199" s="1">
        <v>195</v>
      </c>
      <c r="B199" s="1" t="str">
        <f t="shared" si="8"/>
        <v>婉拒了哈</v>
      </c>
      <c r="C199" s="3" t="str">
        <f>IF(A199&gt;$K$26,"大表情-海外预留","大表情-"&amp;配置总览!$E$60&amp;"-"&amp;B199)</f>
        <v>大表情-浣浣来了-婉拒了哈</v>
      </c>
      <c r="D199" s="4" t="str">
        <f>IF(A199&gt;$K$26,"x_xx1",配置总览!$H$64&amp;LOOKUP(A199,$K$5:$K$24,$M$5:$M$24)&amp;"_"&amp;A199-VLOOKUP(B199,$L$5:$N$24,3,0))</f>
        <v>H_WJLH_4</v>
      </c>
      <c r="E199" s="3">
        <f t="shared" si="9"/>
        <v>0</v>
      </c>
    </row>
    <row r="200" spans="1:5">
      <c r="A200" s="1">
        <v>196</v>
      </c>
      <c r="B200" s="1" t="str">
        <f t="shared" si="8"/>
        <v>婉拒了哈</v>
      </c>
      <c r="C200" s="3" t="str">
        <f>IF(A200&gt;$K$26,"大表情-海外预留","大表情-"&amp;配置总览!$E$60&amp;"-"&amp;B200)</f>
        <v>大表情-浣浣来了-婉拒了哈</v>
      </c>
      <c r="D200" s="4" t="str">
        <f>IF(A200&gt;$K$26,"x_xx1",配置总览!$H$64&amp;LOOKUP(A200,$K$5:$K$24,$M$5:$M$24)&amp;"_"&amp;A200-VLOOKUP(B200,$L$5:$N$24,3,0))</f>
        <v>H_WJLH_5</v>
      </c>
      <c r="E200" s="3">
        <f t="shared" si="9"/>
        <v>0</v>
      </c>
    </row>
    <row r="201" spans="1:5">
      <c r="A201" s="1">
        <v>197</v>
      </c>
      <c r="B201" s="1" t="str">
        <f t="shared" si="8"/>
        <v>婉拒了哈</v>
      </c>
      <c r="C201" s="3" t="str">
        <f>IF(A201&gt;$K$26,"大表情-海外预留","大表情-"&amp;配置总览!$E$60&amp;"-"&amp;B201)</f>
        <v>大表情-浣浣来了-婉拒了哈</v>
      </c>
      <c r="D201" s="4" t="str">
        <f>IF(A201&gt;$K$26,"x_xx1",配置总览!$H$64&amp;LOOKUP(A201,$K$5:$K$24,$M$5:$M$24)&amp;"_"&amp;A201-VLOOKUP(B201,$L$5:$N$24,3,0))</f>
        <v>H_WJLH_6</v>
      </c>
      <c r="E201" s="3">
        <f t="shared" si="9"/>
        <v>0</v>
      </c>
    </row>
    <row r="202" spans="1:5">
      <c r="A202" s="1">
        <v>198</v>
      </c>
      <c r="B202" s="1" t="str">
        <f t="shared" si="8"/>
        <v>婉拒了哈</v>
      </c>
      <c r="C202" s="3" t="str">
        <f>IF(A202&gt;$K$26,"大表情-海外预留","大表情-"&amp;配置总览!$E$60&amp;"-"&amp;B202)</f>
        <v>大表情-浣浣来了-婉拒了哈</v>
      </c>
      <c r="D202" s="4" t="str">
        <f>IF(A202&gt;$K$26,"x_xx1",配置总览!$H$64&amp;LOOKUP(A202,$K$5:$K$24,$M$5:$M$24)&amp;"_"&amp;A202-VLOOKUP(B202,$L$5:$N$24,3,0))</f>
        <v>H_WJLH_7</v>
      </c>
      <c r="E202" s="3">
        <f t="shared" si="9"/>
        <v>0</v>
      </c>
    </row>
    <row r="203" spans="1:5">
      <c r="A203" s="1">
        <v>199</v>
      </c>
      <c r="B203" s="1" t="str">
        <f t="shared" si="8"/>
        <v>婉拒了哈</v>
      </c>
      <c r="C203" s="3" t="str">
        <f>IF(A203&gt;$K$26,"大表情-海外预留","大表情-"&amp;配置总览!$E$60&amp;"-"&amp;B203)</f>
        <v>大表情-浣浣来了-婉拒了哈</v>
      </c>
      <c r="D203" s="4" t="str">
        <f>IF(A203&gt;$K$26,"x_xx1",配置总览!$H$64&amp;LOOKUP(A203,$K$5:$K$24,$M$5:$M$24)&amp;"_"&amp;A203-VLOOKUP(B203,$L$5:$N$24,3,0))</f>
        <v>H_WJLH_8</v>
      </c>
      <c r="E203" s="3">
        <f t="shared" si="9"/>
        <v>0</v>
      </c>
    </row>
    <row r="204" spans="1:5">
      <c r="A204" s="1">
        <v>200</v>
      </c>
      <c r="B204" s="1" t="str">
        <f t="shared" si="8"/>
        <v>婉拒了哈</v>
      </c>
      <c r="C204" s="3" t="str">
        <f>IF(A204&gt;$K$26,"大表情-海外预留","大表情-"&amp;配置总览!$E$60&amp;"-"&amp;B204)</f>
        <v>大表情-浣浣来了-婉拒了哈</v>
      </c>
      <c r="D204" s="4" t="str">
        <f>IF(A204&gt;$K$26,"x_xx1",配置总览!$H$64&amp;LOOKUP(A204,$K$5:$K$24,$M$5:$M$24)&amp;"_"&amp;A204-VLOOKUP(B204,$L$5:$N$24,3,0))</f>
        <v>H_WJLH_9</v>
      </c>
      <c r="E204" s="3">
        <f t="shared" si="9"/>
        <v>0</v>
      </c>
    </row>
    <row r="205" spans="1:5">
      <c r="A205" s="1">
        <v>201</v>
      </c>
      <c r="B205" s="1" t="str">
        <f t="shared" si="8"/>
        <v>婉拒了哈</v>
      </c>
      <c r="C205" s="3" t="str">
        <f>IF(A205&gt;$K$26,"大表情-海外预留","大表情-"&amp;配置总览!$E$60&amp;"-"&amp;B205)</f>
        <v>大表情-浣浣来了-婉拒了哈</v>
      </c>
      <c r="D205" s="4" t="str">
        <f>IF(A205&gt;$K$26,"x_xx1",配置总览!$H$64&amp;LOOKUP(A205,$K$5:$K$24,$M$5:$M$24)&amp;"_"&amp;A205-VLOOKUP(B205,$L$5:$N$24,3,0))</f>
        <v>H_WJLH_10</v>
      </c>
      <c r="E205" s="3">
        <f t="shared" si="9"/>
        <v>0</v>
      </c>
    </row>
    <row r="206" spans="1:5">
      <c r="A206" s="1">
        <v>202</v>
      </c>
      <c r="B206" s="1" t="str">
        <f t="shared" si="8"/>
        <v>婉拒了哈</v>
      </c>
      <c r="C206" s="3" t="str">
        <f>IF(A206&gt;$K$26,"大表情-海外预留","大表情-"&amp;配置总览!$E$60&amp;"-"&amp;B206)</f>
        <v>大表情-浣浣来了-婉拒了哈</v>
      </c>
      <c r="D206" s="4" t="str">
        <f>IF(A206&gt;$K$26,"x_xx1",配置总览!$H$64&amp;LOOKUP(A206,$K$5:$K$24,$M$5:$M$24)&amp;"_"&amp;A206-VLOOKUP(B206,$L$5:$N$24,3,0))</f>
        <v>H_WJLH_11</v>
      </c>
      <c r="E206" s="3">
        <f t="shared" si="9"/>
        <v>0</v>
      </c>
    </row>
    <row r="207" spans="1:5">
      <c r="A207" s="1">
        <v>203</v>
      </c>
      <c r="B207" s="1" t="str">
        <f t="shared" si="8"/>
        <v>婉拒了哈</v>
      </c>
      <c r="C207" s="3" t="str">
        <f>IF(A207&gt;$K$26,"大表情-海外预留","大表情-"&amp;配置总览!$E$60&amp;"-"&amp;B207)</f>
        <v>大表情-浣浣来了-婉拒了哈</v>
      </c>
      <c r="D207" s="4" t="str">
        <f>IF(A207&gt;$K$26,"x_xx1",配置总览!$H$64&amp;LOOKUP(A207,$K$5:$K$24,$M$5:$M$24)&amp;"_"&amp;A207-VLOOKUP(B207,$L$5:$N$24,3,0))</f>
        <v>H_WJLH_12</v>
      </c>
      <c r="E207" s="3">
        <f t="shared" si="9"/>
        <v>0</v>
      </c>
    </row>
    <row r="208" spans="1:5">
      <c r="A208" s="1">
        <v>204</v>
      </c>
      <c r="B208" s="1" t="str">
        <f t="shared" si="8"/>
        <v>婉拒了哈</v>
      </c>
      <c r="C208" s="3" t="str">
        <f>IF(A208&gt;$K$26,"大表情-海外预留","大表情-"&amp;配置总览!$E$60&amp;"-"&amp;B208)</f>
        <v>大表情-浣浣来了-婉拒了哈</v>
      </c>
      <c r="D208" s="4" t="str">
        <f>IF(A208&gt;$K$26,"x_xx1",配置总览!$H$64&amp;LOOKUP(A208,$K$5:$K$24,$M$5:$M$24)&amp;"_"&amp;A208-VLOOKUP(B208,$L$5:$N$24,3,0))</f>
        <v>H_WJLH_13</v>
      </c>
      <c r="E208" s="3">
        <f t="shared" si="9"/>
        <v>0</v>
      </c>
    </row>
    <row r="209" spans="1:5">
      <c r="A209" s="1">
        <v>205</v>
      </c>
      <c r="B209" s="1" t="str">
        <f t="shared" si="8"/>
        <v>婉拒了哈</v>
      </c>
      <c r="C209" s="3" t="str">
        <f>IF(A209&gt;$K$26,"大表情-海外预留","大表情-"&amp;配置总览!$E$60&amp;"-"&amp;B209)</f>
        <v>大表情-浣浣来了-婉拒了哈</v>
      </c>
      <c r="D209" s="4" t="str">
        <f>IF(A209&gt;$K$26,"x_xx1",配置总览!$H$64&amp;LOOKUP(A209,$K$5:$K$24,$M$5:$M$24)&amp;"_"&amp;A209-VLOOKUP(B209,$L$5:$N$24,3,0))</f>
        <v>H_WJLH_14</v>
      </c>
      <c r="E209" s="3">
        <f t="shared" si="9"/>
        <v>0</v>
      </c>
    </row>
    <row r="210" spans="1:5">
      <c r="A210" s="1">
        <v>206</v>
      </c>
      <c r="B210" s="1" t="str">
        <f t="shared" si="8"/>
        <v>婉拒了哈</v>
      </c>
      <c r="C210" s="3" t="str">
        <f>IF(A210&gt;$K$26,"大表情-海外预留","大表情-"&amp;配置总览!$E$60&amp;"-"&amp;B210)</f>
        <v>大表情-浣浣来了-婉拒了哈</v>
      </c>
      <c r="D210" s="4" t="str">
        <f>IF(A210&gt;$K$26,"x_xx1",配置总览!$H$64&amp;LOOKUP(A210,$K$5:$K$24,$M$5:$M$24)&amp;"_"&amp;A210-VLOOKUP(B210,$L$5:$N$24,3,0))</f>
        <v>H_WJLH_15</v>
      </c>
      <c r="E210" s="3">
        <f t="shared" si="9"/>
        <v>0</v>
      </c>
    </row>
    <row r="211" spans="1:5">
      <c r="A211" s="1">
        <v>207</v>
      </c>
      <c r="B211" s="1" t="str">
        <f t="shared" si="8"/>
        <v>婉拒了哈</v>
      </c>
      <c r="C211" s="3" t="str">
        <f>IF(A211&gt;$K$26,"大表情-海外预留","大表情-"&amp;配置总览!$E$60&amp;"-"&amp;B211)</f>
        <v>大表情-浣浣来了-婉拒了哈</v>
      </c>
      <c r="D211" s="4" t="str">
        <f>IF(A211&gt;$K$26,"x_xx1",配置总览!$H$64&amp;LOOKUP(A211,$K$5:$K$24,$M$5:$M$24)&amp;"_"&amp;A211-VLOOKUP(B211,$L$5:$N$24,3,0))</f>
        <v>H_WJLH_16</v>
      </c>
      <c r="E211" s="3">
        <f t="shared" si="9"/>
        <v>0</v>
      </c>
    </row>
    <row r="212" spans="1:5">
      <c r="A212" s="1">
        <v>208</v>
      </c>
      <c r="B212" s="1" t="str">
        <f t="shared" si="8"/>
        <v>婉拒了哈</v>
      </c>
      <c r="C212" s="3" t="str">
        <f>IF(A212&gt;$K$26,"大表情-海外预留","大表情-"&amp;配置总览!$E$60&amp;"-"&amp;B212)</f>
        <v>大表情-浣浣来了-婉拒了哈</v>
      </c>
      <c r="D212" s="4" t="str">
        <f>IF(A212&gt;$K$26,"x_xx1",配置总览!$H$64&amp;LOOKUP(A212,$K$5:$K$24,$M$5:$M$24)&amp;"_"&amp;A212-VLOOKUP(B212,$L$5:$N$24,3,0))</f>
        <v>H_WJLH_17</v>
      </c>
      <c r="E212" s="3">
        <f t="shared" si="9"/>
        <v>0</v>
      </c>
    </row>
    <row r="213" spans="1:5">
      <c r="A213" s="1">
        <v>209</v>
      </c>
      <c r="B213" s="1" t="str">
        <f t="shared" si="8"/>
        <v>婉拒了哈</v>
      </c>
      <c r="C213" s="3" t="str">
        <f>IF(A213&gt;$K$26,"大表情-海外预留","大表情-"&amp;配置总览!$E$60&amp;"-"&amp;B213)</f>
        <v>大表情-浣浣来了-婉拒了哈</v>
      </c>
      <c r="D213" s="4" t="str">
        <f>IF(A213&gt;$K$26,"x_xx1",配置总览!$H$64&amp;LOOKUP(A213,$K$5:$K$24,$M$5:$M$24)&amp;"_"&amp;A213-VLOOKUP(B213,$L$5:$N$24,3,0))</f>
        <v>H_WJLH_18</v>
      </c>
      <c r="E213" s="3">
        <f t="shared" si="9"/>
        <v>0</v>
      </c>
    </row>
    <row r="214" spans="1:5">
      <c r="A214" s="1">
        <v>210</v>
      </c>
      <c r="B214" s="1" t="str">
        <f t="shared" si="8"/>
        <v>婉拒了哈</v>
      </c>
      <c r="C214" s="3" t="str">
        <f>IF(A214&gt;$K$26,"大表情-海外预留","大表情-"&amp;配置总览!$E$60&amp;"-"&amp;B214)</f>
        <v>大表情-浣浣来了-婉拒了哈</v>
      </c>
      <c r="D214" s="4" t="str">
        <f>IF(A214&gt;$K$26,"x_xx1",配置总览!$H$64&amp;LOOKUP(A214,$K$5:$K$24,$M$5:$M$24)&amp;"_"&amp;A214-VLOOKUP(B214,$L$5:$N$24,3,0))</f>
        <v>H_WJLH_19</v>
      </c>
      <c r="E214" s="3">
        <f t="shared" si="9"/>
        <v>0</v>
      </c>
    </row>
    <row r="215" spans="1:5">
      <c r="A215" s="1">
        <v>211</v>
      </c>
      <c r="B215" s="1" t="str">
        <f t="shared" si="8"/>
        <v>婉拒了哈</v>
      </c>
      <c r="C215" s="3" t="str">
        <f>IF(A215&gt;$K$26,"大表情-海外预留","大表情-"&amp;配置总览!$E$60&amp;"-"&amp;B215)</f>
        <v>大表情-浣浣来了-婉拒了哈</v>
      </c>
      <c r="D215" s="4" t="str">
        <f>IF(A215&gt;$K$26,"x_xx1",配置总览!$H$64&amp;LOOKUP(A215,$K$5:$K$24,$M$5:$M$24)&amp;"_"&amp;A215-VLOOKUP(B215,$L$5:$N$24,3,0))</f>
        <v>H_WJLH_20</v>
      </c>
      <c r="E215" s="3">
        <f t="shared" si="9"/>
        <v>0</v>
      </c>
    </row>
    <row r="216" spans="1:5">
      <c r="A216" s="1">
        <v>212</v>
      </c>
      <c r="B216" s="1" t="str">
        <f t="shared" si="8"/>
        <v>婉拒了哈</v>
      </c>
      <c r="C216" s="3" t="str">
        <f>IF(A216&gt;$K$26,"大表情-海外预留","大表情-"&amp;配置总览!$E$60&amp;"-"&amp;B216)</f>
        <v>大表情-浣浣来了-婉拒了哈</v>
      </c>
      <c r="D216" s="4" t="str">
        <f>IF(A216&gt;$K$26,"x_xx1",配置总览!$H$64&amp;LOOKUP(A216,$K$5:$K$24,$M$5:$M$24)&amp;"_"&amp;A216-VLOOKUP(B216,$L$5:$N$24,3,0))</f>
        <v>H_WJLH_21</v>
      </c>
      <c r="E216" s="3">
        <f t="shared" si="9"/>
        <v>0</v>
      </c>
    </row>
    <row r="217" spans="1:5">
      <c r="A217" s="1">
        <v>213</v>
      </c>
      <c r="B217" s="1" t="str">
        <f t="shared" si="8"/>
        <v>婉拒了哈</v>
      </c>
      <c r="C217" s="3" t="str">
        <f>IF(A217&gt;$K$26,"大表情-海外预留","大表情-"&amp;配置总览!$E$60&amp;"-"&amp;B217)</f>
        <v>大表情-浣浣来了-婉拒了哈</v>
      </c>
      <c r="D217" s="4" t="str">
        <f>IF(A217&gt;$K$26,"x_xx1",配置总览!$H$64&amp;LOOKUP(A217,$K$5:$K$24,$M$5:$M$24)&amp;"_"&amp;A217-VLOOKUP(B217,$L$5:$N$24,3,0))</f>
        <v>H_WJLH_22</v>
      </c>
      <c r="E217" s="3">
        <f t="shared" si="9"/>
        <v>0</v>
      </c>
    </row>
    <row r="218" spans="1:5">
      <c r="A218" s="1">
        <v>214</v>
      </c>
      <c r="B218" s="1" t="str">
        <f t="shared" si="8"/>
        <v>婉拒了哈</v>
      </c>
      <c r="C218" s="3" t="str">
        <f>IF(A218&gt;$K$26,"大表情-海外预留","大表情-"&amp;配置总览!$E$60&amp;"-"&amp;B218)</f>
        <v>大表情-浣浣来了-婉拒了哈</v>
      </c>
      <c r="D218" s="4" t="str">
        <f>IF(A218&gt;$K$26,"x_xx1",配置总览!$H$64&amp;LOOKUP(A218,$K$5:$K$24,$M$5:$M$24)&amp;"_"&amp;A218-VLOOKUP(B218,$L$5:$N$24,3,0))</f>
        <v>H_WJLH_23</v>
      </c>
      <c r="E218" s="3">
        <f t="shared" si="9"/>
        <v>0</v>
      </c>
    </row>
    <row r="219" spans="1:5">
      <c r="A219" s="1">
        <v>215</v>
      </c>
      <c r="B219" s="1" t="str">
        <f t="shared" si="8"/>
        <v>婉拒了哈</v>
      </c>
      <c r="C219" s="3" t="str">
        <f>IF(A219&gt;$K$26,"大表情-海外预留","大表情-"&amp;配置总览!$E$60&amp;"-"&amp;B219)</f>
        <v>大表情-浣浣来了-婉拒了哈</v>
      </c>
      <c r="D219" s="4" t="str">
        <f>IF(A219&gt;$K$26,"x_xx1",配置总览!$H$64&amp;LOOKUP(A219,$K$5:$K$24,$M$5:$M$24)&amp;"_"&amp;A219-VLOOKUP(B219,$L$5:$N$24,3,0))</f>
        <v>H_WJLH_24</v>
      </c>
      <c r="E219" s="3">
        <f t="shared" si="9"/>
        <v>0</v>
      </c>
    </row>
    <row r="220" spans="1:5">
      <c r="A220" s="1">
        <v>216</v>
      </c>
      <c r="B220" s="1" t="str">
        <f t="shared" si="8"/>
        <v>婉拒了哈</v>
      </c>
      <c r="C220" s="3" t="str">
        <f>IF(A220&gt;$K$26,"大表情-海外预留","大表情-"&amp;配置总览!$E$60&amp;"-"&amp;B220)</f>
        <v>大表情-浣浣来了-婉拒了哈</v>
      </c>
      <c r="D220" s="4" t="str">
        <f>IF(A220&gt;$K$26,"x_xx1",配置总览!$H$64&amp;LOOKUP(A220,$K$5:$K$24,$M$5:$M$24)&amp;"_"&amp;A220-VLOOKUP(B220,$L$5:$N$24,3,0))</f>
        <v>H_WJLH_25</v>
      </c>
      <c r="E220" s="3">
        <f t="shared" si="9"/>
        <v>0</v>
      </c>
    </row>
    <row r="221" spans="1:5">
      <c r="A221" s="1">
        <v>217</v>
      </c>
      <c r="B221" s="1" t="str">
        <f t="shared" si="8"/>
        <v>婉拒了哈</v>
      </c>
      <c r="C221" s="3" t="str">
        <f>IF(A221&gt;$K$26,"大表情-海外预留","大表情-"&amp;配置总览!$E$60&amp;"-"&amp;B221)</f>
        <v>大表情-浣浣来了-婉拒了哈</v>
      </c>
      <c r="D221" s="4" t="str">
        <f>IF(A221&gt;$K$26,"x_xx1",配置总览!$H$64&amp;LOOKUP(A221,$K$5:$K$24,$M$5:$M$24)&amp;"_"&amp;A221-VLOOKUP(B221,$L$5:$N$24,3,0))</f>
        <v>H_WJLH_26</v>
      </c>
      <c r="E221" s="3">
        <f t="shared" si="9"/>
        <v>0</v>
      </c>
    </row>
    <row r="222" spans="1:5">
      <c r="A222" s="1">
        <v>218</v>
      </c>
      <c r="B222" s="1" t="str">
        <f t="shared" si="8"/>
        <v>婉拒了哈</v>
      </c>
      <c r="C222" s="3" t="str">
        <f>IF(A222&gt;$K$26,"大表情-海外预留","大表情-"&amp;配置总览!$E$60&amp;"-"&amp;B222)</f>
        <v>大表情-浣浣来了-婉拒了哈</v>
      </c>
      <c r="D222" s="4" t="str">
        <f>IF(A222&gt;$K$26,"x_xx1",配置总览!$H$64&amp;LOOKUP(A222,$K$5:$K$24,$M$5:$M$24)&amp;"_"&amp;A222-VLOOKUP(B222,$L$5:$N$24,3,0))</f>
        <v>H_WJLH_27</v>
      </c>
      <c r="E222" s="3">
        <f t="shared" si="9"/>
        <v>0</v>
      </c>
    </row>
    <row r="223" spans="1:5">
      <c r="A223" s="1">
        <v>219</v>
      </c>
      <c r="B223" s="1" t="str">
        <f t="shared" si="8"/>
        <v>婉拒了哈</v>
      </c>
      <c r="C223" s="3" t="str">
        <f>IF(A223&gt;$K$26,"大表情-海外预留","大表情-"&amp;配置总览!$E$60&amp;"-"&amp;B223)</f>
        <v>大表情-浣浣来了-婉拒了哈</v>
      </c>
      <c r="D223" s="4" t="str">
        <f>IF(A223&gt;$K$26,"x_xx1",配置总览!$H$64&amp;LOOKUP(A223,$K$5:$K$24,$M$5:$M$24)&amp;"_"&amp;A223-VLOOKUP(B223,$L$5:$N$24,3,0))</f>
        <v>H_WJLH_28</v>
      </c>
      <c r="E223" s="3">
        <f t="shared" si="9"/>
        <v>0</v>
      </c>
    </row>
    <row r="224" spans="1:5">
      <c r="A224" s="1">
        <v>220</v>
      </c>
      <c r="B224" s="1" t="str">
        <f t="shared" si="8"/>
        <v>婉拒了哈</v>
      </c>
      <c r="C224" s="3" t="str">
        <f>IF(A224&gt;$K$26,"大表情-海外预留","大表情-"&amp;配置总览!$E$60&amp;"-"&amp;B224)</f>
        <v>大表情-浣浣来了-婉拒了哈</v>
      </c>
      <c r="D224" s="4" t="str">
        <f>IF(A224&gt;$K$26,"x_xx1",配置总览!$H$64&amp;LOOKUP(A224,$K$5:$K$24,$M$5:$M$24)&amp;"_"&amp;A224-VLOOKUP(B224,$L$5:$N$24,3,0))</f>
        <v>H_WJLH_29</v>
      </c>
      <c r="E224" s="3">
        <f t="shared" si="9"/>
        <v>0</v>
      </c>
    </row>
    <row r="225" spans="1:5">
      <c r="A225" s="1">
        <v>221</v>
      </c>
      <c r="B225" s="1" t="str">
        <f t="shared" si="8"/>
        <v>婉拒了哈</v>
      </c>
      <c r="C225" s="3" t="str">
        <f>IF(A225&gt;$K$26,"大表情-海外预留","大表情-"&amp;配置总览!$E$60&amp;"-"&amp;B225)</f>
        <v>大表情-浣浣来了-婉拒了哈</v>
      </c>
      <c r="D225" s="4" t="str">
        <f>IF(A225&gt;$K$26,"x_xx1",配置总览!$H$64&amp;LOOKUP(A225,$K$5:$K$24,$M$5:$M$24)&amp;"_"&amp;A225-VLOOKUP(B225,$L$5:$N$24,3,0))</f>
        <v>H_WJLH_30</v>
      </c>
      <c r="E225" s="3">
        <f t="shared" si="9"/>
        <v>0</v>
      </c>
    </row>
    <row r="226" spans="1:5">
      <c r="A226" s="1">
        <v>222</v>
      </c>
      <c r="B226" s="1" t="str">
        <f t="shared" si="8"/>
        <v>婉拒了哈</v>
      </c>
      <c r="C226" s="3" t="str">
        <f>IF(A226&gt;$K$26,"大表情-海外预留","大表情-"&amp;配置总览!$E$60&amp;"-"&amp;B226)</f>
        <v>大表情-浣浣来了-婉拒了哈</v>
      </c>
      <c r="D226" s="4" t="str">
        <f>IF(A226&gt;$K$26,"x_xx1",配置总览!$H$64&amp;LOOKUP(A226,$K$5:$K$24,$M$5:$M$24)&amp;"_"&amp;A226-VLOOKUP(B226,$L$5:$N$24,3,0))</f>
        <v>H_WJLH_31</v>
      </c>
      <c r="E226" s="3">
        <f t="shared" si="9"/>
        <v>0</v>
      </c>
    </row>
    <row r="227" spans="1:5">
      <c r="A227" s="1">
        <v>223</v>
      </c>
      <c r="B227" s="1" t="str">
        <f t="shared" si="8"/>
        <v>婉拒了哈</v>
      </c>
      <c r="C227" s="3" t="str">
        <f>IF(A227&gt;$K$26,"大表情-海外预留","大表情-"&amp;配置总览!$E$60&amp;"-"&amp;B227)</f>
        <v>大表情-浣浣来了-婉拒了哈</v>
      </c>
      <c r="D227" s="4" t="str">
        <f>IF(A227&gt;$K$26,"x_xx1",配置总览!$H$64&amp;LOOKUP(A227,$K$5:$K$24,$M$5:$M$24)&amp;"_"&amp;A227-VLOOKUP(B227,$L$5:$N$24,3,0))</f>
        <v>H_WJLH_32</v>
      </c>
      <c r="E227" s="3">
        <f t="shared" si="9"/>
        <v>0</v>
      </c>
    </row>
    <row r="228" spans="1:5">
      <c r="A228" s="1">
        <v>224</v>
      </c>
      <c r="B228" s="1" t="str">
        <f t="shared" si="8"/>
        <v>婉拒了哈</v>
      </c>
      <c r="C228" s="3" t="str">
        <f>IF(A228&gt;$K$26,"大表情-海外预留","大表情-"&amp;配置总览!$E$60&amp;"-"&amp;B228)</f>
        <v>大表情-浣浣来了-婉拒了哈</v>
      </c>
      <c r="D228" s="4" t="str">
        <f>IF(A228&gt;$K$26,"x_xx1",配置总览!$H$64&amp;LOOKUP(A228,$K$5:$K$24,$M$5:$M$24)&amp;"_"&amp;A228-VLOOKUP(B228,$L$5:$N$24,3,0))</f>
        <v>H_WJLH_33</v>
      </c>
      <c r="E228" s="3">
        <f t="shared" si="9"/>
        <v>0</v>
      </c>
    </row>
    <row r="229" spans="1:5">
      <c r="A229" s="1">
        <v>225</v>
      </c>
      <c r="B229" s="1" t="str">
        <f t="shared" si="8"/>
        <v>大表情-海外预留</v>
      </c>
      <c r="C229" s="3" t="str">
        <f>IF(A229&gt;$K$26,"大表情-海外预留","大表情-"&amp;配置总览!$E$60&amp;"-"&amp;B229)</f>
        <v>大表情-海外预留</v>
      </c>
      <c r="D229" s="4" t="str">
        <f>IF(A229&gt;$K$26,"x_xx1",配置总览!$H$64&amp;LOOKUP(A229,$K$5:$K$24,$M$5:$M$24)&amp;"_"&amp;A229-VLOOKUP(B229,$L$5:$N$24,3,0))</f>
        <v>x_xx1</v>
      </c>
      <c r="E229" s="3">
        <f t="shared" si="9"/>
        <v>1</v>
      </c>
    </row>
    <row r="230" spans="1:5">
      <c r="A230" s="1">
        <v>226</v>
      </c>
      <c r="B230" s="1" t="str">
        <f t="shared" si="8"/>
        <v>大表情-海外预留</v>
      </c>
      <c r="C230" s="3" t="str">
        <f>IF(A230&gt;$K$26,"大表情-海外预留","大表情-"&amp;配置总览!$E$60&amp;"-"&amp;B230)</f>
        <v>大表情-海外预留</v>
      </c>
      <c r="D230" s="4" t="str">
        <f>IF(A230&gt;$K$26,"x_xx1",配置总览!$H$64&amp;LOOKUP(A230,$K$5:$K$24,$M$5:$M$24)&amp;"_"&amp;A230-VLOOKUP(B230,$L$5:$N$24,3,0))</f>
        <v>x_xx1</v>
      </c>
      <c r="E230" s="3">
        <f t="shared" si="9"/>
        <v>1</v>
      </c>
    </row>
    <row r="231" spans="1:5">
      <c r="A231" s="1">
        <v>227</v>
      </c>
      <c r="B231" s="1" t="str">
        <f t="shared" si="8"/>
        <v>大表情-海外预留</v>
      </c>
      <c r="C231" s="3" t="str">
        <f>IF(A231&gt;$K$26,"大表情-海外预留","大表情-"&amp;配置总览!$E$60&amp;"-"&amp;B231)</f>
        <v>大表情-海外预留</v>
      </c>
      <c r="D231" s="4" t="str">
        <f>IF(A231&gt;$K$26,"x_xx1",配置总览!$H$64&amp;LOOKUP(A231,$K$5:$K$24,$M$5:$M$24)&amp;"_"&amp;A231-VLOOKUP(B231,$L$5:$N$24,3,0))</f>
        <v>x_xx1</v>
      </c>
      <c r="E231" s="3">
        <f t="shared" si="9"/>
        <v>1</v>
      </c>
    </row>
    <row r="232" spans="1:5">
      <c r="A232" s="1">
        <v>228</v>
      </c>
      <c r="B232" s="1" t="str">
        <f t="shared" si="8"/>
        <v>大表情-海外预留</v>
      </c>
      <c r="C232" s="3" t="str">
        <f>IF(A232&gt;$K$26,"大表情-海外预留","大表情-"&amp;配置总览!$E$60&amp;"-"&amp;B232)</f>
        <v>大表情-海外预留</v>
      </c>
      <c r="D232" s="4" t="str">
        <f>IF(A232&gt;$K$26,"x_xx1",配置总览!$H$64&amp;LOOKUP(A232,$K$5:$K$24,$M$5:$M$24)&amp;"_"&amp;A232-VLOOKUP(B232,$L$5:$N$24,3,0))</f>
        <v>x_xx1</v>
      </c>
      <c r="E232" s="3">
        <f t="shared" si="9"/>
        <v>1</v>
      </c>
    </row>
    <row r="233" spans="1:5">
      <c r="A233" s="1">
        <v>229</v>
      </c>
      <c r="B233" s="1" t="str">
        <f t="shared" si="8"/>
        <v>大表情-海外预留</v>
      </c>
      <c r="C233" s="3" t="str">
        <f>IF(A233&gt;$K$26,"大表情-海外预留","大表情-"&amp;配置总览!$E$60&amp;"-"&amp;B233)</f>
        <v>大表情-海外预留</v>
      </c>
      <c r="D233" s="4" t="str">
        <f>IF(A233&gt;$K$26,"x_xx1",配置总览!$H$64&amp;LOOKUP(A233,$K$5:$K$24,$M$5:$M$24)&amp;"_"&amp;A233-VLOOKUP(B233,$L$5:$N$24,3,0))</f>
        <v>x_xx1</v>
      </c>
      <c r="E233" s="3">
        <f t="shared" si="9"/>
        <v>1</v>
      </c>
    </row>
    <row r="234" spans="1:5">
      <c r="A234" s="1">
        <v>230</v>
      </c>
      <c r="B234" s="1" t="str">
        <f t="shared" si="8"/>
        <v>大表情-海外预留</v>
      </c>
      <c r="C234" s="3" t="str">
        <f>IF(A234&gt;$K$26,"大表情-海外预留","大表情-"&amp;配置总览!$E$60&amp;"-"&amp;B234)</f>
        <v>大表情-海外预留</v>
      </c>
      <c r="D234" s="4" t="str">
        <f>IF(A234&gt;$K$26,"x_xx1",配置总览!$H$64&amp;LOOKUP(A234,$K$5:$K$24,$M$5:$M$24)&amp;"_"&amp;A234-VLOOKUP(B234,$L$5:$N$24,3,0))</f>
        <v>x_xx1</v>
      </c>
      <c r="E234" s="3">
        <f t="shared" si="9"/>
        <v>1</v>
      </c>
    </row>
    <row r="235" spans="1:5">
      <c r="A235" s="1">
        <v>231</v>
      </c>
      <c r="B235" s="1" t="str">
        <f t="shared" si="8"/>
        <v>大表情-海外预留</v>
      </c>
      <c r="C235" s="3" t="str">
        <f>IF(A235&gt;$K$26,"大表情-海外预留","大表情-"&amp;配置总览!$E$60&amp;"-"&amp;B235)</f>
        <v>大表情-海外预留</v>
      </c>
      <c r="D235" s="4" t="str">
        <f>IF(A235&gt;$K$26,"x_xx1",配置总览!$H$64&amp;LOOKUP(A235,$K$5:$K$24,$M$5:$M$24)&amp;"_"&amp;A235-VLOOKUP(B235,$L$5:$N$24,3,0))</f>
        <v>x_xx1</v>
      </c>
      <c r="E235" s="3">
        <f t="shared" si="9"/>
        <v>1</v>
      </c>
    </row>
    <row r="236" spans="1:5">
      <c r="A236" s="1">
        <v>232</v>
      </c>
      <c r="B236" s="1" t="str">
        <f t="shared" si="8"/>
        <v>大表情-海外预留</v>
      </c>
      <c r="C236" s="3" t="str">
        <f>IF(A236&gt;$K$26,"大表情-海外预留","大表情-"&amp;配置总览!$E$60&amp;"-"&amp;B236)</f>
        <v>大表情-海外预留</v>
      </c>
      <c r="D236" s="4" t="str">
        <f>IF(A236&gt;$K$26,"x_xx1",配置总览!$H$64&amp;LOOKUP(A236,$K$5:$K$24,$M$5:$M$24)&amp;"_"&amp;A236-VLOOKUP(B236,$L$5:$N$24,3,0))</f>
        <v>x_xx1</v>
      </c>
      <c r="E236" s="3">
        <f t="shared" si="9"/>
        <v>1</v>
      </c>
    </row>
    <row r="237" spans="1:5">
      <c r="A237" s="1">
        <v>233</v>
      </c>
      <c r="B237" s="1" t="str">
        <f t="shared" si="8"/>
        <v>大表情-海外预留</v>
      </c>
      <c r="C237" s="3" t="str">
        <f>IF(A237&gt;$K$26,"大表情-海外预留","大表情-"&amp;配置总览!$E$60&amp;"-"&amp;B237)</f>
        <v>大表情-海外预留</v>
      </c>
      <c r="D237" s="4" t="str">
        <f>IF(A237&gt;$K$26,"x_xx1",配置总览!$H$64&amp;LOOKUP(A237,$K$5:$K$24,$M$5:$M$24)&amp;"_"&amp;A237-VLOOKUP(B237,$L$5:$N$24,3,0))</f>
        <v>x_xx1</v>
      </c>
      <c r="E237" s="3">
        <f t="shared" si="9"/>
        <v>1</v>
      </c>
    </row>
    <row r="238" spans="1:5">
      <c r="A238" s="1">
        <v>234</v>
      </c>
      <c r="B238" s="1" t="str">
        <f t="shared" si="8"/>
        <v>大表情-海外预留</v>
      </c>
      <c r="C238" s="3" t="str">
        <f>IF(A238&gt;$K$26,"大表情-海外预留","大表情-"&amp;配置总览!$E$60&amp;"-"&amp;B238)</f>
        <v>大表情-海外预留</v>
      </c>
      <c r="D238" s="4" t="str">
        <f>IF(A238&gt;$K$26,"x_xx1",配置总览!$H$64&amp;LOOKUP(A238,$K$5:$K$24,$M$5:$M$24)&amp;"_"&amp;A238-VLOOKUP(B238,$L$5:$N$24,3,0))</f>
        <v>x_xx1</v>
      </c>
      <c r="E238" s="3">
        <f t="shared" si="9"/>
        <v>1</v>
      </c>
    </row>
    <row r="239" spans="1:5">
      <c r="A239" s="1">
        <v>235</v>
      </c>
      <c r="B239" s="1" t="str">
        <f t="shared" si="8"/>
        <v>大表情-海外预留</v>
      </c>
      <c r="C239" s="3" t="str">
        <f>IF(A239&gt;$K$26,"大表情-海外预留","大表情-"&amp;配置总览!$E$60&amp;"-"&amp;B239)</f>
        <v>大表情-海外预留</v>
      </c>
      <c r="D239" s="4" t="str">
        <f>IF(A239&gt;$K$26,"x_xx1",配置总览!$H$64&amp;LOOKUP(A239,$K$5:$K$24,$M$5:$M$24)&amp;"_"&amp;A239-VLOOKUP(B239,$L$5:$N$24,3,0))</f>
        <v>x_xx1</v>
      </c>
      <c r="E239" s="3">
        <f t="shared" si="9"/>
        <v>1</v>
      </c>
    </row>
    <row r="240" spans="1:5">
      <c r="A240" s="1">
        <v>236</v>
      </c>
      <c r="B240" s="1" t="str">
        <f t="shared" si="8"/>
        <v>大表情-海外预留</v>
      </c>
      <c r="C240" s="3" t="str">
        <f>IF(A240&gt;$K$26,"大表情-海外预留","大表情-"&amp;配置总览!$E$60&amp;"-"&amp;B240)</f>
        <v>大表情-海外预留</v>
      </c>
      <c r="D240" s="4" t="str">
        <f>IF(A240&gt;$K$26,"x_xx1",配置总览!$H$64&amp;LOOKUP(A240,$K$5:$K$24,$M$5:$M$24)&amp;"_"&amp;A240-VLOOKUP(B240,$L$5:$N$24,3,0))</f>
        <v>x_xx1</v>
      </c>
      <c r="E240" s="3">
        <f t="shared" si="9"/>
        <v>1</v>
      </c>
    </row>
    <row r="241" spans="1:5">
      <c r="A241" s="1">
        <v>237</v>
      </c>
      <c r="B241" s="1" t="str">
        <f t="shared" si="8"/>
        <v>大表情-海外预留</v>
      </c>
      <c r="C241" s="3" t="str">
        <f>IF(A241&gt;$K$26,"大表情-海外预留","大表情-"&amp;配置总览!$E$60&amp;"-"&amp;B241)</f>
        <v>大表情-海外预留</v>
      </c>
      <c r="D241" s="4" t="str">
        <f>IF(A241&gt;$K$26,"x_xx1",配置总览!$H$64&amp;LOOKUP(A241,$K$5:$K$24,$M$5:$M$24)&amp;"_"&amp;A241-VLOOKUP(B241,$L$5:$N$24,3,0))</f>
        <v>x_xx1</v>
      </c>
      <c r="E241" s="3">
        <f t="shared" si="9"/>
        <v>1</v>
      </c>
    </row>
    <row r="242" spans="1:5">
      <c r="A242" s="1">
        <v>238</v>
      </c>
      <c r="B242" s="1" t="str">
        <f t="shared" si="8"/>
        <v>大表情-海外预留</v>
      </c>
      <c r="C242" s="3" t="str">
        <f>IF(A242&gt;$K$26,"大表情-海外预留","大表情-"&amp;配置总览!$E$60&amp;"-"&amp;B242)</f>
        <v>大表情-海外预留</v>
      </c>
      <c r="D242" s="4" t="str">
        <f>IF(A242&gt;$K$26,"x_xx1",配置总览!$H$64&amp;LOOKUP(A242,$K$5:$K$24,$M$5:$M$24)&amp;"_"&amp;A242-VLOOKUP(B242,$L$5:$N$24,3,0))</f>
        <v>x_xx1</v>
      </c>
      <c r="E242" s="3">
        <f t="shared" si="9"/>
        <v>1</v>
      </c>
    </row>
    <row r="243" spans="1:5">
      <c r="A243" s="1">
        <v>239</v>
      </c>
      <c r="B243" s="1" t="str">
        <f t="shared" si="8"/>
        <v>大表情-海外预留</v>
      </c>
      <c r="C243" s="3" t="str">
        <f>IF(A243&gt;$K$26,"大表情-海外预留","大表情-"&amp;配置总览!$E$60&amp;"-"&amp;B243)</f>
        <v>大表情-海外预留</v>
      </c>
      <c r="D243" s="4" t="str">
        <f>IF(A243&gt;$K$26,"x_xx1",配置总览!$H$64&amp;LOOKUP(A243,$K$5:$K$24,$M$5:$M$24)&amp;"_"&amp;A243-VLOOKUP(B243,$L$5:$N$24,3,0))</f>
        <v>x_xx1</v>
      </c>
      <c r="E243" s="3">
        <f t="shared" si="9"/>
        <v>1</v>
      </c>
    </row>
    <row r="244" spans="1:5">
      <c r="A244" s="1">
        <v>240</v>
      </c>
      <c r="B244" s="1" t="str">
        <f t="shared" si="8"/>
        <v>大表情-海外预留</v>
      </c>
      <c r="C244" s="3" t="str">
        <f>IF(A244&gt;$K$26,"大表情-海外预留","大表情-"&amp;配置总览!$E$60&amp;"-"&amp;B244)</f>
        <v>大表情-海外预留</v>
      </c>
      <c r="D244" s="4" t="str">
        <f>IF(A244&gt;$K$26,"x_xx1",配置总览!$H$64&amp;LOOKUP(A244,$K$5:$K$24,$M$5:$M$24)&amp;"_"&amp;A244-VLOOKUP(B244,$L$5:$N$24,3,0))</f>
        <v>x_xx1</v>
      </c>
      <c r="E244" s="3">
        <f t="shared" si="9"/>
        <v>1</v>
      </c>
    </row>
    <row r="245" spans="1:5">
      <c r="A245" s="1">
        <v>241</v>
      </c>
      <c r="B245" s="1" t="str">
        <f t="shared" si="8"/>
        <v>大表情-海外预留</v>
      </c>
      <c r="C245" s="3" t="str">
        <f>IF(A245&gt;$K$26,"大表情-海外预留","大表情-"&amp;配置总览!$E$60&amp;"-"&amp;B245)</f>
        <v>大表情-海外预留</v>
      </c>
      <c r="D245" s="4" t="str">
        <f>IF(A245&gt;$K$26,"x_xx1",配置总览!$H$64&amp;LOOKUP(A245,$K$5:$K$24,$M$5:$M$24)&amp;"_"&amp;A245-VLOOKUP(B245,$L$5:$N$24,3,0))</f>
        <v>x_xx1</v>
      </c>
      <c r="E245" s="3">
        <f t="shared" si="9"/>
        <v>1</v>
      </c>
    </row>
    <row r="246" spans="1:5">
      <c r="A246" s="1">
        <v>242</v>
      </c>
      <c r="B246" s="1" t="str">
        <f t="shared" si="8"/>
        <v>大表情-海外预留</v>
      </c>
      <c r="C246" s="3" t="str">
        <f>IF(A246&gt;$K$26,"大表情-海外预留","大表情-"&amp;配置总览!$E$60&amp;"-"&amp;B246)</f>
        <v>大表情-海外预留</v>
      </c>
      <c r="D246" s="4" t="str">
        <f>IF(A246&gt;$K$26,"x_xx1",配置总览!$H$64&amp;LOOKUP(A246,$K$5:$K$24,$M$5:$M$24)&amp;"_"&amp;A246-VLOOKUP(B246,$L$5:$N$24,3,0))</f>
        <v>x_xx1</v>
      </c>
      <c r="E246" s="3">
        <f t="shared" si="9"/>
        <v>1</v>
      </c>
    </row>
    <row r="247" spans="1:5">
      <c r="A247" s="1">
        <v>243</v>
      </c>
      <c r="B247" s="1" t="str">
        <f t="shared" si="8"/>
        <v>大表情-海外预留</v>
      </c>
      <c r="C247" s="3" t="str">
        <f>IF(A247&gt;$K$26,"大表情-海外预留","大表情-"&amp;配置总览!$E$60&amp;"-"&amp;B247)</f>
        <v>大表情-海外预留</v>
      </c>
      <c r="D247" s="4" t="str">
        <f>IF(A247&gt;$K$26,"x_xx1",配置总览!$H$64&amp;LOOKUP(A247,$K$5:$K$24,$M$5:$M$24)&amp;"_"&amp;A247-VLOOKUP(B247,$L$5:$N$24,3,0))</f>
        <v>x_xx1</v>
      </c>
      <c r="E247" s="3">
        <f t="shared" si="9"/>
        <v>1</v>
      </c>
    </row>
    <row r="248" spans="1:5">
      <c r="A248" s="1">
        <v>244</v>
      </c>
      <c r="B248" s="1" t="str">
        <f t="shared" si="8"/>
        <v>大表情-海外预留</v>
      </c>
      <c r="C248" s="3" t="str">
        <f>IF(A248&gt;$K$26,"大表情-海外预留","大表情-"&amp;配置总览!$E$60&amp;"-"&amp;B248)</f>
        <v>大表情-海外预留</v>
      </c>
      <c r="D248" s="4" t="str">
        <f>IF(A248&gt;$K$26,"x_xx1",配置总览!$H$64&amp;LOOKUP(A248,$K$5:$K$24,$M$5:$M$24)&amp;"_"&amp;A248-VLOOKUP(B248,$L$5:$N$24,3,0))</f>
        <v>x_xx1</v>
      </c>
      <c r="E248" s="3">
        <f t="shared" si="9"/>
        <v>1</v>
      </c>
    </row>
    <row r="249" spans="1:5">
      <c r="A249" s="1">
        <v>245</v>
      </c>
      <c r="B249" s="1" t="str">
        <f t="shared" si="8"/>
        <v>大表情-海外预留</v>
      </c>
      <c r="C249" s="3" t="str">
        <f>IF(A249&gt;$K$26,"大表情-海外预留","大表情-"&amp;配置总览!$E$60&amp;"-"&amp;B249)</f>
        <v>大表情-海外预留</v>
      </c>
      <c r="D249" s="4" t="str">
        <f>IF(A249&gt;$K$26,"x_xx1",配置总览!$H$64&amp;LOOKUP(A249,$K$5:$K$24,$M$5:$M$24)&amp;"_"&amp;A249-VLOOKUP(B249,$L$5:$N$24,3,0))</f>
        <v>x_xx1</v>
      </c>
      <c r="E249" s="3">
        <f t="shared" si="9"/>
        <v>1</v>
      </c>
    </row>
    <row r="250" spans="1:5">
      <c r="A250" s="1">
        <v>246</v>
      </c>
      <c r="B250" s="1" t="str">
        <f t="shared" si="8"/>
        <v>大表情-海外预留</v>
      </c>
      <c r="C250" s="3" t="str">
        <f>IF(A250&gt;$K$26,"大表情-海外预留","大表情-"&amp;配置总览!$E$60&amp;"-"&amp;B250)</f>
        <v>大表情-海外预留</v>
      </c>
      <c r="D250" s="4" t="str">
        <f>IF(A250&gt;$K$26,"x_xx1",配置总览!$H$64&amp;LOOKUP(A250,$K$5:$K$24,$M$5:$M$24)&amp;"_"&amp;A250-VLOOKUP(B250,$L$5:$N$24,3,0))</f>
        <v>x_xx1</v>
      </c>
      <c r="E250" s="3">
        <f t="shared" si="9"/>
        <v>1</v>
      </c>
    </row>
    <row r="251" spans="1:5">
      <c r="A251" s="1">
        <v>247</v>
      </c>
      <c r="B251" s="1" t="str">
        <f t="shared" si="8"/>
        <v>大表情-海外预留</v>
      </c>
      <c r="C251" s="3" t="str">
        <f>IF(A251&gt;$K$26,"大表情-海外预留","大表情-"&amp;配置总览!$E$60&amp;"-"&amp;B251)</f>
        <v>大表情-海外预留</v>
      </c>
      <c r="D251" s="4" t="str">
        <f>IF(A251&gt;$K$26,"x_xx1",配置总览!$H$64&amp;LOOKUP(A251,$K$5:$K$24,$M$5:$M$24)&amp;"_"&amp;A251-VLOOKUP(B251,$L$5:$N$24,3,0))</f>
        <v>x_xx1</v>
      </c>
      <c r="E251" s="3">
        <f t="shared" si="9"/>
        <v>1</v>
      </c>
    </row>
    <row r="252" spans="1:5">
      <c r="A252" s="1">
        <v>248</v>
      </c>
      <c r="B252" s="1" t="str">
        <f t="shared" si="8"/>
        <v>大表情-海外预留</v>
      </c>
      <c r="C252" s="3" t="str">
        <f>IF(A252&gt;$K$26,"大表情-海外预留","大表情-"&amp;配置总览!$E$60&amp;"-"&amp;B252)</f>
        <v>大表情-海外预留</v>
      </c>
      <c r="D252" s="4" t="str">
        <f>IF(A252&gt;$K$26,"x_xx1",配置总览!$H$64&amp;LOOKUP(A252,$K$5:$K$24,$M$5:$M$24)&amp;"_"&amp;A252-VLOOKUP(B252,$L$5:$N$24,3,0))</f>
        <v>x_xx1</v>
      </c>
      <c r="E252" s="3">
        <f t="shared" si="9"/>
        <v>1</v>
      </c>
    </row>
    <row r="253" spans="1:5">
      <c r="A253" s="1">
        <v>249</v>
      </c>
      <c r="B253" s="1" t="str">
        <f t="shared" si="8"/>
        <v>大表情-海外预留</v>
      </c>
      <c r="C253" s="3" t="str">
        <f>IF(A253&gt;$K$26,"大表情-海外预留","大表情-"&amp;配置总览!$E$60&amp;"-"&amp;B253)</f>
        <v>大表情-海外预留</v>
      </c>
      <c r="D253" s="4" t="str">
        <f>IF(A253&gt;$K$26,"x_xx1",配置总览!$H$64&amp;LOOKUP(A253,$K$5:$K$24,$M$5:$M$24)&amp;"_"&amp;A253-VLOOKUP(B253,$L$5:$N$24,3,0))</f>
        <v>x_xx1</v>
      </c>
      <c r="E253" s="3">
        <f t="shared" si="9"/>
        <v>1</v>
      </c>
    </row>
    <row r="254" spans="1:5">
      <c r="A254" s="1">
        <v>250</v>
      </c>
      <c r="B254" s="1" t="str">
        <f t="shared" si="8"/>
        <v>大表情-海外预留</v>
      </c>
      <c r="C254" s="3" t="str">
        <f>IF(A254&gt;$K$26,"大表情-海外预留","大表情-"&amp;配置总览!$E$60&amp;"-"&amp;B254)</f>
        <v>大表情-海外预留</v>
      </c>
      <c r="D254" s="4" t="str">
        <f>IF(A254&gt;$K$26,"x_xx1",配置总览!$H$64&amp;LOOKUP(A254,$K$5:$K$24,$M$5:$M$24)&amp;"_"&amp;A254-VLOOKUP(B254,$L$5:$N$24,3,0))</f>
        <v>x_xx1</v>
      </c>
      <c r="E254" s="3">
        <f t="shared" si="9"/>
        <v>1</v>
      </c>
    </row>
    <row r="255" spans="1:5">
      <c r="A255" s="1">
        <v>251</v>
      </c>
      <c r="B255" s="1" t="str">
        <f t="shared" si="8"/>
        <v>大表情-海外预留</v>
      </c>
      <c r="C255" s="3" t="str">
        <f>IF(A255&gt;$K$26,"大表情-海外预留","大表情-"&amp;配置总览!$E$60&amp;"-"&amp;B255)</f>
        <v>大表情-海外预留</v>
      </c>
      <c r="D255" s="4" t="str">
        <f>IF(A255&gt;$K$26,"x_xx1",配置总览!$H$64&amp;LOOKUP(A255,$K$5:$K$24,$M$5:$M$24)&amp;"_"&amp;A255-VLOOKUP(B255,$L$5:$N$24,3,0))</f>
        <v>x_xx1</v>
      </c>
      <c r="E255" s="3">
        <f t="shared" si="9"/>
        <v>1</v>
      </c>
    </row>
    <row r="256" spans="1:5">
      <c r="A256" s="1">
        <v>252</v>
      </c>
      <c r="B256" s="1" t="str">
        <f t="shared" si="8"/>
        <v>大表情-海外预留</v>
      </c>
      <c r="C256" s="3" t="str">
        <f>IF(A256&gt;$K$26,"大表情-海外预留","大表情-"&amp;配置总览!$E$60&amp;"-"&amp;B256)</f>
        <v>大表情-海外预留</v>
      </c>
      <c r="D256" s="4" t="str">
        <f>IF(A256&gt;$K$26,"x_xx1",配置总览!$H$64&amp;LOOKUP(A256,$K$5:$K$24,$M$5:$M$24)&amp;"_"&amp;A256-VLOOKUP(B256,$L$5:$N$24,3,0))</f>
        <v>x_xx1</v>
      </c>
      <c r="E256" s="3">
        <f t="shared" si="9"/>
        <v>1</v>
      </c>
    </row>
    <row r="257" spans="1:5">
      <c r="A257" s="1">
        <v>253</v>
      </c>
      <c r="B257" s="1" t="str">
        <f t="shared" si="8"/>
        <v>大表情-海外预留</v>
      </c>
      <c r="C257" s="3" t="str">
        <f>IF(A257&gt;$K$26,"大表情-海外预留","大表情-"&amp;配置总览!$E$60&amp;"-"&amp;B257)</f>
        <v>大表情-海外预留</v>
      </c>
      <c r="D257" s="4" t="str">
        <f>IF(A257&gt;$K$26,"x_xx1",配置总览!$H$64&amp;LOOKUP(A257,$K$5:$K$24,$M$5:$M$24)&amp;"_"&amp;A257-VLOOKUP(B257,$L$5:$N$24,3,0))</f>
        <v>x_xx1</v>
      </c>
      <c r="E257" s="3">
        <f t="shared" si="9"/>
        <v>1</v>
      </c>
    </row>
    <row r="258" spans="1:5">
      <c r="A258" s="1">
        <v>254</v>
      </c>
      <c r="B258" s="1" t="str">
        <f t="shared" si="8"/>
        <v>大表情-海外预留</v>
      </c>
      <c r="C258" s="3" t="str">
        <f>IF(A258&gt;$K$26,"大表情-海外预留","大表情-"&amp;配置总览!$E$60&amp;"-"&amp;B258)</f>
        <v>大表情-海外预留</v>
      </c>
      <c r="D258" s="4" t="str">
        <f>IF(A258&gt;$K$26,"x_xx1",配置总览!$H$64&amp;LOOKUP(A258,$K$5:$K$24,$M$5:$M$24)&amp;"_"&amp;A258-VLOOKUP(B258,$L$5:$N$24,3,0))</f>
        <v>x_xx1</v>
      </c>
      <c r="E258" s="3">
        <f t="shared" si="9"/>
        <v>1</v>
      </c>
    </row>
    <row r="259" spans="1:5">
      <c r="A259" s="1">
        <v>255</v>
      </c>
      <c r="B259" s="1" t="str">
        <f t="shared" si="8"/>
        <v>大表情-海外预留</v>
      </c>
      <c r="C259" s="3" t="str">
        <f>IF(A259&gt;$K$26,"大表情-海外预留","大表情-"&amp;配置总览!$E$60&amp;"-"&amp;B259)</f>
        <v>大表情-海外预留</v>
      </c>
      <c r="D259" s="4" t="str">
        <f>IF(A259&gt;$K$26,"x_xx1",配置总览!$H$64&amp;LOOKUP(A259,$K$5:$K$24,$M$5:$M$24)&amp;"_"&amp;A259-VLOOKUP(B259,$L$5:$N$24,3,0))</f>
        <v>x_xx1</v>
      </c>
      <c r="E259" s="3">
        <f t="shared" si="9"/>
        <v>1</v>
      </c>
    </row>
    <row r="260" spans="1:5">
      <c r="A260" s="1">
        <v>256</v>
      </c>
      <c r="B260" s="1" t="str">
        <f t="shared" si="8"/>
        <v>大表情-海外预留</v>
      </c>
      <c r="C260" s="3" t="str">
        <f>IF(A260&gt;$K$26,"大表情-海外预留","大表情-"&amp;配置总览!$E$60&amp;"-"&amp;B260)</f>
        <v>大表情-海外预留</v>
      </c>
      <c r="D260" s="4" t="str">
        <f>IF(A260&gt;$K$26,"x_xx1",配置总览!$H$64&amp;LOOKUP(A260,$K$5:$K$24,$M$5:$M$24)&amp;"_"&amp;A260-VLOOKUP(B260,$L$5:$N$24,3,0))</f>
        <v>x_xx1</v>
      </c>
      <c r="E260" s="3">
        <f t="shared" si="9"/>
        <v>1</v>
      </c>
    </row>
    <row r="261" spans="1:5">
      <c r="A261" s="1">
        <v>257</v>
      </c>
      <c r="B261" s="1" t="str">
        <f t="shared" si="8"/>
        <v>大表情-海外预留</v>
      </c>
      <c r="C261" s="3" t="str">
        <f>IF(A261&gt;$K$26,"大表情-海外预留","大表情-"&amp;配置总览!$E$60&amp;"-"&amp;B261)</f>
        <v>大表情-海外预留</v>
      </c>
      <c r="D261" s="4" t="str">
        <f>IF(A261&gt;$K$26,"x_xx1",配置总览!$H$64&amp;LOOKUP(A261,$K$5:$K$24,$M$5:$M$24)&amp;"_"&amp;A261-VLOOKUP(B261,$L$5:$N$24,3,0))</f>
        <v>x_xx1</v>
      </c>
      <c r="E261" s="3">
        <f t="shared" si="9"/>
        <v>1</v>
      </c>
    </row>
    <row r="262" spans="1:5">
      <c r="A262" s="1">
        <v>258</v>
      </c>
      <c r="B262" s="1" t="str">
        <f t="shared" ref="B262:B300" si="10">IF(A262&gt;$K$26,"大表情-海外预留",LOOKUP(A262,$K$5:$K$24,$L$5:$L$24))</f>
        <v>大表情-海外预留</v>
      </c>
      <c r="C262" s="3" t="str">
        <f>IF(A262&gt;$K$26,"大表情-海外预留","大表情-"&amp;配置总览!$E$60&amp;"-"&amp;B262)</f>
        <v>大表情-海外预留</v>
      </c>
      <c r="D262" s="4" t="str">
        <f>IF(A262&gt;$K$26,"x_xx1",配置总览!$H$64&amp;LOOKUP(A262,$K$5:$K$24,$M$5:$M$24)&amp;"_"&amp;A262-VLOOKUP(B262,$L$5:$N$24,3,0))</f>
        <v>x_xx1</v>
      </c>
      <c r="E262" s="3">
        <f t="shared" ref="E262:E300" si="11">IF(A262&gt;$K$26,1,IF(B262=B261,0,1))</f>
        <v>1</v>
      </c>
    </row>
    <row r="263" spans="1:5">
      <c r="A263" s="1">
        <v>259</v>
      </c>
      <c r="B263" s="1" t="str">
        <f t="shared" si="10"/>
        <v>大表情-海外预留</v>
      </c>
      <c r="C263" s="3" t="str">
        <f>IF(A263&gt;$K$26,"大表情-海外预留","大表情-"&amp;配置总览!$E$60&amp;"-"&amp;B263)</f>
        <v>大表情-海外预留</v>
      </c>
      <c r="D263" s="4" t="str">
        <f>IF(A263&gt;$K$26,"x_xx1",配置总览!$H$64&amp;LOOKUP(A263,$K$5:$K$24,$M$5:$M$24)&amp;"_"&amp;A263-VLOOKUP(B263,$L$5:$N$24,3,0))</f>
        <v>x_xx1</v>
      </c>
      <c r="E263" s="3">
        <f t="shared" si="11"/>
        <v>1</v>
      </c>
    </row>
    <row r="264" spans="1:5">
      <c r="A264" s="1">
        <v>260</v>
      </c>
      <c r="B264" s="1" t="str">
        <f t="shared" si="10"/>
        <v>大表情-海外预留</v>
      </c>
      <c r="C264" s="3" t="str">
        <f>IF(A264&gt;$K$26,"大表情-海外预留","大表情-"&amp;配置总览!$E$60&amp;"-"&amp;B264)</f>
        <v>大表情-海外预留</v>
      </c>
      <c r="D264" s="4" t="str">
        <f>IF(A264&gt;$K$26,"x_xx1",配置总览!$H$64&amp;LOOKUP(A264,$K$5:$K$24,$M$5:$M$24)&amp;"_"&amp;A264-VLOOKUP(B264,$L$5:$N$24,3,0))</f>
        <v>x_xx1</v>
      </c>
      <c r="E264" s="3">
        <f t="shared" si="11"/>
        <v>1</v>
      </c>
    </row>
    <row r="265" spans="1:5">
      <c r="A265" s="1">
        <v>261</v>
      </c>
      <c r="B265" s="1" t="str">
        <f t="shared" si="10"/>
        <v>大表情-海外预留</v>
      </c>
      <c r="C265" s="3" t="str">
        <f>IF(A265&gt;$K$26,"大表情-海外预留","大表情-"&amp;配置总览!$E$60&amp;"-"&amp;B265)</f>
        <v>大表情-海外预留</v>
      </c>
      <c r="D265" s="4" t="str">
        <f>IF(A265&gt;$K$26,"x_xx1",配置总览!$H$64&amp;LOOKUP(A265,$K$5:$K$24,$M$5:$M$24)&amp;"_"&amp;A265-VLOOKUP(B265,$L$5:$N$24,3,0))</f>
        <v>x_xx1</v>
      </c>
      <c r="E265" s="3">
        <f t="shared" si="11"/>
        <v>1</v>
      </c>
    </row>
    <row r="266" spans="1:5">
      <c r="A266" s="1">
        <v>262</v>
      </c>
      <c r="B266" s="1" t="str">
        <f t="shared" si="10"/>
        <v>大表情-海外预留</v>
      </c>
      <c r="C266" s="3" t="str">
        <f>IF(A266&gt;$K$26,"大表情-海外预留","大表情-"&amp;配置总览!$E$60&amp;"-"&amp;B266)</f>
        <v>大表情-海外预留</v>
      </c>
      <c r="D266" s="4" t="str">
        <f>IF(A266&gt;$K$26,"x_xx1",配置总览!$H$64&amp;LOOKUP(A266,$K$5:$K$24,$M$5:$M$24)&amp;"_"&amp;A266-VLOOKUP(B266,$L$5:$N$24,3,0))</f>
        <v>x_xx1</v>
      </c>
      <c r="E266" s="3">
        <f t="shared" si="11"/>
        <v>1</v>
      </c>
    </row>
    <row r="267" spans="1:5">
      <c r="A267" s="1">
        <v>263</v>
      </c>
      <c r="B267" s="1" t="str">
        <f t="shared" si="10"/>
        <v>大表情-海外预留</v>
      </c>
      <c r="C267" s="3" t="str">
        <f>IF(A267&gt;$K$26,"大表情-海外预留","大表情-"&amp;配置总览!$E$60&amp;"-"&amp;B267)</f>
        <v>大表情-海外预留</v>
      </c>
      <c r="D267" s="4" t="str">
        <f>IF(A267&gt;$K$26,"x_xx1",配置总览!$H$64&amp;LOOKUP(A267,$K$5:$K$24,$M$5:$M$24)&amp;"_"&amp;A267-VLOOKUP(B267,$L$5:$N$24,3,0))</f>
        <v>x_xx1</v>
      </c>
      <c r="E267" s="3">
        <f t="shared" si="11"/>
        <v>1</v>
      </c>
    </row>
    <row r="268" spans="1:5">
      <c r="A268" s="1">
        <v>264</v>
      </c>
      <c r="B268" s="1" t="str">
        <f t="shared" si="10"/>
        <v>大表情-海外预留</v>
      </c>
      <c r="C268" s="3" t="str">
        <f>IF(A268&gt;$K$26,"大表情-海外预留","大表情-"&amp;配置总览!$E$60&amp;"-"&amp;B268)</f>
        <v>大表情-海外预留</v>
      </c>
      <c r="D268" s="4" t="str">
        <f>IF(A268&gt;$K$26,"x_xx1",配置总览!$H$64&amp;LOOKUP(A268,$K$5:$K$24,$M$5:$M$24)&amp;"_"&amp;A268-VLOOKUP(B268,$L$5:$N$24,3,0))</f>
        <v>x_xx1</v>
      </c>
      <c r="E268" s="3">
        <f t="shared" si="11"/>
        <v>1</v>
      </c>
    </row>
    <row r="269" spans="1:5">
      <c r="A269" s="1">
        <v>265</v>
      </c>
      <c r="B269" s="1" t="str">
        <f t="shared" si="10"/>
        <v>大表情-海外预留</v>
      </c>
      <c r="C269" s="3" t="str">
        <f>IF(A269&gt;$K$26,"大表情-海外预留","大表情-"&amp;配置总览!$E$60&amp;"-"&amp;B269)</f>
        <v>大表情-海外预留</v>
      </c>
      <c r="D269" s="4" t="str">
        <f>IF(A269&gt;$K$26,"x_xx1",配置总览!$H$64&amp;LOOKUP(A269,$K$5:$K$24,$M$5:$M$24)&amp;"_"&amp;A269-VLOOKUP(B269,$L$5:$N$24,3,0))</f>
        <v>x_xx1</v>
      </c>
      <c r="E269" s="3">
        <f t="shared" si="11"/>
        <v>1</v>
      </c>
    </row>
    <row r="270" spans="1:5">
      <c r="A270" s="1">
        <v>266</v>
      </c>
      <c r="B270" s="1" t="str">
        <f t="shared" si="10"/>
        <v>大表情-海外预留</v>
      </c>
      <c r="C270" s="3" t="str">
        <f>IF(A270&gt;$K$26,"大表情-海外预留","大表情-"&amp;配置总览!$E$60&amp;"-"&amp;B270)</f>
        <v>大表情-海外预留</v>
      </c>
      <c r="D270" s="4" t="str">
        <f>IF(A270&gt;$K$26,"x_xx1",配置总览!$H$64&amp;LOOKUP(A270,$K$5:$K$24,$M$5:$M$24)&amp;"_"&amp;A270-VLOOKUP(B270,$L$5:$N$24,3,0))</f>
        <v>x_xx1</v>
      </c>
      <c r="E270" s="3">
        <f t="shared" si="11"/>
        <v>1</v>
      </c>
    </row>
    <row r="271" spans="1:5">
      <c r="A271" s="1">
        <v>267</v>
      </c>
      <c r="B271" s="1" t="str">
        <f t="shared" si="10"/>
        <v>大表情-海外预留</v>
      </c>
      <c r="C271" s="3" t="str">
        <f>IF(A271&gt;$K$26,"大表情-海外预留","大表情-"&amp;配置总览!$E$60&amp;"-"&amp;B271)</f>
        <v>大表情-海外预留</v>
      </c>
      <c r="D271" s="4" t="str">
        <f>IF(A271&gt;$K$26,"x_xx1",配置总览!$H$64&amp;LOOKUP(A271,$K$5:$K$24,$M$5:$M$24)&amp;"_"&amp;A271-VLOOKUP(B271,$L$5:$N$24,3,0))</f>
        <v>x_xx1</v>
      </c>
      <c r="E271" s="3">
        <f t="shared" si="11"/>
        <v>1</v>
      </c>
    </row>
    <row r="272" spans="1:5">
      <c r="A272" s="1">
        <v>268</v>
      </c>
      <c r="B272" s="1" t="str">
        <f t="shared" si="10"/>
        <v>大表情-海外预留</v>
      </c>
      <c r="C272" s="3" t="str">
        <f>IF(A272&gt;$K$26,"大表情-海外预留","大表情-"&amp;配置总览!$E$60&amp;"-"&amp;B272)</f>
        <v>大表情-海外预留</v>
      </c>
      <c r="D272" s="4" t="str">
        <f>IF(A272&gt;$K$26,"x_xx1",配置总览!$H$64&amp;LOOKUP(A272,$K$5:$K$24,$M$5:$M$24)&amp;"_"&amp;A272-VLOOKUP(B272,$L$5:$N$24,3,0))</f>
        <v>x_xx1</v>
      </c>
      <c r="E272" s="3">
        <f t="shared" si="11"/>
        <v>1</v>
      </c>
    </row>
    <row r="273" spans="1:5">
      <c r="A273" s="1">
        <v>269</v>
      </c>
      <c r="B273" s="1" t="str">
        <f t="shared" si="10"/>
        <v>大表情-海外预留</v>
      </c>
      <c r="C273" s="3" t="str">
        <f>IF(A273&gt;$K$26,"大表情-海外预留","大表情-"&amp;配置总览!$E$60&amp;"-"&amp;B273)</f>
        <v>大表情-海外预留</v>
      </c>
      <c r="D273" s="4" t="str">
        <f>IF(A273&gt;$K$26,"x_xx1",配置总览!$H$64&amp;LOOKUP(A273,$K$5:$K$24,$M$5:$M$24)&amp;"_"&amp;A273-VLOOKUP(B273,$L$5:$N$24,3,0))</f>
        <v>x_xx1</v>
      </c>
      <c r="E273" s="3">
        <f t="shared" si="11"/>
        <v>1</v>
      </c>
    </row>
    <row r="274" spans="1:5">
      <c r="A274" s="1">
        <v>270</v>
      </c>
      <c r="B274" s="1" t="str">
        <f t="shared" si="10"/>
        <v>大表情-海外预留</v>
      </c>
      <c r="C274" s="3" t="str">
        <f>IF(A274&gt;$K$26,"大表情-海外预留","大表情-"&amp;配置总览!$E$60&amp;"-"&amp;B274)</f>
        <v>大表情-海外预留</v>
      </c>
      <c r="D274" s="4" t="str">
        <f>IF(A274&gt;$K$26,"x_xx1",配置总览!$H$64&amp;LOOKUP(A274,$K$5:$K$24,$M$5:$M$24)&amp;"_"&amp;A274-VLOOKUP(B274,$L$5:$N$24,3,0))</f>
        <v>x_xx1</v>
      </c>
      <c r="E274" s="3">
        <f t="shared" si="11"/>
        <v>1</v>
      </c>
    </row>
    <row r="275" spans="1:5">
      <c r="A275" s="1">
        <v>271</v>
      </c>
      <c r="B275" s="1" t="str">
        <f t="shared" si="10"/>
        <v>大表情-海外预留</v>
      </c>
      <c r="C275" s="3" t="str">
        <f>IF(A275&gt;$K$26,"大表情-海外预留","大表情-"&amp;配置总览!$E$60&amp;"-"&amp;B275)</f>
        <v>大表情-海外预留</v>
      </c>
      <c r="D275" s="4" t="str">
        <f>IF(A275&gt;$K$26,"x_xx1",配置总览!$H$64&amp;LOOKUP(A275,$K$5:$K$24,$M$5:$M$24)&amp;"_"&amp;A275-VLOOKUP(B275,$L$5:$N$24,3,0))</f>
        <v>x_xx1</v>
      </c>
      <c r="E275" s="3">
        <f t="shared" si="11"/>
        <v>1</v>
      </c>
    </row>
    <row r="276" spans="1:5">
      <c r="A276" s="1">
        <v>272</v>
      </c>
      <c r="B276" s="1" t="str">
        <f t="shared" si="10"/>
        <v>大表情-海外预留</v>
      </c>
      <c r="C276" s="3" t="str">
        <f>IF(A276&gt;$K$26,"大表情-海外预留","大表情-"&amp;配置总览!$E$60&amp;"-"&amp;B276)</f>
        <v>大表情-海外预留</v>
      </c>
      <c r="D276" s="4" t="str">
        <f>IF(A276&gt;$K$26,"x_xx1",配置总览!$H$64&amp;LOOKUP(A276,$K$5:$K$24,$M$5:$M$24)&amp;"_"&amp;A276-VLOOKUP(B276,$L$5:$N$24,3,0))</f>
        <v>x_xx1</v>
      </c>
      <c r="E276" s="3">
        <f t="shared" si="11"/>
        <v>1</v>
      </c>
    </row>
    <row r="277" spans="1:5">
      <c r="A277" s="1">
        <v>273</v>
      </c>
      <c r="B277" s="1" t="str">
        <f t="shared" si="10"/>
        <v>大表情-海外预留</v>
      </c>
      <c r="C277" s="3" t="str">
        <f>IF(A277&gt;$K$26,"大表情-海外预留","大表情-"&amp;配置总览!$E$60&amp;"-"&amp;B277)</f>
        <v>大表情-海外预留</v>
      </c>
      <c r="D277" s="4" t="str">
        <f>IF(A277&gt;$K$26,"x_xx1",配置总览!$H$64&amp;LOOKUP(A277,$K$5:$K$24,$M$5:$M$24)&amp;"_"&amp;A277-VLOOKUP(B277,$L$5:$N$24,3,0))</f>
        <v>x_xx1</v>
      </c>
      <c r="E277" s="3">
        <f t="shared" si="11"/>
        <v>1</v>
      </c>
    </row>
    <row r="278" spans="1:5">
      <c r="A278" s="1">
        <v>274</v>
      </c>
      <c r="B278" s="1" t="str">
        <f t="shared" si="10"/>
        <v>大表情-海外预留</v>
      </c>
      <c r="C278" s="3" t="str">
        <f>IF(A278&gt;$K$26,"大表情-海外预留","大表情-"&amp;配置总览!$E$60&amp;"-"&amp;B278)</f>
        <v>大表情-海外预留</v>
      </c>
      <c r="D278" s="4" t="str">
        <f>IF(A278&gt;$K$26,"x_xx1",配置总览!$H$64&amp;LOOKUP(A278,$K$5:$K$24,$M$5:$M$24)&amp;"_"&amp;A278-VLOOKUP(B278,$L$5:$N$24,3,0))</f>
        <v>x_xx1</v>
      </c>
      <c r="E278" s="3">
        <f t="shared" si="11"/>
        <v>1</v>
      </c>
    </row>
    <row r="279" spans="1:5">
      <c r="A279" s="1">
        <v>275</v>
      </c>
      <c r="B279" s="1" t="str">
        <f t="shared" si="10"/>
        <v>大表情-海外预留</v>
      </c>
      <c r="C279" s="3" t="str">
        <f>IF(A279&gt;$K$26,"大表情-海外预留","大表情-"&amp;配置总览!$E$60&amp;"-"&amp;B279)</f>
        <v>大表情-海外预留</v>
      </c>
      <c r="D279" s="4" t="str">
        <f>IF(A279&gt;$K$26,"x_xx1",配置总览!$H$64&amp;LOOKUP(A279,$K$5:$K$24,$M$5:$M$24)&amp;"_"&amp;A279-VLOOKUP(B279,$L$5:$N$24,3,0))</f>
        <v>x_xx1</v>
      </c>
      <c r="E279" s="3">
        <f t="shared" si="11"/>
        <v>1</v>
      </c>
    </row>
    <row r="280" spans="1:5">
      <c r="A280" s="1">
        <v>276</v>
      </c>
      <c r="B280" s="1" t="str">
        <f t="shared" si="10"/>
        <v>大表情-海外预留</v>
      </c>
      <c r="C280" s="3" t="str">
        <f>IF(A280&gt;$K$26,"大表情-海外预留","大表情-"&amp;配置总览!$E$60&amp;"-"&amp;B280)</f>
        <v>大表情-海外预留</v>
      </c>
      <c r="D280" s="4" t="str">
        <f>IF(A280&gt;$K$26,"x_xx1",配置总览!$H$64&amp;LOOKUP(A280,$K$5:$K$24,$M$5:$M$24)&amp;"_"&amp;A280-VLOOKUP(B280,$L$5:$N$24,3,0))</f>
        <v>x_xx1</v>
      </c>
      <c r="E280" s="3">
        <f t="shared" si="11"/>
        <v>1</v>
      </c>
    </row>
    <row r="281" spans="1:5">
      <c r="A281" s="1">
        <v>277</v>
      </c>
      <c r="B281" s="1" t="str">
        <f t="shared" si="10"/>
        <v>大表情-海外预留</v>
      </c>
      <c r="C281" s="3" t="str">
        <f>IF(A281&gt;$K$26,"大表情-海外预留","大表情-"&amp;配置总览!$E$60&amp;"-"&amp;B281)</f>
        <v>大表情-海外预留</v>
      </c>
      <c r="D281" s="4" t="str">
        <f>IF(A281&gt;$K$26,"x_xx1",配置总览!$H$64&amp;LOOKUP(A281,$K$5:$K$24,$M$5:$M$24)&amp;"_"&amp;A281-VLOOKUP(B281,$L$5:$N$24,3,0))</f>
        <v>x_xx1</v>
      </c>
      <c r="E281" s="3">
        <f t="shared" si="11"/>
        <v>1</v>
      </c>
    </row>
    <row r="282" spans="1:5">
      <c r="A282" s="1">
        <v>278</v>
      </c>
      <c r="B282" s="1" t="str">
        <f t="shared" si="10"/>
        <v>大表情-海外预留</v>
      </c>
      <c r="C282" s="3" t="str">
        <f>IF(A282&gt;$K$26,"大表情-海外预留","大表情-"&amp;配置总览!$E$60&amp;"-"&amp;B282)</f>
        <v>大表情-海外预留</v>
      </c>
      <c r="D282" s="4" t="str">
        <f>IF(A282&gt;$K$26,"x_xx1",配置总览!$H$64&amp;LOOKUP(A282,$K$5:$K$24,$M$5:$M$24)&amp;"_"&amp;A282-VLOOKUP(B282,$L$5:$N$24,3,0))</f>
        <v>x_xx1</v>
      </c>
      <c r="E282" s="3">
        <f t="shared" si="11"/>
        <v>1</v>
      </c>
    </row>
    <row r="283" spans="1:5">
      <c r="A283" s="1">
        <v>279</v>
      </c>
      <c r="B283" s="1" t="str">
        <f t="shared" si="10"/>
        <v>大表情-海外预留</v>
      </c>
      <c r="C283" s="3" t="str">
        <f>IF(A283&gt;$K$26,"大表情-海外预留","大表情-"&amp;配置总览!$E$60&amp;"-"&amp;B283)</f>
        <v>大表情-海外预留</v>
      </c>
      <c r="D283" s="4" t="str">
        <f>IF(A283&gt;$K$26,"x_xx1",配置总览!$H$64&amp;LOOKUP(A283,$K$5:$K$24,$M$5:$M$24)&amp;"_"&amp;A283-VLOOKUP(B283,$L$5:$N$24,3,0))</f>
        <v>x_xx1</v>
      </c>
      <c r="E283" s="3">
        <f t="shared" si="11"/>
        <v>1</v>
      </c>
    </row>
    <row r="284" spans="1:5">
      <c r="A284" s="1">
        <v>280</v>
      </c>
      <c r="B284" s="1" t="str">
        <f t="shared" si="10"/>
        <v>大表情-海外预留</v>
      </c>
      <c r="C284" s="3" t="str">
        <f>IF(A284&gt;$K$26,"大表情-海外预留","大表情-"&amp;配置总览!$E$60&amp;"-"&amp;B284)</f>
        <v>大表情-海外预留</v>
      </c>
      <c r="D284" s="4" t="str">
        <f>IF(A284&gt;$K$26,"x_xx1",配置总览!$H$64&amp;LOOKUP(A284,$K$5:$K$24,$M$5:$M$24)&amp;"_"&amp;A284-VLOOKUP(B284,$L$5:$N$24,3,0))</f>
        <v>x_xx1</v>
      </c>
      <c r="E284" s="3">
        <f t="shared" si="11"/>
        <v>1</v>
      </c>
    </row>
    <row r="285" spans="1:5">
      <c r="A285" s="1">
        <v>281</v>
      </c>
      <c r="B285" s="1" t="str">
        <f t="shared" si="10"/>
        <v>大表情-海外预留</v>
      </c>
      <c r="C285" s="3" t="str">
        <f>IF(A285&gt;$K$26,"大表情-海外预留","大表情-"&amp;配置总览!$E$60&amp;"-"&amp;B285)</f>
        <v>大表情-海外预留</v>
      </c>
      <c r="D285" s="4" t="str">
        <f>IF(A285&gt;$K$26,"x_xx1",配置总览!$H$64&amp;LOOKUP(A285,$K$5:$K$24,$M$5:$M$24)&amp;"_"&amp;A285-VLOOKUP(B285,$L$5:$N$24,3,0))</f>
        <v>x_xx1</v>
      </c>
      <c r="E285" s="3">
        <f t="shared" si="11"/>
        <v>1</v>
      </c>
    </row>
    <row r="286" spans="1:5">
      <c r="A286" s="1">
        <v>282</v>
      </c>
      <c r="B286" s="1" t="str">
        <f t="shared" si="10"/>
        <v>大表情-海外预留</v>
      </c>
      <c r="C286" s="3" t="str">
        <f>IF(A286&gt;$K$26,"大表情-海外预留","大表情-"&amp;配置总览!$E$60&amp;"-"&amp;B286)</f>
        <v>大表情-海外预留</v>
      </c>
      <c r="D286" s="4" t="str">
        <f>IF(A286&gt;$K$26,"x_xx1",配置总览!$H$64&amp;LOOKUP(A286,$K$5:$K$24,$M$5:$M$24)&amp;"_"&amp;A286-VLOOKUP(B286,$L$5:$N$24,3,0))</f>
        <v>x_xx1</v>
      </c>
      <c r="E286" s="3">
        <f t="shared" si="11"/>
        <v>1</v>
      </c>
    </row>
    <row r="287" spans="1:5">
      <c r="A287" s="1">
        <v>283</v>
      </c>
      <c r="B287" s="1" t="str">
        <f t="shared" si="10"/>
        <v>大表情-海外预留</v>
      </c>
      <c r="C287" s="3" t="str">
        <f>IF(A287&gt;$K$26,"大表情-海外预留","大表情-"&amp;配置总览!$E$60&amp;"-"&amp;B287)</f>
        <v>大表情-海外预留</v>
      </c>
      <c r="D287" s="4" t="str">
        <f>IF(A287&gt;$K$26,"x_xx1",配置总览!$H$64&amp;LOOKUP(A287,$K$5:$K$24,$M$5:$M$24)&amp;"_"&amp;A287-VLOOKUP(B287,$L$5:$N$24,3,0))</f>
        <v>x_xx1</v>
      </c>
      <c r="E287" s="3">
        <f t="shared" si="11"/>
        <v>1</v>
      </c>
    </row>
    <row r="288" spans="1:5">
      <c r="A288" s="1">
        <v>284</v>
      </c>
      <c r="B288" s="1" t="str">
        <f t="shared" si="10"/>
        <v>大表情-海外预留</v>
      </c>
      <c r="C288" s="3" t="str">
        <f>IF(A288&gt;$K$26,"大表情-海外预留","大表情-"&amp;配置总览!$E$60&amp;"-"&amp;B288)</f>
        <v>大表情-海外预留</v>
      </c>
      <c r="D288" s="4" t="str">
        <f>IF(A288&gt;$K$26,"x_xx1",配置总览!$H$64&amp;LOOKUP(A288,$K$5:$K$24,$M$5:$M$24)&amp;"_"&amp;A288-VLOOKUP(B288,$L$5:$N$24,3,0))</f>
        <v>x_xx1</v>
      </c>
      <c r="E288" s="3">
        <f t="shared" si="11"/>
        <v>1</v>
      </c>
    </row>
    <row r="289" spans="1:5">
      <c r="A289" s="1">
        <v>285</v>
      </c>
      <c r="B289" s="1" t="str">
        <f t="shared" si="10"/>
        <v>大表情-海外预留</v>
      </c>
      <c r="C289" s="3" t="str">
        <f>IF(A289&gt;$K$26,"大表情-海外预留","大表情-"&amp;配置总览!$E$60&amp;"-"&amp;B289)</f>
        <v>大表情-海外预留</v>
      </c>
      <c r="D289" s="4" t="str">
        <f>IF(A289&gt;$K$26,"x_xx1",配置总览!$H$64&amp;LOOKUP(A289,$K$5:$K$24,$M$5:$M$24)&amp;"_"&amp;A289-VLOOKUP(B289,$L$5:$N$24,3,0))</f>
        <v>x_xx1</v>
      </c>
      <c r="E289" s="3">
        <f t="shared" si="11"/>
        <v>1</v>
      </c>
    </row>
    <row r="290" spans="1:5">
      <c r="A290" s="1">
        <v>286</v>
      </c>
      <c r="B290" s="1" t="str">
        <f t="shared" si="10"/>
        <v>大表情-海外预留</v>
      </c>
      <c r="C290" s="3" t="str">
        <f>IF(A290&gt;$K$26,"大表情-海外预留","大表情-"&amp;配置总览!$E$60&amp;"-"&amp;B290)</f>
        <v>大表情-海外预留</v>
      </c>
      <c r="D290" s="4" t="str">
        <f>IF(A290&gt;$K$26,"x_xx1",配置总览!$H$64&amp;LOOKUP(A290,$K$5:$K$24,$M$5:$M$24)&amp;"_"&amp;A290-VLOOKUP(B290,$L$5:$N$24,3,0))</f>
        <v>x_xx1</v>
      </c>
      <c r="E290" s="3">
        <f t="shared" si="11"/>
        <v>1</v>
      </c>
    </row>
    <row r="291" spans="1:5">
      <c r="A291" s="1">
        <v>287</v>
      </c>
      <c r="B291" s="1" t="str">
        <f t="shared" si="10"/>
        <v>大表情-海外预留</v>
      </c>
      <c r="C291" s="3" t="str">
        <f>IF(A291&gt;$K$26,"大表情-海外预留","大表情-"&amp;配置总览!$E$60&amp;"-"&amp;B291)</f>
        <v>大表情-海外预留</v>
      </c>
      <c r="D291" s="4" t="str">
        <f>IF(A291&gt;$K$26,"x_xx1",配置总览!$H$64&amp;LOOKUP(A291,$K$5:$K$24,$M$5:$M$24)&amp;"_"&amp;A291-VLOOKUP(B291,$L$5:$N$24,3,0))</f>
        <v>x_xx1</v>
      </c>
      <c r="E291" s="3">
        <f t="shared" si="11"/>
        <v>1</v>
      </c>
    </row>
    <row r="292" spans="1:5">
      <c r="A292" s="1">
        <v>288</v>
      </c>
      <c r="B292" s="1" t="str">
        <f t="shared" si="10"/>
        <v>大表情-海外预留</v>
      </c>
      <c r="C292" s="3" t="str">
        <f>IF(A292&gt;$K$26,"大表情-海外预留","大表情-"&amp;配置总览!$E$60&amp;"-"&amp;B292)</f>
        <v>大表情-海外预留</v>
      </c>
      <c r="D292" s="4" t="str">
        <f>IF(A292&gt;$K$26,"x_xx1",配置总览!$H$64&amp;LOOKUP(A292,$K$5:$K$24,$M$5:$M$24)&amp;"_"&amp;A292-VLOOKUP(B292,$L$5:$N$24,3,0))</f>
        <v>x_xx1</v>
      </c>
      <c r="E292" s="3">
        <f t="shared" si="11"/>
        <v>1</v>
      </c>
    </row>
    <row r="293" spans="1:5">
      <c r="A293" s="1">
        <v>289</v>
      </c>
      <c r="B293" s="1" t="str">
        <f t="shared" si="10"/>
        <v>大表情-海外预留</v>
      </c>
      <c r="C293" s="3" t="str">
        <f>IF(A293&gt;$K$26,"大表情-海外预留","大表情-"&amp;配置总览!$E$60&amp;"-"&amp;B293)</f>
        <v>大表情-海外预留</v>
      </c>
      <c r="D293" s="4" t="str">
        <f>IF(A293&gt;$K$26,"x_xx1",配置总览!$H$64&amp;LOOKUP(A293,$K$5:$K$24,$M$5:$M$24)&amp;"_"&amp;A293-VLOOKUP(B293,$L$5:$N$24,3,0))</f>
        <v>x_xx1</v>
      </c>
      <c r="E293" s="3">
        <f t="shared" si="11"/>
        <v>1</v>
      </c>
    </row>
    <row r="294" spans="1:5">
      <c r="A294" s="1">
        <v>290</v>
      </c>
      <c r="B294" s="1" t="str">
        <f t="shared" si="10"/>
        <v>大表情-海外预留</v>
      </c>
      <c r="C294" s="3" t="str">
        <f>IF(A294&gt;$K$26,"大表情-海外预留","大表情-"&amp;配置总览!$E$60&amp;"-"&amp;B294)</f>
        <v>大表情-海外预留</v>
      </c>
      <c r="D294" s="4" t="str">
        <f>IF(A294&gt;$K$26,"x_xx1",配置总览!$H$64&amp;LOOKUP(A294,$K$5:$K$24,$M$5:$M$24)&amp;"_"&amp;A294-VLOOKUP(B294,$L$5:$N$24,3,0))</f>
        <v>x_xx1</v>
      </c>
      <c r="E294" s="3">
        <f t="shared" si="11"/>
        <v>1</v>
      </c>
    </row>
    <row r="295" spans="1:5">
      <c r="A295" s="1">
        <v>291</v>
      </c>
      <c r="B295" s="1" t="str">
        <f t="shared" si="10"/>
        <v>大表情-海外预留</v>
      </c>
      <c r="C295" s="3" t="str">
        <f>IF(A295&gt;$K$26,"大表情-海外预留","大表情-"&amp;配置总览!$E$60&amp;"-"&amp;B295)</f>
        <v>大表情-海外预留</v>
      </c>
      <c r="D295" s="4" t="str">
        <f>IF(A295&gt;$K$26,"x_xx1",配置总览!$H$64&amp;LOOKUP(A295,$K$5:$K$24,$M$5:$M$24)&amp;"_"&amp;A295-VLOOKUP(B295,$L$5:$N$24,3,0))</f>
        <v>x_xx1</v>
      </c>
      <c r="E295" s="3">
        <f t="shared" si="11"/>
        <v>1</v>
      </c>
    </row>
    <row r="296" spans="1:5">
      <c r="A296" s="1">
        <v>292</v>
      </c>
      <c r="B296" s="1" t="str">
        <f t="shared" si="10"/>
        <v>大表情-海外预留</v>
      </c>
      <c r="C296" s="3" t="str">
        <f>IF(A296&gt;$K$26,"大表情-海外预留","大表情-"&amp;配置总览!$E$60&amp;"-"&amp;B296)</f>
        <v>大表情-海外预留</v>
      </c>
      <c r="D296" s="4" t="str">
        <f>IF(A296&gt;$K$26,"x_xx1",配置总览!$H$64&amp;LOOKUP(A296,$K$5:$K$24,$M$5:$M$24)&amp;"_"&amp;A296-VLOOKUP(B296,$L$5:$N$24,3,0))</f>
        <v>x_xx1</v>
      </c>
      <c r="E296" s="3">
        <f t="shared" si="11"/>
        <v>1</v>
      </c>
    </row>
    <row r="297" spans="1:5">
      <c r="A297" s="1">
        <v>293</v>
      </c>
      <c r="B297" s="1" t="str">
        <f t="shared" si="10"/>
        <v>大表情-海外预留</v>
      </c>
      <c r="C297" s="3" t="str">
        <f>IF(A297&gt;$K$26,"大表情-海外预留","大表情-"&amp;配置总览!$E$60&amp;"-"&amp;B297)</f>
        <v>大表情-海外预留</v>
      </c>
      <c r="D297" s="4" t="str">
        <f>IF(A297&gt;$K$26,"x_xx1",配置总览!$H$64&amp;LOOKUP(A297,$K$5:$K$24,$M$5:$M$24)&amp;"_"&amp;A297-VLOOKUP(B297,$L$5:$N$24,3,0))</f>
        <v>x_xx1</v>
      </c>
      <c r="E297" s="3">
        <f t="shared" si="11"/>
        <v>1</v>
      </c>
    </row>
    <row r="298" spans="1:5">
      <c r="A298" s="1">
        <v>294</v>
      </c>
      <c r="B298" s="1" t="str">
        <f t="shared" si="10"/>
        <v>大表情-海外预留</v>
      </c>
      <c r="C298" s="3" t="str">
        <f>IF(A298&gt;$K$26,"大表情-海外预留","大表情-"&amp;配置总览!$E$60&amp;"-"&amp;B298)</f>
        <v>大表情-海外预留</v>
      </c>
      <c r="D298" s="4" t="str">
        <f>IF(A298&gt;$K$26,"x_xx1",配置总览!$H$64&amp;LOOKUP(A298,$K$5:$K$24,$M$5:$M$24)&amp;"_"&amp;A298-VLOOKUP(B298,$L$5:$N$24,3,0))</f>
        <v>x_xx1</v>
      </c>
      <c r="E298" s="3">
        <f t="shared" si="11"/>
        <v>1</v>
      </c>
    </row>
    <row r="299" spans="1:5">
      <c r="A299" s="1">
        <v>295</v>
      </c>
      <c r="B299" s="1" t="str">
        <f t="shared" si="10"/>
        <v>大表情-海外预留</v>
      </c>
      <c r="C299" s="3" t="str">
        <f>IF(A299&gt;$K$26,"大表情-海外预留","大表情-"&amp;配置总览!$E$60&amp;"-"&amp;B299)</f>
        <v>大表情-海外预留</v>
      </c>
      <c r="D299" s="4" t="str">
        <f>IF(A299&gt;$K$26,"x_xx1",配置总览!$H$64&amp;LOOKUP(A299,$K$5:$K$24,$M$5:$M$24)&amp;"_"&amp;A299-VLOOKUP(B299,$L$5:$N$24,3,0))</f>
        <v>x_xx1</v>
      </c>
      <c r="E299" s="3">
        <f t="shared" si="11"/>
        <v>1</v>
      </c>
    </row>
    <row r="300" spans="1:5">
      <c r="A300" s="1">
        <v>296</v>
      </c>
      <c r="B300" s="1" t="str">
        <f t="shared" si="10"/>
        <v>大表情-海外预留</v>
      </c>
      <c r="C300" s="3" t="str">
        <f>IF(A300&gt;$K$26,"大表情-海外预留","大表情-"&amp;配置总览!$E$60&amp;"-"&amp;B300)</f>
        <v>大表情-海外预留</v>
      </c>
      <c r="D300" s="4" t="str">
        <f>IF(A300&gt;$K$26,"x_xx1",配置总览!$H$64&amp;LOOKUP(A300,$K$5:$K$24,$M$5:$M$24)&amp;"_"&amp;A300-VLOOKUP(B300,$L$5:$N$24,3,0))</f>
        <v>x_xx1</v>
      </c>
      <c r="E300" s="3">
        <f t="shared" si="11"/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10"/>
  <sheetViews>
    <sheetView workbookViewId="0">
      <selection activeCell="G4" sqref="G4:H6"/>
    </sheetView>
  </sheetViews>
  <sheetFormatPr defaultColWidth="9" defaultRowHeight="16.5" outlineLevelCol="7"/>
  <cols>
    <col min="1" max="12" width="9" style="11"/>
    <col min="13" max="13" width="20" style="11" customWidth="1"/>
    <col min="14" max="15" width="9" style="11"/>
    <col min="16" max="16" width="10.125" style="11" customWidth="1"/>
    <col min="17" max="16384" width="9" style="11"/>
  </cols>
  <sheetData>
    <row r="2" spans="3:3">
      <c r="C2" s="11" t="s">
        <v>104</v>
      </c>
    </row>
    <row r="3" spans="3:8">
      <c r="C3" s="12"/>
      <c r="D3" s="12" t="s">
        <v>105</v>
      </c>
      <c r="E3" s="12" t="s">
        <v>106</v>
      </c>
      <c r="G3" s="12" t="s">
        <v>16</v>
      </c>
      <c r="H3" s="12" t="s">
        <v>107</v>
      </c>
    </row>
    <row r="4" spans="4:8">
      <c r="D4" s="13" t="s">
        <v>108</v>
      </c>
      <c r="E4" s="11">
        <v>6</v>
      </c>
      <c r="G4" s="13" t="s">
        <v>17</v>
      </c>
      <c r="H4" s="11">
        <v>-1</v>
      </c>
    </row>
    <row r="5" spans="3:8">
      <c r="C5" s="11" t="s">
        <v>109</v>
      </c>
      <c r="D5" s="13" t="s">
        <v>25</v>
      </c>
      <c r="E5" s="11">
        <v>5</v>
      </c>
      <c r="G5" s="13" t="s">
        <v>110</v>
      </c>
      <c r="H5" s="11">
        <f>24*60*7</f>
        <v>10080</v>
      </c>
    </row>
    <row r="6" spans="3:8">
      <c r="C6" s="11" t="s">
        <v>111</v>
      </c>
      <c r="D6" s="13" t="s">
        <v>4</v>
      </c>
      <c r="E6" s="11">
        <v>4</v>
      </c>
      <c r="G6" s="13" t="s">
        <v>112</v>
      </c>
      <c r="H6" s="11">
        <f>24*60*30</f>
        <v>43200</v>
      </c>
    </row>
    <row r="7" spans="3:8">
      <c r="C7" s="11" t="s">
        <v>113</v>
      </c>
      <c r="D7" s="13" t="s">
        <v>114</v>
      </c>
      <c r="E7" s="11">
        <v>3</v>
      </c>
      <c r="G7" s="13" t="s">
        <v>115</v>
      </c>
      <c r="H7" s="11">
        <f>24*60*60</f>
        <v>86400</v>
      </c>
    </row>
    <row r="8" spans="3:8">
      <c r="C8" s="11" t="s">
        <v>116</v>
      </c>
      <c r="D8" s="13" t="s">
        <v>117</v>
      </c>
      <c r="E8" s="11">
        <v>2</v>
      </c>
      <c r="G8" s="13" t="s">
        <v>118</v>
      </c>
      <c r="H8" s="11">
        <f>24*60*90</f>
        <v>129600</v>
      </c>
    </row>
    <row r="9" spans="7:8">
      <c r="G9" s="13" t="s">
        <v>119</v>
      </c>
      <c r="H9" s="11">
        <f>24*60*180</f>
        <v>259200</v>
      </c>
    </row>
    <row r="10" spans="7:7">
      <c r="G10" s="13"/>
    </row>
  </sheetData>
  <conditionalFormatting sqref="D4:D8">
    <cfRule type="containsText" dxfId="3" priority="6" operator="between" text="蓝色">
      <formula>NOT(ISERROR(SEARCH("蓝色",D4)))</formula>
    </cfRule>
    <cfRule type="containsText" dxfId="2" priority="7" operator="between" text="紫色">
      <formula>NOT(ISERROR(SEARCH("紫色",D4)))</formula>
    </cfRule>
    <cfRule type="containsText" dxfId="1" priority="8" operator="between" text="金色">
      <formula>NOT(ISERROR(SEARCH("金色",D4)))</formula>
    </cfRule>
    <cfRule type="containsText" dxfId="0" priority="9" operator="between" text="橙色">
      <formula>NOT(ISERROR(SEARCH("橙色",D4)))</formula>
    </cfRule>
    <cfRule type="containsText" dxfId="4" priority="1" operator="between" text="红色">
      <formula>NOT(ISERROR(SEARCH("红色",D4)))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9"/>
  <sheetViews>
    <sheetView workbookViewId="0">
      <selection activeCell="C8" sqref="C8"/>
    </sheetView>
  </sheetViews>
  <sheetFormatPr defaultColWidth="9" defaultRowHeight="14.25"/>
  <cols>
    <col min="2" max="2" width="30.125" customWidth="1"/>
    <col min="3" max="3" width="24" customWidth="1"/>
    <col min="5" max="5" width="49.75" customWidth="1"/>
  </cols>
  <sheetData>
    <row r="1" s="6" customFormat="1" spans="1:58">
      <c r="A1" s="6" t="s">
        <v>120</v>
      </c>
      <c r="B1" s="6" t="s">
        <v>121</v>
      </c>
      <c r="C1" s="6" t="s">
        <v>122</v>
      </c>
      <c r="D1" s="6" t="s">
        <v>123</v>
      </c>
      <c r="E1" s="6" t="s">
        <v>124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6" t="s">
        <v>132</v>
      </c>
      <c r="N1" s="6" t="s">
        <v>133</v>
      </c>
      <c r="O1" s="6" t="s">
        <v>134</v>
      </c>
      <c r="P1" s="6" t="s">
        <v>135</v>
      </c>
      <c r="Q1" s="6" t="s">
        <v>136</v>
      </c>
      <c r="R1" s="6" t="s">
        <v>137</v>
      </c>
      <c r="S1" s="6" t="s">
        <v>138</v>
      </c>
      <c r="T1" s="6" t="s">
        <v>139</v>
      </c>
      <c r="U1" s="6" t="s">
        <v>140</v>
      </c>
      <c r="V1" s="6" t="s">
        <v>141</v>
      </c>
      <c r="W1" s="6" t="s">
        <v>142</v>
      </c>
      <c r="X1" s="6" t="s">
        <v>143</v>
      </c>
      <c r="Y1" s="6" t="s">
        <v>144</v>
      </c>
      <c r="Z1" s="6" t="s">
        <v>145</v>
      </c>
      <c r="AA1" s="6" t="s">
        <v>146</v>
      </c>
      <c r="AB1" s="6" t="s">
        <v>147</v>
      </c>
      <c r="AC1" s="6" t="s">
        <v>148</v>
      </c>
      <c r="AD1" s="6" t="s">
        <v>149</v>
      </c>
      <c r="AE1" s="6" t="s">
        <v>150</v>
      </c>
      <c r="AF1" s="6" t="s">
        <v>151</v>
      </c>
      <c r="AG1" s="6" t="s">
        <v>152</v>
      </c>
      <c r="AH1" s="6" t="s">
        <v>153</v>
      </c>
      <c r="AI1" s="6" t="s">
        <v>154</v>
      </c>
      <c r="AJ1" s="6" t="s">
        <v>155</v>
      </c>
      <c r="AK1" s="6" t="s">
        <v>156</v>
      </c>
      <c r="AL1" s="6" t="s">
        <v>157</v>
      </c>
      <c r="AM1" s="6" t="s">
        <v>158</v>
      </c>
      <c r="AN1" s="6" t="s">
        <v>159</v>
      </c>
      <c r="AO1" s="6" t="s">
        <v>160</v>
      </c>
      <c r="AP1" s="6" t="s">
        <v>161</v>
      </c>
      <c r="AQ1" s="6" t="s">
        <v>162</v>
      </c>
      <c r="AR1" s="6" t="s">
        <v>163</v>
      </c>
      <c r="AS1" s="6" t="s">
        <v>164</v>
      </c>
      <c r="AT1" s="6" t="s">
        <v>165</v>
      </c>
      <c r="AU1" s="6" t="s">
        <v>166</v>
      </c>
      <c r="AV1" s="6" t="s">
        <v>167</v>
      </c>
      <c r="AW1" s="6" t="s">
        <v>168</v>
      </c>
      <c r="AX1" s="6" t="s">
        <v>169</v>
      </c>
      <c r="AY1" s="6" t="s">
        <v>170</v>
      </c>
      <c r="AZ1" s="6" t="s">
        <v>171</v>
      </c>
      <c r="BA1" s="6" t="s">
        <v>172</v>
      </c>
      <c r="BB1" s="6" t="s">
        <v>173</v>
      </c>
      <c r="BC1" s="6" t="s">
        <v>174</v>
      </c>
      <c r="BD1" s="6" t="s">
        <v>175</v>
      </c>
      <c r="BE1" s="6" t="s">
        <v>176</v>
      </c>
      <c r="BF1" s="6" t="s">
        <v>177</v>
      </c>
    </row>
    <row r="2" s="6" customFormat="1" spans="1:58">
      <c r="A2" s="6" t="s">
        <v>178</v>
      </c>
      <c r="B2" s="6" t="s">
        <v>179</v>
      </c>
      <c r="C2" s="6" t="s">
        <v>179</v>
      </c>
      <c r="D2" s="6" t="s">
        <v>178</v>
      </c>
      <c r="E2" s="6" t="s">
        <v>179</v>
      </c>
      <c r="F2" s="6" t="s">
        <v>179</v>
      </c>
      <c r="G2" s="6" t="s">
        <v>178</v>
      </c>
      <c r="H2" s="6" t="s">
        <v>178</v>
      </c>
      <c r="I2" s="6" t="s">
        <v>178</v>
      </c>
      <c r="J2" s="6" t="s">
        <v>178</v>
      </c>
      <c r="K2" s="6" t="s">
        <v>178</v>
      </c>
      <c r="L2" s="6" t="s">
        <v>178</v>
      </c>
      <c r="M2" s="6" t="s">
        <v>178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6" t="s">
        <v>178</v>
      </c>
      <c r="U2" s="6" t="s">
        <v>178</v>
      </c>
      <c r="V2" s="6" t="s">
        <v>178</v>
      </c>
      <c r="W2" s="6" t="s">
        <v>178</v>
      </c>
      <c r="X2" s="6" t="s">
        <v>178</v>
      </c>
      <c r="Y2" s="6" t="s">
        <v>178</v>
      </c>
      <c r="Z2" s="6" t="s">
        <v>178</v>
      </c>
      <c r="AA2" s="6" t="s">
        <v>178</v>
      </c>
      <c r="AB2" s="6" t="s">
        <v>178</v>
      </c>
      <c r="AC2" s="6" t="s">
        <v>178</v>
      </c>
      <c r="AD2" s="6" t="s">
        <v>180</v>
      </c>
      <c r="AE2" s="6" t="s">
        <v>178</v>
      </c>
      <c r="AF2" s="6" t="s">
        <v>178</v>
      </c>
      <c r="AG2" s="6" t="s">
        <v>178</v>
      </c>
      <c r="AH2" s="6" t="s">
        <v>178</v>
      </c>
      <c r="AI2" s="6" t="s">
        <v>178</v>
      </c>
      <c r="AJ2" s="6" t="s">
        <v>178</v>
      </c>
      <c r="AK2" s="6" t="s">
        <v>178</v>
      </c>
      <c r="AL2" s="6" t="s">
        <v>178</v>
      </c>
      <c r="AM2" s="6" t="s">
        <v>178</v>
      </c>
      <c r="AN2" s="6" t="s">
        <v>178</v>
      </c>
      <c r="AO2" s="6" t="s">
        <v>178</v>
      </c>
      <c r="AP2" s="6" t="s">
        <v>178</v>
      </c>
      <c r="AQ2" s="6" t="s">
        <v>180</v>
      </c>
      <c r="AR2" s="6" t="s">
        <v>178</v>
      </c>
      <c r="AS2" s="6" t="s">
        <v>178</v>
      </c>
      <c r="AT2" s="6" t="s">
        <v>178</v>
      </c>
      <c r="AU2" s="6" t="s">
        <v>178</v>
      </c>
      <c r="AV2" s="6" t="s">
        <v>178</v>
      </c>
      <c r="AW2" s="6" t="s">
        <v>178</v>
      </c>
      <c r="AX2" s="6" t="s">
        <v>178</v>
      </c>
      <c r="AY2" s="6" t="s">
        <v>178</v>
      </c>
      <c r="AZ2" s="6" t="s">
        <v>178</v>
      </c>
      <c r="BA2" s="6" t="s">
        <v>178</v>
      </c>
      <c r="BB2" s="6" t="s">
        <v>178</v>
      </c>
      <c r="BC2" s="6" t="s">
        <v>178</v>
      </c>
      <c r="BD2" s="6" t="s">
        <v>178</v>
      </c>
      <c r="BE2" s="6" t="s">
        <v>178</v>
      </c>
      <c r="BF2" s="6" t="s">
        <v>178</v>
      </c>
    </row>
    <row r="3" s="6" customFormat="1" spans="1:57">
      <c r="A3" s="6" t="s">
        <v>181</v>
      </c>
      <c r="M3" s="6" t="s">
        <v>182</v>
      </c>
      <c r="X3" s="6" t="s">
        <v>182</v>
      </c>
      <c r="Y3" s="6" t="s">
        <v>182</v>
      </c>
      <c r="Z3" s="6" t="s">
        <v>182</v>
      </c>
      <c r="AA3" s="6" t="s">
        <v>182</v>
      </c>
      <c r="AD3" s="6" t="s">
        <v>182</v>
      </c>
      <c r="AK3" s="6" t="s">
        <v>182</v>
      </c>
      <c r="AM3" s="6" t="s">
        <v>182</v>
      </c>
      <c r="AN3" s="6" t="s">
        <v>182</v>
      </c>
      <c r="AO3" s="6" t="s">
        <v>182</v>
      </c>
      <c r="AP3" s="6" t="s">
        <v>182</v>
      </c>
      <c r="AQ3" s="6" t="s">
        <v>182</v>
      </c>
      <c r="AU3" s="6" t="s">
        <v>182</v>
      </c>
      <c r="AV3" s="6" t="s">
        <v>182</v>
      </c>
      <c r="BA3" s="6" t="s">
        <v>182</v>
      </c>
      <c r="BD3" s="6" t="s">
        <v>182</v>
      </c>
      <c r="BE3" s="6" t="s">
        <v>182</v>
      </c>
    </row>
    <row r="4" s="6" customFormat="1" spans="1:58">
      <c r="A4" s="6" t="s">
        <v>183</v>
      </c>
      <c r="B4" s="6" t="s">
        <v>184</v>
      </c>
      <c r="C4" s="6" t="s">
        <v>185</v>
      </c>
      <c r="D4" s="6" t="s">
        <v>186</v>
      </c>
      <c r="E4" s="6" t="s">
        <v>187</v>
      </c>
      <c r="F4" s="6" t="s">
        <v>188</v>
      </c>
      <c r="G4" s="6" t="s">
        <v>189</v>
      </c>
      <c r="H4" s="6" t="s">
        <v>190</v>
      </c>
      <c r="I4" s="6" t="s">
        <v>191</v>
      </c>
      <c r="J4" s="6" t="s">
        <v>192</v>
      </c>
      <c r="K4" s="6" t="s">
        <v>193</v>
      </c>
      <c r="L4" s="6" t="s">
        <v>194</v>
      </c>
      <c r="M4" s="6" t="s">
        <v>195</v>
      </c>
      <c r="N4" s="6" t="s">
        <v>196</v>
      </c>
      <c r="O4" s="6" t="s">
        <v>197</v>
      </c>
      <c r="P4" s="6" t="s">
        <v>198</v>
      </c>
      <c r="Q4" s="6" t="s">
        <v>199</v>
      </c>
      <c r="R4" s="6" t="s">
        <v>200</v>
      </c>
      <c r="S4" s="6" t="s">
        <v>201</v>
      </c>
      <c r="T4" s="6" t="s">
        <v>202</v>
      </c>
      <c r="U4" s="6" t="s">
        <v>203</v>
      </c>
      <c r="V4" s="6" t="s">
        <v>204</v>
      </c>
      <c r="W4" s="6" t="s">
        <v>205</v>
      </c>
      <c r="X4" s="6" t="s">
        <v>206</v>
      </c>
      <c r="Y4" s="6" t="s">
        <v>207</v>
      </c>
      <c r="Z4" s="6" t="s">
        <v>208</v>
      </c>
      <c r="AA4" s="6" t="s">
        <v>209</v>
      </c>
      <c r="AB4" s="6" t="s">
        <v>210</v>
      </c>
      <c r="AC4" s="6" t="s">
        <v>211</v>
      </c>
      <c r="AD4" s="6" t="s">
        <v>212</v>
      </c>
      <c r="AE4" s="6" t="s">
        <v>213</v>
      </c>
      <c r="AF4" s="6" t="s">
        <v>214</v>
      </c>
      <c r="AG4" s="6" t="s">
        <v>215</v>
      </c>
      <c r="AH4" s="6" t="s">
        <v>216</v>
      </c>
      <c r="AI4" s="6" t="s">
        <v>217</v>
      </c>
      <c r="AJ4" s="6" t="s">
        <v>218</v>
      </c>
      <c r="AK4" s="6" t="s">
        <v>219</v>
      </c>
      <c r="AL4" s="6" t="s">
        <v>220</v>
      </c>
      <c r="AM4" s="6" t="s">
        <v>221</v>
      </c>
      <c r="AN4" s="6" t="s">
        <v>222</v>
      </c>
      <c r="AO4" s="6" t="s">
        <v>223</v>
      </c>
      <c r="AP4" s="6" t="s">
        <v>224</v>
      </c>
      <c r="AQ4" s="6" t="s">
        <v>225</v>
      </c>
      <c r="AR4" s="6" t="s">
        <v>226</v>
      </c>
      <c r="AS4" s="6" t="s">
        <v>227</v>
      </c>
      <c r="AT4" s="6" t="s">
        <v>228</v>
      </c>
      <c r="AU4" s="6" t="s">
        <v>229</v>
      </c>
      <c r="AV4" s="6" t="s">
        <v>230</v>
      </c>
      <c r="AW4" s="6" t="s">
        <v>231</v>
      </c>
      <c r="AX4" s="6" t="s">
        <v>232</v>
      </c>
      <c r="AY4" s="6" t="s">
        <v>233</v>
      </c>
      <c r="AZ4" s="6" t="s">
        <v>234</v>
      </c>
      <c r="BA4" s="6" t="s">
        <v>235</v>
      </c>
      <c r="BB4" s="6" t="s">
        <v>236</v>
      </c>
      <c r="BC4" s="6" t="s">
        <v>237</v>
      </c>
      <c r="BD4" s="6" t="s">
        <v>238</v>
      </c>
      <c r="BE4" s="6" t="s">
        <v>239</v>
      </c>
      <c r="BF4" s="6" t="s">
        <v>240</v>
      </c>
    </row>
    <row r="5" spans="1:58">
      <c r="A5" s="8">
        <f>IF(配置总览!$B$4="导出",161757+配置总览!H6,"#")</f>
        <v>161833</v>
      </c>
      <c r="B5" s="9" t="str">
        <f>配置总览!E8</f>
        <v>景泰蓝联动头像框</v>
      </c>
      <c r="C5" s="8" t="str">
        <f>配置总览!E4&amp;"（"&amp;配置总览!H8&amp;"）"</f>
        <v>景泰蓝韵（永久）</v>
      </c>
      <c r="D5">
        <v>8</v>
      </c>
      <c r="E5" s="8" t="str">
        <f>"PWicon_PictureFrame/"&amp;配置总览!K6</f>
        <v>PWicon_PictureFrame/PictureFrame_icon_jingtailan</v>
      </c>
      <c r="F5" s="2" t="s">
        <v>5</v>
      </c>
      <c r="G5" s="2">
        <v>11</v>
      </c>
      <c r="H5">
        <v>1</v>
      </c>
      <c r="I5">
        <v>1</v>
      </c>
      <c r="J5">
        <v>1</v>
      </c>
      <c r="K5" s="8">
        <f>VLOOKUP(配置总览!H4,信息辅助!$D$3:$E$8,2,0)</f>
        <v>4</v>
      </c>
      <c r="L5">
        <v>15</v>
      </c>
      <c r="M5">
        <v>999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-1</v>
      </c>
      <c r="U5">
        <v>-1</v>
      </c>
      <c r="V5">
        <v>0</v>
      </c>
      <c r="W5" s="2">
        <v>15888</v>
      </c>
      <c r="X5">
        <v>1</v>
      </c>
      <c r="Y5">
        <v>1</v>
      </c>
      <c r="Z5" s="2">
        <f>K5</f>
        <v>4</v>
      </c>
      <c r="AA5" s="2">
        <v>1</v>
      </c>
      <c r="AB5" s="7">
        <f>VLOOKUP(配置总览!H8,信息辅助!$G$4:$H$6,2,0)</f>
        <v>-1</v>
      </c>
      <c r="AC5" s="2">
        <v>77</v>
      </c>
      <c r="AD5" s="2">
        <v>0.005</v>
      </c>
      <c r="AE5" s="2">
        <v>3647</v>
      </c>
      <c r="AF5" s="2">
        <v>1761</v>
      </c>
      <c r="AG5" s="2">
        <v>0</v>
      </c>
      <c r="AH5" s="2">
        <v>1</v>
      </c>
      <c r="AI5" s="2">
        <v>0</v>
      </c>
      <c r="AJ5" s="2">
        <v>-1</v>
      </c>
      <c r="AK5" s="2">
        <v>-1</v>
      </c>
      <c r="AL5" s="2">
        <v>0</v>
      </c>
      <c r="AM5" s="2">
        <v>1</v>
      </c>
      <c r="AN5" s="2">
        <v>1</v>
      </c>
      <c r="AO5" s="2">
        <v>0</v>
      </c>
      <c r="AP5" s="2">
        <v>-1</v>
      </c>
      <c r="AQ5" s="2">
        <v>0</v>
      </c>
      <c r="AR5" s="2">
        <v>-1</v>
      </c>
      <c r="AS5" s="2">
        <v>1</v>
      </c>
      <c r="AT5" s="2">
        <v>-1</v>
      </c>
      <c r="AU5" s="2">
        <v>1</v>
      </c>
      <c r="AV5" s="2">
        <v>0</v>
      </c>
      <c r="AW5" s="2">
        <v>-1</v>
      </c>
      <c r="AX5" s="2">
        <v>-1</v>
      </c>
      <c r="AY5" s="2">
        <v>-1</v>
      </c>
      <c r="AZ5" s="2">
        <v>-1</v>
      </c>
      <c r="BA5" s="2">
        <v>0</v>
      </c>
      <c r="BB5" s="2">
        <v>-1</v>
      </c>
      <c r="BC5" s="2">
        <v>1</v>
      </c>
      <c r="BD5" s="2">
        <v>1</v>
      </c>
      <c r="BE5" s="2">
        <v>0</v>
      </c>
      <c r="BF5" s="2">
        <v>0</v>
      </c>
    </row>
    <row r="6" spans="1:58">
      <c r="A6" s="8" t="str">
        <f>IF(配置总览!$B$18="导出",配置总览!H23,"#")</f>
        <v>#</v>
      </c>
      <c r="B6" s="9" t="str">
        <f>配置总览!E22</f>
        <v>白龙套系名片背景</v>
      </c>
      <c r="C6" s="8" t="str">
        <f>"名片："&amp;配置总览!E18&amp;"（"&amp;配置总览!H22&amp;"）"</f>
        <v>名片：龙吟潜渊（永久）</v>
      </c>
      <c r="D6">
        <v>8</v>
      </c>
      <c r="E6" s="8" t="str">
        <f>"PWicon/"&amp;配置总览!K20</f>
        <v>PWicon/PlayerCard_Bailong</v>
      </c>
      <c r="F6" s="2" t="s">
        <v>241</v>
      </c>
      <c r="G6" s="2">
        <v>14</v>
      </c>
      <c r="H6">
        <v>1</v>
      </c>
      <c r="I6">
        <v>1</v>
      </c>
      <c r="J6">
        <v>1</v>
      </c>
      <c r="K6" s="8">
        <f>VLOOKUP(配置总览!H18,信息辅助!$D$3:$E$8,2,0)</f>
        <v>5</v>
      </c>
      <c r="L6" s="2">
        <v>1</v>
      </c>
      <c r="M6" s="2">
        <v>999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1</v>
      </c>
      <c r="T6" s="2">
        <v>-1</v>
      </c>
      <c r="U6" s="2">
        <v>-1</v>
      </c>
      <c r="V6" s="2">
        <v>0</v>
      </c>
      <c r="W6" s="2">
        <v>16522</v>
      </c>
      <c r="X6" s="2">
        <v>1</v>
      </c>
      <c r="Y6" s="2">
        <v>1</v>
      </c>
      <c r="Z6" s="2">
        <f>K6</f>
        <v>5</v>
      </c>
      <c r="AA6" s="2">
        <v>1</v>
      </c>
      <c r="AB6" s="7">
        <v>-1</v>
      </c>
      <c r="AC6" s="2">
        <v>77</v>
      </c>
      <c r="AD6" s="2">
        <v>0.005</v>
      </c>
      <c r="AE6" s="2">
        <v>3647</v>
      </c>
      <c r="AF6" s="2">
        <v>1761</v>
      </c>
      <c r="AG6" s="2">
        <v>0</v>
      </c>
      <c r="AH6" s="2">
        <v>1</v>
      </c>
      <c r="AI6" s="2">
        <v>0</v>
      </c>
      <c r="AJ6" s="2">
        <v>-1</v>
      </c>
      <c r="AK6" s="2">
        <v>-1</v>
      </c>
      <c r="AL6" s="2">
        <v>0</v>
      </c>
      <c r="AM6" s="2">
        <v>1</v>
      </c>
      <c r="AN6" s="2">
        <v>1</v>
      </c>
      <c r="AO6" s="2">
        <v>1</v>
      </c>
      <c r="AP6" s="2">
        <v>-1</v>
      </c>
      <c r="AQ6" s="2">
        <v>0</v>
      </c>
      <c r="AR6" s="2">
        <v>-1</v>
      </c>
      <c r="AS6" s="2">
        <v>1</v>
      </c>
      <c r="AT6" s="2">
        <v>-1</v>
      </c>
      <c r="AU6" s="2">
        <v>1</v>
      </c>
      <c r="AV6" s="2">
        <v>0</v>
      </c>
      <c r="AW6" s="2">
        <v>-1</v>
      </c>
      <c r="AX6" s="2">
        <v>-1</v>
      </c>
      <c r="AY6" s="2">
        <v>-1</v>
      </c>
      <c r="AZ6" s="2">
        <v>-1</v>
      </c>
      <c r="BA6" s="2">
        <v>0</v>
      </c>
      <c r="BB6" s="2">
        <v>-1</v>
      </c>
      <c r="BC6" s="2">
        <v>1</v>
      </c>
      <c r="BD6" s="2">
        <v>1</v>
      </c>
      <c r="BE6" s="2">
        <v>0</v>
      </c>
      <c r="BF6" s="2">
        <v>0</v>
      </c>
    </row>
    <row r="7" spans="1:58">
      <c r="A7" s="7" t="str">
        <f>IF(配置总览!$B$32="导出",配置总览!H37,"#")</f>
        <v>#</v>
      </c>
      <c r="B7" s="9" t="str">
        <f>配置总览!E36</f>
        <v>结婚等级配套角色背景</v>
      </c>
      <c r="C7" s="8" t="str">
        <f>"背景："&amp;配置总览!E32&amp;"（"&amp;配置总览!H36&amp;"）"</f>
        <v>背景：结婚角色背景A（永久）</v>
      </c>
      <c r="D7">
        <v>8</v>
      </c>
      <c r="E7" s="8" t="str">
        <f>"PWicon/"&amp;配置总览!K34</f>
        <v>PWicon/PlayerBg_jiehun1</v>
      </c>
      <c r="F7" s="2" t="s">
        <v>242</v>
      </c>
      <c r="G7" s="2">
        <v>13</v>
      </c>
      <c r="H7">
        <v>1</v>
      </c>
      <c r="I7">
        <v>1</v>
      </c>
      <c r="J7" s="2">
        <v>1</v>
      </c>
      <c r="K7" s="8">
        <f>VLOOKUP(配置总览!H32,信息辅助!$D$3:$E$8,2,0)</f>
        <v>5</v>
      </c>
      <c r="L7">
        <v>1</v>
      </c>
      <c r="M7" s="2">
        <v>999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-1</v>
      </c>
      <c r="U7" s="2">
        <v>-1</v>
      </c>
      <c r="V7" s="2">
        <v>0</v>
      </c>
      <c r="W7" s="2">
        <v>16522</v>
      </c>
      <c r="X7" s="2">
        <v>1</v>
      </c>
      <c r="Y7" s="2">
        <v>1</v>
      </c>
      <c r="Z7" s="2">
        <f>K7</f>
        <v>5</v>
      </c>
      <c r="AA7" s="2">
        <v>1</v>
      </c>
      <c r="AB7" s="7">
        <f>VLOOKUP(配置总览!H36,信息辅助!$G$4:$H$6,2,0)</f>
        <v>-1</v>
      </c>
      <c r="AC7" s="2">
        <v>77</v>
      </c>
      <c r="AD7" s="2">
        <v>0.005</v>
      </c>
      <c r="AE7" s="2">
        <v>3647</v>
      </c>
      <c r="AF7" s="2">
        <v>1761</v>
      </c>
      <c r="AG7" s="2">
        <v>0</v>
      </c>
      <c r="AH7" s="2">
        <v>1</v>
      </c>
      <c r="AI7" s="2">
        <v>0</v>
      </c>
      <c r="AJ7" s="2">
        <v>-1</v>
      </c>
      <c r="AK7" s="2">
        <v>-1</v>
      </c>
      <c r="AL7" s="2">
        <v>0</v>
      </c>
      <c r="AM7" s="2">
        <v>1</v>
      </c>
      <c r="AN7" s="2">
        <v>1</v>
      </c>
      <c r="AO7" s="2">
        <v>1</v>
      </c>
      <c r="AP7" s="2">
        <v>-1</v>
      </c>
      <c r="AQ7" s="2">
        <v>0</v>
      </c>
      <c r="AR7" s="2">
        <v>-1</v>
      </c>
      <c r="AS7" s="2">
        <v>1</v>
      </c>
      <c r="AT7" s="2">
        <v>-1</v>
      </c>
      <c r="AU7" s="2">
        <v>1</v>
      </c>
      <c r="AV7" s="2">
        <v>0</v>
      </c>
      <c r="AW7" s="2">
        <v>-1</v>
      </c>
      <c r="AX7" s="2">
        <v>-1</v>
      </c>
      <c r="AY7" s="2">
        <v>-1</v>
      </c>
      <c r="AZ7" s="2">
        <v>-1</v>
      </c>
      <c r="BA7" s="2">
        <v>0</v>
      </c>
      <c r="BB7" s="2">
        <v>-1</v>
      </c>
      <c r="BC7" s="2">
        <v>1</v>
      </c>
      <c r="BD7" s="2">
        <v>1</v>
      </c>
      <c r="BE7" s="2">
        <v>0</v>
      </c>
      <c r="BF7" s="2">
        <v>0</v>
      </c>
    </row>
    <row r="8" spans="1:58">
      <c r="A8" s="8" t="str">
        <f>IF(配置总览!$B$46="导出",166000+配置总览!H48-1,"#")</f>
        <v>#</v>
      </c>
      <c r="B8" s="8" t="str">
        <f>"聊天气泡："&amp;配置总览!E46</f>
        <v>聊天气泡：云裳轻舞</v>
      </c>
      <c r="C8" s="8" t="str">
        <f>IF(配置总览!H50="永久","聊天气泡："&amp;配置总览!E46,"聊天气泡："&amp;配置总览!E46&amp;"（"&amp;配置总览!H50&amp;"）")</f>
        <v>聊天气泡：云裳轻舞</v>
      </c>
      <c r="D8" s="2">
        <v>11</v>
      </c>
      <c r="E8" s="8" t="str">
        <f>"PWicon/"&amp;配置总览!K48</f>
        <v>PWicon/icon_chatbubble_yunchang</v>
      </c>
      <c r="F8" s="2" t="s">
        <v>243</v>
      </c>
      <c r="G8" s="2">
        <v>14</v>
      </c>
      <c r="H8" s="2">
        <v>3</v>
      </c>
      <c r="I8">
        <v>1</v>
      </c>
      <c r="J8" s="2">
        <v>1</v>
      </c>
      <c r="K8" s="8">
        <f>VLOOKUP(配置总览!H46,信息辅助!$D$3:$E$8,2,0)</f>
        <v>5</v>
      </c>
      <c r="L8" s="2">
        <v>1</v>
      </c>
      <c r="M8" s="2">
        <v>999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 s="2">
        <v>1</v>
      </c>
      <c r="T8" s="2">
        <v>-1</v>
      </c>
      <c r="U8" s="2">
        <v>-1</v>
      </c>
      <c r="V8" s="2">
        <v>0</v>
      </c>
      <c r="W8" s="2">
        <v>3949</v>
      </c>
      <c r="X8" s="2">
        <v>1</v>
      </c>
      <c r="Y8" s="2">
        <v>1</v>
      </c>
      <c r="Z8" s="2">
        <f>K8</f>
        <v>5</v>
      </c>
      <c r="AA8" s="2">
        <v>1</v>
      </c>
      <c r="AB8">
        <v>-1</v>
      </c>
      <c r="AC8" s="2">
        <v>1</v>
      </c>
      <c r="AD8" s="2">
        <v>0.005</v>
      </c>
      <c r="AE8" s="2">
        <v>3649</v>
      </c>
      <c r="AF8" s="2">
        <v>1761</v>
      </c>
      <c r="AG8" s="2">
        <v>0</v>
      </c>
      <c r="AH8" s="2">
        <v>1</v>
      </c>
      <c r="AI8" s="2">
        <v>0</v>
      </c>
      <c r="AJ8" s="2">
        <v>-1</v>
      </c>
      <c r="AK8" s="2">
        <v>-1</v>
      </c>
      <c r="AL8" s="2">
        <v>0</v>
      </c>
      <c r="AM8" s="2">
        <v>1</v>
      </c>
      <c r="AN8" s="2">
        <v>1</v>
      </c>
      <c r="AO8" s="2">
        <v>0</v>
      </c>
      <c r="AP8" s="2">
        <v>-1</v>
      </c>
      <c r="AQ8" s="2">
        <v>0</v>
      </c>
      <c r="AR8" s="2">
        <v>-1</v>
      </c>
      <c r="AS8" s="2">
        <v>1</v>
      </c>
      <c r="AT8" s="2">
        <v>-1</v>
      </c>
      <c r="AU8" s="2">
        <v>1</v>
      </c>
      <c r="AV8" s="2">
        <v>0</v>
      </c>
      <c r="AW8" s="2">
        <v>-1</v>
      </c>
      <c r="AX8" s="2">
        <v>-1</v>
      </c>
      <c r="AY8" s="2">
        <v>-1</v>
      </c>
      <c r="AZ8" s="2">
        <v>-1</v>
      </c>
      <c r="BA8" s="2">
        <v>0</v>
      </c>
      <c r="BB8" s="2">
        <v>-1</v>
      </c>
      <c r="BC8" s="2">
        <v>1</v>
      </c>
      <c r="BD8" s="2">
        <v>1</v>
      </c>
      <c r="BE8" s="2">
        <v>0</v>
      </c>
      <c r="BF8" s="2">
        <v>0</v>
      </c>
    </row>
    <row r="9" spans="1:58">
      <c r="A9" s="8" t="str">
        <f>IF(配置总览!$B$60="导出",35020+配置总览!H62,"#")</f>
        <v>#</v>
      </c>
      <c r="B9" s="8" t="str">
        <f>"解锁道具-"&amp;配置总览!E60&amp;"表情"</f>
        <v>解锁道具-浣浣来了表情</v>
      </c>
      <c r="C9" s="8" t="str">
        <f>"表情："&amp;配置总览!E60</f>
        <v>表情：浣浣来了</v>
      </c>
      <c r="D9">
        <v>11</v>
      </c>
      <c r="E9" s="8" t="str">
        <f>"PWicon/"&amp;配置总览!K62</f>
        <v>PWicon/Jiesuo_x_icon_emotion_huanhuan</v>
      </c>
      <c r="F9" s="2" t="s">
        <v>244</v>
      </c>
      <c r="G9" s="2">
        <v>9</v>
      </c>
      <c r="H9" s="2">
        <v>3</v>
      </c>
      <c r="I9" s="2">
        <v>1</v>
      </c>
      <c r="J9" s="2">
        <v>1</v>
      </c>
      <c r="K9" s="8">
        <f>VLOOKUP(配置总览!H60,信息辅助!$D$3:$E$8,2,0)</f>
        <v>5</v>
      </c>
      <c r="L9">
        <v>1</v>
      </c>
      <c r="M9">
        <v>999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-1</v>
      </c>
      <c r="U9">
        <v>-1</v>
      </c>
      <c r="V9">
        <v>0</v>
      </c>
      <c r="W9">
        <v>3158</v>
      </c>
      <c r="X9">
        <v>1</v>
      </c>
      <c r="Y9">
        <v>1</v>
      </c>
      <c r="Z9" s="2">
        <f>K9</f>
        <v>5</v>
      </c>
      <c r="AA9">
        <v>1</v>
      </c>
      <c r="AB9">
        <v>-1</v>
      </c>
      <c r="AC9">
        <v>1</v>
      </c>
      <c r="AD9">
        <v>0.005</v>
      </c>
      <c r="AE9">
        <v>2279</v>
      </c>
      <c r="AF9">
        <v>1761</v>
      </c>
      <c r="AG9">
        <v>0</v>
      </c>
      <c r="AH9">
        <v>1</v>
      </c>
      <c r="AI9">
        <v>0</v>
      </c>
      <c r="AJ9">
        <v>-1</v>
      </c>
      <c r="AK9">
        <v>-1</v>
      </c>
      <c r="AL9">
        <v>0</v>
      </c>
      <c r="AM9">
        <v>1</v>
      </c>
      <c r="AN9">
        <v>1</v>
      </c>
      <c r="AO9" s="10">
        <v>0</v>
      </c>
      <c r="AP9">
        <v>-1</v>
      </c>
      <c r="AQ9">
        <v>0</v>
      </c>
      <c r="AR9">
        <v>-1</v>
      </c>
      <c r="AS9">
        <v>1</v>
      </c>
      <c r="AT9">
        <v>-1</v>
      </c>
      <c r="AU9">
        <v>1</v>
      </c>
      <c r="AV9">
        <v>0</v>
      </c>
      <c r="AW9">
        <v>-1</v>
      </c>
      <c r="AX9">
        <v>-1</v>
      </c>
      <c r="AY9">
        <v>-1</v>
      </c>
      <c r="AZ9">
        <v>-1</v>
      </c>
      <c r="BA9">
        <v>0</v>
      </c>
      <c r="BB9">
        <v>-1</v>
      </c>
      <c r="BC9">
        <v>1</v>
      </c>
      <c r="BD9">
        <v>1</v>
      </c>
      <c r="BE9">
        <v>0</v>
      </c>
      <c r="BF9">
        <v>0</v>
      </c>
    </row>
  </sheetData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opLeftCell="A2" workbookViewId="0">
      <selection activeCell="C21" sqref="C21"/>
    </sheetView>
  </sheetViews>
  <sheetFormatPr defaultColWidth="9" defaultRowHeight="14.25" outlineLevelCol="2"/>
  <cols>
    <col min="2" max="2" width="30.125" customWidth="1"/>
    <col min="3" max="3" width="98.25" customWidth="1"/>
  </cols>
  <sheetData>
    <row r="1" spans="1:3">
      <c r="A1" s="6" t="s">
        <v>120</v>
      </c>
      <c r="B1" s="6" t="s">
        <v>121</v>
      </c>
      <c r="C1" s="6" t="s">
        <v>245</v>
      </c>
    </row>
    <row r="2" spans="1:3">
      <c r="A2" s="6" t="s">
        <v>178</v>
      </c>
      <c r="B2" s="6" t="s">
        <v>179</v>
      </c>
      <c r="C2" s="6" t="s">
        <v>179</v>
      </c>
    </row>
    <row r="3" spans="1:3">
      <c r="A3" s="6" t="s">
        <v>246</v>
      </c>
      <c r="B3" s="6"/>
      <c r="C3" s="6"/>
    </row>
    <row r="4" spans="1:3">
      <c r="A4" s="6" t="s">
        <v>247</v>
      </c>
      <c r="B4" s="6" t="s">
        <v>247</v>
      </c>
      <c r="C4" s="6" t="s">
        <v>11</v>
      </c>
    </row>
    <row r="5" spans="1:3">
      <c r="A5" s="9">
        <f>CommonItem!A5</f>
        <v>161833</v>
      </c>
      <c r="B5" s="9" t="str">
        <f>CommonItem!C5</f>
        <v>景泰蓝韵（永久）</v>
      </c>
      <c r="C5" s="9" t="str">
        <f>配置总览!E7&amp;"使用可解锁头像框：[0B71B7]"&amp;CommonItem!C5&amp;"[-]#r#r提示：获得后可在[5aef8e]好友-头像设置-头像框设置[-]界面应用该头像框"</f>
        <v>华光凝景泰，#r彩韵溢珐琅。#r使用可解锁头像框：[0B71B7]景泰蓝韵（永久）[-]#r#r提示：获得后可在[5aef8e]好友-头像设置-头像框设置[-]界面应用该头像框</v>
      </c>
    </row>
    <row r="6" spans="1:3">
      <c r="A6" s="9" t="str">
        <f>CommonItem!A6</f>
        <v>#</v>
      </c>
      <c r="B6" s="9" t="str">
        <f>CommonItem!C6</f>
        <v>名片：龙吟潜渊（永久）</v>
      </c>
      <c r="C6" s="9" t="str">
        <f>配置总览!E21&amp;"使用可获得名片：[0B71B7]"&amp;配置总览!E18&amp;"（"&amp;配置总览!H22&amp;"）[-]#r#r提示：获得后可在[5aef8e]聊天界面-社交设置-名片背景[-]界面应用该名片"</f>
        <v>龙吟澈水渡，#r虹光入夜圆。#r使用可获得名片：[0B71B7]龙吟潜渊（永久）[-]#r#r提示：获得后可在[5aef8e]聊天界面-社交设置-名片背景[-]界面应用该名片</v>
      </c>
    </row>
    <row r="7" spans="1:3">
      <c r="A7" s="9" t="str">
        <f>CommonItem!A7</f>
        <v>#</v>
      </c>
      <c r="B7" s="9" t="str">
        <f>CommonItem!C7</f>
        <v>背景：结婚角色背景A（永久）</v>
      </c>
      <c r="C7" s="9" t="str">
        <f>配置总览!E35&amp;"使用可获得背景：[0B71B7]"&amp;配置总览!E32&amp;"（"&amp;配置总览!H36&amp;"）[-]#r#r提示：获得后可在[5aef8e]聊天界面-社交设置-角色背景[-]界面应用该背景"</f>
        <v>使用可获得背景：[0B71B7]结婚角色背景A（永久）[-]#r#r提示：获得后可在[5aef8e]聊天界面-社交设置-角色背景[-]界面应用该背景</v>
      </c>
    </row>
    <row r="8" spans="1:3">
      <c r="A8" s="9" t="str">
        <f>CommonItem!A8</f>
        <v>#</v>
      </c>
      <c r="B8" s="9" t="str">
        <f>CommonItem!C8</f>
        <v>聊天气泡：云裳轻舞</v>
      </c>
      <c r="C8" s="9" t="str">
        <f>配置总览!E49&amp;"#r#r使用后可获得聊天气泡：[0B71B7]"&amp;配置总览!E46&amp;"[-]#r获取途径："&amp;配置总览!E48&amp;"#r有效期："&amp;配置总览!H50&amp;"#r#r提示：获得后可在[5aef8e]聊天界面-社交设置-气泡[-]界面应用"</f>
        <v>只愿君心似我心,#r定不负相思意。#r#r使用后可获得聊天气泡：[0B71B7]云裳轻舞[-]#r获取途径：魅力等级奖励#r有效期：永久#r#r提示：获得后可在[5aef8e]聊天界面-社交设置-气泡[-]界面应用</v>
      </c>
    </row>
    <row r="9" spans="1:3">
      <c r="A9" s="9" t="str">
        <f>CommonItem!A9</f>
        <v>#</v>
      </c>
      <c r="B9" s="9" t="str">
        <f>CommonItem!C9</f>
        <v>表情：浣浣来了</v>
      </c>
      <c r="C9" s="9" t="str">
        <f>"使用后可解锁[6fd1ff]"&amp;配置总览!E60&amp;"[-]"&amp;"表情#r#r获取途径："&amp;配置总览!E62</f>
        <v>使用后可解锁[6fd1ff]浣浣来了[-]表情#r#r获取途径：儿童节·小虎游乐场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"/>
  <sheetViews>
    <sheetView topLeftCell="A3" workbookViewId="0">
      <selection activeCell="N9" sqref="N9"/>
    </sheetView>
  </sheetViews>
  <sheetFormatPr defaultColWidth="9" defaultRowHeight="14.25"/>
  <cols>
    <col min="2" max="2" width="30.125" customWidth="1"/>
    <col min="3" max="3" width="23.875" customWidth="1"/>
    <col min="13" max="13" width="14.625" customWidth="1"/>
    <col min="14" max="14" width="15" customWidth="1"/>
  </cols>
  <sheetData>
    <row r="1" s="6" customFormat="1" spans="1:28">
      <c r="A1" s="6" t="s">
        <v>120</v>
      </c>
      <c r="B1" s="6" t="s">
        <v>121</v>
      </c>
      <c r="C1" s="6" t="s">
        <v>122</v>
      </c>
      <c r="D1" s="6" t="s">
        <v>248</v>
      </c>
      <c r="E1" s="6" t="s">
        <v>249</v>
      </c>
      <c r="F1" s="6" t="s">
        <v>250</v>
      </c>
      <c r="G1" s="6" t="s">
        <v>251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260</v>
      </c>
      <c r="Q1" s="6" t="s">
        <v>261</v>
      </c>
      <c r="R1" s="6" t="s">
        <v>262</v>
      </c>
      <c r="S1" s="6" t="s">
        <v>263</v>
      </c>
      <c r="T1" s="6" t="s">
        <v>264</v>
      </c>
      <c r="U1" s="6" t="s">
        <v>265</v>
      </c>
      <c r="V1" s="6" t="s">
        <v>266</v>
      </c>
      <c r="W1" s="6" t="s">
        <v>267</v>
      </c>
      <c r="X1" s="6" t="s">
        <v>268</v>
      </c>
      <c r="Y1" s="6" t="s">
        <v>269</v>
      </c>
      <c r="Z1" s="6" t="s">
        <v>270</v>
      </c>
      <c r="AA1" s="6" t="s">
        <v>271</v>
      </c>
      <c r="AB1" s="6" t="s">
        <v>272</v>
      </c>
    </row>
    <row r="2" s="6" customFormat="1" spans="1:28">
      <c r="A2" s="6" t="s">
        <v>178</v>
      </c>
      <c r="B2" s="6" t="s">
        <v>179</v>
      </c>
      <c r="C2" s="6" t="s">
        <v>179</v>
      </c>
      <c r="D2" s="6" t="s">
        <v>178</v>
      </c>
      <c r="E2" s="6" t="s">
        <v>178</v>
      </c>
      <c r="F2" s="6" t="s">
        <v>178</v>
      </c>
      <c r="G2" s="6" t="s">
        <v>178</v>
      </c>
      <c r="H2" s="6" t="s">
        <v>178</v>
      </c>
      <c r="I2" s="6" t="s">
        <v>178</v>
      </c>
      <c r="J2" s="6" t="s">
        <v>178</v>
      </c>
      <c r="K2" s="6" t="s">
        <v>178</v>
      </c>
      <c r="L2" s="6" t="s">
        <v>178</v>
      </c>
      <c r="M2" s="6" t="s">
        <v>178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6" t="s">
        <v>178</v>
      </c>
      <c r="U2" s="6" t="s">
        <v>178</v>
      </c>
      <c r="V2" s="6" t="s">
        <v>178</v>
      </c>
      <c r="W2" s="6" t="s">
        <v>178</v>
      </c>
      <c r="X2" s="6" t="s">
        <v>178</v>
      </c>
      <c r="Y2" s="6" t="s">
        <v>178</v>
      </c>
      <c r="Z2" s="6" t="s">
        <v>178</v>
      </c>
      <c r="AA2" s="6" t="s">
        <v>178</v>
      </c>
      <c r="AB2" s="6" t="s">
        <v>178</v>
      </c>
    </row>
    <row r="3" s="6" customFormat="1" spans="1:12">
      <c r="A3" s="6" t="s">
        <v>273</v>
      </c>
      <c r="E3" s="6" t="s">
        <v>182</v>
      </c>
      <c r="F3" s="6" t="s">
        <v>182</v>
      </c>
      <c r="G3" s="6" t="s">
        <v>182</v>
      </c>
      <c r="I3" s="6" t="s">
        <v>182</v>
      </c>
      <c r="J3" s="6" t="s">
        <v>182</v>
      </c>
      <c r="L3" s="6" t="s">
        <v>182</v>
      </c>
    </row>
    <row r="4" s="6" customFormat="1" spans="1:28">
      <c r="A4" s="6" t="s">
        <v>183</v>
      </c>
      <c r="B4" s="6" t="s">
        <v>274</v>
      </c>
      <c r="C4" s="6" t="s">
        <v>275</v>
      </c>
      <c r="D4" s="6" t="s">
        <v>276</v>
      </c>
      <c r="E4" s="6" t="s">
        <v>277</v>
      </c>
      <c r="F4" s="6" t="s">
        <v>278</v>
      </c>
      <c r="G4" s="6" t="s">
        <v>279</v>
      </c>
      <c r="H4" s="6" t="s">
        <v>280</v>
      </c>
      <c r="I4" s="6" t="s">
        <v>281</v>
      </c>
      <c r="J4" s="6" t="s">
        <v>282</v>
      </c>
      <c r="K4" s="6" t="s">
        <v>283</v>
      </c>
      <c r="L4" s="6" t="s">
        <v>284</v>
      </c>
      <c r="M4" s="6" t="s">
        <v>285</v>
      </c>
      <c r="N4" s="6" t="s">
        <v>286</v>
      </c>
      <c r="O4" s="6" t="s">
        <v>287</v>
      </c>
      <c r="P4" s="6" t="s">
        <v>288</v>
      </c>
      <c r="Q4" s="6" t="s">
        <v>289</v>
      </c>
      <c r="R4" s="6" t="s">
        <v>290</v>
      </c>
      <c r="S4" s="6" t="s">
        <v>291</v>
      </c>
      <c r="T4" s="6" t="s">
        <v>292</v>
      </c>
      <c r="U4" s="6" t="s">
        <v>293</v>
      </c>
      <c r="V4" s="6" t="s">
        <v>294</v>
      </c>
      <c r="W4" s="6" t="s">
        <v>295</v>
      </c>
      <c r="X4" s="6" t="s">
        <v>296</v>
      </c>
      <c r="Y4" s="6" t="s">
        <v>297</v>
      </c>
      <c r="Z4" s="6" t="s">
        <v>298</v>
      </c>
      <c r="AA4" s="6" t="s">
        <v>299</v>
      </c>
      <c r="AB4" s="6" t="s">
        <v>300</v>
      </c>
    </row>
    <row r="5" spans="1:28">
      <c r="A5" s="9">
        <f>CommonItem!A5</f>
        <v>161833</v>
      </c>
      <c r="B5" s="9" t="str">
        <f>CommonItem!B5</f>
        <v>景泰蓝联动头像框</v>
      </c>
      <c r="C5" s="9" t="str">
        <f>CommonItem!C5</f>
        <v>景泰蓝韵（永久）</v>
      </c>
      <c r="D5" s="2">
        <v>336</v>
      </c>
      <c r="E5">
        <v>-1</v>
      </c>
      <c r="F5">
        <v>-1</v>
      </c>
      <c r="G5">
        <v>1</v>
      </c>
      <c r="H5">
        <v>-1</v>
      </c>
      <c r="I5">
        <v>0</v>
      </c>
      <c r="J5">
        <v>1</v>
      </c>
      <c r="K5">
        <v>-1</v>
      </c>
      <c r="L5">
        <v>0</v>
      </c>
      <c r="M5" s="9">
        <f>配置总览!H6</f>
        <v>76</v>
      </c>
      <c r="N5" s="8">
        <f>VLOOKUP(配置总览!H8,信息辅助!$G$4:$H$6,2,0)</f>
        <v>-1</v>
      </c>
      <c r="O5" s="2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s="9" t="str">
        <f>CommonItem!A6</f>
        <v>#</v>
      </c>
      <c r="B6" s="9" t="str">
        <f>CommonItem!B6</f>
        <v>白龙套系名片背景</v>
      </c>
      <c r="C6" s="9" t="str">
        <f>CommonItem!C6</f>
        <v>名片：龙吟潜渊（永久）</v>
      </c>
      <c r="D6" s="2">
        <v>350</v>
      </c>
      <c r="E6">
        <v>-1</v>
      </c>
      <c r="F6">
        <v>-1</v>
      </c>
      <c r="G6">
        <v>1</v>
      </c>
      <c r="H6">
        <v>-1</v>
      </c>
      <c r="I6">
        <v>0</v>
      </c>
      <c r="J6">
        <v>1</v>
      </c>
      <c r="K6">
        <v>-1</v>
      </c>
      <c r="L6">
        <v>0</v>
      </c>
      <c r="M6" s="9">
        <f>配置总览!H20</f>
        <v>23</v>
      </c>
      <c r="N6" s="7">
        <f>VLOOKUP(配置总览!H22,信息辅助!$G$4:$H$6,2,0)</f>
        <v>-1</v>
      </c>
      <c r="O6" s="2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s="9" t="str">
        <f>CommonItem!A7</f>
        <v>#</v>
      </c>
      <c r="B7" s="9" t="str">
        <f>CommonItem!B7</f>
        <v>结婚等级配套角色背景</v>
      </c>
      <c r="C7" s="9" t="str">
        <f>CommonItem!C7</f>
        <v>背景：结婚角色背景A（永久）</v>
      </c>
      <c r="D7" s="2">
        <v>350</v>
      </c>
      <c r="E7">
        <v>-1</v>
      </c>
      <c r="F7">
        <v>-1</v>
      </c>
      <c r="G7">
        <v>1</v>
      </c>
      <c r="H7">
        <v>-1</v>
      </c>
      <c r="I7">
        <v>0</v>
      </c>
      <c r="J7">
        <v>1</v>
      </c>
      <c r="K7">
        <v>-1</v>
      </c>
      <c r="L7">
        <v>0</v>
      </c>
      <c r="M7" s="9">
        <f>配置总览!H34</f>
        <v>9</v>
      </c>
      <c r="N7" s="8">
        <f>VLOOKUP(配置总览!H36,信息辅助!$G$4:$H$6,2,0)</f>
        <v>-1</v>
      </c>
      <c r="O7" s="2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30">
      <c r="A8" s="9" t="str">
        <f>CommonItem!A8</f>
        <v>#</v>
      </c>
      <c r="B8" s="9" t="str">
        <f>CommonItem!B8</f>
        <v>聊天气泡：云裳轻舞</v>
      </c>
      <c r="C8" s="9" t="str">
        <f>CommonItem!C8</f>
        <v>聊天气泡：云裳轻舞</v>
      </c>
      <c r="D8" s="2">
        <v>357</v>
      </c>
      <c r="E8">
        <v>-1</v>
      </c>
      <c r="F8">
        <v>-1</v>
      </c>
      <c r="G8">
        <v>1</v>
      </c>
      <c r="H8">
        <v>-1</v>
      </c>
      <c r="I8">
        <v>0</v>
      </c>
      <c r="J8">
        <v>1</v>
      </c>
      <c r="K8">
        <v>-1</v>
      </c>
      <c r="L8">
        <v>0</v>
      </c>
      <c r="M8" s="9">
        <f>配置总览!H48</f>
        <v>14</v>
      </c>
      <c r="N8" s="8">
        <f>VLOOKUP(配置总览!H50,信息辅助!$G$4:$H$9,2,0)</f>
        <v>-1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2"/>
    </row>
    <row r="9" spans="1:28">
      <c r="A9" s="9" t="str">
        <f>CommonItem!A9</f>
        <v>#</v>
      </c>
      <c r="B9" s="9" t="str">
        <f>CommonItem!B9</f>
        <v>解锁道具-浣浣来了表情</v>
      </c>
      <c r="C9" s="9" t="str">
        <f>CommonItem!C9</f>
        <v>表情：浣浣来了</v>
      </c>
      <c r="D9">
        <v>273</v>
      </c>
      <c r="E9">
        <v>0</v>
      </c>
      <c r="F9">
        <v>-1</v>
      </c>
      <c r="G9">
        <v>1</v>
      </c>
      <c r="H9">
        <v>-1</v>
      </c>
      <c r="I9">
        <v>0</v>
      </c>
      <c r="J9">
        <v>1</v>
      </c>
      <c r="K9">
        <v>-1</v>
      </c>
      <c r="L9">
        <v>0</v>
      </c>
      <c r="M9">
        <v>0</v>
      </c>
      <c r="N9">
        <v>-1</v>
      </c>
      <c r="O9">
        <v>-1</v>
      </c>
      <c r="P9">
        <v>-1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E13" sqref="E13"/>
    </sheetView>
  </sheetViews>
  <sheetFormatPr defaultColWidth="9" defaultRowHeight="14.25" outlineLevelRow="4"/>
  <cols>
    <col min="5" max="5" width="51.75" customWidth="1"/>
  </cols>
  <sheetData>
    <row r="1" spans="1:11">
      <c r="A1" s="6" t="s">
        <v>120</v>
      </c>
      <c r="B1" s="6" t="s">
        <v>121</v>
      </c>
      <c r="C1" s="6" t="s">
        <v>122</v>
      </c>
      <c r="D1" s="6" t="s">
        <v>301</v>
      </c>
      <c r="E1" s="6" t="s">
        <v>302</v>
      </c>
      <c r="F1" s="6" t="s">
        <v>303</v>
      </c>
      <c r="G1" s="6" t="s">
        <v>304</v>
      </c>
      <c r="H1" s="6" t="s">
        <v>305</v>
      </c>
      <c r="I1" s="6" t="s">
        <v>306</v>
      </c>
      <c r="J1" s="6" t="s">
        <v>307</v>
      </c>
      <c r="K1" s="6" t="s">
        <v>308</v>
      </c>
    </row>
    <row r="2" spans="1:11">
      <c r="A2" s="6" t="s">
        <v>178</v>
      </c>
      <c r="B2" s="6" t="s">
        <v>179</v>
      </c>
      <c r="C2" s="6" t="s">
        <v>179</v>
      </c>
      <c r="D2" s="6" t="s">
        <v>309</v>
      </c>
      <c r="E2" s="6" t="s">
        <v>179</v>
      </c>
      <c r="F2" s="6" t="s">
        <v>179</v>
      </c>
      <c r="G2" s="6" t="s">
        <v>309</v>
      </c>
      <c r="H2" s="6" t="s">
        <v>178</v>
      </c>
      <c r="I2" s="6" t="s">
        <v>178</v>
      </c>
      <c r="J2" s="6" t="s">
        <v>178</v>
      </c>
      <c r="K2" s="6" t="s">
        <v>178</v>
      </c>
    </row>
    <row r="3" spans="1:11">
      <c r="A3" s="6" t="s">
        <v>310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 t="s">
        <v>311</v>
      </c>
      <c r="B4" s="6" t="s">
        <v>312</v>
      </c>
      <c r="C4" s="6" t="s">
        <v>313</v>
      </c>
      <c r="D4" s="6" t="s">
        <v>314</v>
      </c>
      <c r="E4" s="6" t="s">
        <v>315</v>
      </c>
      <c r="F4" s="6" t="s">
        <v>316</v>
      </c>
      <c r="G4" s="6" t="s">
        <v>317</v>
      </c>
      <c r="H4" s="6" t="s">
        <v>318</v>
      </c>
      <c r="I4" s="6" t="s">
        <v>319</v>
      </c>
      <c r="J4" s="6" t="s">
        <v>320</v>
      </c>
      <c r="K4" s="6" t="s">
        <v>321</v>
      </c>
    </row>
    <row r="5" spans="1:11">
      <c r="A5" s="8">
        <f>IF(配置总览!$B$4="导出",配置总览!H6,"#")</f>
        <v>76</v>
      </c>
      <c r="B5" s="9" t="str">
        <f>"头像框"&amp;A5</f>
        <v>头像框76</v>
      </c>
      <c r="C5" s="9" t="str">
        <f>配置总览!E4</f>
        <v>景泰蓝韵</v>
      </c>
      <c r="D5" s="2">
        <v>-1</v>
      </c>
      <c r="E5" s="9" t="str">
        <f>"IconTexture/PWicon_PictureFrame/"&amp;配置总览!K7</f>
        <v>IconTexture/PWicon_PictureFrame/PictureFrame_icon_jingtailan</v>
      </c>
      <c r="F5" s="9" t="str">
        <f>IF(配置总览!K8=0,"",配置总览!K8)</f>
        <v>UI/wm_ui_Txk_jingtailan</v>
      </c>
      <c r="G5" s="9">
        <f>配置总览!H9</f>
        <v>1</v>
      </c>
      <c r="H5" s="9">
        <f>A5</f>
        <v>76</v>
      </c>
      <c r="I5">
        <v>0</v>
      </c>
      <c r="J5" s="9">
        <f>StrDictionary!A5</f>
        <v>191146</v>
      </c>
      <c r="K5" s="9">
        <f>CommonItem!A5</f>
        <v>161833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F19" sqref="F19"/>
    </sheetView>
  </sheetViews>
  <sheetFormatPr defaultColWidth="9" defaultRowHeight="14.25" outlineLevelRow="4"/>
  <cols>
    <col min="2" max="2" width="21.625" customWidth="1"/>
    <col min="4" max="7" width="18.875" customWidth="1"/>
    <col min="8" max="8" width="27.875" customWidth="1"/>
  </cols>
  <sheetData>
    <row r="1" spans="1:9">
      <c r="A1" s="6" t="s">
        <v>120</v>
      </c>
      <c r="B1" s="6" t="s">
        <v>121</v>
      </c>
      <c r="C1" s="6" t="s">
        <v>122</v>
      </c>
      <c r="D1" s="6" t="s">
        <v>302</v>
      </c>
      <c r="E1" s="6" t="s">
        <v>322</v>
      </c>
      <c r="F1" s="6" t="s">
        <v>323</v>
      </c>
      <c r="G1" s="6" t="s">
        <v>324</v>
      </c>
      <c r="H1" s="6" t="s">
        <v>325</v>
      </c>
      <c r="I1" s="6" t="s">
        <v>308</v>
      </c>
    </row>
    <row r="2" spans="1:9">
      <c r="A2" s="6" t="s">
        <v>178</v>
      </c>
      <c r="B2" s="6" t="s">
        <v>179</v>
      </c>
      <c r="C2" s="6" t="s">
        <v>179</v>
      </c>
      <c r="D2" s="6" t="s">
        <v>179</v>
      </c>
      <c r="E2" s="6" t="s">
        <v>179</v>
      </c>
      <c r="F2" s="6" t="s">
        <v>179</v>
      </c>
      <c r="G2" s="6" t="s">
        <v>179</v>
      </c>
      <c r="H2" s="6" t="s">
        <v>179</v>
      </c>
      <c r="I2" s="6" t="s">
        <v>178</v>
      </c>
    </row>
    <row r="3" spans="1:9">
      <c r="A3" s="6" t="s">
        <v>326</v>
      </c>
      <c r="B3" s="6"/>
      <c r="C3" s="6"/>
      <c r="D3" s="6"/>
      <c r="E3" s="6"/>
      <c r="F3" s="6"/>
      <c r="G3" s="6"/>
      <c r="H3" s="6"/>
      <c r="I3" s="6"/>
    </row>
    <row r="4" spans="1:9">
      <c r="A4" s="6" t="s">
        <v>311</v>
      </c>
      <c r="B4" s="6" t="s">
        <v>312</v>
      </c>
      <c r="C4" s="6" t="s">
        <v>313</v>
      </c>
      <c r="D4" s="6" t="s">
        <v>327</v>
      </c>
      <c r="E4" s="6" t="s">
        <v>328</v>
      </c>
      <c r="F4" s="6" t="s">
        <v>37</v>
      </c>
      <c r="G4" s="6" t="s">
        <v>329</v>
      </c>
      <c r="H4" s="6" t="s">
        <v>6</v>
      </c>
      <c r="I4" s="6" t="s">
        <v>321</v>
      </c>
    </row>
    <row r="5" spans="1:9">
      <c r="A5" s="8" t="str">
        <f>IF(配置总览!$B$18="导出",配置总览!H20,"#")</f>
        <v>#</v>
      </c>
      <c r="B5" s="9" t="str">
        <f>配置总览!E22</f>
        <v>白龙套系名片背景</v>
      </c>
      <c r="C5" s="9" t="str">
        <f>配置总览!E18</f>
        <v>龙吟潜渊</v>
      </c>
      <c r="D5" s="9" t="str">
        <f>"Texture/RoleBackground/selectionObj/"&amp;配置总览!K21</f>
        <v>Texture/RoleBackground/selectionObj/shejiaoshezhi_img_bailong</v>
      </c>
      <c r="E5" s="9" t="str">
        <f>"Texture/RoleBackground/CharacterCard/"&amp;配置总览!K22</f>
        <v>Texture/RoleBackground/CharacterCard/wanjiaxinxi_bg_bailong</v>
      </c>
      <c r="F5" s="9" t="str">
        <f>"Texture/RoleBackground/CharacterCard/"&amp;配置总览!K23</f>
        <v>Texture/RoleBackground/CharacterCard/wanjiaxinxi_bg_neirongdi_bailong</v>
      </c>
      <c r="G5" s="9" t="str">
        <f>配置总览!K24</f>
        <v>UI/wm_ui_RoleCard_bailong_001</v>
      </c>
      <c r="H5" s="9" t="str">
        <f>"获取途径："&amp;配置总览!E20</f>
        <v>获取途径：积分商店</v>
      </c>
      <c r="I5" s="9" t="str">
        <f>CommonItem!A6</f>
        <v>#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9" sqref="F19"/>
    </sheetView>
  </sheetViews>
  <sheetFormatPr defaultColWidth="9" defaultRowHeight="14.25" outlineLevelRow="4" outlineLevelCol="7"/>
  <cols>
    <col min="2" max="2" width="23.375" customWidth="1"/>
    <col min="3" max="3" width="12.875" customWidth="1"/>
    <col min="4" max="6" width="18.875" customWidth="1"/>
    <col min="7" max="7" width="29.625" customWidth="1"/>
  </cols>
  <sheetData>
    <row r="1" spans="1:8">
      <c r="A1" s="6" t="s">
        <v>120</v>
      </c>
      <c r="B1" s="6" t="s">
        <v>121</v>
      </c>
      <c r="C1" s="6" t="s">
        <v>122</v>
      </c>
      <c r="D1" s="6" t="s">
        <v>302</v>
      </c>
      <c r="E1" s="6" t="s">
        <v>322</v>
      </c>
      <c r="F1" s="6" t="s">
        <v>324</v>
      </c>
      <c r="G1" s="6" t="s">
        <v>325</v>
      </c>
      <c r="H1" s="6" t="s">
        <v>308</v>
      </c>
    </row>
    <row r="2" spans="1:8">
      <c r="A2" s="6" t="s">
        <v>178</v>
      </c>
      <c r="B2" s="6" t="s">
        <v>179</v>
      </c>
      <c r="C2" s="6" t="s">
        <v>179</v>
      </c>
      <c r="D2" s="6" t="s">
        <v>179</v>
      </c>
      <c r="E2" s="6" t="s">
        <v>179</v>
      </c>
      <c r="F2" s="6" t="s">
        <v>179</v>
      </c>
      <c r="G2" s="6" t="s">
        <v>179</v>
      </c>
      <c r="H2" s="6" t="s">
        <v>178</v>
      </c>
    </row>
    <row r="3" spans="1:8">
      <c r="A3" s="6" t="s">
        <v>326</v>
      </c>
      <c r="B3" s="6"/>
      <c r="C3" s="6"/>
      <c r="D3" s="6"/>
      <c r="E3" s="6"/>
      <c r="F3" s="6"/>
      <c r="G3" s="6"/>
      <c r="H3" s="6"/>
    </row>
    <row r="4" spans="1:8">
      <c r="A4" s="6" t="s">
        <v>311</v>
      </c>
      <c r="B4" s="6" t="s">
        <v>312</v>
      </c>
      <c r="C4" s="6" t="s">
        <v>313</v>
      </c>
      <c r="D4" s="6" t="s">
        <v>315</v>
      </c>
      <c r="E4" s="6" t="s">
        <v>330</v>
      </c>
      <c r="F4" s="6" t="s">
        <v>331</v>
      </c>
      <c r="G4" s="6" t="s">
        <v>6</v>
      </c>
      <c r="H4" s="6" t="s">
        <v>321</v>
      </c>
    </row>
    <row r="5" spans="1:8">
      <c r="A5" s="8" t="str">
        <f>IF(配置总览!$B$32="导出",配置总览!H34,"#")</f>
        <v>#</v>
      </c>
      <c r="B5" s="5" t="str">
        <f>配置总览!E36</f>
        <v>结婚等级配套角色背景</v>
      </c>
      <c r="C5" s="5" t="str">
        <f>配置总览!E32</f>
        <v>结婚角色背景A</v>
      </c>
      <c r="D5" s="9" t="str">
        <f>"Texture/RoleBackground/selectionObj/"&amp;配置总览!K35</f>
        <v>Texture/RoleBackground/selectionObj/shejiaoshezhi_img_jiehun1</v>
      </c>
      <c r="E5" s="5" t="str">
        <f>"Texture/RoleBackground/CharacterBg/"&amp;配置总览!K36</f>
        <v>Texture/RoleBackground/CharacterBg/shejiaoxuanyao_bg_jiehun1</v>
      </c>
      <c r="F5" s="9">
        <f>配置总览!K37</f>
        <v>0</v>
      </c>
      <c r="G5" s="5" t="str">
        <f>"获取途径："&amp;配置总览!E34</f>
        <v>获取途径：结婚等级升级奖励</v>
      </c>
      <c r="H5" s="9" t="str">
        <f>CommonItem!A7</f>
        <v>#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L5" sqref="L5"/>
    </sheetView>
  </sheetViews>
  <sheetFormatPr defaultColWidth="9" defaultRowHeight="14.25" outlineLevelRow="4"/>
  <cols>
    <col min="2" max="2" width="14" customWidth="1"/>
    <col min="9" max="9" width="27.125" customWidth="1"/>
    <col min="11" max="11" width="19.875" customWidth="1"/>
    <col min="12" max="12" width="24.25" customWidth="1"/>
  </cols>
  <sheetData>
    <row r="1" spans="1:17">
      <c r="A1" s="6" t="s">
        <v>120</v>
      </c>
      <c r="B1" s="6" t="s">
        <v>121</v>
      </c>
      <c r="C1" s="6" t="s">
        <v>122</v>
      </c>
      <c r="D1" s="6" t="s">
        <v>332</v>
      </c>
      <c r="E1" s="6" t="s">
        <v>333</v>
      </c>
      <c r="F1" s="6" t="s">
        <v>334</v>
      </c>
      <c r="G1" s="6" t="s">
        <v>142</v>
      </c>
      <c r="H1" s="6" t="s">
        <v>335</v>
      </c>
      <c r="I1" s="6" t="s">
        <v>336</v>
      </c>
      <c r="J1" s="6" t="s">
        <v>337</v>
      </c>
      <c r="K1" s="6" t="s">
        <v>338</v>
      </c>
      <c r="L1" s="6" t="s">
        <v>303</v>
      </c>
      <c r="M1" s="6" t="s">
        <v>339</v>
      </c>
      <c r="N1" s="6" t="s">
        <v>340</v>
      </c>
      <c r="O1" s="6" t="s">
        <v>341</v>
      </c>
      <c r="P1" s="6" t="s">
        <v>342</v>
      </c>
      <c r="Q1" s="6" t="s">
        <v>343</v>
      </c>
    </row>
    <row r="2" spans="1:17">
      <c r="A2" s="6" t="s">
        <v>178</v>
      </c>
      <c r="B2" s="6" t="s">
        <v>179</v>
      </c>
      <c r="C2" s="6" t="s">
        <v>179</v>
      </c>
      <c r="D2" s="6" t="s">
        <v>178</v>
      </c>
      <c r="E2" s="6" t="s">
        <v>178</v>
      </c>
      <c r="F2" s="6" t="s">
        <v>178</v>
      </c>
      <c r="G2" s="6" t="s">
        <v>178</v>
      </c>
      <c r="H2" s="6" t="s">
        <v>179</v>
      </c>
      <c r="I2" s="6" t="s">
        <v>179</v>
      </c>
      <c r="J2" s="6" t="s">
        <v>179</v>
      </c>
      <c r="K2" s="6" t="s">
        <v>179</v>
      </c>
      <c r="L2" s="6" t="s">
        <v>179</v>
      </c>
      <c r="M2" s="6" t="s">
        <v>178</v>
      </c>
      <c r="N2" s="6" t="s">
        <v>178</v>
      </c>
      <c r="O2" s="6" t="s">
        <v>178</v>
      </c>
      <c r="P2" s="6" t="s">
        <v>178</v>
      </c>
      <c r="Q2" s="6" t="s">
        <v>178</v>
      </c>
    </row>
    <row r="3" spans="1:17">
      <c r="A3" s="6" t="s">
        <v>344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>
      <c r="A4" s="6" t="s">
        <v>311</v>
      </c>
      <c r="B4" s="6" t="s">
        <v>312</v>
      </c>
      <c r="C4" s="6" t="s">
        <v>313</v>
      </c>
      <c r="D4" s="6" t="s">
        <v>345</v>
      </c>
      <c r="E4" s="6" t="s">
        <v>346</v>
      </c>
      <c r="F4" s="6" t="s">
        <v>347</v>
      </c>
      <c r="G4" s="6" t="s">
        <v>348</v>
      </c>
      <c r="H4" s="6" t="s">
        <v>349</v>
      </c>
      <c r="I4" s="6" t="s">
        <v>58</v>
      </c>
      <c r="J4" s="6" t="s">
        <v>350</v>
      </c>
      <c r="K4" s="6" t="s">
        <v>6</v>
      </c>
      <c r="L4" s="6" t="s">
        <v>351</v>
      </c>
      <c r="M4" s="6" t="s">
        <v>352</v>
      </c>
      <c r="N4" s="6" t="s">
        <v>353</v>
      </c>
      <c r="O4" s="6" t="s">
        <v>354</v>
      </c>
      <c r="P4" s="6" t="s">
        <v>355</v>
      </c>
      <c r="Q4" s="6" t="s">
        <v>356</v>
      </c>
    </row>
    <row r="5" spans="1:17">
      <c r="A5" s="7" t="str">
        <f>IF(配置总览!$B$46="导出",配置总览!H48,"#")</f>
        <v>#</v>
      </c>
      <c r="B5" s="5" t="str">
        <f>配置总览!E50</f>
        <v>结婚等级配套头像框</v>
      </c>
      <c r="C5" s="5" t="str">
        <f>配置总览!E46</f>
        <v>云裳轻舞</v>
      </c>
      <c r="D5" s="2">
        <v>0</v>
      </c>
      <c r="E5" s="5" t="str">
        <f>CommonItem!A8</f>
        <v>#</v>
      </c>
      <c r="F5" s="5">
        <f>配置总览!H51</f>
        <v>1</v>
      </c>
      <c r="G5" s="5" t="str">
        <f>A5</f>
        <v>#</v>
      </c>
      <c r="H5" s="2" t="s">
        <v>357</v>
      </c>
      <c r="I5" s="5" t="str">
        <f>配置总览!K49</f>
        <v>ChatBubble_img_yunchang</v>
      </c>
      <c r="J5" s="2" t="s">
        <v>358</v>
      </c>
      <c r="K5" s="5" t="str">
        <f>配置总览!E48</f>
        <v>魅力等级奖励</v>
      </c>
      <c r="L5" s="2" t="str">
        <f>IF(配置总览!K50=0,"","UI/"&amp;配置总览!K50)</f>
        <v>UI/wm_ui_chatbubble_yunchang</v>
      </c>
      <c r="M5" s="2">
        <v>1</v>
      </c>
      <c r="N5" s="2">
        <v>30</v>
      </c>
      <c r="O5" s="2">
        <v>36</v>
      </c>
      <c r="P5" s="2">
        <v>36</v>
      </c>
      <c r="Q5" s="2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配置总览</vt:lpstr>
      <vt:lpstr>信息辅助</vt:lpstr>
      <vt:lpstr>CommonItem</vt:lpstr>
      <vt:lpstr>CommonItemTips</vt:lpstr>
      <vt:lpstr>UsableItem</vt:lpstr>
      <vt:lpstr>ProfilePhotoFrame</vt:lpstr>
      <vt:lpstr>ProfileCardPhoto</vt:lpstr>
      <vt:lpstr>ProfileBackGroundPhoto</vt:lpstr>
      <vt:lpstr>BubbleChat</vt:lpstr>
      <vt:lpstr>StrDictionary</vt:lpstr>
      <vt:lpstr>UnlockEmotion</vt:lpstr>
      <vt:lpstr>ChatEmotionAtlas</vt:lpstr>
      <vt:lpstr>ChatEmotion</vt:lpstr>
      <vt:lpstr>ChatEmotion辅助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Wu</dc:creator>
  <cp:lastModifiedBy>Administrator</cp:lastModifiedBy>
  <dcterms:created xsi:type="dcterms:W3CDTF">2023-09-14T05:10:00Z</dcterms:created>
  <dcterms:modified xsi:type="dcterms:W3CDTF">2025-02-10T08:56:44Z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635EF55D88E5432CB88B6F1C3C9CE4A1_12</vt:lpwstr>
  </property>
  <property fmtid="{D5CDD505-2E9C-101B-9397-08002B2CF9AE}" pid="3" name="KSOProductBuildVer">
    <vt:lpwstr>2052-11.8.2.12085</vt:lpwstr>
  </property>
</Properties>
</file>