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842E4119-9A83-4EE8-BF7C-0BAEA60CD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" sheetId="7" r:id="rId1"/>
    <sheet name="1. P&amp;L extractions --&gt;" sheetId="5" r:id="rId2"/>
    <sheet name="1.1 FY2016" sheetId="1" r:id="rId3"/>
    <sheet name="1.2 FY2017" sheetId="2" r:id="rId4"/>
    <sheet name="1.3 FY2018" sheetId="3" r:id="rId5"/>
    <sheet name="2. Building a P&amp;L --&gt;" sheetId="8" r:id="rId6"/>
    <sheet name="2.1 Database" sheetId="10" r:id="rId7"/>
    <sheet name="2.2 P&amp;L statement" sheetId="21" r:id="rId8"/>
    <sheet name="3. Charts" sheetId="24" r:id="rId9"/>
    <sheet name="Stacked column" sheetId="29" r:id="rId10"/>
    <sheet name="Dougnut chart" sheetId="28" r:id="rId11"/>
    <sheet name="Area chart" sheetId="26" r:id="rId12"/>
    <sheet name="Bridge Chart" sheetId="27" r:id="rId13"/>
  </sheets>
  <externalReferences>
    <externalReference r:id="rId14"/>
  </externalReferences>
  <definedNames>
    <definedName name="_xlnm._FilterDatabase" localSheetId="2" hidden="1">'1.1 FY2016'!$B$4:$G$61</definedName>
    <definedName name="_xlnm._FilterDatabase" localSheetId="3" hidden="1">'1.2 FY2017'!$B$4:$G$86</definedName>
    <definedName name="_xlnm._FilterDatabase" localSheetId="4" hidden="1">'1.3 FY2018'!$B$4:$G$78</definedName>
    <definedName name="_xlnm._FilterDatabase" localSheetId="6" hidden="1">'2.1 Database'!$B$3:$I$3</definedName>
    <definedName name="_xlchart.v1.0" hidden="1">'Bridge Chart'!$B$4:$B$8</definedName>
    <definedName name="_xlchart.v1.1" hidden="1">'Bridge Chart'!$C$4:$C$8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6" l="1"/>
  <c r="D3" i="26"/>
  <c r="C3" i="26"/>
  <c r="E6" i="28"/>
  <c r="D6" i="28"/>
  <c r="C6" i="28"/>
  <c r="B6" i="28"/>
  <c r="E5" i="28"/>
  <c r="D5" i="28"/>
  <c r="C5" i="28"/>
  <c r="B5" i="28"/>
  <c r="E4" i="28"/>
  <c r="D4" i="28"/>
  <c r="D7" i="28" s="1"/>
  <c r="C4" i="28"/>
  <c r="C7" i="28" s="1"/>
  <c r="B4" i="28"/>
  <c r="E3" i="28"/>
  <c r="D3" i="28"/>
  <c r="C3" i="28"/>
  <c r="E7" i="29"/>
  <c r="D7" i="29"/>
  <c r="C7" i="29"/>
  <c r="E6" i="29"/>
  <c r="D6" i="29"/>
  <c r="C6" i="29"/>
  <c r="E5" i="29"/>
  <c r="D5" i="29"/>
  <c r="C5" i="29"/>
  <c r="E4" i="29"/>
  <c r="D4" i="29"/>
  <c r="C4" i="29"/>
  <c r="E3" i="29"/>
  <c r="D3" i="29"/>
  <c r="C3" i="29"/>
  <c r="E7" i="28" l="1"/>
  <c r="D29" i="21"/>
  <c r="E29" i="21"/>
  <c r="C29" i="21"/>
  <c r="D28" i="21"/>
  <c r="E28" i="21"/>
  <c r="C28" i="21"/>
  <c r="D27" i="21"/>
  <c r="E27" i="21"/>
  <c r="C27" i="21"/>
  <c r="G4" i="21" l="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E23" i="21" l="1"/>
  <c r="D23" i="21"/>
  <c r="C23" i="21"/>
  <c r="E21" i="21"/>
  <c r="D21" i="21"/>
  <c r="C21" i="21"/>
  <c r="E20" i="21"/>
  <c r="D20" i="21"/>
  <c r="C20" i="21"/>
  <c r="E18" i="21"/>
  <c r="D18" i="21"/>
  <c r="C18" i="21"/>
  <c r="E16" i="21"/>
  <c r="D16" i="21"/>
  <c r="C16" i="21"/>
  <c r="E15" i="21"/>
  <c r="D15" i="21"/>
  <c r="C15" i="21"/>
  <c r="E14" i="21"/>
  <c r="D14" i="21"/>
  <c r="C14" i="21"/>
  <c r="E13" i="21"/>
  <c r="D13" i="21"/>
  <c r="C13" i="21"/>
  <c r="E12" i="21"/>
  <c r="D12" i="21"/>
  <c r="C12" i="21"/>
  <c r="E11" i="21"/>
  <c r="D11" i="21"/>
  <c r="C11" i="21"/>
  <c r="E10" i="21"/>
  <c r="D10" i="21"/>
  <c r="C10" i="21"/>
  <c r="E8" i="21"/>
  <c r="D8" i="21"/>
  <c r="C8" i="21"/>
  <c r="C5" i="21"/>
  <c r="D5" i="21"/>
  <c r="E5" i="21"/>
  <c r="C6" i="21"/>
  <c r="D6" i="21"/>
  <c r="E6" i="21"/>
  <c r="D4" i="21"/>
  <c r="E4" i="21"/>
  <c r="C4" i="21"/>
  <c r="E7" i="21" l="1"/>
  <c r="E9" i="21" s="1"/>
  <c r="E17" i="21" s="1"/>
  <c r="E19" i="21" s="1"/>
  <c r="E22" i="21" s="1"/>
  <c r="E24" i="21" s="1"/>
  <c r="D7" i="21"/>
  <c r="D9" i="21" s="1"/>
  <c r="D17" i="21" s="1"/>
  <c r="D19" i="21" s="1"/>
  <c r="D22" i="21" s="1"/>
  <c r="D24" i="21" s="1"/>
  <c r="C7" i="21"/>
  <c r="C9" i="21" s="1"/>
  <c r="C17" i="21" s="1"/>
  <c r="C19" i="21" s="1"/>
  <c r="C22" i="21" s="1"/>
  <c r="C24" i="21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H4" i="10"/>
  <c r="G4" i="10"/>
  <c r="F4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5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95" i="10"/>
  <c r="D96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95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61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E4" i="10"/>
  <c r="D4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5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5" i="2"/>
</calcChain>
</file>

<file path=xl/sharedStrings.xml><?xml version="1.0" encoding="utf-8"?>
<sst xmlns="http://schemas.openxmlformats.org/spreadsheetml/2006/main" count="817" uniqueCount="264">
  <si>
    <t>Partner company number</t>
  </si>
  <si>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</si>
  <si>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</si>
  <si>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</si>
  <si>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</si>
  <si>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</si>
  <si>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</si>
  <si>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</si>
  <si>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</si>
  <si>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</si>
  <si>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</si>
  <si>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</si>
  <si>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</si>
  <si>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</si>
  <si>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</si>
  <si>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</si>
  <si>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</si>
  <si>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</si>
  <si>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</si>
  <si>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</si>
  <si>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</si>
  <si>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</si>
  <si>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</si>
  <si>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</si>
  <si>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</si>
  <si>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</si>
  <si>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</si>
  <si>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</si>
  <si>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</si>
  <si>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</si>
  <si>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P&amp;L extractions --&gt;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</si>
  <si>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</si>
  <si>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</si>
  <si>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</si>
  <si>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</si>
  <si>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</si>
  <si>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</si>
  <si>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</si>
  <si>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</si>
  <si>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</si>
  <si>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</si>
  <si>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</si>
  <si>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</si>
  <si>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</si>
  <si>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</si>
  <si>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</si>
  <si>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</si>
  <si>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</si>
  <si>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</si>
  <si>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</si>
  <si>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</si>
  <si>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</si>
  <si>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</si>
  <si>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</si>
  <si>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</si>
  <si>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</si>
  <si>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Sheet index</t>
  </si>
  <si>
    <t xml:space="preserve">#                </t>
  </si>
  <si>
    <t>Worksheet</t>
  </si>
  <si>
    <t>Notes</t>
  </si>
  <si>
    <t>Index</t>
  </si>
  <si>
    <t>1. P&amp;L extractions --&gt;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</si>
  <si>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</si>
  <si>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</si>
  <si>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</si>
  <si>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</si>
  <si>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</si>
  <si>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</si>
  <si>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</si>
  <si>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</si>
  <si>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</si>
  <si>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</si>
  <si>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</si>
  <si>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</si>
  <si>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</si>
  <si>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</si>
  <si>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</si>
  <si>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</si>
  <si>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</si>
  <si>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</si>
  <si>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</si>
  <si>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</si>
  <si>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</si>
  <si>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</si>
  <si>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</si>
  <si>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</si>
  <si>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</si>
  <si>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</si>
  <si>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</si>
  <si>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</si>
  <si>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2.1 Database</t>
  </si>
  <si>
    <t>2.2 P&amp;L statement</t>
  </si>
  <si>
    <t>3. Charts</t>
  </si>
  <si>
    <t>3.1 Column stacked chart with a secondary axis</t>
  </si>
  <si>
    <t>3.2 Doughnut chart</t>
  </si>
  <si>
    <t>3.3 Area chart</t>
  </si>
  <si>
    <t>3.4 Bridge chart</t>
  </si>
  <si>
    <t>External</t>
  </si>
  <si>
    <t>Direct costs</t>
  </si>
  <si>
    <t>Utility charges</t>
  </si>
  <si>
    <t>Impairment of participation</t>
  </si>
  <si>
    <t xml:space="preserve">Utility charges </t>
  </si>
  <si>
    <t>1.1 FY2016</t>
  </si>
  <si>
    <t>1.2 FY2017</t>
  </si>
  <si>
    <t>1.3 FY2018</t>
  </si>
  <si>
    <t>FY2016</t>
  </si>
  <si>
    <t>FY2017</t>
  </si>
  <si>
    <t>FY2018</t>
  </si>
  <si>
    <t>Name of partner company</t>
  </si>
  <si>
    <t>P&amp;L account</t>
  </si>
  <si>
    <t>Amounts</t>
  </si>
  <si>
    <t>Account number</t>
  </si>
  <si>
    <t>Code</t>
  </si>
  <si>
    <t>2001110000111111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</si>
  <si>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</si>
  <si>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</si>
  <si>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</si>
  <si>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</si>
  <si>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</si>
  <si>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</si>
  <si>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</si>
  <si>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202409000088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</si>
  <si>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</si>
  <si>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</si>
  <si>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</si>
  <si>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</si>
  <si>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</si>
  <si>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</si>
  <si>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20512100001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</si>
  <si>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</si>
  <si>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</si>
  <si>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</si>
  <si>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</si>
  <si>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</si>
  <si>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</si>
  <si>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</si>
  <si>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</si>
  <si>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</si>
  <si>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</si>
  <si>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</si>
  <si>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</si>
  <si>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</si>
  <si>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</si>
  <si>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</si>
  <si>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</si>
  <si>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</si>
  <si>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</si>
  <si>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</si>
  <si>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</si>
  <si>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</si>
  <si>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</si>
  <si>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</si>
  <si>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</si>
  <si>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</si>
  <si>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</si>
  <si>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</si>
  <si>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</si>
  <si>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</si>
  <si>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</si>
  <si>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</si>
  <si>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</si>
  <si>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</si>
  <si>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</si>
  <si>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</si>
  <si>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</si>
  <si>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</si>
  <si>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</si>
  <si>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</si>
  <si>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</si>
  <si>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</si>
  <si>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</si>
  <si>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</si>
  <si>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</si>
  <si>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202409000019</t>
  </si>
  <si>
    <t>20240900001283</t>
  </si>
  <si>
    <t>20240900001924</t>
  </si>
  <si>
    <t>20240900002486</t>
  </si>
  <si>
    <t>2049000000111101</t>
  </si>
  <si>
    <t>2051260000111101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</si>
  <si>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</si>
  <si>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</si>
  <si>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</si>
  <si>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</si>
  <si>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</si>
  <si>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</si>
  <si>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</si>
  <si>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</si>
  <si>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</si>
  <si>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</si>
  <si>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</si>
  <si>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</si>
  <si>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</si>
  <si>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</si>
  <si>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</si>
  <si>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</si>
  <si>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</si>
  <si>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</si>
  <si>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</si>
  <si>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</si>
  <si>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</si>
  <si>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</si>
  <si>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</si>
  <si>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2091900000111101</t>
  </si>
  <si>
    <t>2111111999111101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</si>
  <si>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</si>
  <si>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</si>
  <si>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</si>
  <si>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</si>
  <si>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</si>
  <si>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</si>
  <si>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</si>
  <si>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</si>
  <si>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</si>
  <si>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</si>
  <si>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</si>
  <si>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</si>
  <si>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</si>
  <si>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</si>
  <si>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FY16</t>
  </si>
  <si>
    <t>FY17</t>
  </si>
  <si>
    <t>FY18</t>
  </si>
  <si>
    <t>Database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</si>
  <si>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</si>
  <si>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</si>
  <si>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</si>
  <si>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</si>
  <si>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</si>
  <si>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</si>
  <si>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</si>
  <si>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</si>
  <si>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</si>
  <si>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</si>
  <si>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</si>
  <si>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</si>
  <si>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</si>
  <si>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P&amp;L Statement</t>
  </si>
  <si>
    <t>Total revenues</t>
  </si>
  <si>
    <t>Gross margin</t>
  </si>
  <si>
    <t>EBITDA</t>
  </si>
  <si>
    <t>EBIT</t>
  </si>
  <si>
    <t>EBT</t>
  </si>
  <si>
    <t>EUR in millions</t>
  </si>
  <si>
    <t>Building a P&amp;L --&gt;</t>
  </si>
  <si>
    <t>2. Building a P&amp;L --&gt;</t>
  </si>
  <si>
    <t>Var%
FY16-
FY17</t>
  </si>
  <si>
    <t>Var%
FY17-
FY18</t>
  </si>
  <si>
    <t>KPIs</t>
  </si>
  <si>
    <t>GM%</t>
  </si>
  <si>
    <t>EBITDA%</t>
  </si>
  <si>
    <t>EBIT%</t>
  </si>
  <si>
    <t>Column stacked chart</t>
  </si>
  <si>
    <t>Gross Margin %</t>
  </si>
  <si>
    <t>Doughnut chart</t>
  </si>
  <si>
    <t>Area &amp; Line chart</t>
  </si>
  <si>
    <t>Revenues</t>
  </si>
  <si>
    <t>Bridge chart</t>
  </si>
  <si>
    <t>EBITDA FY17</t>
  </si>
  <si>
    <t>Change in Revenues</t>
  </si>
  <si>
    <t>Change in Opex</t>
  </si>
  <si>
    <t>EBITDA FY18</t>
  </si>
  <si>
    <t>Total</t>
  </si>
  <si>
    <t>Change in Variable Costs</t>
  </si>
  <si>
    <t>Case study - Generco</t>
  </si>
  <si>
    <t>Data Visualization--&gt;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</si>
</sst>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_);\(0.0\)"/>
    <numFmt numFmtId="166" formatCode="0.0%"/>
    <numFmt numFmtId="167" formatCode="0.0"/>
    <numFmt numFmtId="168" formatCode="_(* #,##0.0_);_(* \(#,##0.0\);_(* &quot;-&quot;??_);_(@_)"/>
    <numFmt numFmtId="169" formatCode="_([$€-2]\ * #,##0.00_);_([$€-2]\ * \(#,##0.00\);_([$€-2]\ * &quot;-&quot;??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3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  <font>
      <sz val="9"/>
      <color theme="10"/>
      <name val="Arial"/>
      <family val="2"/>
      <charset val="204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0" fontId="5" fillId="0" borderId="1" applyFill="0" applyProtection="0">
      <alignment horizontal="right" wrapText="1"/>
    </xf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2" borderId="1" xfId="1" applyFont="1" applyFill="1" applyAlignment="1">
      <alignment horizontal="left" wrapText="1"/>
    </xf>
    <xf numFmtId="0" fontId="14" fillId="2" borderId="0" xfId="3" applyFont="1" applyFill="1"/>
    <xf numFmtId="164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4" borderId="0" xfId="2" applyNumberFormat="1" applyFont="1" applyFill="1" applyAlignment="1">
      <alignment horizontal="left"/>
    </xf>
    <xf numFmtId="164" fontId="1" fillId="2" borderId="0" xfId="2" applyNumberFormat="1" applyFont="1" applyFill="1" applyAlignment="1"/>
    <xf numFmtId="164" fontId="1" fillId="2" borderId="0" xfId="2" applyNumberFormat="1" applyFont="1" applyFill="1"/>
    <xf numFmtId="0" fontId="15" fillId="2" borderId="0" xfId="3" applyFont="1" applyFill="1"/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/>
    <xf numFmtId="0" fontId="1" fillId="4" borderId="0" xfId="0" applyFont="1" applyFill="1" applyAlignment="1"/>
    <xf numFmtId="164" fontId="1" fillId="4" borderId="0" xfId="2" applyNumberFormat="1" applyFont="1" applyFill="1" applyAlignment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17" fillId="0" borderId="0" xfId="0" applyFont="1"/>
    <xf numFmtId="0" fontId="1" fillId="0" borderId="0" xfId="0" applyFont="1"/>
    <xf numFmtId="0" fontId="2" fillId="0" borderId="0" xfId="0" applyFont="1"/>
    <xf numFmtId="0" fontId="4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6" fillId="0" borderId="3" xfId="0" applyFont="1" applyBorder="1"/>
    <xf numFmtId="0" fontId="4" fillId="0" borderId="3" xfId="0" applyFont="1" applyBorder="1" applyAlignment="1">
      <alignment horizontal="right"/>
    </xf>
    <xf numFmtId="0" fontId="1" fillId="2" borderId="0" xfId="0" applyNumberFormat="1" applyFont="1" applyFill="1" applyAlignment="1">
      <alignment horizontal="right"/>
    </xf>
    <xf numFmtId="0" fontId="1" fillId="4" borderId="0" xfId="0" applyNumberFormat="1" applyFont="1" applyFill="1" applyAlignment="1">
      <alignment horizontal="right"/>
    </xf>
    <xf numFmtId="0" fontId="3" fillId="0" borderId="0" xfId="0" applyFont="1"/>
    <xf numFmtId="165" fontId="1" fillId="0" borderId="0" xfId="0" applyNumberFormat="1" applyFont="1"/>
    <xf numFmtId="165" fontId="1" fillId="0" borderId="2" xfId="0" applyNumberFormat="1" applyFont="1" applyBorder="1"/>
    <xf numFmtId="165" fontId="10" fillId="3" borderId="0" xfId="0" applyNumberFormat="1" applyFont="1" applyFill="1"/>
    <xf numFmtId="0" fontId="4" fillId="0" borderId="3" xfId="0" applyFont="1" applyBorder="1" applyAlignment="1">
      <alignment horizontal="right" wrapText="1"/>
    </xf>
    <xf numFmtId="166" fontId="6" fillId="0" borderId="0" xfId="4" applyNumberFormat="1" applyFont="1" applyAlignment="1">
      <alignment horizontal="right"/>
    </xf>
    <xf numFmtId="166" fontId="6" fillId="0" borderId="2" xfId="4" applyNumberFormat="1" applyFont="1" applyBorder="1" applyAlignment="1">
      <alignment horizontal="right"/>
    </xf>
    <xf numFmtId="166" fontId="9" fillId="3" borderId="0" xfId="4" applyNumberFormat="1" applyFont="1" applyFill="1" applyAlignment="1">
      <alignment horizontal="right"/>
    </xf>
    <xf numFmtId="165" fontId="16" fillId="0" borderId="4" xfId="0" applyNumberFormat="1" applyFont="1" applyBorder="1"/>
    <xf numFmtId="0" fontId="16" fillId="0" borderId="0" xfId="0" applyFont="1"/>
    <xf numFmtId="166" fontId="18" fillId="0" borderId="4" xfId="4" applyNumberFormat="1" applyFont="1" applyBorder="1" applyAlignment="1">
      <alignment horizontal="right"/>
    </xf>
    <xf numFmtId="165" fontId="16" fillId="0" borderId="0" xfId="0" applyNumberFormat="1" applyFont="1"/>
    <xf numFmtId="166" fontId="18" fillId="0" borderId="0" xfId="4" applyNumberFormat="1" applyFont="1" applyAlignment="1">
      <alignment horizontal="right"/>
    </xf>
    <xf numFmtId="165" fontId="16" fillId="0" borderId="3" xfId="0" applyNumberFormat="1" applyFont="1" applyBorder="1"/>
    <xf numFmtId="166" fontId="18" fillId="0" borderId="3" xfId="4" applyNumberFormat="1" applyFont="1" applyBorder="1" applyAlignment="1">
      <alignment horizontal="right"/>
    </xf>
    <xf numFmtId="0" fontId="6" fillId="5" borderId="0" xfId="0" applyFont="1" applyFill="1"/>
    <xf numFmtId="166" fontId="6" fillId="5" borderId="0" xfId="4" applyNumberFormat="1" applyFont="1" applyFill="1"/>
    <xf numFmtId="0" fontId="18" fillId="5" borderId="0" xfId="0" applyFont="1" applyFill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2" fontId="1" fillId="2" borderId="0" xfId="0" applyNumberFormat="1" applyFont="1" applyFill="1"/>
    <xf numFmtId="167" fontId="1" fillId="2" borderId="0" xfId="0" applyNumberFormat="1" applyFont="1" applyFill="1"/>
    <xf numFmtId="166" fontId="1" fillId="2" borderId="0" xfId="4" applyNumberFormat="1" applyFont="1" applyFill="1"/>
    <xf numFmtId="166" fontId="1" fillId="2" borderId="0" xfId="4" applyNumberFormat="1" applyFont="1" applyFill="1" applyAlignment="1">
      <alignment horizontal="right"/>
    </xf>
    <xf numFmtId="168" fontId="1" fillId="2" borderId="0" xfId="0" applyNumberFormat="1" applyFont="1" applyFill="1"/>
    <xf numFmtId="168" fontId="1" fillId="2" borderId="0" xfId="0" applyNumberFormat="1" applyFont="1" applyFill="1" applyAlignment="1">
      <alignment wrapText="1"/>
    </xf>
    <xf numFmtId="167" fontId="1" fillId="2" borderId="3" xfId="0" applyNumberFormat="1" applyFont="1" applyFill="1" applyBorder="1"/>
    <xf numFmtId="167" fontId="1" fillId="0" borderId="0" xfId="0" applyNumberFormat="1" applyFont="1"/>
    <xf numFmtId="169" fontId="1" fillId="0" borderId="0" xfId="0" applyNumberFormat="1" applyFont="1"/>
    <xf numFmtId="0" fontId="4" fillId="0" borderId="0" xfId="0" applyFont="1"/>
    <xf numFmtId="43" fontId="1" fillId="0" borderId="0" xfId="0" applyNumberFormat="1" applyFont="1"/>
  </cellXfs>
  <cellStyles count="5">
    <cellStyle name="Comma" xfId="2" builtinId="3"/>
    <cellStyle name="Hyperlink" xfId="3" builtinId="8"/>
    <cellStyle name="Normal" xfId="0" builtinId="0"/>
    <cellStyle name="Percent" xfId="4" builtinId="5"/>
    <cellStyle name="Smart Subtitle 1" xfId="1" xr:uid="{00000000-0005-0000-0000-000003000000}"/>
  </cellStyles>
  <dxfs count="0"/>
  <tableStyles count="0" defaultTableStyle="TableStyleMedium2" defaultPivotStyle="PivotStyleMedium9"/>
  <colors>
    <mruColors>
      <color rgb="FFED37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43548379154293E-2"/>
          <c:y val="4.1886473374501659E-2"/>
          <c:w val="0.5219578300056954"/>
          <c:h val="0.852805997830712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column'!$B$4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column'!$C$3:$E$3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column'!$C$4:$E$4</c:f>
              <c:numCache>
                <c:formatCode>0.0</c:formatCode>
                <c:ptCount val="3"/>
                <c:pt idx="0">
                  <c:v>14.500341000000001</c:v>
                </c:pt>
                <c:pt idx="1">
                  <c:v>16.148295364999999</c:v>
                </c:pt>
                <c:pt idx="2">
                  <c:v>15.047803019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E-4F5E-912C-D4FD3741BDB2}"/>
            </c:ext>
          </c:extLst>
        </c:ser>
        <c:ser>
          <c:idx val="1"/>
          <c:order val="1"/>
          <c:tx>
            <c:strRef>
              <c:f>'Stacked column'!$B$5</c:f>
              <c:strCache>
                <c:ptCount val="1"/>
                <c:pt idx="0">
                  <c:v>Other revenues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column'!$C$3:$E$3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column'!$C$5:$E$5</c:f>
              <c:numCache>
                <c:formatCode>0.0</c:formatCode>
                <c:ptCount val="3"/>
                <c:pt idx="0">
                  <c:v>4.7948561920000001</c:v>
                </c:pt>
                <c:pt idx="1">
                  <c:v>6.9602176449999993</c:v>
                </c:pt>
                <c:pt idx="2">
                  <c:v>6.3736175140000002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E-4F5E-912C-D4FD3741BDB2}"/>
            </c:ext>
          </c:extLst>
        </c:ser>
        <c:ser>
          <c:idx val="2"/>
          <c:order val="2"/>
          <c:tx>
            <c:strRef>
              <c:f>'Stacked column'!$B$6</c:f>
              <c:strCache>
                <c:ptCount val="1"/>
                <c:pt idx="0">
                  <c:v>Recharges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column'!$C$3:$E$3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column'!$C$6:$E$6</c:f>
              <c:numCache>
                <c:formatCode>0.0</c:formatCode>
                <c:ptCount val="3"/>
                <c:pt idx="0">
                  <c:v>3.2200542519999997</c:v>
                </c:pt>
                <c:pt idx="1">
                  <c:v>2.9240919949999999</c:v>
                </c:pt>
                <c:pt idx="2">
                  <c:v>4.8931777299999997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E-4F5E-912C-D4FD3741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5380351"/>
        <c:axId val="1185381183"/>
      </c:barChart>
      <c:lineChart>
        <c:grouping val="standard"/>
        <c:varyColors val="0"/>
        <c:ser>
          <c:idx val="3"/>
          <c:order val="3"/>
          <c:tx>
            <c:strRef>
              <c:f>'Stacked column'!$B$7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'Stacked column'!$C$3:$E$3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'Stacked column'!$C$7:$E$7</c:f>
              <c:numCache>
                <c:formatCode>0.0%</c:formatCode>
                <c:ptCount val="3"/>
                <c:pt idx="0">
                  <c:v>0.80329281353949789</c:v>
                </c:pt>
                <c:pt idx="1">
                  <c:v>0.79014052477841912</c:v>
                </c:pt>
                <c:pt idx="2">
                  <c:v>0.78437246085651935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CE-4F5E-912C-D4FD3741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17919"/>
        <c:axId val="1591415423"/>
      </c:lineChart>
      <c:catAx>
        <c:axId val="11853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5381183"/>
        <c:crosses val="autoZero"/>
        <c:auto val="1"/>
        <c:lblAlgn val="ctr"/>
        <c:lblOffset val="100"/>
        <c:noMultiLvlLbl val="0"/>
      </c:catAx>
      <c:valAx>
        <c:axId val="11853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EUR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5380351"/>
        <c:crosses val="autoZero"/>
        <c:crossBetween val="between"/>
        <c:majorUnit val="10"/>
      </c:valAx>
      <c:valAx>
        <c:axId val="1591415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Gross</a:t>
                </a:r>
                <a:r>
                  <a:rPr lang="en-US" b="1" baseline="0"/>
                  <a:t> Margin%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1417919"/>
        <c:crosses val="max"/>
        <c:crossBetween val="between"/>
        <c:majorUnit val="1.0000000000000002E-2"/>
      </c:valAx>
      <c:catAx>
        <c:axId val="159141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41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39761303421981"/>
          <c:y val="0.40441602962894946"/>
          <c:w val="0.2354497283036876"/>
          <c:h val="0.28854403403656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Breakdown</a:t>
            </a:r>
            <a:r>
              <a:rPr lang="en-US" sz="1100" b="1" baseline="0">
                <a:solidFill>
                  <a:srgbClr val="002060"/>
                </a:solidFill>
              </a:rPr>
              <a:t> of Revenues in FY18</a:t>
            </a:r>
            <a:endParaRPr lang="en-US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6084425036390109E-2"/>
          <c:y val="3.391472868217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37765106947842"/>
          <c:y val="0.15595617794611116"/>
          <c:w val="0.51974435237080086"/>
          <c:h val="0.69198521333089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A3-42B4-B36C-3E7C335ED5F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3-42B4-B36C-3E7C335ED5F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A3-42B4-B36C-3E7C335ED5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4A3-42B4-B36C-3E7C335ED5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4A3-42B4-B36C-3E7C335ED5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'Dougnut chart'!$B$4:$B$6</c:f>
              <c:strCache>
                <c:ptCount val="3"/>
                <c:pt idx="0">
                  <c:v>Net Sales</c:v>
                </c:pt>
                <c:pt idx="1">
                  <c:v>Other revenues</c:v>
                </c:pt>
                <c:pt idx="2">
                  <c:v>Recharges</c:v>
                </c:pt>
              </c:strCache>
            </c:strRef>
          </c:cat>
          <c:val>
            <c:numRef>
              <c:f>'Dougnut chart'!$E$4:$E$6</c:f>
              <c:numCache>
                <c:formatCode>0.0</c:formatCode>
                <c:ptCount val="3"/>
                <c:pt idx="0">
                  <c:v>15.047803019</c:v>
                </c:pt>
                <c:pt idx="1">
                  <c:v>6.3736175140000002</c:v>
                </c:pt>
                <c:pt idx="2">
                  <c:v>4.8931777299999997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2B4-B36C-3E7C335E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Breakdown</a:t>
            </a:r>
            <a:r>
              <a:rPr lang="en-US" sz="1100" b="1" baseline="0">
                <a:solidFill>
                  <a:srgbClr val="002060"/>
                </a:solidFill>
              </a:rPr>
              <a:t> of Revenues in FY16</a:t>
            </a:r>
            <a:endParaRPr lang="en-US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6084425036390109E-2"/>
          <c:y val="3.391472868217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3205719974659"/>
          <c:y val="0.15595617794611116"/>
          <c:w val="0.51974435237080086"/>
          <c:h val="0.69198521333089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4-45D3-956B-56B2BFDD7C2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4-45D3-956B-56B2BFDD7C2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4-45D3-956B-56B2BFDD7C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A4-45D3-956B-56B2BFDD7C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A4-45D3-956B-56B2BFDD7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'Dougnut chart'!$B$4:$B$6</c:f>
              <c:strCache>
                <c:ptCount val="3"/>
                <c:pt idx="0">
                  <c:v>Net Sales</c:v>
                </c:pt>
                <c:pt idx="1">
                  <c:v>Other revenues</c:v>
                </c:pt>
                <c:pt idx="2">
                  <c:v>Recharges</c:v>
                </c:pt>
              </c:strCache>
            </c:strRef>
          </c:cat>
          <c:val>
            <c:numRef>
              <c:f>'Dougnut chart'!$C$4:$C$6</c:f>
              <c:numCache>
                <c:formatCode>0.0</c:formatCode>
                <c:ptCount val="3"/>
                <c:pt idx="0">
                  <c:v>14.500341000000001</c:v>
                </c:pt>
                <c:pt idx="1">
                  <c:v>4.7948561920000001</c:v>
                </c:pt>
                <c:pt idx="2">
                  <c:v>3.2200542519999997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5D3-956B-56B2BFDD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Breakdown</a:t>
            </a:r>
            <a:r>
              <a:rPr lang="en-US" sz="1100" b="1" baseline="0">
                <a:solidFill>
                  <a:srgbClr val="002060"/>
                </a:solidFill>
              </a:rPr>
              <a:t> of Revenues in FY17</a:t>
            </a:r>
            <a:endParaRPr lang="en-US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6084425036390109E-2"/>
          <c:y val="3.391472868217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906869399947"/>
          <c:y val="0.15068191634273564"/>
          <c:w val="0.51974435237080086"/>
          <c:h val="0.69198521333089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B-4C04-91F0-6A95E05E62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B-4C04-91F0-6A95E05E62A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B-4C04-91F0-6A95E05E62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4EB-4C04-91F0-6A95E05E62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4EB-4C04-91F0-6A95E05E62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'Dougnut chart'!$B$4:$B$6</c:f>
              <c:strCache>
                <c:ptCount val="3"/>
                <c:pt idx="0">
                  <c:v>Net Sales</c:v>
                </c:pt>
                <c:pt idx="1">
                  <c:v>Other revenues</c:v>
                </c:pt>
                <c:pt idx="2">
                  <c:v>Recharges</c:v>
                </c:pt>
              </c:strCache>
            </c:strRef>
          </c:cat>
          <c:val>
            <c:numRef>
              <c:f>'Dougnut chart'!$D$4:$D$6</c:f>
              <c:numCache>
                <c:formatCode>0.0</c:formatCode>
                <c:ptCount val="3"/>
                <c:pt idx="0">
                  <c:v>16.148295364999999</c:v>
                </c:pt>
                <c:pt idx="1">
                  <c:v>6.9602176449999993</c:v>
                </c:pt>
                <c:pt idx="2">
                  <c:v>2.9240919949999999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B-4C04-91F0-6A95E05E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 i="0" baseline="0">
                <a:solidFill>
                  <a:srgbClr val="002060"/>
                </a:solidFill>
                <a:effectLst/>
              </a:rPr>
              <a:t>FY16-FY18 Revenues and Gross Margin %</a:t>
            </a:r>
            <a:endParaRPr lang="en-US" sz="110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2.41070601468934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chart'!$B$4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'Area chart'!$C$3:$E$3</c:f>
              <c:strCache>
                <c:ptCount val="3"/>
                <c:pt idx="0">
                  <c:v>FY16</c:v>
                </c:pt>
                <c:pt idx="1">
                  <c:v>FY17</c:v>
                </c:pt>
                <c:pt idx="2">
                  <c:v>FY18</c:v>
                </c:pt>
              </c:strCache>
            </c:strRef>
          </c:cat>
          <c:val>
            <c:numRef>
              <c:f>'Area chart'!$C$4:$E$4</c:f>
              <c:numCache>
                <c:formatCode>0.0</c:formatCode>
                <c:ptCount val="3"/>
                <c:pt idx="0">
                  <c:v>22.515251444</c:v>
                </c:pt>
                <c:pt idx="1">
                  <c:v>26.032605005000001</c:v>
                </c:pt>
                <c:pt idx="2">
                  <c:v>26.314598263000001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42A6-85C0-FE613FCC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3647"/>
        <c:axId val="1259394479"/>
      </c:areaChart>
      <c:lineChart>
        <c:grouping val="standard"/>
        <c:varyColors val="0"/>
        <c:ser>
          <c:idx val="1"/>
          <c:order val="1"/>
          <c:tx>
            <c:strRef>
              <c:f>'Area chart'!$B$5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'Area chart'!$C$5:$E$5</c:f>
              <c:numCache>
                <c:formatCode>0.0%</c:formatCode>
                <c:ptCount val="3"/>
                <c:pt idx="0">
                  <c:v>0.80329281353949789</c:v>
                </c:pt>
                <c:pt idx="1">
                  <c:v>0.79014052477841912</c:v>
                </c:pt>
                <c:pt idx="2">
                  <c:v>0.78437246085651935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6-42A6-85C0-FE613FCC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22495"/>
        <c:axId val="1591414175"/>
      </c:lineChart>
      <c:catAx>
        <c:axId val="125939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9394479"/>
        <c:crosses val="autoZero"/>
        <c:auto val="1"/>
        <c:lblAlgn val="ctr"/>
        <c:lblOffset val="100"/>
        <c:noMultiLvlLbl val="0"/>
      </c:catAx>
      <c:valAx>
        <c:axId val="12593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EUR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9393647"/>
        <c:crosses val="autoZero"/>
        <c:crossBetween val="between"/>
        <c:majorUnit val="2"/>
      </c:valAx>
      <c:valAx>
        <c:axId val="159141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GM%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1422495"/>
        <c:crosses val="max"/>
        <c:crossBetween val="between"/>
        <c:majorUnit val="2.0000000000000004E-2"/>
      </c:valAx>
      <c:catAx>
        <c:axId val="159142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591414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8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 b="1" i="0" baseline="0">
                <a:solidFill>
                  <a:srgbClr val="00206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EBITDA bridge: FY17-FY18</a:t>
            </a:r>
            <a:endParaRPr lang="en-US" sz="1100">
              <a:solidFill>
                <a:srgbClr val="00206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497FC0D5-C971-4939-8AC1-ADD6991A0699}">
          <cx:dataPt idx="0">
            <cx:spPr>
              <a:solidFill>
                <a:srgbClr val="4BACC6"/>
              </a:solidFill>
              <a:ln>
                <a:noFill/>
              </a:ln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92D050"/>
              </a:solidFill>
            </cx:spPr>
          </cx:dataPt>
          <cx:dataPt idx="4">
            <cx:spPr>
              <a:solidFill>
                <a:srgbClr val="4BACC6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600000024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EUR in millions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800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EUR in millions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114300</xdr:rowOff>
    </xdr:from>
    <xdr:to>
      <xdr:col>13</xdr:col>
      <xdr:colOff>548640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F970E-1C86-4EA3-972F-4E708E23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10</xdr:row>
      <xdr:rowOff>53340</xdr:rowOff>
    </xdr:from>
    <xdr:to>
      <xdr:col>16</xdr:col>
      <xdr:colOff>426720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A7540-D8E8-4309-9081-2F9C0F27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10</xdr:row>
      <xdr:rowOff>60960</xdr:rowOff>
    </xdr:from>
    <xdr:to>
      <xdr:col>5</xdr:col>
      <xdr:colOff>297180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630DA-026A-488D-98A3-9178A97F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10</xdr:row>
      <xdr:rowOff>76200</xdr:rowOff>
    </xdr:from>
    <xdr:to>
      <xdr:col>11</xdr:col>
      <xdr:colOff>53340</xdr:colOff>
      <xdr:row>27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54F2F1-178F-4FA7-8D98-B1E5989E5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0.3977</cdr:x>
      <cdr:y>0.43671</cdr:y>
    </cdr:from>
    <cdr:to>
      <cdr:x>0.65747</cdr:x>
      <cdr:y>0.56646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EAB4D8-DBDF-4FB5-89A1-A4E7F0A59F61}"/>
            </a:ext>
          </a:extLst>
        </cdr:cNvPr>
        <cdr:cNvSpPr txBox="1"/>
      </cdr:nvSpPr>
      <cdr:spPr>
        <a:xfrm xmlns:a="http://schemas.openxmlformats.org/drawingml/2006/main">
          <a:off x="1318260" y="1051560"/>
          <a:ext cx="8610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€ 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26.3M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0.34942</cdr:x>
      <cdr:y>0.43038</cdr:y>
    </cdr:from>
    <cdr:to>
      <cdr:x>0.60919</cdr:x>
      <cdr:y>0.56012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EAB4D8-DBDF-4FB5-89A1-A4E7F0A59F61}"/>
            </a:ext>
          </a:extLst>
        </cdr:cNvPr>
        <cdr:cNvSpPr txBox="1"/>
      </cdr:nvSpPr>
      <cdr:spPr>
        <a:xfrm xmlns:a="http://schemas.openxmlformats.org/drawingml/2006/main">
          <a:off x="1158232" y="1036325"/>
          <a:ext cx="861060" cy="312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€ 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22.5M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0.42528</cdr:x>
      <cdr:y>0.43355</cdr:y>
    </cdr:from>
    <cdr:to>
      <cdr:x>0.68506</cdr:x>
      <cdr:y>0.56329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EAB4D8-DBDF-4FB5-89A1-A4E7F0A59F61}"/>
            </a:ext>
          </a:extLst>
        </cdr:cNvPr>
        <cdr:cNvSpPr txBox="1"/>
      </cdr:nvSpPr>
      <cdr:spPr>
        <a:xfrm xmlns:a="http://schemas.openxmlformats.org/drawingml/2006/main">
          <a:off x="1409692" y="1043945"/>
          <a:ext cx="861060" cy="312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€ 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26M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38100</xdr:rowOff>
    </xdr:from>
    <xdr:to>
      <xdr:col>13</xdr:col>
      <xdr:colOff>175260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7B351-9CD9-443F-B6C1-72222C40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99060</xdr:rowOff>
    </xdr:from>
    <xdr:to>
      <xdr:col>14</xdr:col>
      <xdr:colOff>579120</xdr:colOff>
      <xdr:row>20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4AC267-C42D-43A8-B8B1-3C9A12905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5120" y="297180"/>
              <a:ext cx="661416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6927/Documents/data%20science%20365/introduction-to-microsoft-excel/Section%206/4_Bridge%20Chart/Course%20notes/Bridge%20chart-Lecture_af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Index"/>
      <sheetName val="1. P&amp;L extractions --&gt;"/>
      <sheetName val="1.1 FY2016"/>
      <sheetName val="1.2 FY2017"/>
      <sheetName val="1.3 FY2018"/>
      <sheetName val="2. Building a P&amp;L --&gt;"/>
      <sheetName val="2.1 Database"/>
      <sheetName val="2.2 P&amp;L statement"/>
      <sheetName val="3. Charts --&gt;"/>
      <sheetName val="3.4 Bridge Chart"/>
      <sheetName val="3.1 Column stacked chart"/>
      <sheetName val="3.2 Dougnut chart"/>
      <sheetName val="3.3 Area &amp; line 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FY16</v>
          </cell>
          <cell r="D3" t="str">
            <v>FY17</v>
          </cell>
          <cell r="E3" t="str">
            <v>FY18</v>
          </cell>
        </row>
        <row r="4">
          <cell r="B4" t="str">
            <v>Net Sales</v>
          </cell>
          <cell r="C4">
            <v>14.500341000000001</v>
          </cell>
          <cell r="D4">
            <v>16.148295364999999</v>
          </cell>
          <cell r="E4">
            <v>15.047803019</v>
          </cell>
        </row>
        <row r="5">
          <cell r="B5" t="str">
            <v>Other revenues</v>
          </cell>
          <cell r="C5">
            <v>4.7948561920000001</v>
          </cell>
          <cell r="D5">
            <v>6.9602176449999993</v>
          </cell>
          <cell r="E5">
            <v>6.3736175140000002</v>
          </cell>
        </row>
        <row r="6">
          <cell r="B6" t="str">
            <v>Recharges</v>
          </cell>
          <cell r="C6">
            <v>3.2200542519999997</v>
          </cell>
          <cell r="D6">
            <v>2.9240919949999999</v>
          </cell>
          <cell r="E6">
            <v>4.8931777299999997</v>
          </cell>
        </row>
        <row r="26">
          <cell r="C26">
            <v>0.80329281353949789</v>
          </cell>
          <cell r="D26">
            <v>0.79014052477841912</v>
          </cell>
          <cell r="E26">
            <v>0.78437246085651935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tabSelected="1"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23.5546875" style="1" bestFit="1" customWidth="1"/>
    <col min="3" max="3" width="26" style="1" customWidth="1"/>
    <col min="4" max="4" width="19.44140625" style="1" customWidth="1"/>
    <col min="5" max="16384" width="9.109375" style="1"/>
  </cols>
  <sheetData>
    <row r="1" spans="2:4" ht="15.6" x14ac:dyDescent="0.3">
      <c r="B1" s="2" t="s">
        <v>262</v>
      </c>
    </row>
    <row r="2" spans="2:4" ht="9.6" customHeight="1" x14ac:dyDescent="0.3">
      <c r="B2" s="2"/>
    </row>
    <row r="3" spans="2:4" ht="12" x14ac:dyDescent="0.25">
      <c r="B3" s="5" t="s">
        <v>56</v>
      </c>
    </row>
    <row r="4" spans="2:4" ht="12.6" thickBot="1" x14ac:dyDescent="0.3">
      <c r="B4" s="11" t="s">
        <v>57</v>
      </c>
      <c r="C4" s="11" t="s">
        <v>58</v>
      </c>
      <c r="D4" s="11" t="s">
        <v>59</v>
      </c>
    </row>
    <row r="5" spans="2:4" x14ac:dyDescent="0.2">
      <c r="B5" s="6">
        <v>1</v>
      </c>
      <c r="C5" s="12" t="s">
        <v>60</v>
      </c>
    </row>
    <row r="6" spans="2:4" ht="12" x14ac:dyDescent="0.25">
      <c r="B6" s="9">
        <v>2</v>
      </c>
      <c r="C6" s="10" t="s">
        <v>61</v>
      </c>
      <c r="D6" s="10"/>
    </row>
    <row r="7" spans="2:4" x14ac:dyDescent="0.2">
      <c r="B7" s="6">
        <v>3</v>
      </c>
      <c r="C7" s="19" t="s">
        <v>102</v>
      </c>
    </row>
    <row r="8" spans="2:4" x14ac:dyDescent="0.2">
      <c r="B8" s="6">
        <v>4</v>
      </c>
      <c r="C8" s="19" t="s">
        <v>103</v>
      </c>
    </row>
    <row r="9" spans="2:4" x14ac:dyDescent="0.2">
      <c r="B9" s="6">
        <v>5</v>
      </c>
      <c r="C9" s="19" t="s">
        <v>104</v>
      </c>
    </row>
    <row r="10" spans="2:4" ht="12" x14ac:dyDescent="0.25">
      <c r="B10" s="9">
        <v>6</v>
      </c>
      <c r="C10" s="10" t="s">
        <v>243</v>
      </c>
      <c r="D10" s="10"/>
    </row>
    <row r="11" spans="2:4" x14ac:dyDescent="0.2">
      <c r="B11" s="6">
        <v>7</v>
      </c>
      <c r="C11" s="12" t="s">
        <v>90</v>
      </c>
    </row>
    <row r="12" spans="2:4" x14ac:dyDescent="0.2">
      <c r="B12" s="6">
        <v>8</v>
      </c>
      <c r="C12" s="12" t="s">
        <v>91</v>
      </c>
    </row>
    <row r="13" spans="2:4" ht="12" x14ac:dyDescent="0.25">
      <c r="B13" s="7">
        <v>19</v>
      </c>
      <c r="C13" s="10" t="s">
        <v>92</v>
      </c>
      <c r="D13" s="8"/>
    </row>
    <row r="14" spans="2:4" x14ac:dyDescent="0.2">
      <c r="B14" s="6">
        <v>20</v>
      </c>
      <c r="C14" s="12" t="s">
        <v>93</v>
      </c>
    </row>
    <row r="15" spans="2:4" x14ac:dyDescent="0.2">
      <c r="B15" s="6">
        <v>21</v>
      </c>
      <c r="C15" s="12" t="s">
        <v>94</v>
      </c>
    </row>
    <row r="16" spans="2:4" x14ac:dyDescent="0.2">
      <c r="B16" s="6">
        <v>22</v>
      </c>
      <c r="C16" s="12" t="s">
        <v>95</v>
      </c>
    </row>
    <row r="17" spans="2:3" x14ac:dyDescent="0.2">
      <c r="B17" s="6">
        <v>23</v>
      </c>
      <c r="C17" s="12" t="s">
        <v>96</v>
      </c>
    </row>
  </sheetData>
  <hyperlinks>
    <hyperlink ref="C7" location="'1.1 FY2016'!A1" display="1.1 FY2016" xr:uid="{00000000-0004-0000-0100-000000000000}"/>
    <hyperlink ref="C8" location="'1.2 FY2017'!A1" display="1.2 FY2017" xr:uid="{00000000-0004-0000-0100-000001000000}"/>
    <hyperlink ref="C9" location="'1.3 FY2018'!A1" display="1.3 FY2018" xr:uid="{00000000-0004-0000-0100-000002000000}"/>
    <hyperlink ref="C11" location="'2.1 Database'!A1" display="2.1 Database" xr:uid="{00000000-0004-0000-0100-000003000000}"/>
    <hyperlink ref="C12" location="'2.2 P&amp;L statement'!A1" display="2.2 P&amp;L statement" xr:uid="{00000000-0004-0000-0100-000004000000}"/>
    <hyperlink ref="C14" location="'Stacked column'!A1" display="3.1 Column stacked chart with a secondary axis" xr:uid="{00000000-0004-0000-0100-000005000000}"/>
    <hyperlink ref="C15" location="'Dougnut chart'!A1" display="3.2 Doughnut chart" xr:uid="{00000000-0004-0000-0100-000006000000}"/>
    <hyperlink ref="C16" location="'Area chart'!A1" display="3.3 Area chart" xr:uid="{00000000-0004-0000-0100-000007000000}"/>
    <hyperlink ref="C17" location="'Bridge Chart'!A1" display="3.4 Bridge chart" xr:uid="{00000000-0004-0000-0100-000008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7"/>
  <sheetViews>
    <sheetView showGridLines="0" workbookViewId="0">
      <selection activeCell="B1" sqref="B1"/>
    </sheetView>
  </sheetViews>
  <sheetFormatPr defaultRowHeight="11.4" x14ac:dyDescent="0.2"/>
  <cols>
    <col min="1" max="1" width="2.44140625" style="28" customWidth="1"/>
    <col min="2" max="2" width="24.33203125" style="28" bestFit="1" customWidth="1"/>
    <col min="3" max="16384" width="8.88671875" style="28"/>
  </cols>
  <sheetData>
    <row r="1" spans="2:5" ht="15.6" x14ac:dyDescent="0.3">
      <c r="B1" s="2" t="s">
        <v>250</v>
      </c>
      <c r="C1" s="1"/>
      <c r="D1" s="1"/>
      <c r="E1" s="1"/>
    </row>
    <row r="2" spans="2:5" x14ac:dyDescent="0.2">
      <c r="B2" s="1"/>
      <c r="C2" s="1"/>
      <c r="D2" s="1"/>
      <c r="E2" s="1"/>
    </row>
    <row r="3" spans="2:5" ht="12.6" thickBot="1" x14ac:dyDescent="0.3">
      <c r="B3" s="55" t="s">
        <v>241</v>
      </c>
      <c r="C3" s="56" t="str">
        <f>'[1]2.2 P&amp;L statement'!C3</f>
        <v>FY16</v>
      </c>
      <c r="D3" s="56" t="str">
        <f>'[1]2.2 P&amp;L statement'!D3</f>
        <v>FY17</v>
      </c>
      <c r="E3" s="56" t="str">
        <f>'[1]2.2 P&amp;L statement'!E3</f>
        <v>FY18</v>
      </c>
    </row>
    <row r="4" spans="2:5" x14ac:dyDescent="0.2">
      <c r="B4" s="57" t="s">
        <v>223</v>
      </c>
      <c r="C4" s="58">
        <f>'[1]2.2 P&amp;L statement'!C4</f>
        <v>14.500341000000001</v>
      </c>
      <c r="D4" s="58">
        <f>'[1]2.2 P&amp;L statement'!D4</f>
        <v>16.148295364999999</v>
      </c>
      <c r="E4" s="58">
        <f>'[1]2.2 P&amp;L statement'!E4</f>
        <v>15.047803019</v>
      </c>
    </row>
    <row r="5" spans="2:5" x14ac:dyDescent="0.2">
      <c r="B5" s="57" t="s">
        <v>64</v>
      </c>
      <c r="C5" s="58">
        <f>'[1]2.2 P&amp;L statement'!C5</f>
        <v>4.7948561920000001</v>
      </c>
      <c r="D5" s="58">
        <f>'[1]2.2 P&amp;L statement'!D5</f>
        <v>6.9602176449999993</v>
      </c>
      <c r="E5" s="58">
        <f>'[1]2.2 P&amp;L statement'!E5</f>
        <v>6.3736175140000002</v>
      </c>
    </row>
    <row r="6" spans="2:5" x14ac:dyDescent="0.2">
      <c r="B6" s="57" t="s">
        <v>226</v>
      </c>
      <c r="C6" s="58">
        <f>'[1]2.2 P&amp;L statement'!C6</f>
        <v>3.2200542519999997</v>
      </c>
      <c r="D6" s="58">
        <f>'[1]2.2 P&amp;L statement'!D6</f>
        <v>2.9240919949999999</v>
      </c>
      <c r="E6" s="58">
        <f>'[1]2.2 P&amp;L statement'!E6</f>
        <v>4.8931777299999997</v>
      </c>
    </row>
    <row r="7" spans="2:5" x14ac:dyDescent="0.2">
      <c r="B7" s="57" t="s">
        <v>251</v>
      </c>
      <c r="C7" s="59">
        <f>'[1]2.2 P&amp;L statement'!C26</f>
        <v>0.80329281353949789</v>
      </c>
      <c r="D7" s="59">
        <f>'[1]2.2 P&amp;L statement'!D26</f>
        <v>0.79014052477841912</v>
      </c>
      <c r="E7" s="59">
        <f>'[1]2.2 P&amp;L statement'!E26</f>
        <v>0.78437246085651935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E20"/>
  <sheetViews>
    <sheetView showGridLines="0" workbookViewId="0">
      <selection activeCell="B1" sqref="B1"/>
    </sheetView>
  </sheetViews>
  <sheetFormatPr defaultRowHeight="11.4" x14ac:dyDescent="0.2"/>
  <cols>
    <col min="1" max="1" width="2.44140625" style="28" customWidth="1"/>
    <col min="2" max="2" width="17.6640625" style="28" bestFit="1" customWidth="1"/>
    <col min="3" max="16384" width="8.88671875" style="28"/>
  </cols>
  <sheetData>
    <row r="1" spans="2:5" ht="15.6" x14ac:dyDescent="0.3">
      <c r="B1" s="2" t="s">
        <v>252</v>
      </c>
      <c r="C1" s="1"/>
      <c r="D1" s="1"/>
      <c r="E1" s="1"/>
    </row>
    <row r="2" spans="2:5" x14ac:dyDescent="0.2">
      <c r="B2" s="1"/>
      <c r="C2" s="1"/>
      <c r="D2" s="1"/>
      <c r="E2" s="1"/>
    </row>
    <row r="3" spans="2:5" ht="12.6" thickBot="1" x14ac:dyDescent="0.3">
      <c r="B3" s="55" t="s">
        <v>241</v>
      </c>
      <c r="C3" s="56" t="str">
        <f>'[1]2.2 P&amp;L statement'!C3</f>
        <v>FY16</v>
      </c>
      <c r="D3" s="56" t="str">
        <f>'[1]2.2 P&amp;L statement'!D3</f>
        <v>FY17</v>
      </c>
      <c r="E3" s="56" t="str">
        <f>'[1]2.2 P&amp;L statement'!E3</f>
        <v>FY18</v>
      </c>
    </row>
    <row r="4" spans="2:5" x14ac:dyDescent="0.2">
      <c r="B4" s="58" t="str">
        <f>'[1]2.2 P&amp;L statement'!B4</f>
        <v>Net Sales</v>
      </c>
      <c r="C4" s="58">
        <f>'[1]2.2 P&amp;L statement'!C4</f>
        <v>14.500341000000001</v>
      </c>
      <c r="D4" s="58">
        <f>'[1]2.2 P&amp;L statement'!D4</f>
        <v>16.148295364999999</v>
      </c>
      <c r="E4" s="58">
        <f>'[1]2.2 P&amp;L statement'!E4</f>
        <v>15.047803019</v>
      </c>
    </row>
    <row r="5" spans="2:5" x14ac:dyDescent="0.2">
      <c r="B5" s="58" t="str">
        <f>'[1]2.2 P&amp;L statement'!B5</f>
        <v>Other revenues</v>
      </c>
      <c r="C5" s="58">
        <f>'[1]2.2 P&amp;L statement'!C5</f>
        <v>4.7948561920000001</v>
      </c>
      <c r="D5" s="58">
        <f>'[1]2.2 P&amp;L statement'!D5</f>
        <v>6.9602176449999993</v>
      </c>
      <c r="E5" s="58">
        <f>'[1]2.2 P&amp;L statement'!E5</f>
        <v>6.3736175140000002</v>
      </c>
    </row>
    <row r="6" spans="2:5" ht="12" thickBot="1" x14ac:dyDescent="0.25">
      <c r="B6" s="63" t="str">
        <f>'[1]2.2 P&amp;L statement'!B6</f>
        <v>Recharges</v>
      </c>
      <c r="C6" s="63">
        <f>'[1]2.2 P&amp;L statement'!C6</f>
        <v>3.2200542519999997</v>
      </c>
      <c r="D6" s="63">
        <f>'[1]2.2 P&amp;L statement'!D6</f>
        <v>2.9240919949999999</v>
      </c>
      <c r="E6" s="63">
        <f>'[1]2.2 P&amp;L statement'!E6</f>
        <v>4.8931777299999997</v>
      </c>
    </row>
    <row r="7" spans="2:5" ht="12" x14ac:dyDescent="0.25">
      <c r="B7" s="66" t="s">
        <v>260</v>
      </c>
      <c r="C7" s="64">
        <f>SUM(C4:C6)</f>
        <v>22.515251444</v>
      </c>
      <c r="D7" s="64">
        <f t="shared" ref="D7:E7" si="0">SUM(D4:D6)</f>
        <v>26.032605005000001</v>
      </c>
      <c r="E7" s="64">
        <f t="shared" si="0"/>
        <v>26.314598263000001</v>
      </c>
    </row>
    <row r="20" spans="3:3" x14ac:dyDescent="0.2">
      <c r="C20" s="6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5"/>
  <sheetViews>
    <sheetView showGridLines="0" workbookViewId="0">
      <selection activeCell="B1" sqref="B1"/>
    </sheetView>
  </sheetViews>
  <sheetFormatPr defaultRowHeight="11.4" x14ac:dyDescent="0.2"/>
  <cols>
    <col min="1" max="1" width="2.77734375" style="28" customWidth="1"/>
    <col min="2" max="2" width="19.44140625" style="28" bestFit="1" customWidth="1"/>
    <col min="3" max="16384" width="8.88671875" style="28"/>
  </cols>
  <sheetData>
    <row r="1" spans="2:5" ht="15.6" x14ac:dyDescent="0.3">
      <c r="B1" s="2" t="s">
        <v>253</v>
      </c>
      <c r="C1" s="1"/>
      <c r="D1" s="1"/>
      <c r="E1" s="1"/>
    </row>
    <row r="2" spans="2:5" x14ac:dyDescent="0.2">
      <c r="B2" s="1"/>
      <c r="C2" s="1"/>
      <c r="D2" s="1"/>
      <c r="E2" s="1"/>
    </row>
    <row r="3" spans="2:5" ht="12.6" thickBot="1" x14ac:dyDescent="0.3">
      <c r="B3" s="55" t="s">
        <v>241</v>
      </c>
      <c r="C3" s="56" t="str">
        <f>'[1]2.2 P&amp;L statement'!C3</f>
        <v>FY16</v>
      </c>
      <c r="D3" s="56" t="str">
        <f>'[1]2.2 P&amp;L statement'!D3</f>
        <v>FY17</v>
      </c>
      <c r="E3" s="56" t="str">
        <f>'[1]2.2 P&amp;L statement'!E3</f>
        <v>FY18</v>
      </c>
    </row>
    <row r="4" spans="2:5" x14ac:dyDescent="0.2">
      <c r="B4" s="57" t="s">
        <v>254</v>
      </c>
      <c r="C4" s="58">
        <v>22.515251444</v>
      </c>
      <c r="D4" s="58">
        <v>26.032605005000001</v>
      </c>
      <c r="E4" s="58">
        <v>26.314598263000001</v>
      </c>
    </row>
    <row r="5" spans="2:5" x14ac:dyDescent="0.2">
      <c r="B5" s="1" t="s">
        <v>251</v>
      </c>
      <c r="C5" s="60">
        <v>0.80329281353949789</v>
      </c>
      <c r="D5" s="60">
        <v>0.79014052477841912</v>
      </c>
      <c r="E5" s="60">
        <v>0.78437246085651935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9"/>
  <sheetViews>
    <sheetView showGridLines="0" workbookViewId="0">
      <selection activeCell="B1" sqref="B1"/>
    </sheetView>
  </sheetViews>
  <sheetFormatPr defaultRowHeight="11.4" x14ac:dyDescent="0.2"/>
  <cols>
    <col min="1" max="1" width="3.21875" style="28" customWidth="1"/>
    <col min="2" max="2" width="19.88671875" style="28" customWidth="1"/>
    <col min="3" max="16384" width="8.88671875" style="28"/>
  </cols>
  <sheetData>
    <row r="1" spans="2:3" ht="15.6" x14ac:dyDescent="0.3">
      <c r="B1" s="2" t="s">
        <v>255</v>
      </c>
      <c r="C1" s="58"/>
    </row>
    <row r="2" spans="2:3" x14ac:dyDescent="0.2">
      <c r="B2" s="61"/>
      <c r="C2" s="61"/>
    </row>
    <row r="3" spans="2:3" x14ac:dyDescent="0.2">
      <c r="B3" s="61"/>
      <c r="C3" s="61"/>
    </row>
    <row r="4" spans="2:3" x14ac:dyDescent="0.2">
      <c r="B4" s="61" t="s">
        <v>256</v>
      </c>
      <c r="C4" s="61">
        <v>4.2437563400000018</v>
      </c>
    </row>
    <row r="5" spans="2:3" x14ac:dyDescent="0.2">
      <c r="B5" s="61" t="s">
        <v>257</v>
      </c>
      <c r="C5" s="61">
        <v>0.28199325799999997</v>
      </c>
    </row>
    <row r="6" spans="2:3" ht="10.199999999999999" customHeight="1" x14ac:dyDescent="0.2">
      <c r="B6" s="62" t="s">
        <v>261</v>
      </c>
      <c r="C6" s="61">
        <v>-0.21096324199999916</v>
      </c>
    </row>
    <row r="7" spans="2:3" x14ac:dyDescent="0.2">
      <c r="B7" s="61" t="s">
        <v>258</v>
      </c>
      <c r="C7" s="61">
        <v>0.97571168500000027</v>
      </c>
    </row>
    <row r="8" spans="2:3" x14ac:dyDescent="0.2">
      <c r="B8" s="61" t="s">
        <v>259</v>
      </c>
      <c r="C8" s="61">
        <v>5.2904980409999993</v>
      </c>
    </row>
    <row r="9" spans="2:3" x14ac:dyDescent="0.2">
      <c r="B9" s="61"/>
      <c r="C9" s="61"/>
    </row>
    <row r="10" spans="2:3" x14ac:dyDescent="0.2">
      <c r="B10" s="61"/>
      <c r="C10" s="61"/>
    </row>
    <row r="19" spans="17:17" x14ac:dyDescent="0.2">
      <c r="Q19" s="6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:B12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" spans="2:2" ht="15.6" x14ac:dyDescent="0.3">
      <c r="B1" s="2"/>
    </row>
    <row r="12" spans="2:2" ht="39.6" x14ac:dyDescent="0.65">
      <c r="B12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96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25" style="1" bestFit="1" customWidth="1"/>
    <col min="4" max="4" width="15.5546875" style="4" bestFit="1" customWidth="1"/>
    <col min="5" max="5" width="22" style="1" bestFit="1" customWidth="1"/>
    <col min="6" max="6" width="13.5546875" style="1" customWidth="1"/>
    <col min="7" max="7" width="14.88671875" style="4" bestFit="1" customWidth="1"/>
    <col min="8" max="16384" width="9.109375" style="1"/>
  </cols>
  <sheetData>
    <row r="1" spans="2:7" ht="15.6" x14ac:dyDescent="0.3">
      <c r="B1" s="2" t="s">
        <v>105</v>
      </c>
      <c r="C1" s="2"/>
    </row>
    <row r="4" spans="2:7" x14ac:dyDescent="0.2">
      <c r="B4" s="1" t="s">
        <v>112</v>
      </c>
      <c r="C4" s="22" t="s">
        <v>109</v>
      </c>
      <c r="D4" s="4" t="s">
        <v>31</v>
      </c>
      <c r="E4" s="22" t="s">
        <v>108</v>
      </c>
      <c r="F4" s="22" t="s">
        <v>110</v>
      </c>
      <c r="G4" s="4" t="s">
        <v>111</v>
      </c>
    </row>
    <row r="5" spans="2:7" x14ac:dyDescent="0.2">
      <c r="B5" s="1" t="s">
        <v>113</v>
      </c>
      <c r="C5" s="22" t="s">
        <v>63</v>
      </c>
      <c r="D5" s="20">
        <v>111111</v>
      </c>
      <c r="E5" s="22" t="s">
        <v>97</v>
      </c>
      <c r="F5" s="17">
        <v>-14500341</v>
      </c>
      <c r="G5" s="35">
        <v>2001110000</v>
      </c>
    </row>
    <row r="6" spans="2:7" x14ac:dyDescent="0.2">
      <c r="B6" s="1" t="s">
        <v>114</v>
      </c>
      <c r="C6" s="22" t="s">
        <v>64</v>
      </c>
      <c r="D6" s="20">
        <v>111111</v>
      </c>
      <c r="E6" s="22" t="s">
        <v>97</v>
      </c>
      <c r="F6" s="17">
        <v>-4794856.1919999998</v>
      </c>
      <c r="G6" s="35">
        <v>2001190000</v>
      </c>
    </row>
    <row r="7" spans="2:7" x14ac:dyDescent="0.2">
      <c r="B7" s="1" t="s">
        <v>115</v>
      </c>
      <c r="C7" s="22" t="s">
        <v>65</v>
      </c>
      <c r="D7" s="20">
        <v>1009</v>
      </c>
      <c r="E7" s="22" t="s">
        <v>35</v>
      </c>
      <c r="F7" s="17">
        <v>-154890.4</v>
      </c>
      <c r="G7" s="35">
        <v>2020000000</v>
      </c>
    </row>
    <row r="8" spans="2:7" x14ac:dyDescent="0.2">
      <c r="B8" s="1" t="s">
        <v>116</v>
      </c>
      <c r="C8" s="22" t="s">
        <v>65</v>
      </c>
      <c r="D8" s="20">
        <v>1007</v>
      </c>
      <c r="E8" s="22" t="s">
        <v>37</v>
      </c>
      <c r="F8" s="17">
        <v>-1180894.0520000001</v>
      </c>
      <c r="G8" s="35">
        <v>2020000000</v>
      </c>
    </row>
    <row r="9" spans="2:7" x14ac:dyDescent="0.2">
      <c r="B9" s="1" t="s">
        <v>117</v>
      </c>
      <c r="C9" s="22" t="s">
        <v>65</v>
      </c>
      <c r="D9" s="20">
        <v>1008</v>
      </c>
      <c r="E9" s="22" t="s">
        <v>39</v>
      </c>
      <c r="F9" s="17">
        <v>-793079.51199999999</v>
      </c>
      <c r="G9" s="35">
        <v>2020000000</v>
      </c>
    </row>
    <row r="10" spans="2:7" x14ac:dyDescent="0.2">
      <c r="B10" s="1" t="s">
        <v>118</v>
      </c>
      <c r="C10" s="22" t="s">
        <v>65</v>
      </c>
      <c r="D10" s="20">
        <v>111101</v>
      </c>
      <c r="E10" s="22" t="s">
        <v>1</v>
      </c>
      <c r="F10" s="17">
        <v>-2277197.6</v>
      </c>
      <c r="G10" s="35">
        <v>2020000000</v>
      </c>
    </row>
    <row r="11" spans="2:7" x14ac:dyDescent="0.2">
      <c r="B11" s="1" t="s">
        <v>119</v>
      </c>
      <c r="C11" s="22" t="s">
        <v>98</v>
      </c>
      <c r="D11" s="20">
        <v>111111</v>
      </c>
      <c r="E11" s="22" t="s">
        <v>97</v>
      </c>
      <c r="F11" s="17">
        <v>4428911.7640000004</v>
      </c>
      <c r="G11" s="35">
        <v>2021900000</v>
      </c>
    </row>
    <row r="12" spans="2:7" x14ac:dyDescent="0.2">
      <c r="B12" s="1" t="s">
        <v>120</v>
      </c>
      <c r="C12" s="22" t="s">
        <v>67</v>
      </c>
      <c r="D12" s="20">
        <v>111111</v>
      </c>
      <c r="E12" s="22" t="s">
        <v>97</v>
      </c>
      <c r="F12" s="17">
        <v>16977.628000000001</v>
      </c>
      <c r="G12" s="35">
        <v>2024080000</v>
      </c>
    </row>
    <row r="13" spans="2:7" x14ac:dyDescent="0.2">
      <c r="B13" s="1" t="s">
        <v>121</v>
      </c>
      <c r="C13" s="22" t="s">
        <v>66</v>
      </c>
      <c r="D13" s="20">
        <v>88</v>
      </c>
      <c r="E13" s="22" t="s">
        <v>32</v>
      </c>
      <c r="F13" s="17">
        <v>2245437.54</v>
      </c>
      <c r="G13" s="35">
        <v>2024090000</v>
      </c>
    </row>
    <row r="14" spans="2:7" x14ac:dyDescent="0.2">
      <c r="B14" s="1" t="s">
        <v>122</v>
      </c>
      <c r="C14" s="22" t="s">
        <v>66</v>
      </c>
      <c r="D14" s="20">
        <v>111111</v>
      </c>
      <c r="E14" s="22" t="s">
        <v>97</v>
      </c>
      <c r="F14" s="17">
        <v>16605.634000000002</v>
      </c>
      <c r="G14" s="35">
        <v>2024090000</v>
      </c>
    </row>
    <row r="15" spans="2:7" x14ac:dyDescent="0.2">
      <c r="B15" s="1" t="s">
        <v>123</v>
      </c>
      <c r="C15" s="22" t="s">
        <v>2</v>
      </c>
      <c r="D15" s="20">
        <v>111111</v>
      </c>
      <c r="E15" s="22" t="s">
        <v>97</v>
      </c>
      <c r="F15" s="17">
        <v>4683394.0460000001</v>
      </c>
      <c r="G15" s="35">
        <v>2041000000</v>
      </c>
    </row>
    <row r="16" spans="2:7" x14ac:dyDescent="0.2">
      <c r="B16" s="1" t="s">
        <v>124</v>
      </c>
      <c r="C16" s="22" t="s">
        <v>68</v>
      </c>
      <c r="D16" s="20">
        <v>111101</v>
      </c>
      <c r="E16" s="22" t="s">
        <v>1</v>
      </c>
      <c r="F16" s="17">
        <v>1143051.5760000001</v>
      </c>
      <c r="G16" s="35">
        <v>2042000000</v>
      </c>
    </row>
    <row r="17" spans="2:7" x14ac:dyDescent="0.2">
      <c r="B17" s="1" t="s">
        <v>125</v>
      </c>
      <c r="C17" s="22" t="s">
        <v>68</v>
      </c>
      <c r="D17" s="20">
        <v>88</v>
      </c>
      <c r="E17" s="22" t="s">
        <v>32</v>
      </c>
      <c r="F17" s="17">
        <v>239379.61800000002</v>
      </c>
      <c r="G17" s="35">
        <v>2042000000</v>
      </c>
    </row>
    <row r="18" spans="2:7" x14ac:dyDescent="0.2">
      <c r="B18" s="1" t="s">
        <v>126</v>
      </c>
      <c r="C18" s="22" t="s">
        <v>69</v>
      </c>
      <c r="D18" s="20">
        <v>111101</v>
      </c>
      <c r="E18" s="22" t="s">
        <v>1</v>
      </c>
      <c r="F18" s="17">
        <v>104913.8</v>
      </c>
      <c r="G18" s="35">
        <v>2045000000</v>
      </c>
    </row>
    <row r="19" spans="2:7" x14ac:dyDescent="0.2">
      <c r="B19" s="1" t="s">
        <v>127</v>
      </c>
      <c r="C19" s="22" t="s">
        <v>70</v>
      </c>
      <c r="D19" s="20">
        <v>111101</v>
      </c>
      <c r="E19" s="22" t="s">
        <v>1</v>
      </c>
      <c r="F19" s="17">
        <v>2003262.2180000001</v>
      </c>
      <c r="G19" s="35">
        <v>2051210000</v>
      </c>
    </row>
    <row r="20" spans="2:7" x14ac:dyDescent="0.2">
      <c r="B20" s="1" t="s">
        <v>128</v>
      </c>
      <c r="C20" s="22" t="s">
        <v>70</v>
      </c>
      <c r="D20" s="20">
        <v>1</v>
      </c>
      <c r="E20" s="22" t="s">
        <v>1</v>
      </c>
      <c r="F20" s="17">
        <v>41981.296000000002</v>
      </c>
      <c r="G20" s="35">
        <v>2051210000</v>
      </c>
    </row>
    <row r="21" spans="2:7" x14ac:dyDescent="0.2">
      <c r="B21" s="1" t="s">
        <v>129</v>
      </c>
      <c r="C21" s="22" t="s">
        <v>71</v>
      </c>
      <c r="D21" s="20" t="s">
        <v>4</v>
      </c>
      <c r="E21" s="22" t="s">
        <v>40</v>
      </c>
      <c r="F21" s="17">
        <v>-2156147.4</v>
      </c>
      <c r="G21" s="35">
        <v>2069010000</v>
      </c>
    </row>
    <row r="22" spans="2:7" x14ac:dyDescent="0.2">
      <c r="B22" s="1" t="s">
        <v>130</v>
      </c>
      <c r="C22" s="22" t="s">
        <v>71</v>
      </c>
      <c r="D22" s="20">
        <v>14</v>
      </c>
      <c r="E22" s="22" t="s">
        <v>41</v>
      </c>
      <c r="F22" s="17">
        <v>-291428.55199999997</v>
      </c>
      <c r="G22" s="35">
        <v>2069010000</v>
      </c>
    </row>
    <row r="23" spans="2:7" x14ac:dyDescent="0.2">
      <c r="B23" s="1" t="s">
        <v>131</v>
      </c>
      <c r="C23" s="22" t="s">
        <v>71</v>
      </c>
      <c r="D23" s="20">
        <v>1037</v>
      </c>
      <c r="E23" s="22" t="s">
        <v>46</v>
      </c>
      <c r="F23" s="17">
        <v>0</v>
      </c>
      <c r="G23" s="35">
        <v>2069010000</v>
      </c>
    </row>
    <row r="24" spans="2:7" x14ac:dyDescent="0.2">
      <c r="B24" s="1" t="s">
        <v>132</v>
      </c>
      <c r="C24" s="22" t="s">
        <v>71</v>
      </c>
      <c r="D24" s="20" t="s">
        <v>5</v>
      </c>
      <c r="E24" s="22" t="s">
        <v>45</v>
      </c>
      <c r="F24" s="17">
        <v>-33736.5</v>
      </c>
      <c r="G24" s="35">
        <v>2069010000</v>
      </c>
    </row>
    <row r="25" spans="2:7" x14ac:dyDescent="0.2">
      <c r="B25" s="1" t="s">
        <v>133</v>
      </c>
      <c r="C25" s="22" t="s">
        <v>71</v>
      </c>
      <c r="D25" s="20">
        <v>1009</v>
      </c>
      <c r="E25" s="22" t="s">
        <v>35</v>
      </c>
      <c r="F25" s="17">
        <v>0</v>
      </c>
      <c r="G25" s="35">
        <v>2069010000</v>
      </c>
    </row>
    <row r="26" spans="2:7" x14ac:dyDescent="0.2">
      <c r="B26" s="1" t="s">
        <v>134</v>
      </c>
      <c r="C26" s="22" t="s">
        <v>71</v>
      </c>
      <c r="D26" s="20">
        <v>1007</v>
      </c>
      <c r="E26" s="22" t="s">
        <v>37</v>
      </c>
      <c r="F26" s="17">
        <v>0</v>
      </c>
      <c r="G26" s="35">
        <v>2069010000</v>
      </c>
    </row>
    <row r="27" spans="2:7" x14ac:dyDescent="0.2">
      <c r="B27" s="1" t="s">
        <v>135</v>
      </c>
      <c r="C27" s="22" t="s">
        <v>71</v>
      </c>
      <c r="D27" s="20">
        <v>1008</v>
      </c>
      <c r="E27" s="22" t="s">
        <v>39</v>
      </c>
      <c r="F27" s="17">
        <v>0</v>
      </c>
      <c r="G27" s="35">
        <v>2069010000</v>
      </c>
    </row>
    <row r="28" spans="2:7" x14ac:dyDescent="0.2">
      <c r="B28" s="1" t="s">
        <v>136</v>
      </c>
      <c r="C28" s="22" t="s">
        <v>71</v>
      </c>
      <c r="D28" s="20">
        <v>1240</v>
      </c>
      <c r="E28" s="22" t="s">
        <v>44</v>
      </c>
      <c r="F28" s="17">
        <v>-199600.4</v>
      </c>
      <c r="G28" s="35">
        <v>2069010000</v>
      </c>
    </row>
    <row r="29" spans="2:7" x14ac:dyDescent="0.2">
      <c r="B29" s="1" t="s">
        <v>137</v>
      </c>
      <c r="C29" s="22" t="s">
        <v>71</v>
      </c>
      <c r="D29" s="20">
        <v>111111</v>
      </c>
      <c r="E29" s="22" t="s">
        <v>97</v>
      </c>
      <c r="F29" s="17">
        <v>-539141.4</v>
      </c>
      <c r="G29" s="35">
        <v>2069010000</v>
      </c>
    </row>
    <row r="30" spans="2:7" x14ac:dyDescent="0.2">
      <c r="B30" s="1" t="s">
        <v>138</v>
      </c>
      <c r="C30" s="22" t="s">
        <v>72</v>
      </c>
      <c r="D30" s="20">
        <v>111111</v>
      </c>
      <c r="E30" s="22" t="s">
        <v>97</v>
      </c>
      <c r="F30" s="17">
        <v>-57.221999999999994</v>
      </c>
      <c r="G30" s="35">
        <v>2069980000</v>
      </c>
    </row>
    <row r="31" spans="2:7" x14ac:dyDescent="0.2">
      <c r="B31" s="1" t="s">
        <v>139</v>
      </c>
      <c r="C31" s="22" t="s">
        <v>73</v>
      </c>
      <c r="D31" s="20">
        <v>111111</v>
      </c>
      <c r="E31" s="22" t="s">
        <v>97</v>
      </c>
      <c r="F31" s="17">
        <v>22314.879999999997</v>
      </c>
      <c r="G31" s="35">
        <v>2070400000</v>
      </c>
    </row>
    <row r="32" spans="2:7" x14ac:dyDescent="0.2">
      <c r="B32" s="1" t="s">
        <v>140</v>
      </c>
      <c r="C32" s="22" t="s">
        <v>74</v>
      </c>
      <c r="D32" s="20">
        <v>88</v>
      </c>
      <c r="E32" s="22" t="s">
        <v>32</v>
      </c>
      <c r="F32" s="17">
        <v>204000</v>
      </c>
      <c r="G32" s="35">
        <v>2070500000</v>
      </c>
    </row>
    <row r="33" spans="2:7" x14ac:dyDescent="0.2">
      <c r="B33" s="1" t="s">
        <v>141</v>
      </c>
      <c r="C33" s="22" t="s">
        <v>74</v>
      </c>
      <c r="D33" s="20">
        <v>111111</v>
      </c>
      <c r="E33" s="22" t="s">
        <v>97</v>
      </c>
      <c r="F33" s="17">
        <v>138.41399999999999</v>
      </c>
      <c r="G33" s="35">
        <v>2070500000</v>
      </c>
    </row>
    <row r="34" spans="2:7" x14ac:dyDescent="0.2">
      <c r="B34" s="1" t="s">
        <v>142</v>
      </c>
      <c r="C34" s="22" t="s">
        <v>75</v>
      </c>
      <c r="D34" s="20">
        <v>111111</v>
      </c>
      <c r="E34" s="22" t="s">
        <v>97</v>
      </c>
      <c r="F34" s="17">
        <v>1127445.872</v>
      </c>
      <c r="G34" s="35">
        <v>2070600000</v>
      </c>
    </row>
    <row r="35" spans="2:7" x14ac:dyDescent="0.2">
      <c r="B35" s="1" t="s">
        <v>143</v>
      </c>
      <c r="C35" s="22" t="s">
        <v>76</v>
      </c>
      <c r="D35" s="20" t="s">
        <v>6</v>
      </c>
      <c r="E35" s="22" t="s">
        <v>42</v>
      </c>
      <c r="F35" s="17">
        <v>133722</v>
      </c>
      <c r="G35" s="35">
        <v>2070900000</v>
      </c>
    </row>
    <row r="36" spans="2:7" x14ac:dyDescent="0.2">
      <c r="B36" s="1" t="s">
        <v>144</v>
      </c>
      <c r="C36" s="22" t="s">
        <v>76</v>
      </c>
      <c r="D36" s="20" t="s">
        <v>7</v>
      </c>
      <c r="E36" s="22" t="s">
        <v>43</v>
      </c>
      <c r="F36" s="17">
        <v>328061.886</v>
      </c>
      <c r="G36" s="35">
        <v>2070900000</v>
      </c>
    </row>
    <row r="37" spans="2:7" x14ac:dyDescent="0.2">
      <c r="B37" s="1" t="s">
        <v>145</v>
      </c>
      <c r="C37" s="22" t="s">
        <v>76</v>
      </c>
      <c r="D37" s="20">
        <v>111111</v>
      </c>
      <c r="E37" s="22" t="s">
        <v>97</v>
      </c>
      <c r="F37" s="17">
        <v>2081304.3219999997</v>
      </c>
      <c r="G37" s="35">
        <v>2070900000</v>
      </c>
    </row>
    <row r="38" spans="2:7" x14ac:dyDescent="0.2">
      <c r="B38" s="1" t="s">
        <v>146</v>
      </c>
      <c r="C38" s="22" t="s">
        <v>8</v>
      </c>
      <c r="D38" s="20">
        <v>111111</v>
      </c>
      <c r="E38" s="22" t="s">
        <v>97</v>
      </c>
      <c r="F38" s="17">
        <v>33410.031999999999</v>
      </c>
      <c r="G38" s="35">
        <v>2071000000</v>
      </c>
    </row>
    <row r="39" spans="2:7" x14ac:dyDescent="0.2">
      <c r="B39" s="1" t="s">
        <v>147</v>
      </c>
      <c r="C39" s="22" t="s">
        <v>77</v>
      </c>
      <c r="D39" s="20">
        <v>111111</v>
      </c>
      <c r="E39" s="22" t="s">
        <v>97</v>
      </c>
      <c r="F39" s="17">
        <v>213090.85199999998</v>
      </c>
      <c r="G39" s="35">
        <v>2071100000</v>
      </c>
    </row>
    <row r="40" spans="2:7" x14ac:dyDescent="0.2">
      <c r="B40" s="1" t="s">
        <v>148</v>
      </c>
      <c r="C40" s="22" t="s">
        <v>9</v>
      </c>
      <c r="D40" s="20">
        <v>111111</v>
      </c>
      <c r="E40" s="22" t="s">
        <v>97</v>
      </c>
      <c r="F40" s="17">
        <v>1813525.004</v>
      </c>
      <c r="G40" s="35">
        <v>2071209200</v>
      </c>
    </row>
    <row r="41" spans="2:7" x14ac:dyDescent="0.2">
      <c r="B41" s="1" t="s">
        <v>149</v>
      </c>
      <c r="C41" s="22" t="s">
        <v>78</v>
      </c>
      <c r="D41" s="20">
        <v>111111</v>
      </c>
      <c r="E41" s="22" t="s">
        <v>97</v>
      </c>
      <c r="F41" s="17">
        <v>5552.2</v>
      </c>
      <c r="G41" s="35">
        <v>2071209400</v>
      </c>
    </row>
    <row r="42" spans="2:7" x14ac:dyDescent="0.2">
      <c r="B42" s="1" t="s">
        <v>150</v>
      </c>
      <c r="C42" s="22" t="s">
        <v>79</v>
      </c>
      <c r="D42" s="20">
        <v>111111</v>
      </c>
      <c r="E42" s="22" t="s">
        <v>97</v>
      </c>
      <c r="F42" s="17">
        <v>43868.975999999995</v>
      </c>
      <c r="G42" s="35">
        <v>2071209500</v>
      </c>
    </row>
    <row r="43" spans="2:7" x14ac:dyDescent="0.2">
      <c r="B43" s="1" t="s">
        <v>151</v>
      </c>
      <c r="C43" s="22" t="s">
        <v>80</v>
      </c>
      <c r="D43" s="20">
        <v>111101</v>
      </c>
      <c r="E43" s="22" t="s">
        <v>1</v>
      </c>
      <c r="F43" s="17">
        <v>10934.671999999999</v>
      </c>
      <c r="G43" s="35">
        <v>2071980000</v>
      </c>
    </row>
    <row r="44" spans="2:7" x14ac:dyDescent="0.2">
      <c r="B44" s="1" t="s">
        <v>152</v>
      </c>
      <c r="C44" s="22" t="s">
        <v>81</v>
      </c>
      <c r="D44" s="20">
        <v>111111</v>
      </c>
      <c r="E44" s="22" t="s">
        <v>97</v>
      </c>
      <c r="F44" s="17">
        <v>20400</v>
      </c>
      <c r="G44" s="35">
        <v>2079022000</v>
      </c>
    </row>
    <row r="45" spans="2:7" x14ac:dyDescent="0.2">
      <c r="B45" s="1" t="s">
        <v>153</v>
      </c>
      <c r="C45" s="22" t="s">
        <v>82</v>
      </c>
      <c r="D45" s="20">
        <v>105</v>
      </c>
      <c r="E45" s="22" t="s">
        <v>33</v>
      </c>
      <c r="F45" s="17">
        <v>0</v>
      </c>
      <c r="G45" s="35">
        <v>2079070000</v>
      </c>
    </row>
    <row r="46" spans="2:7" x14ac:dyDescent="0.2">
      <c r="B46" s="1" t="s">
        <v>154</v>
      </c>
      <c r="C46" s="22" t="s">
        <v>82</v>
      </c>
      <c r="D46" s="20">
        <v>111111</v>
      </c>
      <c r="E46" s="22" t="s">
        <v>97</v>
      </c>
      <c r="F46" s="17">
        <v>563918.152</v>
      </c>
      <c r="G46" s="35">
        <v>2079070000</v>
      </c>
    </row>
    <row r="47" spans="2:7" x14ac:dyDescent="0.2">
      <c r="B47" s="1" t="s">
        <v>155</v>
      </c>
      <c r="C47" s="22" t="s">
        <v>83</v>
      </c>
      <c r="D47" s="20">
        <v>1009</v>
      </c>
      <c r="E47" s="22" t="s">
        <v>35</v>
      </c>
      <c r="F47" s="17">
        <v>0</v>
      </c>
      <c r="G47" s="35">
        <v>2079080000</v>
      </c>
    </row>
    <row r="48" spans="2:7" x14ac:dyDescent="0.2">
      <c r="B48" s="1" t="s">
        <v>156</v>
      </c>
      <c r="C48" s="22" t="s">
        <v>83</v>
      </c>
      <c r="D48" s="20">
        <v>1007</v>
      </c>
      <c r="E48" s="22" t="s">
        <v>37</v>
      </c>
      <c r="F48" s="17">
        <v>0</v>
      </c>
      <c r="G48" s="35">
        <v>2079080000</v>
      </c>
    </row>
    <row r="49" spans="2:7" x14ac:dyDescent="0.2">
      <c r="B49" s="1" t="s">
        <v>157</v>
      </c>
      <c r="C49" s="22" t="s">
        <v>83</v>
      </c>
      <c r="D49" s="20">
        <v>1008</v>
      </c>
      <c r="E49" s="22" t="s">
        <v>39</v>
      </c>
      <c r="F49" s="17">
        <v>0</v>
      </c>
      <c r="G49" s="35">
        <v>2079080000</v>
      </c>
    </row>
    <row r="50" spans="2:7" x14ac:dyDescent="0.2">
      <c r="B50" s="1" t="s">
        <v>158</v>
      </c>
      <c r="C50" s="22" t="s">
        <v>84</v>
      </c>
      <c r="D50" s="20">
        <v>1009</v>
      </c>
      <c r="E50" s="22" t="s">
        <v>35</v>
      </c>
      <c r="F50" s="17">
        <v>0</v>
      </c>
      <c r="G50" s="35">
        <v>2082280000</v>
      </c>
    </row>
    <row r="51" spans="2:7" x14ac:dyDescent="0.2">
      <c r="B51" s="1" t="s">
        <v>159</v>
      </c>
      <c r="C51" s="22" t="s">
        <v>84</v>
      </c>
      <c r="D51" s="20">
        <v>1007</v>
      </c>
      <c r="E51" s="22" t="s">
        <v>37</v>
      </c>
      <c r="F51" s="17">
        <v>0</v>
      </c>
      <c r="G51" s="35">
        <v>2082280000</v>
      </c>
    </row>
    <row r="52" spans="2:7" x14ac:dyDescent="0.2">
      <c r="B52" s="1" t="s">
        <v>160</v>
      </c>
      <c r="C52" s="22" t="s">
        <v>84</v>
      </c>
      <c r="D52" s="20">
        <v>1008</v>
      </c>
      <c r="E52" s="22" t="s">
        <v>39</v>
      </c>
      <c r="F52" s="17">
        <v>0</v>
      </c>
      <c r="G52" s="35">
        <v>2082280000</v>
      </c>
    </row>
    <row r="53" spans="2:7" x14ac:dyDescent="0.2">
      <c r="B53" s="1" t="s">
        <v>161</v>
      </c>
      <c r="C53" s="22" t="s">
        <v>84</v>
      </c>
      <c r="D53" s="20">
        <v>1240</v>
      </c>
      <c r="E53" s="22" t="s">
        <v>44</v>
      </c>
      <c r="F53" s="17">
        <v>-35810.228000000003</v>
      </c>
      <c r="G53" s="35">
        <v>2082280000</v>
      </c>
    </row>
    <row r="54" spans="2:7" x14ac:dyDescent="0.2">
      <c r="B54" s="1" t="s">
        <v>162</v>
      </c>
      <c r="C54" s="22" t="s">
        <v>84</v>
      </c>
      <c r="D54" s="20">
        <v>111111</v>
      </c>
      <c r="E54" s="22" t="s">
        <v>97</v>
      </c>
      <c r="F54" s="17">
        <v>-51927.417999999998</v>
      </c>
      <c r="G54" s="35">
        <v>2082280000</v>
      </c>
    </row>
    <row r="55" spans="2:7" x14ac:dyDescent="0.2">
      <c r="B55" s="1" t="s">
        <v>163</v>
      </c>
      <c r="C55" s="22" t="s">
        <v>10</v>
      </c>
      <c r="D55" s="20">
        <v>111101</v>
      </c>
      <c r="E55" s="22" t="s">
        <v>1</v>
      </c>
      <c r="F55" s="17">
        <v>-862270.63399999996</v>
      </c>
      <c r="G55" s="35">
        <v>2082202000</v>
      </c>
    </row>
    <row r="56" spans="2:7" x14ac:dyDescent="0.2">
      <c r="B56" s="1" t="s">
        <v>164</v>
      </c>
      <c r="C56" s="22" t="s">
        <v>85</v>
      </c>
      <c r="D56" s="20">
        <v>111101</v>
      </c>
      <c r="E56" s="22" t="s">
        <v>1</v>
      </c>
      <c r="F56" s="17">
        <v>22763</v>
      </c>
      <c r="G56" s="35">
        <v>2082208200</v>
      </c>
    </row>
    <row r="57" spans="2:7" x14ac:dyDescent="0.2">
      <c r="B57" s="1" t="s">
        <v>165</v>
      </c>
      <c r="C57" s="22" t="s">
        <v>86</v>
      </c>
      <c r="D57" s="20">
        <v>88</v>
      </c>
      <c r="E57" s="22" t="s">
        <v>32</v>
      </c>
      <c r="F57" s="17">
        <v>2930430.0120000001</v>
      </c>
      <c r="G57" s="35">
        <v>2082214000</v>
      </c>
    </row>
    <row r="58" spans="2:7" x14ac:dyDescent="0.2">
      <c r="B58" s="1" t="s">
        <v>166</v>
      </c>
      <c r="C58" s="22" t="s">
        <v>87</v>
      </c>
      <c r="D58" s="20">
        <v>111101</v>
      </c>
      <c r="E58" s="22" t="s">
        <v>1</v>
      </c>
      <c r="F58" s="17">
        <v>-49378.641999999993</v>
      </c>
      <c r="G58" s="35">
        <v>2091200000</v>
      </c>
    </row>
    <row r="59" spans="2:7" x14ac:dyDescent="0.2">
      <c r="B59" s="1" t="s">
        <v>167</v>
      </c>
      <c r="C59" s="22" t="s">
        <v>88</v>
      </c>
      <c r="D59" s="20">
        <v>111101</v>
      </c>
      <c r="E59" s="22" t="s">
        <v>1</v>
      </c>
      <c r="F59" s="17">
        <v>516250.67</v>
      </c>
      <c r="G59" s="35">
        <v>2091200001</v>
      </c>
    </row>
    <row r="60" spans="2:7" x14ac:dyDescent="0.2">
      <c r="B60" s="1" t="s">
        <v>168</v>
      </c>
      <c r="C60" s="22" t="s">
        <v>89</v>
      </c>
      <c r="D60" s="20">
        <v>111101</v>
      </c>
      <c r="E60" s="22" t="s">
        <v>1</v>
      </c>
      <c r="F60" s="17">
        <v>21593.093999999997</v>
      </c>
      <c r="G60" s="35">
        <v>2092200000</v>
      </c>
    </row>
    <row r="61" spans="2:7" x14ac:dyDescent="0.2">
      <c r="B61" s="1" t="s">
        <v>169</v>
      </c>
      <c r="C61" s="23" t="s">
        <v>62</v>
      </c>
      <c r="D61" s="21">
        <v>111101</v>
      </c>
      <c r="E61" s="23" t="s">
        <v>1</v>
      </c>
      <c r="F61" s="24">
        <v>-2904117.9939999986</v>
      </c>
      <c r="G61" s="36">
        <v>2999999999</v>
      </c>
    </row>
    <row r="62" spans="2:7" x14ac:dyDescent="0.2">
      <c r="G62" s="14"/>
    </row>
    <row r="63" spans="2:7" x14ac:dyDescent="0.2">
      <c r="G63" s="14"/>
    </row>
    <row r="64" spans="2:7" x14ac:dyDescent="0.2">
      <c r="G64" s="14"/>
    </row>
    <row r="65" spans="7:7" x14ac:dyDescent="0.2">
      <c r="G65" s="14"/>
    </row>
    <row r="66" spans="7:7" x14ac:dyDescent="0.2">
      <c r="G66" s="14"/>
    </row>
    <row r="67" spans="7:7" x14ac:dyDescent="0.2">
      <c r="G67" s="14"/>
    </row>
    <row r="68" spans="7:7" x14ac:dyDescent="0.2">
      <c r="G68" s="14"/>
    </row>
    <row r="69" spans="7:7" x14ac:dyDescent="0.2">
      <c r="G69" s="14"/>
    </row>
    <row r="70" spans="7:7" x14ac:dyDescent="0.2">
      <c r="G70" s="14"/>
    </row>
    <row r="71" spans="7:7" x14ac:dyDescent="0.2">
      <c r="G71" s="14"/>
    </row>
    <row r="72" spans="7:7" x14ac:dyDescent="0.2">
      <c r="G72" s="14"/>
    </row>
    <row r="73" spans="7:7" x14ac:dyDescent="0.2">
      <c r="G73" s="14"/>
    </row>
    <row r="74" spans="7:7" x14ac:dyDescent="0.2">
      <c r="G74" s="14"/>
    </row>
    <row r="75" spans="7:7" x14ac:dyDescent="0.2">
      <c r="G75" s="14"/>
    </row>
    <row r="76" spans="7:7" x14ac:dyDescent="0.2">
      <c r="G76" s="14"/>
    </row>
    <row r="77" spans="7:7" x14ac:dyDescent="0.2">
      <c r="G77" s="14"/>
    </row>
    <row r="78" spans="7:7" x14ac:dyDescent="0.2">
      <c r="G78" s="14"/>
    </row>
    <row r="79" spans="7:7" x14ac:dyDescent="0.2">
      <c r="G79" s="14"/>
    </row>
    <row r="80" spans="7:7" x14ac:dyDescent="0.2">
      <c r="G80" s="14"/>
    </row>
    <row r="81" spans="7:7" x14ac:dyDescent="0.2">
      <c r="G81" s="14"/>
    </row>
    <row r="82" spans="7:7" x14ac:dyDescent="0.2">
      <c r="G82" s="14"/>
    </row>
    <row r="83" spans="7:7" x14ac:dyDescent="0.2">
      <c r="G83" s="14"/>
    </row>
    <row r="84" spans="7:7" x14ac:dyDescent="0.2">
      <c r="G84" s="14"/>
    </row>
    <row r="85" spans="7:7" x14ac:dyDescent="0.2">
      <c r="G85" s="14"/>
    </row>
    <row r="86" spans="7:7" x14ac:dyDescent="0.2">
      <c r="G86" s="14"/>
    </row>
    <row r="87" spans="7:7" x14ac:dyDescent="0.2">
      <c r="G87" s="14"/>
    </row>
    <row r="88" spans="7:7" x14ac:dyDescent="0.2">
      <c r="G88" s="14"/>
    </row>
    <row r="89" spans="7:7" x14ac:dyDescent="0.2">
      <c r="G89" s="14"/>
    </row>
    <row r="90" spans="7:7" x14ac:dyDescent="0.2">
      <c r="G90" s="14"/>
    </row>
    <row r="91" spans="7:7" x14ac:dyDescent="0.2">
      <c r="G91" s="14"/>
    </row>
    <row r="92" spans="7:7" x14ac:dyDescent="0.2">
      <c r="G92" s="14"/>
    </row>
    <row r="93" spans="7:7" x14ac:dyDescent="0.2">
      <c r="G93" s="14"/>
    </row>
    <row r="94" spans="7:7" x14ac:dyDescent="0.2">
      <c r="G94" s="14"/>
    </row>
    <row r="95" spans="7:7" x14ac:dyDescent="0.2">
      <c r="G95" s="14"/>
    </row>
    <row r="96" spans="7:7" x14ac:dyDescent="0.2">
      <c r="G96" s="14"/>
    </row>
  </sheetData>
  <autoFilter ref="B4:G61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29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27.5546875" style="1" bestFit="1" customWidth="1"/>
    <col min="4" max="4" width="15.5546875" style="1" bestFit="1" customWidth="1"/>
    <col min="5" max="5" width="22.33203125" style="1" bestFit="1" customWidth="1"/>
    <col min="6" max="6" width="12.21875" style="1" customWidth="1"/>
    <col min="7" max="7" width="14.88671875" style="1" bestFit="1" customWidth="1"/>
    <col min="8" max="16384" width="9.109375" style="1"/>
  </cols>
  <sheetData>
    <row r="1" spans="2:7" ht="15.6" x14ac:dyDescent="0.3">
      <c r="B1" s="2" t="s">
        <v>106</v>
      </c>
    </row>
    <row r="4" spans="2:7" x14ac:dyDescent="0.2">
      <c r="B4" s="1" t="s">
        <v>112</v>
      </c>
      <c r="C4" s="1" t="s">
        <v>109</v>
      </c>
      <c r="D4" s="1" t="s">
        <v>31</v>
      </c>
      <c r="E4" s="22" t="s">
        <v>108</v>
      </c>
      <c r="F4" s="22" t="s">
        <v>110</v>
      </c>
      <c r="G4" s="4" t="s">
        <v>111</v>
      </c>
    </row>
    <row r="5" spans="2:7" x14ac:dyDescent="0.2">
      <c r="B5" s="1" t="str">
        <f t="shared" ref="B5:B36" si="0">G5&amp;D5</f>
        <v>2001110000105</v>
      </c>
      <c r="C5" s="4" t="s">
        <v>63</v>
      </c>
      <c r="D5" s="20">
        <v>105</v>
      </c>
      <c r="E5" s="4" t="s">
        <v>33</v>
      </c>
      <c r="F5" s="13">
        <v>-355396.61499999999</v>
      </c>
      <c r="G5" s="20">
        <v>2001110000</v>
      </c>
    </row>
    <row r="6" spans="2:7" x14ac:dyDescent="0.2">
      <c r="B6" s="1" t="str">
        <f t="shared" si="0"/>
        <v>2001110000111111</v>
      </c>
      <c r="C6" s="4" t="s">
        <v>63</v>
      </c>
      <c r="D6" s="20">
        <v>111111</v>
      </c>
      <c r="E6" s="4" t="s">
        <v>97</v>
      </c>
      <c r="F6" s="13">
        <v>-15792898.75</v>
      </c>
      <c r="G6" s="20">
        <v>2001110000</v>
      </c>
    </row>
    <row r="7" spans="2:7" x14ac:dyDescent="0.2">
      <c r="B7" s="1" t="str">
        <f t="shared" si="0"/>
        <v>2001190000111111</v>
      </c>
      <c r="C7" s="4" t="s">
        <v>64</v>
      </c>
      <c r="D7" s="20">
        <v>111111</v>
      </c>
      <c r="E7" s="4" t="s">
        <v>97</v>
      </c>
      <c r="F7" s="13">
        <v>-6960217.6449999996</v>
      </c>
      <c r="G7" s="20">
        <v>2001190000</v>
      </c>
    </row>
    <row r="8" spans="2:7" x14ac:dyDescent="0.2">
      <c r="B8" s="1" t="str">
        <f t="shared" si="0"/>
        <v>20200000001086</v>
      </c>
      <c r="C8" s="4" t="s">
        <v>65</v>
      </c>
      <c r="D8" s="20" t="s">
        <v>11</v>
      </c>
      <c r="E8" s="4" t="s">
        <v>47</v>
      </c>
      <c r="F8" s="13">
        <v>-420017.14999999997</v>
      </c>
      <c r="G8" s="20">
        <v>2020000000</v>
      </c>
    </row>
    <row r="9" spans="2:7" x14ac:dyDescent="0.2">
      <c r="B9" s="1" t="str">
        <f t="shared" si="0"/>
        <v>20200000001007</v>
      </c>
      <c r="C9" s="4" t="s">
        <v>65</v>
      </c>
      <c r="D9" s="20">
        <v>1007</v>
      </c>
      <c r="E9" s="4" t="s">
        <v>37</v>
      </c>
      <c r="F9" s="13">
        <v>-89234.880000000005</v>
      </c>
      <c r="G9" s="20">
        <v>2020000000</v>
      </c>
    </row>
    <row r="10" spans="2:7" x14ac:dyDescent="0.2">
      <c r="B10" s="1" t="str">
        <f t="shared" si="0"/>
        <v>20200000001008</v>
      </c>
      <c r="C10" s="4" t="s">
        <v>65</v>
      </c>
      <c r="D10" s="20">
        <v>1008</v>
      </c>
      <c r="E10" s="4" t="s">
        <v>39</v>
      </c>
      <c r="F10" s="13">
        <v>-26173</v>
      </c>
      <c r="G10" s="20">
        <v>2020000000</v>
      </c>
    </row>
    <row r="11" spans="2:7" x14ac:dyDescent="0.2">
      <c r="B11" s="1" t="str">
        <f t="shared" si="0"/>
        <v>2020000000111101</v>
      </c>
      <c r="C11" s="4" t="s">
        <v>65</v>
      </c>
      <c r="D11" s="20">
        <v>111101</v>
      </c>
      <c r="E11" s="4" t="s">
        <v>1</v>
      </c>
      <c r="F11" s="13">
        <v>-209401.92</v>
      </c>
      <c r="G11" s="20">
        <v>2020000000</v>
      </c>
    </row>
    <row r="12" spans="2:7" x14ac:dyDescent="0.2">
      <c r="B12" s="1" t="str">
        <f t="shared" si="0"/>
        <v>2021210000111111</v>
      </c>
      <c r="C12" s="4" t="s">
        <v>99</v>
      </c>
      <c r="D12" s="20">
        <v>111111</v>
      </c>
      <c r="E12" s="4" t="s">
        <v>97</v>
      </c>
      <c r="F12" s="13">
        <v>14589.33</v>
      </c>
      <c r="G12" s="20">
        <v>2021210000</v>
      </c>
    </row>
    <row r="13" spans="2:7" x14ac:dyDescent="0.2">
      <c r="B13" s="1" t="str">
        <f t="shared" si="0"/>
        <v>2021900000111111</v>
      </c>
      <c r="C13" s="4" t="s">
        <v>98</v>
      </c>
      <c r="D13" s="20">
        <v>111111</v>
      </c>
      <c r="E13" s="4" t="s">
        <v>97</v>
      </c>
      <c r="F13" s="13">
        <v>5463188.8250000002</v>
      </c>
      <c r="G13" s="20">
        <v>2021900000</v>
      </c>
    </row>
    <row r="14" spans="2:7" x14ac:dyDescent="0.2">
      <c r="B14" s="1" t="str">
        <f t="shared" si="0"/>
        <v>2024080000111111</v>
      </c>
      <c r="C14" s="4" t="s">
        <v>67</v>
      </c>
      <c r="D14" s="20">
        <v>111111</v>
      </c>
      <c r="E14" s="4" t="s">
        <v>97</v>
      </c>
      <c r="F14" s="13">
        <v>343675</v>
      </c>
      <c r="G14" s="20">
        <v>2024080000</v>
      </c>
    </row>
    <row r="15" spans="2:7" x14ac:dyDescent="0.2">
      <c r="B15" s="1" t="str">
        <f t="shared" si="0"/>
        <v>202409000019</v>
      </c>
      <c r="C15" s="4" t="s">
        <v>66</v>
      </c>
      <c r="D15" s="20">
        <v>19</v>
      </c>
      <c r="E15" s="4" t="s">
        <v>41</v>
      </c>
      <c r="F15" s="13">
        <v>38521</v>
      </c>
      <c r="G15" s="20">
        <v>2024090000</v>
      </c>
    </row>
    <row r="16" spans="2:7" x14ac:dyDescent="0.2">
      <c r="B16" s="1" t="str">
        <f t="shared" si="0"/>
        <v>202409000088</v>
      </c>
      <c r="C16" s="4" t="s">
        <v>66</v>
      </c>
      <c r="D16" s="20">
        <v>88</v>
      </c>
      <c r="E16" s="4" t="s">
        <v>32</v>
      </c>
      <c r="F16" s="13">
        <v>1980162.23</v>
      </c>
      <c r="G16" s="20">
        <v>2024090000</v>
      </c>
    </row>
    <row r="17" spans="2:7" x14ac:dyDescent="0.2">
      <c r="B17" s="1" t="str">
        <f t="shared" si="0"/>
        <v>20240900001283</v>
      </c>
      <c r="C17" s="4" t="s">
        <v>66</v>
      </c>
      <c r="D17" s="20" t="s">
        <v>12</v>
      </c>
      <c r="E17" s="4" t="s">
        <v>34</v>
      </c>
      <c r="F17" s="13">
        <v>1820</v>
      </c>
      <c r="G17" s="20">
        <v>2024090000</v>
      </c>
    </row>
    <row r="18" spans="2:7" x14ac:dyDescent="0.2">
      <c r="B18" s="1" t="str">
        <f t="shared" si="0"/>
        <v>20240900001924</v>
      </c>
      <c r="C18" s="4" t="s">
        <v>66</v>
      </c>
      <c r="D18" s="20" t="s">
        <v>13</v>
      </c>
      <c r="E18" s="4" t="s">
        <v>36</v>
      </c>
      <c r="F18" s="13">
        <v>10448.129999999999</v>
      </c>
      <c r="G18" s="20">
        <v>2024090000</v>
      </c>
    </row>
    <row r="19" spans="2:7" x14ac:dyDescent="0.2">
      <c r="B19" s="1" t="str">
        <f t="shared" si="0"/>
        <v>20240900002486</v>
      </c>
      <c r="C19" s="4" t="s">
        <v>66</v>
      </c>
      <c r="D19" s="20" t="s">
        <v>14</v>
      </c>
      <c r="E19" s="4" t="s">
        <v>49</v>
      </c>
      <c r="F19" s="13">
        <v>10412.5</v>
      </c>
      <c r="G19" s="20">
        <v>2024090000</v>
      </c>
    </row>
    <row r="20" spans="2:7" x14ac:dyDescent="0.2">
      <c r="B20" s="1" t="str">
        <f t="shared" si="0"/>
        <v>2024090000111111</v>
      </c>
      <c r="C20" s="4" t="s">
        <v>66</v>
      </c>
      <c r="D20" s="20">
        <v>111111</v>
      </c>
      <c r="E20" s="4" t="s">
        <v>97</v>
      </c>
      <c r="F20" s="13">
        <v>27148.625</v>
      </c>
      <c r="G20" s="20">
        <v>2024090000</v>
      </c>
    </row>
    <row r="21" spans="2:7" x14ac:dyDescent="0.2">
      <c r="B21" s="1" t="str">
        <f t="shared" si="0"/>
        <v>2041000000111111</v>
      </c>
      <c r="C21" s="4" t="s">
        <v>2</v>
      </c>
      <c r="D21" s="20">
        <v>111111</v>
      </c>
      <c r="E21" s="4" t="s">
        <v>97</v>
      </c>
      <c r="F21" s="13">
        <v>5507141.0549999997</v>
      </c>
      <c r="G21" s="20">
        <v>2041000000</v>
      </c>
    </row>
    <row r="22" spans="2:7" x14ac:dyDescent="0.2">
      <c r="B22" s="1" t="str">
        <f t="shared" si="0"/>
        <v>2042000000111101</v>
      </c>
      <c r="C22" s="4" t="s">
        <v>3</v>
      </c>
      <c r="D22" s="20">
        <v>111101</v>
      </c>
      <c r="E22" s="4" t="s">
        <v>1</v>
      </c>
      <c r="F22" s="13">
        <v>1752994.18</v>
      </c>
      <c r="G22" s="20">
        <v>2042000000</v>
      </c>
    </row>
    <row r="23" spans="2:7" x14ac:dyDescent="0.2">
      <c r="B23" s="1" t="str">
        <f t="shared" si="0"/>
        <v>2042000000111101</v>
      </c>
      <c r="C23" s="4" t="s">
        <v>68</v>
      </c>
      <c r="D23" s="20">
        <v>111101</v>
      </c>
      <c r="E23" s="4" t="s">
        <v>1</v>
      </c>
      <c r="F23" s="13">
        <v>304303.86000000004</v>
      </c>
      <c r="G23" s="20">
        <v>2042000000</v>
      </c>
    </row>
    <row r="24" spans="2:7" x14ac:dyDescent="0.2">
      <c r="B24" s="1" t="str">
        <f t="shared" si="0"/>
        <v>2045000000111101</v>
      </c>
      <c r="C24" s="4" t="s">
        <v>69</v>
      </c>
      <c r="D24" s="20">
        <v>111101</v>
      </c>
      <c r="E24" s="4" t="s">
        <v>1</v>
      </c>
      <c r="F24" s="13">
        <v>500500</v>
      </c>
      <c r="G24" s="20">
        <v>2045000000</v>
      </c>
    </row>
    <row r="25" spans="2:7" x14ac:dyDescent="0.2">
      <c r="B25" s="1" t="str">
        <f t="shared" si="0"/>
        <v>2049000000111101</v>
      </c>
      <c r="C25" s="4" t="s">
        <v>15</v>
      </c>
      <c r="D25" s="20">
        <v>111101</v>
      </c>
      <c r="E25" s="4" t="s">
        <v>1</v>
      </c>
      <c r="F25" s="13">
        <v>6919.8499999999995</v>
      </c>
      <c r="G25" s="20">
        <v>2049000000</v>
      </c>
    </row>
    <row r="26" spans="2:7" x14ac:dyDescent="0.2">
      <c r="B26" s="1" t="str">
        <f t="shared" si="0"/>
        <v>2051210000111101</v>
      </c>
      <c r="C26" s="4" t="s">
        <v>70</v>
      </c>
      <c r="D26" s="20">
        <v>111101</v>
      </c>
      <c r="E26" s="4" t="s">
        <v>1</v>
      </c>
      <c r="F26" s="13">
        <v>1897676.87</v>
      </c>
      <c r="G26" s="20">
        <v>2051210000</v>
      </c>
    </row>
    <row r="27" spans="2:7" x14ac:dyDescent="0.2">
      <c r="B27" s="1" t="str">
        <f t="shared" si="0"/>
        <v>2051260000111101</v>
      </c>
      <c r="C27" s="4" t="s">
        <v>70</v>
      </c>
      <c r="D27" s="20">
        <v>111101</v>
      </c>
      <c r="E27" s="4" t="s">
        <v>1</v>
      </c>
      <c r="F27" s="13">
        <v>146328.94499999998</v>
      </c>
      <c r="G27" s="20">
        <v>2051260000</v>
      </c>
    </row>
    <row r="28" spans="2:7" x14ac:dyDescent="0.2">
      <c r="B28" s="1" t="str">
        <f t="shared" si="0"/>
        <v>2060220000111111</v>
      </c>
      <c r="C28" s="4" t="s">
        <v>16</v>
      </c>
      <c r="D28" s="20">
        <v>111111</v>
      </c>
      <c r="E28" s="4" t="s">
        <v>97</v>
      </c>
      <c r="F28" s="13">
        <v>-121553.07499999998</v>
      </c>
      <c r="G28" s="20">
        <v>2060220000</v>
      </c>
    </row>
    <row r="29" spans="2:7" x14ac:dyDescent="0.2">
      <c r="B29" s="1" t="str">
        <f t="shared" si="0"/>
        <v>20690100001</v>
      </c>
      <c r="C29" s="4" t="s">
        <v>71</v>
      </c>
      <c r="D29" s="20" t="s">
        <v>4</v>
      </c>
      <c r="E29" s="4" t="s">
        <v>40</v>
      </c>
      <c r="F29" s="13">
        <v>-1643711.145</v>
      </c>
      <c r="G29" s="20">
        <v>2069010000</v>
      </c>
    </row>
    <row r="30" spans="2:7" x14ac:dyDescent="0.2">
      <c r="B30" s="1" t="str">
        <f t="shared" si="0"/>
        <v>206901000019</v>
      </c>
      <c r="C30" s="4" t="s">
        <v>71</v>
      </c>
      <c r="D30" s="20">
        <v>19</v>
      </c>
      <c r="E30" s="4" t="s">
        <v>41</v>
      </c>
      <c r="F30" s="13">
        <v>-416278.66</v>
      </c>
      <c r="G30" s="20">
        <v>2069010000</v>
      </c>
    </row>
    <row r="31" spans="2:7" x14ac:dyDescent="0.2">
      <c r="B31" s="1" t="str">
        <f t="shared" si="0"/>
        <v>20690100001076</v>
      </c>
      <c r="C31" s="4" t="s">
        <v>71</v>
      </c>
      <c r="D31" s="20" t="s">
        <v>17</v>
      </c>
      <c r="E31" s="4" t="s">
        <v>51</v>
      </c>
      <c r="F31" s="13">
        <v>-364243.84499999997</v>
      </c>
      <c r="G31" s="20">
        <v>2069010000</v>
      </c>
    </row>
    <row r="32" spans="2:7" x14ac:dyDescent="0.2">
      <c r="B32" s="1" t="str">
        <f t="shared" si="0"/>
        <v>20690100001086</v>
      </c>
      <c r="C32" s="4" t="s">
        <v>71</v>
      </c>
      <c r="D32" s="20" t="s">
        <v>11</v>
      </c>
      <c r="E32" s="4" t="s">
        <v>47</v>
      </c>
      <c r="F32" s="13">
        <v>0</v>
      </c>
      <c r="G32" s="20">
        <v>2069010000</v>
      </c>
    </row>
    <row r="33" spans="2:7" x14ac:dyDescent="0.2">
      <c r="B33" s="1" t="str">
        <f t="shared" si="0"/>
        <v>20690100001009</v>
      </c>
      <c r="C33" s="4" t="s">
        <v>71</v>
      </c>
      <c r="D33" s="20">
        <v>1009</v>
      </c>
      <c r="E33" s="4" t="s">
        <v>35</v>
      </c>
      <c r="F33" s="13">
        <v>0</v>
      </c>
      <c r="G33" s="20">
        <v>2069010000</v>
      </c>
    </row>
    <row r="34" spans="2:7" x14ac:dyDescent="0.2">
      <c r="B34" s="1" t="str">
        <f t="shared" si="0"/>
        <v>20690100001007</v>
      </c>
      <c r="C34" s="4" t="s">
        <v>71</v>
      </c>
      <c r="D34" s="20">
        <v>1007</v>
      </c>
      <c r="E34" s="4" t="s">
        <v>37</v>
      </c>
      <c r="F34" s="13">
        <v>0</v>
      </c>
      <c r="G34" s="20">
        <v>2069010000</v>
      </c>
    </row>
    <row r="35" spans="2:7" x14ac:dyDescent="0.2">
      <c r="B35" s="1" t="str">
        <f t="shared" si="0"/>
        <v>20690100001008</v>
      </c>
      <c r="C35" s="4" t="s">
        <v>71</v>
      </c>
      <c r="D35" s="20">
        <v>1008</v>
      </c>
      <c r="E35" s="4" t="s">
        <v>39</v>
      </c>
      <c r="F35" s="13">
        <v>0</v>
      </c>
      <c r="G35" s="20">
        <v>2069010000</v>
      </c>
    </row>
    <row r="36" spans="2:7" x14ac:dyDescent="0.2">
      <c r="B36" s="1" t="str">
        <f t="shared" si="0"/>
        <v>20690100001240</v>
      </c>
      <c r="C36" s="4" t="s">
        <v>71</v>
      </c>
      <c r="D36" s="20">
        <v>1240</v>
      </c>
      <c r="E36" s="4" t="s">
        <v>44</v>
      </c>
      <c r="F36" s="13">
        <v>-10461.36</v>
      </c>
      <c r="G36" s="20">
        <v>2069010000</v>
      </c>
    </row>
    <row r="37" spans="2:7" x14ac:dyDescent="0.2">
      <c r="B37" s="1" t="str">
        <f t="shared" ref="B37:B68" si="1">G37&amp;D37</f>
        <v>20690100001007</v>
      </c>
      <c r="C37" s="4" t="s">
        <v>71</v>
      </c>
      <c r="D37" s="20">
        <v>1007</v>
      </c>
      <c r="E37" s="4" t="s">
        <v>38</v>
      </c>
      <c r="F37" s="13">
        <v>0</v>
      </c>
      <c r="G37" s="20">
        <v>2069010000</v>
      </c>
    </row>
    <row r="38" spans="2:7" x14ac:dyDescent="0.2">
      <c r="B38" s="1" t="str">
        <f t="shared" si="1"/>
        <v>206901000047037</v>
      </c>
      <c r="C38" s="4" t="s">
        <v>71</v>
      </c>
      <c r="D38" s="20" t="s">
        <v>18</v>
      </c>
      <c r="E38" s="4" t="s">
        <v>52</v>
      </c>
      <c r="F38" s="13">
        <v>-482611.04499999998</v>
      </c>
      <c r="G38" s="20">
        <v>2069010000</v>
      </c>
    </row>
    <row r="39" spans="2:7" x14ac:dyDescent="0.2">
      <c r="B39" s="1" t="str">
        <f t="shared" si="1"/>
        <v>2069010000111111</v>
      </c>
      <c r="C39" s="4" t="s">
        <v>71</v>
      </c>
      <c r="D39" s="20">
        <v>111111</v>
      </c>
      <c r="E39" s="4" t="s">
        <v>97</v>
      </c>
      <c r="F39" s="13">
        <v>-6785.94</v>
      </c>
      <c r="G39" s="20">
        <v>2069010000</v>
      </c>
    </row>
    <row r="40" spans="2:7" x14ac:dyDescent="0.2">
      <c r="B40" s="1" t="str">
        <f t="shared" si="1"/>
        <v>206998000088</v>
      </c>
      <c r="C40" s="4" t="s">
        <v>72</v>
      </c>
      <c r="D40" s="20">
        <v>88</v>
      </c>
      <c r="E40" s="4" t="s">
        <v>32</v>
      </c>
      <c r="F40" s="13">
        <v>-2436.35</v>
      </c>
      <c r="G40" s="20">
        <v>2069980000</v>
      </c>
    </row>
    <row r="41" spans="2:7" x14ac:dyDescent="0.2">
      <c r="B41" s="1" t="str">
        <f t="shared" si="1"/>
        <v>2069980000111111</v>
      </c>
      <c r="C41" s="4" t="s">
        <v>72</v>
      </c>
      <c r="D41" s="20">
        <v>111111</v>
      </c>
      <c r="E41" s="4" t="s">
        <v>97</v>
      </c>
      <c r="F41" s="13">
        <v>9793.84</v>
      </c>
      <c r="G41" s="20">
        <v>2069980000</v>
      </c>
    </row>
    <row r="42" spans="2:7" x14ac:dyDescent="0.2">
      <c r="B42" s="1" t="str">
        <f t="shared" si="1"/>
        <v>2070290000111101</v>
      </c>
      <c r="C42" s="4" t="s">
        <v>19</v>
      </c>
      <c r="D42" s="20">
        <v>111101</v>
      </c>
      <c r="E42" s="4" t="s">
        <v>1</v>
      </c>
      <c r="F42" s="13">
        <v>81.339999999999989</v>
      </c>
      <c r="G42" s="20">
        <v>2070290000</v>
      </c>
    </row>
    <row r="43" spans="2:7" x14ac:dyDescent="0.2">
      <c r="B43" s="1" t="str">
        <f t="shared" si="1"/>
        <v>2070400000111111</v>
      </c>
      <c r="C43" s="4" t="s">
        <v>73</v>
      </c>
      <c r="D43" s="20">
        <v>111111</v>
      </c>
      <c r="E43" s="4" t="s">
        <v>97</v>
      </c>
      <c r="F43" s="13">
        <v>65947.7</v>
      </c>
      <c r="G43" s="20">
        <v>2070400000</v>
      </c>
    </row>
    <row r="44" spans="2:7" x14ac:dyDescent="0.2">
      <c r="B44" s="1" t="str">
        <f t="shared" si="1"/>
        <v>2070500000111111</v>
      </c>
      <c r="C44" s="4" t="s">
        <v>74</v>
      </c>
      <c r="D44" s="20">
        <v>111111</v>
      </c>
      <c r="E44" s="4" t="s">
        <v>97</v>
      </c>
      <c r="F44" s="13">
        <v>5138.91</v>
      </c>
      <c r="G44" s="20">
        <v>2070500000</v>
      </c>
    </row>
    <row r="45" spans="2:7" x14ac:dyDescent="0.2">
      <c r="B45" s="1" t="str">
        <f t="shared" si="1"/>
        <v>2070600000111111</v>
      </c>
      <c r="C45" s="4" t="s">
        <v>75</v>
      </c>
      <c r="D45" s="20">
        <v>111111</v>
      </c>
      <c r="E45" s="4" t="s">
        <v>97</v>
      </c>
      <c r="F45" s="13">
        <v>1055381.4750000001</v>
      </c>
      <c r="G45" s="20">
        <v>2070600000</v>
      </c>
    </row>
    <row r="46" spans="2:7" x14ac:dyDescent="0.2">
      <c r="B46" s="1" t="str">
        <f t="shared" si="1"/>
        <v>20709000002240</v>
      </c>
      <c r="C46" s="4" t="s">
        <v>76</v>
      </c>
      <c r="D46" s="20" t="s">
        <v>7</v>
      </c>
      <c r="E46" s="4" t="s">
        <v>43</v>
      </c>
      <c r="F46" s="13">
        <v>430845.34499999997</v>
      </c>
      <c r="G46" s="20">
        <v>2070900000</v>
      </c>
    </row>
    <row r="47" spans="2:7" x14ac:dyDescent="0.2">
      <c r="B47" s="1" t="str">
        <f t="shared" si="1"/>
        <v>2070900000105</v>
      </c>
      <c r="C47" s="4" t="s">
        <v>76</v>
      </c>
      <c r="D47" s="20">
        <v>105</v>
      </c>
      <c r="E47" s="4" t="s">
        <v>33</v>
      </c>
      <c r="F47" s="13">
        <v>276920</v>
      </c>
      <c r="G47" s="20">
        <v>2070900000</v>
      </c>
    </row>
    <row r="48" spans="2:7" x14ac:dyDescent="0.2">
      <c r="B48" s="1" t="str">
        <f t="shared" si="1"/>
        <v>2070900000111111</v>
      </c>
      <c r="C48" s="4" t="s">
        <v>76</v>
      </c>
      <c r="D48" s="20">
        <v>111111</v>
      </c>
      <c r="E48" s="4" t="s">
        <v>97</v>
      </c>
      <c r="F48" s="13">
        <v>1130021</v>
      </c>
      <c r="G48" s="20">
        <v>2070900000</v>
      </c>
    </row>
    <row r="49" spans="2:7" x14ac:dyDescent="0.2">
      <c r="B49" s="1" t="str">
        <f t="shared" si="1"/>
        <v>2071000000111111</v>
      </c>
      <c r="C49" s="4" t="s">
        <v>8</v>
      </c>
      <c r="D49" s="20">
        <v>111111</v>
      </c>
      <c r="E49" s="4" t="s">
        <v>97</v>
      </c>
      <c r="F49" s="13">
        <v>7293.5450000000001</v>
      </c>
      <c r="G49" s="20">
        <v>2071000000</v>
      </c>
    </row>
    <row r="50" spans="2:7" x14ac:dyDescent="0.2">
      <c r="B50" s="1" t="str">
        <f t="shared" si="1"/>
        <v>20711000001900</v>
      </c>
      <c r="C50" s="4" t="s">
        <v>77</v>
      </c>
      <c r="D50" s="20">
        <v>1900</v>
      </c>
      <c r="E50" s="4" t="s">
        <v>53</v>
      </c>
      <c r="F50" s="13">
        <v>0</v>
      </c>
      <c r="G50" s="20">
        <v>2071100000</v>
      </c>
    </row>
    <row r="51" spans="2:7" x14ac:dyDescent="0.2">
      <c r="B51" s="1" t="str">
        <f t="shared" si="1"/>
        <v>2071100000111111</v>
      </c>
      <c r="C51" s="4" t="s">
        <v>77</v>
      </c>
      <c r="D51" s="20">
        <v>111111</v>
      </c>
      <c r="E51" s="4" t="s">
        <v>97</v>
      </c>
      <c r="F51" s="13">
        <v>48468.665000000001</v>
      </c>
      <c r="G51" s="20">
        <v>2071100000</v>
      </c>
    </row>
    <row r="52" spans="2:7" x14ac:dyDescent="0.2">
      <c r="B52" s="1" t="str">
        <f t="shared" si="1"/>
        <v>20712092001118</v>
      </c>
      <c r="C52" s="4" t="s">
        <v>9</v>
      </c>
      <c r="D52" s="20" t="s">
        <v>20</v>
      </c>
      <c r="E52" s="4" t="s">
        <v>55</v>
      </c>
      <c r="F52" s="13">
        <v>23928.799999999999</v>
      </c>
      <c r="G52" s="20">
        <v>2071209200</v>
      </c>
    </row>
    <row r="53" spans="2:7" x14ac:dyDescent="0.2">
      <c r="B53" s="1" t="str">
        <f t="shared" si="1"/>
        <v>2071209200111111</v>
      </c>
      <c r="C53" s="4" t="s">
        <v>9</v>
      </c>
      <c r="D53" s="20">
        <v>111111</v>
      </c>
      <c r="E53" s="4" t="s">
        <v>97</v>
      </c>
      <c r="F53" s="13">
        <v>2393259.19</v>
      </c>
      <c r="G53" s="20">
        <v>2071209200</v>
      </c>
    </row>
    <row r="54" spans="2:7" x14ac:dyDescent="0.2">
      <c r="B54" s="1" t="str">
        <f t="shared" si="1"/>
        <v>2071209400111111</v>
      </c>
      <c r="C54" s="4" t="s">
        <v>78</v>
      </c>
      <c r="D54" s="20">
        <v>111111</v>
      </c>
      <c r="E54" s="4" t="s">
        <v>97</v>
      </c>
      <c r="F54" s="13">
        <v>23069.654999999999</v>
      </c>
      <c r="G54" s="20">
        <v>2071209400</v>
      </c>
    </row>
    <row r="55" spans="2:7" x14ac:dyDescent="0.2">
      <c r="B55" s="1" t="str">
        <f t="shared" si="1"/>
        <v>2071209500111111</v>
      </c>
      <c r="C55" s="4" t="s">
        <v>79</v>
      </c>
      <c r="D55" s="20">
        <v>111111</v>
      </c>
      <c r="E55" s="4" t="s">
        <v>97</v>
      </c>
      <c r="F55" s="13">
        <v>208366.935</v>
      </c>
      <c r="G55" s="20">
        <v>2071209500</v>
      </c>
    </row>
    <row r="56" spans="2:7" x14ac:dyDescent="0.2">
      <c r="B56" s="1" t="str">
        <f t="shared" si="1"/>
        <v>2071220000111111</v>
      </c>
      <c r="C56" s="4" t="s">
        <v>21</v>
      </c>
      <c r="D56" s="20">
        <v>111111</v>
      </c>
      <c r="E56" s="4" t="s">
        <v>97</v>
      </c>
      <c r="F56" s="13">
        <v>308232</v>
      </c>
      <c r="G56" s="20">
        <v>2071220000</v>
      </c>
    </row>
    <row r="57" spans="2:7" x14ac:dyDescent="0.2">
      <c r="B57" s="1" t="str">
        <f t="shared" si="1"/>
        <v>207151100019</v>
      </c>
      <c r="C57" s="4" t="s">
        <v>22</v>
      </c>
      <c r="D57" s="20">
        <v>19</v>
      </c>
      <c r="E57" s="4" t="s">
        <v>41</v>
      </c>
      <c r="F57" s="13">
        <v>13422.779999999999</v>
      </c>
      <c r="G57" s="20">
        <v>2071511000</v>
      </c>
    </row>
    <row r="58" spans="2:7" x14ac:dyDescent="0.2">
      <c r="B58" s="1" t="str">
        <f t="shared" si="1"/>
        <v>2071511000111111</v>
      </c>
      <c r="C58" s="4" t="s">
        <v>22</v>
      </c>
      <c r="D58" s="20">
        <v>111111</v>
      </c>
      <c r="E58" s="4" t="s">
        <v>97</v>
      </c>
      <c r="F58" s="13">
        <v>4045.6150000000002</v>
      </c>
      <c r="G58" s="20">
        <v>2071511000</v>
      </c>
    </row>
    <row r="59" spans="2:7" x14ac:dyDescent="0.2">
      <c r="B59" s="1" t="str">
        <f t="shared" si="1"/>
        <v>2071910000111111</v>
      </c>
      <c r="C59" s="4" t="s">
        <v>23</v>
      </c>
      <c r="D59" s="20">
        <v>111111</v>
      </c>
      <c r="E59" s="4" t="s">
        <v>97</v>
      </c>
      <c r="F59" s="13">
        <v>49621.144999999997</v>
      </c>
      <c r="G59" s="20">
        <v>2071910000</v>
      </c>
    </row>
    <row r="60" spans="2:7" x14ac:dyDescent="0.2">
      <c r="B60" s="1" t="str">
        <f t="shared" si="1"/>
        <v>2071980000111101</v>
      </c>
      <c r="C60" s="4" t="s">
        <v>80</v>
      </c>
      <c r="D60" s="20">
        <v>111101</v>
      </c>
      <c r="E60" s="4" t="s">
        <v>1</v>
      </c>
      <c r="F60" s="13">
        <v>20323.309999999998</v>
      </c>
      <c r="G60" s="20">
        <v>2071980000</v>
      </c>
    </row>
    <row r="61" spans="2:7" x14ac:dyDescent="0.2">
      <c r="B61" s="1" t="str">
        <f t="shared" si="1"/>
        <v>2079022000111111</v>
      </c>
      <c r="C61" s="4" t="s">
        <v>81</v>
      </c>
      <c r="D61" s="20">
        <v>111111</v>
      </c>
      <c r="E61" s="4" t="s">
        <v>97</v>
      </c>
      <c r="F61" s="13">
        <v>169489</v>
      </c>
      <c r="G61" s="20">
        <v>2079022000</v>
      </c>
    </row>
    <row r="62" spans="2:7" x14ac:dyDescent="0.2">
      <c r="B62" s="1" t="str">
        <f t="shared" si="1"/>
        <v>207907000019</v>
      </c>
      <c r="C62" s="4" t="s">
        <v>82</v>
      </c>
      <c r="D62" s="20">
        <v>19</v>
      </c>
      <c r="E62" s="4" t="s">
        <v>41</v>
      </c>
      <c r="F62" s="13">
        <v>85462.684999999998</v>
      </c>
      <c r="G62" s="20">
        <v>2079070000</v>
      </c>
    </row>
    <row r="63" spans="2:7" x14ac:dyDescent="0.2">
      <c r="B63" s="1" t="str">
        <f t="shared" si="1"/>
        <v>207907000043</v>
      </c>
      <c r="C63" s="4" t="s">
        <v>82</v>
      </c>
      <c r="D63" s="20" t="s">
        <v>6</v>
      </c>
      <c r="E63" s="4" t="s">
        <v>42</v>
      </c>
      <c r="F63" s="13">
        <v>11422.144999999999</v>
      </c>
      <c r="G63" s="20">
        <v>2079070000</v>
      </c>
    </row>
    <row r="64" spans="2:7" x14ac:dyDescent="0.2">
      <c r="B64" s="1" t="str">
        <f t="shared" si="1"/>
        <v>20790700001924</v>
      </c>
      <c r="C64" s="4" t="s">
        <v>82</v>
      </c>
      <c r="D64" s="20" t="s">
        <v>13</v>
      </c>
      <c r="E64" s="4" t="s">
        <v>36</v>
      </c>
      <c r="F64" s="13">
        <v>84438.864999999991</v>
      </c>
      <c r="G64" s="20">
        <v>2079070000</v>
      </c>
    </row>
    <row r="65" spans="2:7" x14ac:dyDescent="0.2">
      <c r="B65" s="1" t="str">
        <f t="shared" si="1"/>
        <v>2079070000111111</v>
      </c>
      <c r="C65" s="4" t="s">
        <v>82</v>
      </c>
      <c r="D65" s="20">
        <v>111111</v>
      </c>
      <c r="E65" s="4" t="s">
        <v>97</v>
      </c>
      <c r="F65" s="13">
        <v>638869.13</v>
      </c>
      <c r="G65" s="20">
        <v>2079070000</v>
      </c>
    </row>
    <row r="66" spans="2:7" x14ac:dyDescent="0.2">
      <c r="B66" s="1" t="str">
        <f t="shared" si="1"/>
        <v>20790800001086</v>
      </c>
      <c r="C66" s="4" t="s">
        <v>83</v>
      </c>
      <c r="D66" s="20" t="s">
        <v>11</v>
      </c>
      <c r="E66" s="4" t="s">
        <v>47</v>
      </c>
      <c r="F66" s="13">
        <v>0</v>
      </c>
      <c r="G66" s="20">
        <v>2079080000</v>
      </c>
    </row>
    <row r="67" spans="2:7" x14ac:dyDescent="0.2">
      <c r="B67" s="1" t="str">
        <f t="shared" si="1"/>
        <v>20790800001007</v>
      </c>
      <c r="C67" s="4" t="s">
        <v>83</v>
      </c>
      <c r="D67" s="20">
        <v>1007</v>
      </c>
      <c r="E67" s="4" t="s">
        <v>37</v>
      </c>
      <c r="F67" s="13">
        <v>0</v>
      </c>
      <c r="G67" s="20">
        <v>2079080000</v>
      </c>
    </row>
    <row r="68" spans="2:7" x14ac:dyDescent="0.2">
      <c r="B68" s="1" t="str">
        <f t="shared" si="1"/>
        <v>20790800001008</v>
      </c>
      <c r="C68" s="4" t="s">
        <v>83</v>
      </c>
      <c r="D68" s="20">
        <v>1008</v>
      </c>
      <c r="E68" s="4" t="s">
        <v>39</v>
      </c>
      <c r="F68" s="13">
        <v>0</v>
      </c>
      <c r="G68" s="20">
        <v>2079080000</v>
      </c>
    </row>
    <row r="69" spans="2:7" x14ac:dyDescent="0.2">
      <c r="B69" s="1" t="str">
        <f t="shared" ref="B69:B86" si="2">G69&amp;D69</f>
        <v>20822800001086</v>
      </c>
      <c r="C69" s="4" t="s">
        <v>84</v>
      </c>
      <c r="D69" s="20" t="s">
        <v>11</v>
      </c>
      <c r="E69" s="4" t="s">
        <v>47</v>
      </c>
      <c r="F69" s="13">
        <v>0</v>
      </c>
      <c r="G69" s="20">
        <v>2082280000</v>
      </c>
    </row>
    <row r="70" spans="2:7" x14ac:dyDescent="0.2">
      <c r="B70" s="1" t="str">
        <f t="shared" si="2"/>
        <v>20822800001009</v>
      </c>
      <c r="C70" s="4" t="s">
        <v>84</v>
      </c>
      <c r="D70" s="20">
        <v>1009</v>
      </c>
      <c r="E70" s="4" t="s">
        <v>35</v>
      </c>
      <c r="F70" s="13">
        <v>0</v>
      </c>
      <c r="G70" s="20">
        <v>2082280000</v>
      </c>
    </row>
    <row r="71" spans="2:7" x14ac:dyDescent="0.2">
      <c r="B71" s="1" t="str">
        <f t="shared" si="2"/>
        <v>20822800001007</v>
      </c>
      <c r="C71" s="4" t="s">
        <v>84</v>
      </c>
      <c r="D71" s="20">
        <v>1007</v>
      </c>
      <c r="E71" s="4" t="s">
        <v>37</v>
      </c>
      <c r="F71" s="13">
        <v>0</v>
      </c>
      <c r="G71" s="20">
        <v>2082280000</v>
      </c>
    </row>
    <row r="72" spans="2:7" x14ac:dyDescent="0.2">
      <c r="B72" s="1" t="str">
        <f t="shared" si="2"/>
        <v>20822800001008</v>
      </c>
      <c r="C72" s="4" t="s">
        <v>84</v>
      </c>
      <c r="D72" s="20">
        <v>1008</v>
      </c>
      <c r="E72" s="4" t="s">
        <v>39</v>
      </c>
      <c r="F72" s="13">
        <v>0</v>
      </c>
      <c r="G72" s="20">
        <v>2082280000</v>
      </c>
    </row>
    <row r="73" spans="2:7" x14ac:dyDescent="0.2">
      <c r="B73" s="1" t="str">
        <f t="shared" si="2"/>
        <v>20822800001240</v>
      </c>
      <c r="C73" s="4" t="s">
        <v>84</v>
      </c>
      <c r="D73" s="20">
        <v>1240</v>
      </c>
      <c r="E73" s="4" t="s">
        <v>44</v>
      </c>
      <c r="F73" s="13">
        <v>-34224.959999999999</v>
      </c>
      <c r="G73" s="20">
        <v>2082280000</v>
      </c>
    </row>
    <row r="74" spans="2:7" x14ac:dyDescent="0.2">
      <c r="B74" s="1" t="str">
        <f t="shared" si="2"/>
        <v>20822800001006</v>
      </c>
      <c r="C74" s="4" t="s">
        <v>84</v>
      </c>
      <c r="D74" s="20">
        <v>1006</v>
      </c>
      <c r="E74" s="4" t="s">
        <v>54</v>
      </c>
      <c r="F74" s="13">
        <v>-6778.415</v>
      </c>
      <c r="G74" s="20">
        <v>2082280000</v>
      </c>
    </row>
    <row r="75" spans="2:7" x14ac:dyDescent="0.2">
      <c r="B75" s="1" t="str">
        <f t="shared" si="2"/>
        <v>20822800001007</v>
      </c>
      <c r="C75" s="4" t="s">
        <v>84</v>
      </c>
      <c r="D75" s="20">
        <v>1007</v>
      </c>
      <c r="E75" s="4" t="s">
        <v>38</v>
      </c>
      <c r="F75" s="13">
        <v>0</v>
      </c>
      <c r="G75" s="20">
        <v>2082280000</v>
      </c>
    </row>
    <row r="76" spans="2:7" x14ac:dyDescent="0.2">
      <c r="B76" s="1" t="str">
        <f t="shared" si="2"/>
        <v>2082280000111111</v>
      </c>
      <c r="C76" s="4" t="s">
        <v>84</v>
      </c>
      <c r="D76" s="20">
        <v>111111</v>
      </c>
      <c r="E76" s="4" t="s">
        <v>97</v>
      </c>
      <c r="F76" s="13">
        <v>-2204.7199999999998</v>
      </c>
      <c r="G76" s="20">
        <v>2082280000</v>
      </c>
    </row>
    <row r="77" spans="2:7" x14ac:dyDescent="0.2">
      <c r="B77" s="1" t="str">
        <f t="shared" si="2"/>
        <v>2082208200111101</v>
      </c>
      <c r="C77" s="4" t="s">
        <v>85</v>
      </c>
      <c r="D77" s="20">
        <v>111101</v>
      </c>
      <c r="E77" s="4" t="s">
        <v>1</v>
      </c>
      <c r="F77" s="13">
        <v>80617.179999999993</v>
      </c>
      <c r="G77" s="20">
        <v>2082208200</v>
      </c>
    </row>
    <row r="78" spans="2:7" x14ac:dyDescent="0.2">
      <c r="B78" s="1" t="str">
        <f t="shared" si="2"/>
        <v>208221400088</v>
      </c>
      <c r="C78" s="4" t="s">
        <v>86</v>
      </c>
      <c r="D78" s="20">
        <v>88</v>
      </c>
      <c r="E78" s="4" t="s">
        <v>32</v>
      </c>
      <c r="F78" s="13">
        <v>2752704.22</v>
      </c>
      <c r="G78" s="20">
        <v>2082214000</v>
      </c>
    </row>
    <row r="79" spans="2:7" x14ac:dyDescent="0.2">
      <c r="B79" s="1" t="str">
        <f t="shared" si="2"/>
        <v>20822140001007</v>
      </c>
      <c r="C79" s="4" t="s">
        <v>86</v>
      </c>
      <c r="D79" s="20">
        <v>1007</v>
      </c>
      <c r="E79" s="4" t="s">
        <v>38</v>
      </c>
      <c r="F79" s="13">
        <v>0</v>
      </c>
      <c r="G79" s="20">
        <v>2082214000</v>
      </c>
    </row>
    <row r="80" spans="2:7" x14ac:dyDescent="0.2">
      <c r="B80" s="1" t="str">
        <f t="shared" si="2"/>
        <v>2082214000111111</v>
      </c>
      <c r="C80" s="4" t="s">
        <v>86</v>
      </c>
      <c r="D80" s="20">
        <v>111111</v>
      </c>
      <c r="E80" s="4" t="s">
        <v>97</v>
      </c>
      <c r="F80" s="13">
        <v>1250.7950000000001</v>
      </c>
      <c r="G80" s="20">
        <v>2082214000</v>
      </c>
    </row>
    <row r="81" spans="2:7" x14ac:dyDescent="0.2">
      <c r="B81" s="1" t="str">
        <f t="shared" si="2"/>
        <v>20821100001240</v>
      </c>
      <c r="C81" s="4" t="s">
        <v>100</v>
      </c>
      <c r="D81" s="20">
        <v>1240</v>
      </c>
      <c r="E81" s="4" t="s">
        <v>44</v>
      </c>
      <c r="F81" s="13">
        <v>4130000</v>
      </c>
      <c r="G81" s="20">
        <v>2082110000</v>
      </c>
    </row>
    <row r="82" spans="2:7" x14ac:dyDescent="0.2">
      <c r="B82" s="1" t="str">
        <f t="shared" si="2"/>
        <v>2091200000111101</v>
      </c>
      <c r="C82" s="4" t="s">
        <v>87</v>
      </c>
      <c r="D82" s="20">
        <v>111101</v>
      </c>
      <c r="E82" s="4" t="s">
        <v>1</v>
      </c>
      <c r="F82" s="13">
        <v>496748.70000000007</v>
      </c>
      <c r="G82" s="20">
        <v>2091200000</v>
      </c>
    </row>
    <row r="83" spans="2:7" x14ac:dyDescent="0.2">
      <c r="B83" s="1" t="str">
        <f t="shared" si="2"/>
        <v>2091200001111101</v>
      </c>
      <c r="C83" s="4" t="s">
        <v>88</v>
      </c>
      <c r="D83" s="20">
        <v>111101</v>
      </c>
      <c r="E83" s="4" t="s">
        <v>1</v>
      </c>
      <c r="F83" s="13">
        <v>480872.96000000002</v>
      </c>
      <c r="G83" s="20">
        <v>2091200001</v>
      </c>
    </row>
    <row r="84" spans="2:7" x14ac:dyDescent="0.2">
      <c r="B84" s="1" t="str">
        <f t="shared" si="2"/>
        <v>2091900000111101</v>
      </c>
      <c r="C84" s="4" t="s">
        <v>24</v>
      </c>
      <c r="D84" s="20">
        <v>111101</v>
      </c>
      <c r="E84" s="4" t="s">
        <v>1</v>
      </c>
      <c r="F84" s="13">
        <v>0</v>
      </c>
      <c r="G84" s="20">
        <v>2091900000</v>
      </c>
    </row>
    <row r="85" spans="2:7" x14ac:dyDescent="0.2">
      <c r="B85" s="1" t="str">
        <f t="shared" si="2"/>
        <v>2092200000111101</v>
      </c>
      <c r="C85" s="4" t="s">
        <v>89</v>
      </c>
      <c r="D85" s="20">
        <v>111101</v>
      </c>
      <c r="E85" s="4" t="s">
        <v>1</v>
      </c>
      <c r="F85" s="13">
        <v>6570.3050000000003</v>
      </c>
      <c r="G85" s="20">
        <v>2092200000</v>
      </c>
    </row>
    <row r="86" spans="2:7" x14ac:dyDescent="0.2">
      <c r="B86" s="1" t="str">
        <f t="shared" si="2"/>
        <v>2111111999111101</v>
      </c>
      <c r="C86" s="15" t="s">
        <v>62</v>
      </c>
      <c r="D86" s="21">
        <v>111101</v>
      </c>
      <c r="E86" s="15" t="s">
        <v>1</v>
      </c>
      <c r="F86" s="16">
        <v>6073808.1600000001</v>
      </c>
      <c r="G86" s="21">
        <v>2111111999</v>
      </c>
    </row>
    <row r="87" spans="2:7" x14ac:dyDescent="0.2">
      <c r="D87" s="4"/>
    </row>
    <row r="88" spans="2:7" x14ac:dyDescent="0.2">
      <c r="D88" s="4"/>
    </row>
    <row r="89" spans="2:7" x14ac:dyDescent="0.2">
      <c r="D89" s="4"/>
    </row>
    <row r="90" spans="2:7" x14ac:dyDescent="0.2">
      <c r="D90" s="4"/>
    </row>
    <row r="91" spans="2:7" x14ac:dyDescent="0.2">
      <c r="D91" s="4"/>
    </row>
    <row r="92" spans="2:7" x14ac:dyDescent="0.2">
      <c r="D92" s="4"/>
    </row>
    <row r="93" spans="2:7" x14ac:dyDescent="0.2">
      <c r="D93" s="4"/>
    </row>
    <row r="94" spans="2:7" x14ac:dyDescent="0.2">
      <c r="D94" s="4"/>
    </row>
    <row r="95" spans="2:7" x14ac:dyDescent="0.2">
      <c r="D95" s="4"/>
    </row>
    <row r="96" spans="2:7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</sheetData>
  <autoFilter ref="B4:G86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17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34.77734375" style="1" bestFit="1" customWidth="1"/>
    <col min="4" max="4" width="22.109375" style="1" customWidth="1"/>
    <col min="5" max="5" width="23.77734375" style="1" bestFit="1" customWidth="1"/>
    <col min="6" max="6" width="11.5546875" style="1" bestFit="1" customWidth="1"/>
    <col min="7" max="7" width="14.88671875" style="1" bestFit="1" customWidth="1"/>
    <col min="8" max="16384" width="9.109375" style="1"/>
  </cols>
  <sheetData>
    <row r="1" spans="2:7" ht="15.6" x14ac:dyDescent="0.3">
      <c r="B1" s="2" t="s">
        <v>107</v>
      </c>
    </row>
    <row r="4" spans="2:7" x14ac:dyDescent="0.2">
      <c r="B4" s="1" t="s">
        <v>112</v>
      </c>
      <c r="C4" s="1" t="s">
        <v>109</v>
      </c>
      <c r="D4" s="1" t="s">
        <v>0</v>
      </c>
      <c r="E4" s="22" t="s">
        <v>108</v>
      </c>
      <c r="F4" s="22" t="s">
        <v>110</v>
      </c>
      <c r="G4" s="4" t="s">
        <v>111</v>
      </c>
    </row>
    <row r="5" spans="2:7" x14ac:dyDescent="0.2">
      <c r="B5" s="1" t="str">
        <f t="shared" ref="B5:B36" si="0">G5&amp;D5</f>
        <v>2001110000105</v>
      </c>
      <c r="C5" s="4" t="s">
        <v>63</v>
      </c>
      <c r="D5" s="20">
        <v>105</v>
      </c>
      <c r="E5" s="4" t="s">
        <v>33</v>
      </c>
      <c r="F5" s="17">
        <v>-616462.01899999997</v>
      </c>
      <c r="G5" s="20">
        <v>2001110000</v>
      </c>
    </row>
    <row r="6" spans="2:7" x14ac:dyDescent="0.2">
      <c r="B6" s="1" t="str">
        <f t="shared" si="0"/>
        <v>2001110000111111</v>
      </c>
      <c r="C6" s="1" t="s">
        <v>63</v>
      </c>
      <c r="D6" s="20">
        <v>111111</v>
      </c>
      <c r="E6" s="1" t="s">
        <v>97</v>
      </c>
      <c r="F6" s="18">
        <v>-14431341</v>
      </c>
      <c r="G6" s="35">
        <v>2001110000</v>
      </c>
    </row>
    <row r="7" spans="2:7" x14ac:dyDescent="0.2">
      <c r="B7" s="1" t="str">
        <f t="shared" si="0"/>
        <v>2001190000111111</v>
      </c>
      <c r="C7" s="4" t="s">
        <v>64</v>
      </c>
      <c r="D7" s="20">
        <v>111111</v>
      </c>
      <c r="E7" s="4" t="s">
        <v>97</v>
      </c>
      <c r="F7" s="13">
        <v>-6373617.5140000004</v>
      </c>
      <c r="G7" s="20">
        <v>2001190000</v>
      </c>
    </row>
    <row r="8" spans="2:7" x14ac:dyDescent="0.2">
      <c r="B8" s="1" t="str">
        <f t="shared" si="0"/>
        <v>2021210000111111</v>
      </c>
      <c r="C8" s="4" t="s">
        <v>101</v>
      </c>
      <c r="D8" s="20">
        <v>111111</v>
      </c>
      <c r="E8" s="4" t="s">
        <v>97</v>
      </c>
      <c r="F8" s="13">
        <v>20504.509999999998</v>
      </c>
      <c r="G8" s="20">
        <v>2021210000</v>
      </c>
    </row>
    <row r="9" spans="2:7" x14ac:dyDescent="0.2">
      <c r="B9" s="1" t="str">
        <f t="shared" si="0"/>
        <v>2021900000111111</v>
      </c>
      <c r="C9" s="4" t="s">
        <v>98</v>
      </c>
      <c r="D9" s="20">
        <v>111111</v>
      </c>
      <c r="E9" s="4" t="s">
        <v>97</v>
      </c>
      <c r="F9" s="13">
        <v>5674152.0669999998</v>
      </c>
      <c r="G9" s="20">
        <v>2021900000</v>
      </c>
    </row>
    <row r="10" spans="2:7" x14ac:dyDescent="0.2">
      <c r="B10" s="1" t="str">
        <f t="shared" si="0"/>
        <v>2024020000111111</v>
      </c>
      <c r="C10" s="4" t="s">
        <v>25</v>
      </c>
      <c r="D10" s="20">
        <v>111111</v>
      </c>
      <c r="E10" s="4" t="s">
        <v>97</v>
      </c>
      <c r="F10" s="13">
        <v>13691.949999999999</v>
      </c>
      <c r="G10" s="20">
        <v>2024020000</v>
      </c>
    </row>
    <row r="11" spans="2:7" x14ac:dyDescent="0.2">
      <c r="B11" s="1" t="str">
        <f t="shared" si="0"/>
        <v>2024080000111111</v>
      </c>
      <c r="C11" s="4" t="s">
        <v>67</v>
      </c>
      <c r="D11" s="20">
        <v>111111</v>
      </c>
      <c r="E11" s="4" t="s">
        <v>97</v>
      </c>
      <c r="F11" s="13">
        <v>350370.99399999995</v>
      </c>
      <c r="G11" s="20">
        <v>2024080000</v>
      </c>
    </row>
    <row r="12" spans="2:7" x14ac:dyDescent="0.2">
      <c r="B12" s="1" t="str">
        <f t="shared" si="0"/>
        <v>202409000088</v>
      </c>
      <c r="C12" s="4" t="s">
        <v>66</v>
      </c>
      <c r="D12" s="20">
        <v>88</v>
      </c>
      <c r="E12" s="4" t="s">
        <v>32</v>
      </c>
      <c r="F12" s="13">
        <v>3116017.1540000001</v>
      </c>
      <c r="G12" s="20">
        <v>2024090000</v>
      </c>
    </row>
    <row r="13" spans="2:7" x14ac:dyDescent="0.2">
      <c r="B13" s="1" t="str">
        <f t="shared" si="0"/>
        <v>20240900001283</v>
      </c>
      <c r="C13" s="4" t="s">
        <v>66</v>
      </c>
      <c r="D13" s="20" t="s">
        <v>12</v>
      </c>
      <c r="E13" s="4" t="s">
        <v>34</v>
      </c>
      <c r="F13" s="13">
        <v>0</v>
      </c>
      <c r="G13" s="20">
        <v>2024090000</v>
      </c>
    </row>
    <row r="14" spans="2:7" x14ac:dyDescent="0.2">
      <c r="B14" s="1" t="str">
        <f t="shared" si="0"/>
        <v>20240900001924</v>
      </c>
      <c r="C14" s="4" t="s">
        <v>66</v>
      </c>
      <c r="D14" s="20" t="s">
        <v>13</v>
      </c>
      <c r="E14" s="4" t="s">
        <v>36</v>
      </c>
      <c r="F14" s="13">
        <v>673.34299999999985</v>
      </c>
      <c r="G14" s="20">
        <v>2024090000</v>
      </c>
    </row>
    <row r="15" spans="2:7" x14ac:dyDescent="0.2">
      <c r="B15" s="1" t="str">
        <f t="shared" si="0"/>
        <v>20240900002185</v>
      </c>
      <c r="C15" s="4" t="s">
        <v>66</v>
      </c>
      <c r="D15" s="20" t="s">
        <v>26</v>
      </c>
      <c r="E15" s="4" t="s">
        <v>48</v>
      </c>
      <c r="F15" s="13">
        <v>192017.14499999996</v>
      </c>
      <c r="G15" s="20">
        <v>2024090000</v>
      </c>
    </row>
    <row r="16" spans="2:7" x14ac:dyDescent="0.2">
      <c r="B16" s="1" t="str">
        <f t="shared" si="0"/>
        <v>20240900002240</v>
      </c>
      <c r="C16" s="4" t="s">
        <v>66</v>
      </c>
      <c r="D16" s="20" t="s">
        <v>7</v>
      </c>
      <c r="E16" s="4" t="s">
        <v>43</v>
      </c>
      <c r="F16" s="13">
        <v>375290.46599999996</v>
      </c>
      <c r="G16" s="20">
        <v>2024090000</v>
      </c>
    </row>
    <row r="17" spans="2:7" x14ac:dyDescent="0.2">
      <c r="B17" s="1" t="str">
        <f t="shared" si="0"/>
        <v>202409000017000</v>
      </c>
      <c r="C17" s="4" t="s">
        <v>66</v>
      </c>
      <c r="D17" s="20">
        <v>17000</v>
      </c>
      <c r="E17" s="4" t="s">
        <v>50</v>
      </c>
      <c r="F17" s="13">
        <v>4920</v>
      </c>
      <c r="G17" s="20">
        <v>2024090000</v>
      </c>
    </row>
    <row r="18" spans="2:7" x14ac:dyDescent="0.2">
      <c r="B18" s="1" t="str">
        <f t="shared" si="0"/>
        <v>2024090000111111</v>
      </c>
      <c r="C18" s="4" t="s">
        <v>66</v>
      </c>
      <c r="D18" s="20">
        <v>111111</v>
      </c>
      <c r="E18" s="4" t="s">
        <v>97</v>
      </c>
      <c r="F18" s="13">
        <v>9783.7069999999985</v>
      </c>
      <c r="G18" s="20">
        <v>2024090000</v>
      </c>
    </row>
    <row r="19" spans="2:7" x14ac:dyDescent="0.2">
      <c r="B19" s="1" t="str">
        <f t="shared" si="0"/>
        <v>2041000000111111</v>
      </c>
      <c r="C19" s="4" t="s">
        <v>2</v>
      </c>
      <c r="D19" s="20">
        <v>111111</v>
      </c>
      <c r="E19" s="4" t="s">
        <v>97</v>
      </c>
      <c r="F19" s="13">
        <v>3982699.5329999998</v>
      </c>
      <c r="G19" s="20">
        <v>2041000000</v>
      </c>
    </row>
    <row r="20" spans="2:7" x14ac:dyDescent="0.2">
      <c r="B20" s="1" t="str">
        <f t="shared" si="0"/>
        <v>2042000000111101</v>
      </c>
      <c r="C20" s="4" t="s">
        <v>3</v>
      </c>
      <c r="D20" s="20">
        <v>111101</v>
      </c>
      <c r="E20" s="4" t="s">
        <v>1</v>
      </c>
      <c r="F20" s="13">
        <v>1420796.8209999998</v>
      </c>
      <c r="G20" s="20">
        <v>2042000000</v>
      </c>
    </row>
    <row r="21" spans="2:7" x14ac:dyDescent="0.2">
      <c r="B21" s="1" t="str">
        <f t="shared" si="0"/>
        <v>2042000000111101</v>
      </c>
      <c r="C21" s="4" t="s">
        <v>68</v>
      </c>
      <c r="D21" s="20">
        <v>111101</v>
      </c>
      <c r="E21" s="4" t="s">
        <v>1</v>
      </c>
      <c r="F21" s="13">
        <v>288891.82199999999</v>
      </c>
      <c r="G21" s="20">
        <v>2042000000</v>
      </c>
    </row>
    <row r="22" spans="2:7" x14ac:dyDescent="0.2">
      <c r="B22" s="1" t="str">
        <f t="shared" si="0"/>
        <v>2045000000111101</v>
      </c>
      <c r="C22" s="4" t="s">
        <v>69</v>
      </c>
      <c r="D22" s="20">
        <v>111101</v>
      </c>
      <c r="E22" s="4" t="s">
        <v>1</v>
      </c>
      <c r="F22" s="13">
        <v>143500</v>
      </c>
      <c r="G22" s="20">
        <v>2045000000</v>
      </c>
    </row>
    <row r="23" spans="2:7" x14ac:dyDescent="0.2">
      <c r="B23" s="1" t="str">
        <f t="shared" si="0"/>
        <v>2051210000111101</v>
      </c>
      <c r="C23" s="4" t="s">
        <v>70</v>
      </c>
      <c r="D23" s="20">
        <v>111101</v>
      </c>
      <c r="E23" s="4" t="s">
        <v>1</v>
      </c>
      <c r="F23" s="13">
        <v>1875768.159</v>
      </c>
      <c r="G23" s="20">
        <v>2051210000</v>
      </c>
    </row>
    <row r="24" spans="2:7" x14ac:dyDescent="0.2">
      <c r="B24" s="1" t="str">
        <f t="shared" si="0"/>
        <v>2051260000111101</v>
      </c>
      <c r="C24" s="4" t="s">
        <v>70</v>
      </c>
      <c r="D24" s="20">
        <v>111101</v>
      </c>
      <c r="E24" s="4" t="s">
        <v>1</v>
      </c>
      <c r="F24" s="13">
        <v>12593.355</v>
      </c>
      <c r="G24" s="20">
        <v>2051260000</v>
      </c>
    </row>
    <row r="25" spans="2:7" x14ac:dyDescent="0.2">
      <c r="B25" s="1" t="str">
        <f t="shared" si="0"/>
        <v>20604410001118</v>
      </c>
      <c r="C25" s="4" t="s">
        <v>22</v>
      </c>
      <c r="D25" s="20" t="s">
        <v>20</v>
      </c>
      <c r="E25" s="4" t="s">
        <v>55</v>
      </c>
      <c r="F25" s="13">
        <v>0</v>
      </c>
      <c r="G25" s="20">
        <v>2060441000</v>
      </c>
    </row>
    <row r="26" spans="2:7" x14ac:dyDescent="0.2">
      <c r="B26" s="1" t="str">
        <f t="shared" si="0"/>
        <v>2060441000111111</v>
      </c>
      <c r="C26" s="4" t="s">
        <v>22</v>
      </c>
      <c r="D26" s="20">
        <v>111111</v>
      </c>
      <c r="E26" s="4" t="s">
        <v>97</v>
      </c>
      <c r="F26" s="13">
        <v>-1252.8369999999998</v>
      </c>
      <c r="G26" s="20">
        <v>2060441000</v>
      </c>
    </row>
    <row r="27" spans="2:7" x14ac:dyDescent="0.2">
      <c r="B27" s="1" t="str">
        <f t="shared" si="0"/>
        <v>20690100001</v>
      </c>
      <c r="C27" s="4" t="s">
        <v>71</v>
      </c>
      <c r="D27" s="20" t="s">
        <v>4</v>
      </c>
      <c r="E27" s="4" t="s">
        <v>40</v>
      </c>
      <c r="F27" s="13">
        <v>-1418521.358</v>
      </c>
      <c r="G27" s="20">
        <v>2069010000</v>
      </c>
    </row>
    <row r="28" spans="2:7" x14ac:dyDescent="0.2">
      <c r="B28" s="1" t="str">
        <f t="shared" si="0"/>
        <v>206901000019</v>
      </c>
      <c r="C28" s="4" t="s">
        <v>71</v>
      </c>
      <c r="D28" s="20">
        <v>19</v>
      </c>
      <c r="E28" s="4" t="s">
        <v>41</v>
      </c>
      <c r="F28" s="13">
        <v>-622966.38600000006</v>
      </c>
      <c r="G28" s="20">
        <v>2069010000</v>
      </c>
    </row>
    <row r="29" spans="2:7" x14ac:dyDescent="0.2">
      <c r="B29" s="1" t="str">
        <f t="shared" si="0"/>
        <v>20690100001076</v>
      </c>
      <c r="C29" s="4" t="s">
        <v>71</v>
      </c>
      <c r="D29" s="20" t="s">
        <v>17</v>
      </c>
      <c r="E29" s="4" t="s">
        <v>51</v>
      </c>
      <c r="F29" s="13">
        <v>0</v>
      </c>
      <c r="G29" s="20">
        <v>2069010000</v>
      </c>
    </row>
    <row r="30" spans="2:7" x14ac:dyDescent="0.2">
      <c r="B30" s="1" t="str">
        <f t="shared" si="0"/>
        <v>20690100001086</v>
      </c>
      <c r="C30" s="4" t="s">
        <v>71</v>
      </c>
      <c r="D30" s="20" t="s">
        <v>11</v>
      </c>
      <c r="E30" s="4" t="s">
        <v>47</v>
      </c>
      <c r="F30" s="13">
        <v>0</v>
      </c>
      <c r="G30" s="20">
        <v>2069010000</v>
      </c>
    </row>
    <row r="31" spans="2:7" x14ac:dyDescent="0.2">
      <c r="B31" s="1" t="str">
        <f t="shared" si="0"/>
        <v>20690100001009</v>
      </c>
      <c r="C31" s="4" t="s">
        <v>71</v>
      </c>
      <c r="D31" s="20">
        <v>1009</v>
      </c>
      <c r="E31" s="4" t="s">
        <v>35</v>
      </c>
      <c r="F31" s="13">
        <v>0</v>
      </c>
      <c r="G31" s="20">
        <v>2069010000</v>
      </c>
    </row>
    <row r="32" spans="2:7" x14ac:dyDescent="0.2">
      <c r="B32" s="1" t="str">
        <f t="shared" si="0"/>
        <v>20690100001007</v>
      </c>
      <c r="C32" s="4" t="s">
        <v>71</v>
      </c>
      <c r="D32" s="20">
        <v>1007</v>
      </c>
      <c r="E32" s="4" t="s">
        <v>37</v>
      </c>
      <c r="F32" s="13">
        <v>0</v>
      </c>
      <c r="G32" s="20">
        <v>2069010000</v>
      </c>
    </row>
    <row r="33" spans="2:7" x14ac:dyDescent="0.2">
      <c r="B33" s="1" t="str">
        <f t="shared" si="0"/>
        <v>20690100001008</v>
      </c>
      <c r="C33" s="4" t="s">
        <v>71</v>
      </c>
      <c r="D33" s="20">
        <v>1008</v>
      </c>
      <c r="E33" s="4" t="s">
        <v>39</v>
      </c>
      <c r="F33" s="13">
        <v>0</v>
      </c>
      <c r="G33" s="20">
        <v>2069010000</v>
      </c>
    </row>
    <row r="34" spans="2:7" x14ac:dyDescent="0.2">
      <c r="B34" s="1" t="str">
        <f t="shared" si="0"/>
        <v>20690100001240</v>
      </c>
      <c r="C34" s="4" t="s">
        <v>71</v>
      </c>
      <c r="D34" s="20">
        <v>1240</v>
      </c>
      <c r="E34" s="4" t="s">
        <v>44</v>
      </c>
      <c r="F34" s="13">
        <v>0</v>
      </c>
      <c r="G34" s="20">
        <v>2069010000</v>
      </c>
    </row>
    <row r="35" spans="2:7" x14ac:dyDescent="0.2">
      <c r="B35" s="1" t="str">
        <f t="shared" si="0"/>
        <v>20690100001006</v>
      </c>
      <c r="C35" s="4" t="s">
        <v>71</v>
      </c>
      <c r="D35" s="20">
        <v>1006</v>
      </c>
      <c r="E35" s="4" t="s">
        <v>54</v>
      </c>
      <c r="F35" s="13">
        <v>0</v>
      </c>
      <c r="G35" s="20">
        <v>2069010000</v>
      </c>
    </row>
    <row r="36" spans="2:7" x14ac:dyDescent="0.2">
      <c r="B36" s="1" t="str">
        <f t="shared" si="0"/>
        <v>20690100001007</v>
      </c>
      <c r="C36" s="4" t="s">
        <v>71</v>
      </c>
      <c r="D36" s="20">
        <v>1007</v>
      </c>
      <c r="E36" s="4" t="s">
        <v>38</v>
      </c>
      <c r="F36" s="13">
        <v>0</v>
      </c>
      <c r="G36" s="20">
        <v>2069010000</v>
      </c>
    </row>
    <row r="37" spans="2:7" x14ac:dyDescent="0.2">
      <c r="B37" s="1" t="str">
        <f t="shared" ref="B37:B68" si="1">G37&amp;D37</f>
        <v>206901000047037</v>
      </c>
      <c r="C37" s="4" t="s">
        <v>71</v>
      </c>
      <c r="D37" s="20" t="s">
        <v>18</v>
      </c>
      <c r="E37" s="4" t="s">
        <v>52</v>
      </c>
      <c r="F37" s="13">
        <v>-1948832.1429999999</v>
      </c>
      <c r="G37" s="20">
        <v>2069010000</v>
      </c>
    </row>
    <row r="38" spans="2:7" x14ac:dyDescent="0.2">
      <c r="B38" s="1" t="str">
        <f t="shared" si="1"/>
        <v>2069010000111111</v>
      </c>
      <c r="C38" s="4" t="s">
        <v>71</v>
      </c>
      <c r="D38" s="20">
        <v>111111</v>
      </c>
      <c r="E38" s="4" t="s">
        <v>97</v>
      </c>
      <c r="F38" s="13">
        <v>-902857.84299999999</v>
      </c>
      <c r="G38" s="20">
        <v>2069010000</v>
      </c>
    </row>
    <row r="39" spans="2:7" x14ac:dyDescent="0.2">
      <c r="B39" s="1" t="str">
        <f t="shared" si="1"/>
        <v>2069020000111111</v>
      </c>
      <c r="C39" s="4" t="s">
        <v>27</v>
      </c>
      <c r="D39" s="20">
        <v>111111</v>
      </c>
      <c r="E39" s="4" t="s">
        <v>97</v>
      </c>
      <c r="F39" s="13">
        <v>-61499.999999999993</v>
      </c>
      <c r="G39" s="20">
        <v>2069020000</v>
      </c>
    </row>
    <row r="40" spans="2:7" x14ac:dyDescent="0.2">
      <c r="B40" s="1" t="str">
        <f t="shared" si="1"/>
        <v>2069980000105</v>
      </c>
      <c r="C40" s="4" t="s">
        <v>72</v>
      </c>
      <c r="D40" s="20">
        <v>105</v>
      </c>
      <c r="E40" s="4" t="s">
        <v>33</v>
      </c>
      <c r="F40" s="13">
        <v>-30913.425999999996</v>
      </c>
      <c r="G40" s="20">
        <v>2069980000</v>
      </c>
    </row>
    <row r="41" spans="2:7" x14ac:dyDescent="0.2">
      <c r="B41" s="1" t="str">
        <f t="shared" si="1"/>
        <v>2069980000111111</v>
      </c>
      <c r="C41" s="4" t="s">
        <v>72</v>
      </c>
      <c r="D41" s="20">
        <v>111111</v>
      </c>
      <c r="E41" s="4" t="s">
        <v>97</v>
      </c>
      <c r="F41" s="13">
        <v>-15872.001999999999</v>
      </c>
      <c r="G41" s="20">
        <v>2069980000</v>
      </c>
    </row>
    <row r="42" spans="2:7" x14ac:dyDescent="0.2">
      <c r="B42" s="1" t="str">
        <f t="shared" si="1"/>
        <v>2070400000111111</v>
      </c>
      <c r="C42" s="4" t="s">
        <v>73</v>
      </c>
      <c r="D42" s="20">
        <v>111111</v>
      </c>
      <c r="E42" s="4" t="s">
        <v>97</v>
      </c>
      <c r="F42" s="13">
        <v>57.317999999999998</v>
      </c>
      <c r="G42" s="20">
        <v>2070400000</v>
      </c>
    </row>
    <row r="43" spans="2:7" x14ac:dyDescent="0.2">
      <c r="B43" s="1" t="str">
        <f t="shared" si="1"/>
        <v>2070500000111111</v>
      </c>
      <c r="C43" s="4" t="s">
        <v>74</v>
      </c>
      <c r="D43" s="20">
        <v>111111</v>
      </c>
      <c r="E43" s="4" t="s">
        <v>97</v>
      </c>
      <c r="F43" s="13">
        <v>19198.66</v>
      </c>
      <c r="G43" s="20">
        <v>2070500000</v>
      </c>
    </row>
    <row r="44" spans="2:7" x14ac:dyDescent="0.2">
      <c r="B44" s="1" t="str">
        <f t="shared" si="1"/>
        <v>2070600000105</v>
      </c>
      <c r="C44" s="4" t="s">
        <v>75</v>
      </c>
      <c r="D44" s="20">
        <v>105</v>
      </c>
      <c r="E44" s="4" t="s">
        <v>33</v>
      </c>
      <c r="F44" s="13">
        <v>-1423120</v>
      </c>
      <c r="G44" s="20">
        <v>2070600000</v>
      </c>
    </row>
    <row r="45" spans="2:7" x14ac:dyDescent="0.2">
      <c r="B45" s="1" t="str">
        <f t="shared" si="1"/>
        <v>2070600000111111</v>
      </c>
      <c r="C45" s="4" t="s">
        <v>75</v>
      </c>
      <c r="D45" s="20">
        <v>111111</v>
      </c>
      <c r="E45" s="4" t="s">
        <v>97</v>
      </c>
      <c r="F45" s="13">
        <v>-172933.44899999999</v>
      </c>
      <c r="G45" s="20">
        <v>2070600000</v>
      </c>
    </row>
    <row r="46" spans="2:7" x14ac:dyDescent="0.2">
      <c r="B46" s="1" t="str">
        <f t="shared" si="1"/>
        <v>2070900000105</v>
      </c>
      <c r="C46" s="4" t="s">
        <v>76</v>
      </c>
      <c r="D46" s="20">
        <v>105</v>
      </c>
      <c r="E46" s="4" t="s">
        <v>33</v>
      </c>
      <c r="F46" s="13">
        <v>473575.46100000001</v>
      </c>
      <c r="G46" s="20">
        <v>2070900000</v>
      </c>
    </row>
    <row r="47" spans="2:7" x14ac:dyDescent="0.2">
      <c r="B47" s="1" t="str">
        <f t="shared" si="1"/>
        <v>2070900000111111</v>
      </c>
      <c r="C47" s="4" t="s">
        <v>76</v>
      </c>
      <c r="D47" s="20">
        <v>111111</v>
      </c>
      <c r="E47" s="4" t="s">
        <v>97</v>
      </c>
      <c r="F47" s="13">
        <v>1481408.47</v>
      </c>
      <c r="G47" s="20">
        <v>2070900000</v>
      </c>
    </row>
    <row r="48" spans="2:7" x14ac:dyDescent="0.2">
      <c r="B48" s="1" t="str">
        <f t="shared" si="1"/>
        <v>2071000000111111</v>
      </c>
      <c r="C48" s="4" t="s">
        <v>8</v>
      </c>
      <c r="D48" s="20">
        <v>111111</v>
      </c>
      <c r="E48" s="4" t="s">
        <v>97</v>
      </c>
      <c r="F48" s="13">
        <v>40048.799999999996</v>
      </c>
      <c r="G48" s="20">
        <v>2071000000</v>
      </c>
    </row>
    <row r="49" spans="2:7" x14ac:dyDescent="0.2">
      <c r="B49" s="1" t="str">
        <f t="shared" si="1"/>
        <v>207110000088</v>
      </c>
      <c r="C49" s="4" t="s">
        <v>77</v>
      </c>
      <c r="D49" s="20">
        <v>88</v>
      </c>
      <c r="E49" s="4" t="s">
        <v>32</v>
      </c>
      <c r="F49" s="13">
        <v>584.66</v>
      </c>
      <c r="G49" s="20">
        <v>2071100000</v>
      </c>
    </row>
    <row r="50" spans="2:7" x14ac:dyDescent="0.2">
      <c r="B50" s="1" t="str">
        <f t="shared" si="1"/>
        <v>2071100000111111</v>
      </c>
      <c r="C50" s="4" t="s">
        <v>77</v>
      </c>
      <c r="D50" s="20">
        <v>111111</v>
      </c>
      <c r="E50" s="4" t="s">
        <v>97</v>
      </c>
      <c r="F50" s="13">
        <v>64039.82699999999</v>
      </c>
      <c r="G50" s="20">
        <v>2071100000</v>
      </c>
    </row>
    <row r="51" spans="2:7" x14ac:dyDescent="0.2">
      <c r="B51" s="1" t="str">
        <f t="shared" si="1"/>
        <v>2071209100111111</v>
      </c>
      <c r="C51" s="4" t="s">
        <v>28</v>
      </c>
      <c r="D51" s="20">
        <v>111111</v>
      </c>
      <c r="E51" s="4" t="s">
        <v>97</v>
      </c>
      <c r="F51" s="13">
        <v>1352.9999999999998</v>
      </c>
      <c r="G51" s="20">
        <v>2071209100</v>
      </c>
    </row>
    <row r="52" spans="2:7" x14ac:dyDescent="0.2">
      <c r="B52" s="1" t="str">
        <f t="shared" si="1"/>
        <v>2071209200111111</v>
      </c>
      <c r="C52" s="4" t="s">
        <v>9</v>
      </c>
      <c r="D52" s="20">
        <v>111111</v>
      </c>
      <c r="E52" s="4" t="s">
        <v>97</v>
      </c>
      <c r="F52" s="13">
        <v>2514431.8869999996</v>
      </c>
      <c r="G52" s="20">
        <v>2071209200</v>
      </c>
    </row>
    <row r="53" spans="2:7" x14ac:dyDescent="0.2">
      <c r="B53" s="1" t="str">
        <f t="shared" si="1"/>
        <v>2071209400111111</v>
      </c>
      <c r="C53" s="4" t="s">
        <v>78</v>
      </c>
      <c r="D53" s="20">
        <v>111111</v>
      </c>
      <c r="E53" s="4" t="s">
        <v>97</v>
      </c>
      <c r="F53" s="13">
        <v>4194.2999999999993</v>
      </c>
      <c r="G53" s="20">
        <v>2071209400</v>
      </c>
    </row>
    <row r="54" spans="2:7" x14ac:dyDescent="0.2">
      <c r="B54" s="1" t="str">
        <f t="shared" si="1"/>
        <v>2071209500111111</v>
      </c>
      <c r="C54" s="4" t="s">
        <v>79</v>
      </c>
      <c r="D54" s="20">
        <v>111111</v>
      </c>
      <c r="E54" s="4" t="s">
        <v>97</v>
      </c>
      <c r="F54" s="13">
        <v>106525.708</v>
      </c>
      <c r="G54" s="20">
        <v>2071209500</v>
      </c>
    </row>
    <row r="55" spans="2:7" x14ac:dyDescent="0.2">
      <c r="B55" s="1" t="str">
        <f t="shared" si="1"/>
        <v>2071980000111101</v>
      </c>
      <c r="C55" s="4" t="s">
        <v>80</v>
      </c>
      <c r="D55" s="20">
        <v>111101</v>
      </c>
      <c r="E55" s="4" t="s">
        <v>1</v>
      </c>
      <c r="F55" s="13">
        <v>109811.284</v>
      </c>
      <c r="G55" s="20">
        <v>2071980000</v>
      </c>
    </row>
    <row r="56" spans="2:7" x14ac:dyDescent="0.2">
      <c r="B56" s="1" t="str">
        <f t="shared" si="1"/>
        <v>2079022000111111</v>
      </c>
      <c r="C56" s="4" t="s">
        <v>81</v>
      </c>
      <c r="D56" s="20">
        <v>111111</v>
      </c>
      <c r="E56" s="4" t="s">
        <v>97</v>
      </c>
      <c r="F56" s="13">
        <v>61111.483999999997</v>
      </c>
      <c r="G56" s="20">
        <v>2079022000</v>
      </c>
    </row>
    <row r="57" spans="2:7" x14ac:dyDescent="0.2">
      <c r="B57" s="1" t="str">
        <f t="shared" si="1"/>
        <v>20790700001924</v>
      </c>
      <c r="C57" s="4" t="s">
        <v>82</v>
      </c>
      <c r="D57" s="20" t="s">
        <v>13</v>
      </c>
      <c r="E57" s="4" t="s">
        <v>36</v>
      </c>
      <c r="F57" s="13">
        <v>0</v>
      </c>
      <c r="G57" s="20">
        <v>2079070000</v>
      </c>
    </row>
    <row r="58" spans="2:7" x14ac:dyDescent="0.2">
      <c r="B58" s="1" t="str">
        <f t="shared" si="1"/>
        <v>2079070000105</v>
      </c>
      <c r="C58" s="4" t="s">
        <v>82</v>
      </c>
      <c r="D58" s="20">
        <v>105</v>
      </c>
      <c r="E58" s="4" t="s">
        <v>33</v>
      </c>
      <c r="F58" s="13">
        <v>1684415.2999999998</v>
      </c>
      <c r="G58" s="20">
        <v>2079070000</v>
      </c>
    </row>
    <row r="59" spans="2:7" x14ac:dyDescent="0.2">
      <c r="B59" s="1" t="str">
        <f t="shared" si="1"/>
        <v>2079070000111111</v>
      </c>
      <c r="C59" s="4" t="s">
        <v>82</v>
      </c>
      <c r="D59" s="20">
        <v>111111</v>
      </c>
      <c r="E59" s="4" t="s">
        <v>97</v>
      </c>
      <c r="F59" s="13">
        <v>575626.2649999999</v>
      </c>
      <c r="G59" s="20">
        <v>2079070000</v>
      </c>
    </row>
    <row r="60" spans="2:7" x14ac:dyDescent="0.2">
      <c r="B60" s="1" t="str">
        <f t="shared" si="1"/>
        <v>20790800001086</v>
      </c>
      <c r="C60" s="4" t="s">
        <v>83</v>
      </c>
      <c r="D60" s="20" t="s">
        <v>11</v>
      </c>
      <c r="E60" s="4" t="s">
        <v>47</v>
      </c>
      <c r="F60" s="13">
        <v>0</v>
      </c>
      <c r="G60" s="20">
        <v>2079080000</v>
      </c>
    </row>
    <row r="61" spans="2:7" x14ac:dyDescent="0.2">
      <c r="B61" s="1" t="str">
        <f t="shared" si="1"/>
        <v>20790800001007</v>
      </c>
      <c r="C61" s="4" t="s">
        <v>83</v>
      </c>
      <c r="D61" s="20">
        <v>1007</v>
      </c>
      <c r="E61" s="4" t="s">
        <v>38</v>
      </c>
      <c r="F61" s="13">
        <v>0</v>
      </c>
      <c r="G61" s="20">
        <v>2079080000</v>
      </c>
    </row>
    <row r="62" spans="2:7" x14ac:dyDescent="0.2">
      <c r="B62" s="1" t="str">
        <f t="shared" si="1"/>
        <v>20822800001086</v>
      </c>
      <c r="C62" s="4" t="s">
        <v>84</v>
      </c>
      <c r="D62" s="20" t="s">
        <v>11</v>
      </c>
      <c r="E62" s="4" t="s">
        <v>47</v>
      </c>
      <c r="F62" s="13">
        <v>0</v>
      </c>
      <c r="G62" s="20">
        <v>2082280000</v>
      </c>
    </row>
    <row r="63" spans="2:7" x14ac:dyDescent="0.2">
      <c r="B63" s="1" t="str">
        <f t="shared" si="1"/>
        <v>20822800001009</v>
      </c>
      <c r="C63" s="4" t="s">
        <v>84</v>
      </c>
      <c r="D63" s="20">
        <v>1009</v>
      </c>
      <c r="E63" s="4" t="s">
        <v>35</v>
      </c>
      <c r="F63" s="13">
        <v>0</v>
      </c>
      <c r="G63" s="20">
        <v>2082280000</v>
      </c>
    </row>
    <row r="64" spans="2:7" x14ac:dyDescent="0.2">
      <c r="B64" s="1" t="str">
        <f t="shared" si="1"/>
        <v>20822800001007</v>
      </c>
      <c r="C64" s="4" t="s">
        <v>84</v>
      </c>
      <c r="D64" s="20">
        <v>1007</v>
      </c>
      <c r="E64" s="4" t="s">
        <v>37</v>
      </c>
      <c r="F64" s="13">
        <v>0</v>
      </c>
      <c r="G64" s="20">
        <v>2082280000</v>
      </c>
    </row>
    <row r="65" spans="2:7" x14ac:dyDescent="0.2">
      <c r="B65" s="1" t="str">
        <f t="shared" si="1"/>
        <v>20822800001008</v>
      </c>
      <c r="C65" s="4" t="s">
        <v>84</v>
      </c>
      <c r="D65" s="20">
        <v>1008</v>
      </c>
      <c r="E65" s="4" t="s">
        <v>39</v>
      </c>
      <c r="F65" s="13">
        <v>0</v>
      </c>
      <c r="G65" s="20">
        <v>2082280000</v>
      </c>
    </row>
    <row r="66" spans="2:7" x14ac:dyDescent="0.2">
      <c r="B66" s="1" t="str">
        <f t="shared" si="1"/>
        <v>20822800001240</v>
      </c>
      <c r="C66" s="4" t="s">
        <v>84</v>
      </c>
      <c r="D66" s="20">
        <v>1240</v>
      </c>
      <c r="E66" s="4" t="s">
        <v>44</v>
      </c>
      <c r="F66" s="13">
        <v>0</v>
      </c>
      <c r="G66" s="20">
        <v>2082280000</v>
      </c>
    </row>
    <row r="67" spans="2:7" x14ac:dyDescent="0.2">
      <c r="B67" s="1" t="str">
        <f t="shared" si="1"/>
        <v>20822800001006</v>
      </c>
      <c r="C67" s="4" t="s">
        <v>84</v>
      </c>
      <c r="D67" s="20">
        <v>1006</v>
      </c>
      <c r="E67" s="4" t="s">
        <v>54</v>
      </c>
      <c r="F67" s="13">
        <v>0</v>
      </c>
      <c r="G67" s="20">
        <v>2082280000</v>
      </c>
    </row>
    <row r="68" spans="2:7" x14ac:dyDescent="0.2">
      <c r="B68" s="1" t="str">
        <f t="shared" si="1"/>
        <v>2082280000111111</v>
      </c>
      <c r="C68" s="4" t="s">
        <v>84</v>
      </c>
      <c r="D68" s="20">
        <v>111111</v>
      </c>
      <c r="E68" s="4" t="s">
        <v>97</v>
      </c>
      <c r="F68" s="13">
        <v>-73809.511999999988</v>
      </c>
      <c r="G68" s="20">
        <v>2082280000</v>
      </c>
    </row>
    <row r="69" spans="2:7" x14ac:dyDescent="0.2">
      <c r="B69" s="1" t="str">
        <f t="shared" ref="B69:B78" si="2">G69&amp;D69</f>
        <v>2082208200111101</v>
      </c>
      <c r="C69" s="4" t="s">
        <v>85</v>
      </c>
      <c r="D69" s="20">
        <v>111101</v>
      </c>
      <c r="E69" s="4" t="s">
        <v>1</v>
      </c>
      <c r="F69" s="13">
        <v>7173.195999999999</v>
      </c>
      <c r="G69" s="20">
        <v>2082208200</v>
      </c>
    </row>
    <row r="70" spans="2:7" x14ac:dyDescent="0.2">
      <c r="B70" s="1" t="str">
        <f t="shared" si="2"/>
        <v>208221400088</v>
      </c>
      <c r="C70" s="4" t="s">
        <v>86</v>
      </c>
      <c r="D70" s="20">
        <v>88</v>
      </c>
      <c r="E70" s="4" t="s">
        <v>32</v>
      </c>
      <c r="F70" s="13">
        <v>2324465.8859999999</v>
      </c>
      <c r="G70" s="20">
        <v>2082214000</v>
      </c>
    </row>
    <row r="71" spans="2:7" x14ac:dyDescent="0.2">
      <c r="B71" s="1" t="str">
        <f t="shared" si="2"/>
        <v>20822140001007</v>
      </c>
      <c r="C71" s="4" t="s">
        <v>86</v>
      </c>
      <c r="D71" s="20">
        <v>1007</v>
      </c>
      <c r="E71" s="4" t="s">
        <v>38</v>
      </c>
      <c r="F71" s="13">
        <v>0</v>
      </c>
      <c r="G71" s="20">
        <v>2082214000</v>
      </c>
    </row>
    <row r="72" spans="2:7" x14ac:dyDescent="0.2">
      <c r="B72" s="1" t="str">
        <f t="shared" si="2"/>
        <v>2082214000111111</v>
      </c>
      <c r="C72" s="4" t="s">
        <v>86</v>
      </c>
      <c r="D72" s="20">
        <v>111111</v>
      </c>
      <c r="E72" s="4" t="s">
        <v>97</v>
      </c>
      <c r="F72" s="13">
        <v>51.454999999999998</v>
      </c>
      <c r="G72" s="20">
        <v>2082214000</v>
      </c>
    </row>
    <row r="73" spans="2:7" x14ac:dyDescent="0.2">
      <c r="B73" s="1" t="str">
        <f t="shared" si="2"/>
        <v>2082110000111101</v>
      </c>
      <c r="C73" s="4" t="s">
        <v>100</v>
      </c>
      <c r="D73" s="20">
        <v>111101</v>
      </c>
      <c r="E73" s="4" t="s">
        <v>1</v>
      </c>
      <c r="F73" s="13">
        <v>0</v>
      </c>
      <c r="G73" s="20">
        <v>2082110000</v>
      </c>
    </row>
    <row r="74" spans="2:7" x14ac:dyDescent="0.2">
      <c r="B74" s="1" t="str">
        <f t="shared" si="2"/>
        <v>2091200000111101</v>
      </c>
      <c r="C74" s="4" t="s">
        <v>87</v>
      </c>
      <c r="D74" s="20">
        <v>111101</v>
      </c>
      <c r="E74" s="4" t="s">
        <v>1</v>
      </c>
      <c r="F74" s="13">
        <v>2558.1950000000002</v>
      </c>
      <c r="G74" s="20">
        <v>2091200000</v>
      </c>
    </row>
    <row r="75" spans="2:7" x14ac:dyDescent="0.2">
      <c r="B75" s="1" t="str">
        <f t="shared" si="2"/>
        <v>2091200001111101</v>
      </c>
      <c r="C75" s="4" t="s">
        <v>88</v>
      </c>
      <c r="D75" s="20">
        <v>111101</v>
      </c>
      <c r="E75" s="4" t="s">
        <v>1</v>
      </c>
      <c r="F75" s="13">
        <v>522710.353</v>
      </c>
      <c r="G75" s="20">
        <v>2091200001</v>
      </c>
    </row>
    <row r="76" spans="2:7" x14ac:dyDescent="0.2">
      <c r="B76" s="1" t="str">
        <f t="shared" si="2"/>
        <v>2092200000111101</v>
      </c>
      <c r="C76" s="4" t="s">
        <v>89</v>
      </c>
      <c r="D76" s="20">
        <v>111101</v>
      </c>
      <c r="E76" s="4" t="s">
        <v>1</v>
      </c>
      <c r="F76" s="13">
        <v>-160303.52199999997</v>
      </c>
      <c r="G76" s="20">
        <v>2092200000</v>
      </c>
    </row>
    <row r="77" spans="2:7" x14ac:dyDescent="0.2">
      <c r="B77" s="1" t="str">
        <f t="shared" si="2"/>
        <v>2111111997111101</v>
      </c>
      <c r="C77" s="4" t="s">
        <v>29</v>
      </c>
      <c r="D77" s="20">
        <v>111101</v>
      </c>
      <c r="E77" s="4" t="s">
        <v>1</v>
      </c>
      <c r="F77" s="13">
        <v>0</v>
      </c>
      <c r="G77" s="20">
        <v>2111111997</v>
      </c>
    </row>
    <row r="78" spans="2:7" x14ac:dyDescent="0.2">
      <c r="B78" s="1" t="str">
        <f t="shared" si="2"/>
        <v>2111111999111101</v>
      </c>
      <c r="C78" s="15" t="s">
        <v>62</v>
      </c>
      <c r="D78" s="21">
        <v>111101</v>
      </c>
      <c r="E78" s="15" t="s">
        <v>1</v>
      </c>
      <c r="F78" s="16">
        <v>-779290.47600000002</v>
      </c>
      <c r="G78" s="21">
        <v>2111111999</v>
      </c>
    </row>
    <row r="79" spans="2:7" x14ac:dyDescent="0.2">
      <c r="D79" s="4"/>
    </row>
    <row r="80" spans="2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</sheetData>
  <autoFilter ref="B4:G78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B11:B12"/>
  <sheetViews>
    <sheetView showGridLines="0" workbookViewId="0">
      <selection activeCell="B1" sqref="B1"/>
    </sheetView>
  </sheetViews>
  <sheetFormatPr defaultRowHeight="13.8" x14ac:dyDescent="0.25"/>
  <cols>
    <col min="1" max="1" width="2.77734375" style="27" customWidth="1"/>
    <col min="2" max="16384" width="8.88671875" style="27"/>
  </cols>
  <sheetData>
    <row r="11" spans="2:2" ht="7.8" customHeight="1" x14ac:dyDescent="0.25"/>
    <row r="12" spans="2:2" ht="39.6" x14ac:dyDescent="0.65">
      <c r="B12" s="37" t="s"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216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.109375" style="1" bestFit="1" customWidth="1"/>
    <col min="3" max="3" width="26.77734375" style="1" customWidth="1"/>
    <col min="4" max="4" width="16.33203125" style="4" bestFit="1" customWidth="1"/>
    <col min="5" max="5" width="23.77734375" style="1" bestFit="1" customWidth="1"/>
    <col min="6" max="7" width="11.109375" style="1" bestFit="1" customWidth="1"/>
    <col min="8" max="8" width="13" style="1" customWidth="1"/>
    <col min="9" max="9" width="19.6640625" style="1" bestFit="1" customWidth="1"/>
    <col min="10" max="16384" width="9.109375" style="1"/>
  </cols>
  <sheetData>
    <row r="1" spans="2:9" ht="15.6" x14ac:dyDescent="0.3">
      <c r="B1" s="2" t="s">
        <v>221</v>
      </c>
    </row>
    <row r="2" spans="2:9" ht="15.6" x14ac:dyDescent="0.3">
      <c r="B2" s="2"/>
    </row>
    <row r="3" spans="2:9" ht="12.6" thickBot="1" x14ac:dyDescent="0.3">
      <c r="B3" s="25" t="s">
        <v>112</v>
      </c>
      <c r="C3" s="25" t="s">
        <v>109</v>
      </c>
      <c r="D3" s="26" t="s">
        <v>31</v>
      </c>
      <c r="E3" s="25" t="s">
        <v>108</v>
      </c>
      <c r="F3" s="25" t="s">
        <v>218</v>
      </c>
      <c r="G3" s="25" t="s">
        <v>219</v>
      </c>
      <c r="H3" s="25" t="s">
        <v>220</v>
      </c>
      <c r="I3" s="25" t="s">
        <v>222</v>
      </c>
    </row>
    <row r="4" spans="2:9" x14ac:dyDescent="0.2">
      <c r="B4" s="1" t="s">
        <v>113</v>
      </c>
      <c r="C4" s="1" t="str">
        <f>VLOOKUP($B4,'1.1 FY2016'!$B$5:$E$61,2,FALSE)</f>
        <v>Core business revenues</v>
      </c>
      <c r="D4" s="20">
        <f>VLOOKUP($B4,'1.1 FY2016'!$B$5:$E$61,3,FALSE)</f>
        <v>111111</v>
      </c>
      <c r="E4" s="1" t="str">
        <f>VLOOKUP($B4,'1.1 FY2016'!$B$5:$E$61,4,FALSE)</f>
        <v>External</v>
      </c>
      <c r="F4" s="1">
        <f>-SUMIF('1.1 FY2016'!$B:$B,'2.1 Database'!$B4,'1.1 FY2016'!$F:$F)</f>
        <v>14500341</v>
      </c>
      <c r="G4" s="1">
        <f>-SUMIF('1.2 FY2017'!$B:$B,'2.1 Database'!$B4,'1.2 FY2017'!$F:$F)</f>
        <v>15792898.75</v>
      </c>
      <c r="H4" s="1">
        <f>-SUMIF('1.3 FY2018'!$B:$B,'2.1 Database'!B4,'1.3 FY2018'!$F:$F)</f>
        <v>14431341</v>
      </c>
      <c r="I4" s="1" t="s">
        <v>223</v>
      </c>
    </row>
    <row r="5" spans="2:9" x14ac:dyDescent="0.2">
      <c r="B5" s="1" t="s">
        <v>114</v>
      </c>
      <c r="C5" s="1" t="str">
        <f>VLOOKUP($B5,'1.1 FY2016'!$B$5:$E$61,2,FALSE)</f>
        <v>Other revenues</v>
      </c>
      <c r="D5" s="20">
        <f>VLOOKUP($B5,'1.1 FY2016'!$B$5:$E$61,3,FALSE)</f>
        <v>111111</v>
      </c>
      <c r="E5" s="1" t="str">
        <f>VLOOKUP($B5,'1.1 FY2016'!$B$5:$E$61,4,FALSE)</f>
        <v>External</v>
      </c>
      <c r="F5" s="1">
        <f>-SUMIF('1.1 FY2016'!$B:$B,'2.1 Database'!$B5,'1.1 FY2016'!$F:$F)</f>
        <v>4794856.1919999998</v>
      </c>
      <c r="G5" s="1">
        <f>-SUMIF('1.2 FY2017'!$B:$B,'2.1 Database'!$B5,'1.2 FY2017'!$F:$F)</f>
        <v>6960217.6449999996</v>
      </c>
      <c r="H5" s="1">
        <f>-SUMIF('1.3 FY2018'!$B:$B,'2.1 Database'!B5,'1.3 FY2018'!$F:$F)</f>
        <v>6373617.5140000004</v>
      </c>
      <c r="I5" s="1" t="s">
        <v>64</v>
      </c>
    </row>
    <row r="6" spans="2:9" x14ac:dyDescent="0.2">
      <c r="B6" s="1" t="s">
        <v>115</v>
      </c>
      <c r="C6" s="1" t="str">
        <f>VLOOKUP($B6,'1.1 FY2016'!$B$5:$E$61,2,FALSE)</f>
        <v>Capitalized costs</v>
      </c>
      <c r="D6" s="20">
        <f>VLOOKUP($B6,'1.1 FY2016'!$B$5:$E$61,3,FALSE)</f>
        <v>1009</v>
      </c>
      <c r="E6" s="1" t="str">
        <f>VLOOKUP($B6,'1.1 FY2016'!$B$5:$E$61,4,FALSE)</f>
        <v>Green Ventures Ltd</v>
      </c>
      <c r="F6" s="1">
        <f>-SUMIF('1.1 FY2016'!$B:$B,'2.1 Database'!$B6,'1.1 FY2016'!$F:$F)</f>
        <v>154890.4</v>
      </c>
      <c r="G6" s="1">
        <f>-SUMIF('1.2 FY2017'!$B:$B,'2.1 Database'!$B6,'1.2 FY2017'!$F:$F)</f>
        <v>0</v>
      </c>
      <c r="H6" s="1">
        <f>-SUMIF('1.3 FY2018'!$B:$B,'2.1 Database'!B6,'1.3 FY2018'!$F:$F)</f>
        <v>0</v>
      </c>
      <c r="I6" s="1" t="s">
        <v>65</v>
      </c>
    </row>
    <row r="7" spans="2:9" x14ac:dyDescent="0.2">
      <c r="B7" s="1" t="s">
        <v>116</v>
      </c>
      <c r="C7" s="1" t="str">
        <f>VLOOKUP($B7,'1.1 FY2016'!$B$5:$E$61,2,FALSE)</f>
        <v>Capitalized costs</v>
      </c>
      <c r="D7" s="20">
        <f>VLOOKUP($B7,'1.1 FY2016'!$B$5:$E$61,3,FALSE)</f>
        <v>1007</v>
      </c>
      <c r="E7" s="1" t="str">
        <f>VLOOKUP($B7,'1.1 FY2016'!$B$5:$E$61,4,FALSE)</f>
        <v>Generco Sunshine JSC</v>
      </c>
      <c r="F7" s="1">
        <f>-SUMIF('1.1 FY2016'!$B:$B,'2.1 Database'!$B7,'1.1 FY2016'!$F:$F)</f>
        <v>1180894.0520000001</v>
      </c>
      <c r="G7" s="1">
        <f>-SUMIF('1.2 FY2017'!$B:$B,'2.1 Database'!$B7,'1.2 FY2017'!$F:$F)</f>
        <v>89234.880000000005</v>
      </c>
      <c r="H7" s="1">
        <f>-SUMIF('1.3 FY2018'!$B:$B,'2.1 Database'!B7,'1.3 FY2018'!$F:$F)</f>
        <v>0</v>
      </c>
      <c r="I7" s="1" t="s">
        <v>65</v>
      </c>
    </row>
    <row r="8" spans="2:9" x14ac:dyDescent="0.2">
      <c r="B8" s="1" t="s">
        <v>117</v>
      </c>
      <c r="C8" s="1" t="str">
        <f>VLOOKUP($B8,'1.1 FY2016'!$B$5:$E$61,2,FALSE)</f>
        <v>Capitalized costs</v>
      </c>
      <c r="D8" s="20">
        <f>VLOOKUP($B8,'1.1 FY2016'!$B$5:$E$61,3,FALSE)</f>
        <v>1008</v>
      </c>
      <c r="E8" s="1" t="str">
        <f>VLOOKUP($B8,'1.1 FY2016'!$B$5:$E$61,4,FALSE)</f>
        <v>Greenco Ltd</v>
      </c>
      <c r="F8" s="1">
        <f>-SUMIF('1.1 FY2016'!$B:$B,'2.1 Database'!$B8,'1.1 FY2016'!$F:$F)</f>
        <v>793079.51199999999</v>
      </c>
      <c r="G8" s="1">
        <f>-SUMIF('1.2 FY2017'!$B:$B,'2.1 Database'!$B8,'1.2 FY2017'!$F:$F)</f>
        <v>26173</v>
      </c>
      <c r="H8" s="1">
        <f>-SUMIF('1.3 FY2018'!$B:$B,'2.1 Database'!B8,'1.3 FY2018'!$F:$F)</f>
        <v>0</v>
      </c>
      <c r="I8" s="1" t="s">
        <v>65</v>
      </c>
    </row>
    <row r="9" spans="2:9" x14ac:dyDescent="0.2">
      <c r="B9" s="1" t="s">
        <v>118</v>
      </c>
      <c r="C9" s="1" t="str">
        <f>VLOOKUP($B9,'1.1 FY2016'!$B$5:$E$61,2,FALSE)</f>
        <v>Capitalized costs</v>
      </c>
      <c r="D9" s="20">
        <f>VLOOKUP($B9,'1.1 FY2016'!$B$5:$E$61,3,FALSE)</f>
        <v>111101</v>
      </c>
      <c r="E9" s="1" t="str">
        <f>VLOOKUP($B9,'1.1 FY2016'!$B$5:$E$61,4,FALSE)</f>
        <v>Not assigned</v>
      </c>
      <c r="F9" s="1">
        <f>-SUMIF('1.1 FY2016'!$B:$B,'2.1 Database'!$B9,'1.1 FY2016'!$F:$F)</f>
        <v>2277197.6</v>
      </c>
      <c r="G9" s="1">
        <f>-SUMIF('1.2 FY2017'!$B:$B,'2.1 Database'!$B9,'1.2 FY2017'!$F:$F)</f>
        <v>209401.92</v>
      </c>
      <c r="H9" s="1">
        <f>-SUMIF('1.3 FY2018'!$B:$B,'2.1 Database'!B9,'1.3 FY2018'!$F:$F)</f>
        <v>0</v>
      </c>
      <c r="I9" s="1" t="s">
        <v>65</v>
      </c>
    </row>
    <row r="10" spans="2:9" x14ac:dyDescent="0.2">
      <c r="B10" s="1" t="s">
        <v>119</v>
      </c>
      <c r="C10" s="1" t="str">
        <f>VLOOKUP($B10,'1.1 FY2016'!$B$5:$E$61,2,FALSE)</f>
        <v>Direct costs</v>
      </c>
      <c r="D10" s="20">
        <f>VLOOKUP($B10,'1.1 FY2016'!$B$5:$E$61,3,FALSE)</f>
        <v>111111</v>
      </c>
      <c r="E10" s="1" t="str">
        <f>VLOOKUP($B10,'1.1 FY2016'!$B$5:$E$61,4,FALSE)</f>
        <v>External</v>
      </c>
      <c r="F10" s="1">
        <f>-SUMIF('1.1 FY2016'!$B:$B,'2.1 Database'!$B10,'1.1 FY2016'!$F:$F)</f>
        <v>-4428911.7640000004</v>
      </c>
      <c r="G10" s="1">
        <f>-SUMIF('1.2 FY2017'!$B:$B,'2.1 Database'!$B10,'1.2 FY2017'!$F:$F)</f>
        <v>-5463188.8250000002</v>
      </c>
      <c r="H10" s="1">
        <f>-SUMIF('1.3 FY2018'!$B:$B,'2.1 Database'!B10,'1.3 FY2018'!$F:$F)</f>
        <v>-5674152.0669999998</v>
      </c>
      <c r="I10" s="1" t="s">
        <v>98</v>
      </c>
    </row>
    <row r="11" spans="2:9" x14ac:dyDescent="0.2">
      <c r="B11" s="1" t="s">
        <v>120</v>
      </c>
      <c r="C11" s="1" t="str">
        <f>VLOOKUP($B11,'1.1 FY2016'!$B$5:$E$61,2,FALSE)</f>
        <v>Freight outbound expenses</v>
      </c>
      <c r="D11" s="20">
        <f>VLOOKUP($B11,'1.1 FY2016'!$B$5:$E$61,3,FALSE)</f>
        <v>111111</v>
      </c>
      <c r="E11" s="1" t="str">
        <f>VLOOKUP($B11,'1.1 FY2016'!$B$5:$E$61,4,FALSE)</f>
        <v>External</v>
      </c>
      <c r="F11" s="1">
        <f>-SUMIF('1.1 FY2016'!$B:$B,'2.1 Database'!$B11,'1.1 FY2016'!$F:$F)</f>
        <v>-16977.628000000001</v>
      </c>
      <c r="G11" s="1">
        <f>-SUMIF('1.2 FY2017'!$B:$B,'2.1 Database'!$B11,'1.2 FY2017'!$F:$F)</f>
        <v>-343675</v>
      </c>
      <c r="H11" s="1">
        <f>-SUMIF('1.3 FY2018'!$B:$B,'2.1 Database'!B11,'1.3 FY2018'!$F:$F)</f>
        <v>-350370.99399999995</v>
      </c>
      <c r="I11" s="1" t="s">
        <v>224</v>
      </c>
    </row>
    <row r="12" spans="2:9" x14ac:dyDescent="0.2">
      <c r="B12" s="1" t="s">
        <v>121</v>
      </c>
      <c r="C12" s="1" t="str">
        <f>VLOOKUP($B12,'1.1 FY2016'!$B$5:$E$61,2,FALSE)</f>
        <v>R&amp;D expenses</v>
      </c>
      <c r="D12" s="20">
        <f>VLOOKUP($B12,'1.1 FY2016'!$B$5:$E$61,3,FALSE)</f>
        <v>88</v>
      </c>
      <c r="E12" s="1" t="str">
        <f>VLOOKUP($B12,'1.1 FY2016'!$B$5:$E$61,4,FALSE)</f>
        <v>Generco Ltd</v>
      </c>
      <c r="F12" s="1">
        <f>-SUMIF('1.1 FY2016'!$B:$B,'2.1 Database'!$B12,'1.1 FY2016'!$F:$F)</f>
        <v>-2245437.54</v>
      </c>
      <c r="G12" s="1">
        <f>-SUMIF('1.2 FY2017'!$B:$B,'2.1 Database'!$B12,'1.2 FY2017'!$F:$F)</f>
        <v>-1980162.23</v>
      </c>
      <c r="H12" s="1">
        <f>-SUMIF('1.3 FY2018'!$B:$B,'2.1 Database'!B12,'1.3 FY2018'!$F:$F)</f>
        <v>-3116017.1540000001</v>
      </c>
      <c r="I12" s="1" t="s">
        <v>224</v>
      </c>
    </row>
    <row r="13" spans="2:9" x14ac:dyDescent="0.2">
      <c r="B13" s="1" t="s">
        <v>122</v>
      </c>
      <c r="C13" s="1" t="str">
        <f>VLOOKUP($B13,'1.1 FY2016'!$B$5:$E$61,2,FALSE)</f>
        <v>R&amp;D expenses</v>
      </c>
      <c r="D13" s="20">
        <f>VLOOKUP($B13,'1.1 FY2016'!$B$5:$E$61,3,FALSE)</f>
        <v>111111</v>
      </c>
      <c r="E13" s="1" t="str">
        <f>VLOOKUP($B13,'1.1 FY2016'!$B$5:$E$61,4,FALSE)</f>
        <v>External</v>
      </c>
      <c r="F13" s="1">
        <f>-SUMIF('1.1 FY2016'!$B:$B,'2.1 Database'!$B13,'1.1 FY2016'!$F:$F)</f>
        <v>-16605.634000000002</v>
      </c>
      <c r="G13" s="1">
        <f>-SUMIF('1.2 FY2017'!$B:$B,'2.1 Database'!$B13,'1.2 FY2017'!$F:$F)</f>
        <v>-27148.625</v>
      </c>
      <c r="H13" s="1">
        <f>-SUMIF('1.3 FY2018'!$B:$B,'2.1 Database'!B13,'1.3 FY2018'!$F:$F)</f>
        <v>-9783.7069999999985</v>
      </c>
      <c r="I13" s="1" t="s">
        <v>224</v>
      </c>
    </row>
    <row r="14" spans="2:9" x14ac:dyDescent="0.2">
      <c r="B14" s="1" t="s">
        <v>123</v>
      </c>
      <c r="C14" s="1" t="str">
        <f>VLOOKUP($B14,'1.1 FY2016'!$B$5:$E$61,2,FALSE)</f>
        <v>Wages and salaries</v>
      </c>
      <c r="D14" s="20">
        <f>VLOOKUP($B14,'1.1 FY2016'!$B$5:$E$61,3,FALSE)</f>
        <v>111111</v>
      </c>
      <c r="E14" s="1" t="str">
        <f>VLOOKUP($B14,'1.1 FY2016'!$B$5:$E$61,4,FALSE)</f>
        <v>External</v>
      </c>
      <c r="F14" s="1">
        <f>-SUMIF('1.1 FY2016'!$B:$B,'2.1 Database'!$B14,'1.1 FY2016'!$F:$F)</f>
        <v>-4683394.0460000001</v>
      </c>
      <c r="G14" s="1">
        <f>-SUMIF('1.2 FY2017'!$B:$B,'2.1 Database'!$B14,'1.2 FY2017'!$F:$F)</f>
        <v>-5507141.0549999997</v>
      </c>
      <c r="H14" s="1">
        <f>-SUMIF('1.3 FY2018'!$B:$B,'2.1 Database'!B14,'1.3 FY2018'!$F:$F)</f>
        <v>-3982699.5329999998</v>
      </c>
      <c r="I14" s="1" t="s">
        <v>225</v>
      </c>
    </row>
    <row r="15" spans="2:9" x14ac:dyDescent="0.2">
      <c r="B15" s="1" t="s">
        <v>124</v>
      </c>
      <c r="C15" s="1" t="str">
        <f>VLOOKUP($B15,'1.1 FY2016'!$B$5:$E$61,2,FALSE)</f>
        <v>Pension contributions</v>
      </c>
      <c r="D15" s="20">
        <f>VLOOKUP($B15,'1.1 FY2016'!$B$5:$E$61,3,FALSE)</f>
        <v>111101</v>
      </c>
      <c r="E15" s="1" t="str">
        <f>VLOOKUP($B15,'1.1 FY2016'!$B$5:$E$61,4,FALSE)</f>
        <v>Not assigned</v>
      </c>
      <c r="F15" s="1">
        <f>-SUMIF('1.1 FY2016'!$B:$B,'2.1 Database'!$B15,'1.1 FY2016'!$F:$F)</f>
        <v>-1143051.5760000001</v>
      </c>
      <c r="G15" s="1">
        <f>-SUMIF('1.2 FY2017'!$B:$B,'2.1 Database'!$B15,'1.2 FY2017'!$F:$F)</f>
        <v>-2057298.04</v>
      </c>
      <c r="H15" s="1">
        <f>-SUMIF('1.3 FY2018'!$B:$B,'2.1 Database'!B15,'1.3 FY2018'!$F:$F)</f>
        <v>-1709688.6429999997</v>
      </c>
      <c r="I15" s="1" t="s">
        <v>225</v>
      </c>
    </row>
    <row r="16" spans="2:9" x14ac:dyDescent="0.2">
      <c r="B16" s="1" t="s">
        <v>125</v>
      </c>
      <c r="C16" s="1" t="str">
        <f>VLOOKUP($B16,'1.1 FY2016'!$B$5:$E$61,2,FALSE)</f>
        <v>Pension contributions</v>
      </c>
      <c r="D16" s="20">
        <f>VLOOKUP($B16,'1.1 FY2016'!$B$5:$E$61,3,FALSE)</f>
        <v>88</v>
      </c>
      <c r="E16" s="1" t="str">
        <f>VLOOKUP($B16,'1.1 FY2016'!$B$5:$E$61,4,FALSE)</f>
        <v>Generco Ltd</v>
      </c>
      <c r="F16" s="1">
        <f>-SUMIF('1.1 FY2016'!$B:$B,'2.1 Database'!$B16,'1.1 FY2016'!$F:$F)</f>
        <v>-239379.61800000002</v>
      </c>
      <c r="G16" s="1">
        <f>-SUMIF('1.2 FY2017'!$B:$B,'2.1 Database'!$B16,'1.2 FY2017'!$F:$F)</f>
        <v>0</v>
      </c>
      <c r="H16" s="1">
        <f>-SUMIF('1.3 FY2018'!$B:$B,'2.1 Database'!B16,'1.3 FY2018'!$F:$F)</f>
        <v>0</v>
      </c>
      <c r="I16" s="1" t="s">
        <v>225</v>
      </c>
    </row>
    <row r="17" spans="2:9" x14ac:dyDescent="0.2">
      <c r="B17" s="1" t="s">
        <v>126</v>
      </c>
      <c r="C17" s="1" t="str">
        <f>VLOOKUP($B17,'1.1 FY2016'!$B$5:$E$61,2,FALSE)</f>
        <v>Severance indemnity contribution</v>
      </c>
      <c r="D17" s="20">
        <f>VLOOKUP($B17,'1.1 FY2016'!$B$5:$E$61,3,FALSE)</f>
        <v>111101</v>
      </c>
      <c r="E17" s="1" t="str">
        <f>VLOOKUP($B17,'1.1 FY2016'!$B$5:$E$61,4,FALSE)</f>
        <v>Not assigned</v>
      </c>
      <c r="F17" s="1">
        <f>-SUMIF('1.1 FY2016'!$B:$B,'2.1 Database'!$B17,'1.1 FY2016'!$F:$F)</f>
        <v>-104913.8</v>
      </c>
      <c r="G17" s="1">
        <f>-SUMIF('1.2 FY2017'!$B:$B,'2.1 Database'!$B17,'1.2 FY2017'!$F:$F)</f>
        <v>-500500</v>
      </c>
      <c r="H17" s="1">
        <f>-SUMIF('1.3 FY2018'!$B:$B,'2.1 Database'!B17,'1.3 FY2018'!$F:$F)</f>
        <v>-143500</v>
      </c>
      <c r="I17" s="1" t="s">
        <v>225</v>
      </c>
    </row>
    <row r="18" spans="2:9" x14ac:dyDescent="0.2">
      <c r="B18" s="1" t="s">
        <v>127</v>
      </c>
      <c r="C18" s="1" t="str">
        <f>VLOOKUP($B18,'1.1 FY2016'!$B$5:$E$61,2,FALSE)</f>
        <v>D&amp;A</v>
      </c>
      <c r="D18" s="20">
        <f>VLOOKUP($B18,'1.1 FY2016'!$B$5:$E$61,3,FALSE)</f>
        <v>111101</v>
      </c>
      <c r="E18" s="1" t="str">
        <f>VLOOKUP($B18,'1.1 FY2016'!$B$5:$E$61,4,FALSE)</f>
        <v>Not assigned</v>
      </c>
      <c r="F18" s="1">
        <f>-SUMIF('1.1 FY2016'!$B:$B,'2.1 Database'!$B18,'1.1 FY2016'!$F:$F)</f>
        <v>-2003262.2180000001</v>
      </c>
      <c r="G18" s="1">
        <f>-SUMIF('1.2 FY2017'!$B:$B,'2.1 Database'!$B18,'1.2 FY2017'!$F:$F)</f>
        <v>-1897676.87</v>
      </c>
      <c r="H18" s="1">
        <f>-SUMIF('1.3 FY2018'!$B:$B,'2.1 Database'!B18,'1.3 FY2018'!$F:$F)</f>
        <v>-1875768.159</v>
      </c>
      <c r="I18" s="1" t="s">
        <v>70</v>
      </c>
    </row>
    <row r="19" spans="2:9" x14ac:dyDescent="0.2">
      <c r="B19" s="1" t="s">
        <v>128</v>
      </c>
      <c r="C19" s="1" t="str">
        <f>VLOOKUP($B19,'1.1 FY2016'!$B$5:$E$61,2,FALSE)</f>
        <v>D&amp;A</v>
      </c>
      <c r="D19" s="20">
        <f>VLOOKUP($B19,'1.1 FY2016'!$B$5:$E$61,3,FALSE)</f>
        <v>1</v>
      </c>
      <c r="E19" s="1" t="str">
        <f>VLOOKUP($B19,'1.1 FY2016'!$B$5:$E$61,4,FALSE)</f>
        <v>Not assigned</v>
      </c>
      <c r="F19" s="1">
        <f>-SUMIF('1.1 FY2016'!$B:$B,'2.1 Database'!$B19,'1.1 FY2016'!$F:$F)</f>
        <v>-41981.296000000002</v>
      </c>
      <c r="G19" s="1">
        <f>-SUMIF('1.2 FY2017'!$B:$B,'2.1 Database'!$B19,'1.2 FY2017'!$F:$F)</f>
        <v>0</v>
      </c>
      <c r="H19" s="1">
        <f>-SUMIF('1.3 FY2018'!$B:$B,'2.1 Database'!B19,'1.3 FY2018'!$F:$F)</f>
        <v>0</v>
      </c>
      <c r="I19" s="1" t="s">
        <v>70</v>
      </c>
    </row>
    <row r="20" spans="2:9" x14ac:dyDescent="0.2">
      <c r="B20" s="1" t="s">
        <v>129</v>
      </c>
      <c r="C20" s="1" t="str">
        <f>VLOOKUP($B20,'1.1 FY2016'!$B$5:$E$61,2,FALSE)</f>
        <v>Corporate recharges</v>
      </c>
      <c r="D20" s="20" t="str">
        <f>VLOOKUP($B20,'1.1 FY2016'!$B$5:$E$61,3,FALSE)</f>
        <v>1</v>
      </c>
      <c r="E20" s="1" t="str">
        <f>VLOOKUP($B20,'1.1 FY2016'!$B$5:$E$61,4,FALSE)</f>
        <v>Greeny Ltd</v>
      </c>
      <c r="F20" s="1">
        <f>-SUMIF('1.1 FY2016'!$B:$B,'2.1 Database'!$B20,'1.1 FY2016'!$F:$F)</f>
        <v>2156147.4</v>
      </c>
      <c r="G20" s="1">
        <f>-SUMIF('1.2 FY2017'!$B:$B,'2.1 Database'!$B20,'1.2 FY2017'!$F:$F)</f>
        <v>1643711.145</v>
      </c>
      <c r="H20" s="1">
        <f>-SUMIF('1.3 FY2018'!$B:$B,'2.1 Database'!B20,'1.3 FY2018'!$F:$F)</f>
        <v>1418521.358</v>
      </c>
      <c r="I20" s="1" t="s">
        <v>226</v>
      </c>
    </row>
    <row r="21" spans="2:9" x14ac:dyDescent="0.2">
      <c r="B21" s="1" t="s">
        <v>130</v>
      </c>
      <c r="C21" s="1" t="str">
        <f>VLOOKUP($B21,'1.1 FY2016'!$B$5:$E$61,2,FALSE)</f>
        <v>Corporate recharges</v>
      </c>
      <c r="D21" s="20">
        <f>VLOOKUP($B21,'1.1 FY2016'!$B$5:$E$61,3,FALSE)</f>
        <v>14</v>
      </c>
      <c r="E21" s="1" t="str">
        <f>VLOOKUP($B21,'1.1 FY2016'!$B$5:$E$61,4,FALSE)</f>
        <v>Generco Cosmetics Ltd</v>
      </c>
      <c r="F21" s="1">
        <f>-SUMIF('1.1 FY2016'!$B:$B,'2.1 Database'!$B21,'1.1 FY2016'!$F:$F)</f>
        <v>291428.55199999997</v>
      </c>
      <c r="G21" s="1">
        <f>-SUMIF('1.2 FY2017'!$B:$B,'2.1 Database'!$B21,'1.2 FY2017'!$F:$F)</f>
        <v>0</v>
      </c>
      <c r="H21" s="1">
        <f>-SUMIF('1.3 FY2018'!$B:$B,'2.1 Database'!B21,'1.3 FY2018'!$F:$F)</f>
        <v>0</v>
      </c>
      <c r="I21" s="1" t="s">
        <v>226</v>
      </c>
    </row>
    <row r="22" spans="2:9" x14ac:dyDescent="0.2">
      <c r="B22" s="1" t="s">
        <v>131</v>
      </c>
      <c r="C22" s="1" t="str">
        <f>VLOOKUP($B22,'1.1 FY2016'!$B$5:$E$61,2,FALSE)</f>
        <v>Corporate recharges</v>
      </c>
      <c r="D22" s="20">
        <f>VLOOKUP($B22,'1.1 FY2016'!$B$5:$E$61,3,FALSE)</f>
        <v>1037</v>
      </c>
      <c r="E22" s="1" t="str">
        <f>VLOOKUP($B22,'1.1 FY2016'!$B$5:$E$61,4,FALSE)</f>
        <v>Generco Canada JSC</v>
      </c>
      <c r="F22" s="1">
        <f>-SUMIF('1.1 FY2016'!$B:$B,'2.1 Database'!$B22,'1.1 FY2016'!$F:$F)</f>
        <v>0</v>
      </c>
      <c r="G22" s="1">
        <f>-SUMIF('1.2 FY2017'!$B:$B,'2.1 Database'!$B22,'1.2 FY2017'!$F:$F)</f>
        <v>0</v>
      </c>
      <c r="H22" s="1">
        <f>-SUMIF('1.3 FY2018'!$B:$B,'2.1 Database'!B22,'1.3 FY2018'!$F:$F)</f>
        <v>0</v>
      </c>
      <c r="I22" s="1" t="s">
        <v>226</v>
      </c>
    </row>
    <row r="23" spans="2:9" x14ac:dyDescent="0.2">
      <c r="B23" s="1" t="s">
        <v>132</v>
      </c>
      <c r="C23" s="1" t="str">
        <f>VLOOKUP($B23,'1.1 FY2016'!$B$5:$E$61,2,FALSE)</f>
        <v>Corporate recharges</v>
      </c>
      <c r="D23" s="20" t="str">
        <f>VLOOKUP($B23,'1.1 FY2016'!$B$5:$E$61,3,FALSE)</f>
        <v>1087</v>
      </c>
      <c r="E23" s="1" t="str">
        <f>VLOOKUP($B23,'1.1 FY2016'!$B$5:$E$61,4,FALSE)</f>
        <v>Gener Beauty GmbH</v>
      </c>
      <c r="F23" s="1">
        <f>-SUMIF('1.1 FY2016'!$B:$B,'2.1 Database'!$B23,'1.1 FY2016'!$F:$F)</f>
        <v>33736.5</v>
      </c>
      <c r="G23" s="1">
        <f>-SUMIF('1.2 FY2017'!$B:$B,'2.1 Database'!$B23,'1.2 FY2017'!$F:$F)</f>
        <v>0</v>
      </c>
      <c r="H23" s="1">
        <f>-SUMIF('1.3 FY2018'!$B:$B,'2.1 Database'!B23,'1.3 FY2018'!$F:$F)</f>
        <v>0</v>
      </c>
      <c r="I23" s="1" t="s">
        <v>226</v>
      </c>
    </row>
    <row r="24" spans="2:9" x14ac:dyDescent="0.2">
      <c r="B24" s="1" t="s">
        <v>133</v>
      </c>
      <c r="C24" s="1" t="str">
        <f>VLOOKUP($B24,'1.1 FY2016'!$B$5:$E$61,2,FALSE)</f>
        <v>Corporate recharges</v>
      </c>
      <c r="D24" s="20">
        <f>VLOOKUP($B24,'1.1 FY2016'!$B$5:$E$61,3,FALSE)</f>
        <v>1009</v>
      </c>
      <c r="E24" s="1" t="str">
        <f>VLOOKUP($B24,'1.1 FY2016'!$B$5:$E$61,4,FALSE)</f>
        <v>Green Ventures Ltd</v>
      </c>
      <c r="F24" s="1">
        <f>-SUMIF('1.1 FY2016'!$B:$B,'2.1 Database'!$B24,'1.1 FY2016'!$F:$F)</f>
        <v>0</v>
      </c>
      <c r="G24" s="1">
        <f>-SUMIF('1.2 FY2017'!$B:$B,'2.1 Database'!$B24,'1.2 FY2017'!$F:$F)</f>
        <v>0</v>
      </c>
      <c r="H24" s="1">
        <f>-SUMIF('1.3 FY2018'!$B:$B,'2.1 Database'!B24,'1.3 FY2018'!$F:$F)</f>
        <v>0</v>
      </c>
      <c r="I24" s="1" t="s">
        <v>226</v>
      </c>
    </row>
    <row r="25" spans="2:9" x14ac:dyDescent="0.2">
      <c r="B25" s="1" t="s">
        <v>134</v>
      </c>
      <c r="C25" s="1" t="str">
        <f>VLOOKUP($B25,'1.1 FY2016'!$B$5:$E$61,2,FALSE)</f>
        <v>Corporate recharges</v>
      </c>
      <c r="D25" s="20">
        <f>VLOOKUP($B25,'1.1 FY2016'!$B$5:$E$61,3,FALSE)</f>
        <v>1007</v>
      </c>
      <c r="E25" s="1" t="str">
        <f>VLOOKUP($B25,'1.1 FY2016'!$B$5:$E$61,4,FALSE)</f>
        <v>Generco Sunshine JSC</v>
      </c>
      <c r="F25" s="1">
        <f>-SUMIF('1.1 FY2016'!$B:$B,'2.1 Database'!$B25,'1.1 FY2016'!$F:$F)</f>
        <v>0</v>
      </c>
      <c r="G25" s="1">
        <f>-SUMIF('1.2 FY2017'!$B:$B,'2.1 Database'!$B25,'1.2 FY2017'!$F:$F)</f>
        <v>0</v>
      </c>
      <c r="H25" s="1">
        <f>-SUMIF('1.3 FY2018'!$B:$B,'2.1 Database'!B25,'1.3 FY2018'!$F:$F)</f>
        <v>0</v>
      </c>
      <c r="I25" s="1" t="s">
        <v>226</v>
      </c>
    </row>
    <row r="26" spans="2:9" x14ac:dyDescent="0.2">
      <c r="B26" s="1" t="s">
        <v>135</v>
      </c>
      <c r="C26" s="1" t="str">
        <f>VLOOKUP($B26,'1.1 FY2016'!$B$5:$E$61,2,FALSE)</f>
        <v>Corporate recharges</v>
      </c>
      <c r="D26" s="20">
        <f>VLOOKUP($B26,'1.1 FY2016'!$B$5:$E$61,3,FALSE)</f>
        <v>1008</v>
      </c>
      <c r="E26" s="1" t="str">
        <f>VLOOKUP($B26,'1.1 FY2016'!$B$5:$E$61,4,FALSE)</f>
        <v>Greenco Ltd</v>
      </c>
      <c r="F26" s="1">
        <f>-SUMIF('1.1 FY2016'!$B:$B,'2.1 Database'!$B26,'1.1 FY2016'!$F:$F)</f>
        <v>0</v>
      </c>
      <c r="G26" s="1">
        <f>-SUMIF('1.2 FY2017'!$B:$B,'2.1 Database'!$B26,'1.2 FY2017'!$F:$F)</f>
        <v>0</v>
      </c>
      <c r="H26" s="1">
        <f>-SUMIF('1.3 FY2018'!$B:$B,'2.1 Database'!B26,'1.3 FY2018'!$F:$F)</f>
        <v>0</v>
      </c>
      <c r="I26" s="1" t="s">
        <v>226</v>
      </c>
    </row>
    <row r="27" spans="2:9" x14ac:dyDescent="0.2">
      <c r="B27" s="1" t="s">
        <v>136</v>
      </c>
      <c r="C27" s="1" t="str">
        <f>VLOOKUP($B27,'1.1 FY2016'!$B$5:$E$61,2,FALSE)</f>
        <v>Corporate recharges</v>
      </c>
      <c r="D27" s="20">
        <f>VLOOKUP($B27,'1.1 FY2016'!$B$5:$E$61,3,FALSE)</f>
        <v>1240</v>
      </c>
      <c r="E27" s="1" t="str">
        <f>VLOOKUP($B27,'1.1 FY2016'!$B$5:$E$61,4,FALSE)</f>
        <v xml:space="preserve">Generco UK </v>
      </c>
      <c r="F27" s="1">
        <f>-SUMIF('1.1 FY2016'!$B:$B,'2.1 Database'!$B27,'1.1 FY2016'!$F:$F)</f>
        <v>199600.4</v>
      </c>
      <c r="G27" s="1">
        <f>-SUMIF('1.2 FY2017'!$B:$B,'2.1 Database'!$B27,'1.2 FY2017'!$F:$F)</f>
        <v>10461.36</v>
      </c>
      <c r="H27" s="1">
        <f>-SUMIF('1.3 FY2018'!$B:$B,'2.1 Database'!B27,'1.3 FY2018'!$F:$F)</f>
        <v>0</v>
      </c>
      <c r="I27" s="1" t="s">
        <v>226</v>
      </c>
    </row>
    <row r="28" spans="2:9" x14ac:dyDescent="0.2">
      <c r="B28" s="1" t="s">
        <v>137</v>
      </c>
      <c r="C28" s="1" t="str">
        <f>VLOOKUP($B28,'1.1 FY2016'!$B$5:$E$61,2,FALSE)</f>
        <v>Corporate recharges</v>
      </c>
      <c r="D28" s="20">
        <f>VLOOKUP($B28,'1.1 FY2016'!$B$5:$E$61,3,FALSE)</f>
        <v>111111</v>
      </c>
      <c r="E28" s="1" t="str">
        <f>VLOOKUP($B28,'1.1 FY2016'!$B$5:$E$61,4,FALSE)</f>
        <v>External</v>
      </c>
      <c r="F28" s="1">
        <f>-SUMIF('1.1 FY2016'!$B:$B,'2.1 Database'!$B28,'1.1 FY2016'!$F:$F)</f>
        <v>539141.4</v>
      </c>
      <c r="G28" s="1">
        <f>-SUMIF('1.2 FY2017'!$B:$B,'2.1 Database'!$B28,'1.2 FY2017'!$F:$F)</f>
        <v>6785.94</v>
      </c>
      <c r="H28" s="1">
        <f>-SUMIF('1.3 FY2018'!$B:$B,'2.1 Database'!B28,'1.3 FY2018'!$F:$F)</f>
        <v>902857.84299999999</v>
      </c>
      <c r="I28" s="1" t="s">
        <v>226</v>
      </c>
    </row>
    <row r="29" spans="2:9" x14ac:dyDescent="0.2">
      <c r="B29" s="1" t="s">
        <v>138</v>
      </c>
      <c r="C29" s="1" t="str">
        <f>VLOOKUP($B29,'1.1 FY2016'!$B$5:$E$61,2,FALSE)</f>
        <v>Other income</v>
      </c>
      <c r="D29" s="20">
        <f>VLOOKUP($B29,'1.1 FY2016'!$B$5:$E$61,3,FALSE)</f>
        <v>111111</v>
      </c>
      <c r="E29" s="1" t="str">
        <f>VLOOKUP($B29,'1.1 FY2016'!$B$5:$E$61,4,FALSE)</f>
        <v>External</v>
      </c>
      <c r="F29" s="1">
        <f>-SUMIF('1.1 FY2016'!$B:$B,'2.1 Database'!$B29,'1.1 FY2016'!$F:$F)</f>
        <v>57.221999999999994</v>
      </c>
      <c r="G29" s="1">
        <f>-SUMIF('1.2 FY2017'!$B:$B,'2.1 Database'!$B29,'1.2 FY2017'!$F:$F)</f>
        <v>-9793.84</v>
      </c>
      <c r="H29" s="1">
        <f>-SUMIF('1.3 FY2018'!$B:$B,'2.1 Database'!B29,'1.3 FY2018'!$F:$F)</f>
        <v>15872.001999999999</v>
      </c>
      <c r="I29" s="1" t="s">
        <v>72</v>
      </c>
    </row>
    <row r="30" spans="2:9" x14ac:dyDescent="0.2">
      <c r="B30" s="1" t="s">
        <v>139</v>
      </c>
      <c r="C30" s="1" t="str">
        <f>VLOOKUP($B30,'1.1 FY2016'!$B$5:$E$61,2,FALSE)</f>
        <v>Marketing expenses</v>
      </c>
      <c r="D30" s="20">
        <f>VLOOKUP($B30,'1.1 FY2016'!$B$5:$E$61,3,FALSE)</f>
        <v>111111</v>
      </c>
      <c r="E30" s="1" t="str">
        <f>VLOOKUP($B30,'1.1 FY2016'!$B$5:$E$61,4,FALSE)</f>
        <v>External</v>
      </c>
      <c r="F30" s="1">
        <f>-SUMIF('1.1 FY2016'!$B:$B,'2.1 Database'!$B30,'1.1 FY2016'!$F:$F)</f>
        <v>-22314.879999999997</v>
      </c>
      <c r="G30" s="1">
        <f>-SUMIF('1.2 FY2017'!$B:$B,'2.1 Database'!$B30,'1.2 FY2017'!$F:$F)</f>
        <v>-65947.7</v>
      </c>
      <c r="H30" s="1">
        <f>-SUMIF('1.3 FY2018'!$B:$B,'2.1 Database'!B30,'1.3 FY2018'!$F:$F)</f>
        <v>-57.317999999999998</v>
      </c>
      <c r="I30" s="1" t="s">
        <v>224</v>
      </c>
    </row>
    <row r="31" spans="2:9" x14ac:dyDescent="0.2">
      <c r="B31" s="1" t="s">
        <v>140</v>
      </c>
      <c r="C31" s="1" t="str">
        <f>VLOOKUP($B31,'1.1 FY2016'!$B$5:$E$61,2,FALSE)</f>
        <v>Software&amp;IT</v>
      </c>
      <c r="D31" s="20">
        <f>VLOOKUP($B31,'1.1 FY2016'!$B$5:$E$61,3,FALSE)</f>
        <v>88</v>
      </c>
      <c r="E31" s="1" t="str">
        <f>VLOOKUP($B31,'1.1 FY2016'!$B$5:$E$61,4,FALSE)</f>
        <v>Generco Ltd</v>
      </c>
      <c r="F31" s="1">
        <f>-SUMIF('1.1 FY2016'!$B:$B,'2.1 Database'!$B31,'1.1 FY2016'!$F:$F)</f>
        <v>-204000</v>
      </c>
      <c r="G31" s="1">
        <f>-SUMIF('1.2 FY2017'!$B:$B,'2.1 Database'!$B31,'1.2 FY2017'!$F:$F)</f>
        <v>0</v>
      </c>
      <c r="H31" s="1">
        <f>-SUMIF('1.3 FY2018'!$B:$B,'2.1 Database'!B31,'1.3 FY2018'!$F:$F)</f>
        <v>0</v>
      </c>
      <c r="I31" s="1" t="s">
        <v>224</v>
      </c>
    </row>
    <row r="32" spans="2:9" x14ac:dyDescent="0.2">
      <c r="B32" s="1" t="s">
        <v>141</v>
      </c>
      <c r="C32" s="1" t="str">
        <f>VLOOKUP($B32,'1.1 FY2016'!$B$5:$E$61,2,FALSE)</f>
        <v>Software&amp;IT</v>
      </c>
      <c r="D32" s="20">
        <f>VLOOKUP($B32,'1.1 FY2016'!$B$5:$E$61,3,FALSE)</f>
        <v>111111</v>
      </c>
      <c r="E32" s="1" t="str">
        <f>VLOOKUP($B32,'1.1 FY2016'!$B$5:$E$61,4,FALSE)</f>
        <v>External</v>
      </c>
      <c r="F32" s="1">
        <f>-SUMIF('1.1 FY2016'!$B:$B,'2.1 Database'!$B32,'1.1 FY2016'!$F:$F)</f>
        <v>-138.41399999999999</v>
      </c>
      <c r="G32" s="1">
        <f>-SUMIF('1.2 FY2017'!$B:$B,'2.1 Database'!$B32,'1.2 FY2017'!$F:$F)</f>
        <v>-5138.91</v>
      </c>
      <c r="H32" s="1">
        <f>-SUMIF('1.3 FY2018'!$B:$B,'2.1 Database'!B32,'1.3 FY2018'!$F:$F)</f>
        <v>-19198.66</v>
      </c>
      <c r="I32" s="1" t="s">
        <v>224</v>
      </c>
    </row>
    <row r="33" spans="2:9" x14ac:dyDescent="0.2">
      <c r="B33" s="1" t="s">
        <v>142</v>
      </c>
      <c r="C33" s="1" t="str">
        <f>VLOOKUP($B33,'1.1 FY2016'!$B$5:$E$61,2,FALSE)</f>
        <v>Leasings</v>
      </c>
      <c r="D33" s="20">
        <f>VLOOKUP($B33,'1.1 FY2016'!$B$5:$E$61,3,FALSE)</f>
        <v>111111</v>
      </c>
      <c r="E33" s="1" t="str">
        <f>VLOOKUP($B33,'1.1 FY2016'!$B$5:$E$61,4,FALSE)</f>
        <v>External</v>
      </c>
      <c r="F33" s="1">
        <f>-SUMIF('1.1 FY2016'!$B:$B,'2.1 Database'!$B33,'1.1 FY2016'!$F:$F)</f>
        <v>-1127445.872</v>
      </c>
      <c r="G33" s="1">
        <f>-SUMIF('1.2 FY2017'!$B:$B,'2.1 Database'!$B33,'1.2 FY2017'!$F:$F)</f>
        <v>-1055381.4750000001</v>
      </c>
      <c r="H33" s="1">
        <f>-SUMIF('1.3 FY2018'!$B:$B,'2.1 Database'!B33,'1.3 FY2018'!$F:$F)</f>
        <v>172933.44899999999</v>
      </c>
      <c r="I33" s="1" t="s">
        <v>227</v>
      </c>
    </row>
    <row r="34" spans="2:9" x14ac:dyDescent="0.2">
      <c r="B34" s="1" t="s">
        <v>143</v>
      </c>
      <c r="C34" s="1" t="str">
        <f>VLOOKUP($B34,'1.1 FY2016'!$B$5:$E$61,2,FALSE)</f>
        <v>Service expenses</v>
      </c>
      <c r="D34" s="20" t="str">
        <f>VLOOKUP($B34,'1.1 FY2016'!$B$5:$E$61,3,FALSE)</f>
        <v>43</v>
      </c>
      <c r="E34" s="1" t="str">
        <f>VLOOKUP($B34,'1.1 FY2016'!$B$5:$E$61,4,FALSE)</f>
        <v>Greeny France SL</v>
      </c>
      <c r="F34" s="1">
        <f>-SUMIF('1.1 FY2016'!$B:$B,'2.1 Database'!$B34,'1.1 FY2016'!$F:$F)</f>
        <v>-133722</v>
      </c>
      <c r="G34" s="1">
        <f>-SUMIF('1.2 FY2017'!$B:$B,'2.1 Database'!$B34,'1.2 FY2017'!$F:$F)</f>
        <v>0</v>
      </c>
      <c r="H34" s="1">
        <f>-SUMIF('1.3 FY2018'!$B:$B,'2.1 Database'!B34,'1.3 FY2018'!$F:$F)</f>
        <v>0</v>
      </c>
      <c r="I34" s="1" t="s">
        <v>228</v>
      </c>
    </row>
    <row r="35" spans="2:9" x14ac:dyDescent="0.2">
      <c r="B35" s="1" t="s">
        <v>144</v>
      </c>
      <c r="C35" s="1" t="str">
        <f>VLOOKUP($B35,'1.1 FY2016'!$B$5:$E$61,2,FALSE)</f>
        <v>Service expenses</v>
      </c>
      <c r="D35" s="20" t="str">
        <f>VLOOKUP($B35,'1.1 FY2016'!$B$5:$E$61,3,FALSE)</f>
        <v>2240</v>
      </c>
      <c r="E35" s="1" t="str">
        <f>VLOOKUP($B35,'1.1 FY2016'!$B$5:$E$61,4,FALSE)</f>
        <v>Greeny Germany GmbH</v>
      </c>
      <c r="F35" s="1">
        <f>-SUMIF('1.1 FY2016'!$B:$B,'2.1 Database'!$B35,'1.1 FY2016'!$F:$F)</f>
        <v>-328061.886</v>
      </c>
      <c r="G35" s="1">
        <f>-SUMIF('1.2 FY2017'!$B:$B,'2.1 Database'!$B35,'1.2 FY2017'!$F:$F)</f>
        <v>-430845.34499999997</v>
      </c>
      <c r="H35" s="1">
        <f>-SUMIF('1.3 FY2018'!$B:$B,'2.1 Database'!B35,'1.3 FY2018'!$F:$F)</f>
        <v>0</v>
      </c>
      <c r="I35" s="1" t="s">
        <v>228</v>
      </c>
    </row>
    <row r="36" spans="2:9" x14ac:dyDescent="0.2">
      <c r="B36" s="1" t="s">
        <v>145</v>
      </c>
      <c r="C36" s="1" t="str">
        <f>VLOOKUP($B36,'1.1 FY2016'!$B$5:$E$61,2,FALSE)</f>
        <v>Service expenses</v>
      </c>
      <c r="D36" s="20">
        <f>VLOOKUP($B36,'1.1 FY2016'!$B$5:$E$61,3,FALSE)</f>
        <v>111111</v>
      </c>
      <c r="E36" s="1" t="str">
        <f>VLOOKUP($B36,'1.1 FY2016'!$B$5:$E$61,4,FALSE)</f>
        <v>External</v>
      </c>
      <c r="F36" s="1">
        <f>-SUMIF('1.1 FY2016'!$B:$B,'2.1 Database'!$B36,'1.1 FY2016'!$F:$F)</f>
        <v>-2081304.3219999997</v>
      </c>
      <c r="G36" s="1">
        <f>-SUMIF('1.2 FY2017'!$B:$B,'2.1 Database'!$B36,'1.2 FY2017'!$F:$F)</f>
        <v>-1130021</v>
      </c>
      <c r="H36" s="1">
        <f>-SUMIF('1.3 FY2018'!$B:$B,'2.1 Database'!B36,'1.3 FY2018'!$F:$F)</f>
        <v>-1481408.47</v>
      </c>
      <c r="I36" s="1" t="s">
        <v>228</v>
      </c>
    </row>
    <row r="37" spans="2:9" x14ac:dyDescent="0.2">
      <c r="B37" s="1" t="s">
        <v>146</v>
      </c>
      <c r="C37" s="1" t="str">
        <f>VLOOKUP($B37,'1.1 FY2016'!$B$5:$E$61,2,FALSE)</f>
        <v>Charges and contributions</v>
      </c>
      <c r="D37" s="20">
        <f>VLOOKUP($B37,'1.1 FY2016'!$B$5:$E$61,3,FALSE)</f>
        <v>111111</v>
      </c>
      <c r="E37" s="1" t="str">
        <f>VLOOKUP($B37,'1.1 FY2016'!$B$5:$E$61,4,FALSE)</f>
        <v>External</v>
      </c>
      <c r="F37" s="1">
        <f>-SUMIF('1.1 FY2016'!$B:$B,'2.1 Database'!$B37,'1.1 FY2016'!$F:$F)</f>
        <v>-33410.031999999999</v>
      </c>
      <c r="G37" s="1">
        <f>-SUMIF('1.2 FY2017'!$B:$B,'2.1 Database'!$B37,'1.2 FY2017'!$F:$F)</f>
        <v>-7293.5450000000001</v>
      </c>
      <c r="H37" s="1">
        <f>-SUMIF('1.3 FY2018'!$B:$B,'2.1 Database'!B37,'1.3 FY2018'!$F:$F)</f>
        <v>-40048.799999999996</v>
      </c>
      <c r="I37" s="1" t="s">
        <v>224</v>
      </c>
    </row>
    <row r="38" spans="2:9" x14ac:dyDescent="0.2">
      <c r="B38" s="1" t="s">
        <v>147</v>
      </c>
      <c r="C38" s="1" t="str">
        <f>VLOOKUP($B38,'1.1 FY2016'!$B$5:$E$61,2,FALSE)</f>
        <v>Insurance expenses</v>
      </c>
      <c r="D38" s="20">
        <f>VLOOKUP($B38,'1.1 FY2016'!$B$5:$E$61,3,FALSE)</f>
        <v>111111</v>
      </c>
      <c r="E38" s="1" t="str">
        <f>VLOOKUP($B38,'1.1 FY2016'!$B$5:$E$61,4,FALSE)</f>
        <v>External</v>
      </c>
      <c r="F38" s="1">
        <f>-SUMIF('1.1 FY2016'!$B:$B,'2.1 Database'!$B38,'1.1 FY2016'!$F:$F)</f>
        <v>-213090.85199999998</v>
      </c>
      <c r="G38" s="1">
        <f>-SUMIF('1.2 FY2017'!$B:$B,'2.1 Database'!$B38,'1.2 FY2017'!$F:$F)</f>
        <v>-48468.665000000001</v>
      </c>
      <c r="H38" s="1">
        <f>-SUMIF('1.3 FY2018'!$B:$B,'2.1 Database'!B38,'1.3 FY2018'!$F:$F)</f>
        <v>-64039.82699999999</v>
      </c>
      <c r="I38" s="1" t="s">
        <v>224</v>
      </c>
    </row>
    <row r="39" spans="2:9" x14ac:dyDescent="0.2">
      <c r="B39" s="1" t="s">
        <v>148</v>
      </c>
      <c r="C39" s="1" t="str">
        <f>VLOOKUP($B39,'1.1 FY2016'!$B$5:$E$61,2,FALSE)</f>
        <v>Travel expenses</v>
      </c>
      <c r="D39" s="20">
        <f>VLOOKUP($B39,'1.1 FY2016'!$B$5:$E$61,3,FALSE)</f>
        <v>111111</v>
      </c>
      <c r="E39" s="1" t="str">
        <f>VLOOKUP($B39,'1.1 FY2016'!$B$5:$E$61,4,FALSE)</f>
        <v>External</v>
      </c>
      <c r="F39" s="1">
        <f>-SUMIF('1.1 FY2016'!$B:$B,'2.1 Database'!$B39,'1.1 FY2016'!$F:$F)</f>
        <v>-1813525.004</v>
      </c>
      <c r="G39" s="1">
        <f>-SUMIF('1.2 FY2017'!$B:$B,'2.1 Database'!$B39,'1.2 FY2017'!$F:$F)</f>
        <v>-2393259.19</v>
      </c>
      <c r="H39" s="1">
        <f>-SUMIF('1.3 FY2018'!$B:$B,'2.1 Database'!B39,'1.3 FY2018'!$F:$F)</f>
        <v>-2514431.8869999996</v>
      </c>
      <c r="I39" s="1" t="s">
        <v>229</v>
      </c>
    </row>
    <row r="40" spans="2:9" x14ac:dyDescent="0.2">
      <c r="B40" s="1" t="s">
        <v>149</v>
      </c>
      <c r="C40" s="1" t="str">
        <f>VLOOKUP($B40,'1.1 FY2016'!$B$5:$E$61,2,FALSE)</f>
        <v>Utility expenses</v>
      </c>
      <c r="D40" s="20">
        <f>VLOOKUP($B40,'1.1 FY2016'!$B$5:$E$61,3,FALSE)</f>
        <v>111111</v>
      </c>
      <c r="E40" s="1" t="str">
        <f>VLOOKUP($B40,'1.1 FY2016'!$B$5:$E$61,4,FALSE)</f>
        <v>External</v>
      </c>
      <c r="F40" s="1">
        <f>-SUMIF('1.1 FY2016'!$B:$B,'2.1 Database'!$B40,'1.1 FY2016'!$F:$F)</f>
        <v>-5552.2</v>
      </c>
      <c r="G40" s="1">
        <f>-SUMIF('1.2 FY2017'!$B:$B,'2.1 Database'!$B40,'1.2 FY2017'!$F:$F)</f>
        <v>-23069.654999999999</v>
      </c>
      <c r="H40" s="1">
        <f>-SUMIF('1.3 FY2018'!$B:$B,'2.1 Database'!B40,'1.3 FY2018'!$F:$F)</f>
        <v>-4194.2999999999993</v>
      </c>
      <c r="I40" s="1" t="s">
        <v>224</v>
      </c>
    </row>
    <row r="41" spans="2:9" x14ac:dyDescent="0.2">
      <c r="B41" s="1" t="s">
        <v>150</v>
      </c>
      <c r="C41" s="1" t="str">
        <f>VLOOKUP($B41,'1.1 FY2016'!$B$5:$E$61,2,FALSE)</f>
        <v>Legal expenses</v>
      </c>
      <c r="D41" s="20">
        <f>VLOOKUP($B41,'1.1 FY2016'!$B$5:$E$61,3,FALSE)</f>
        <v>111111</v>
      </c>
      <c r="E41" s="1" t="str">
        <f>VLOOKUP($B41,'1.1 FY2016'!$B$5:$E$61,4,FALSE)</f>
        <v>External</v>
      </c>
      <c r="F41" s="1">
        <f>-SUMIF('1.1 FY2016'!$B:$B,'2.1 Database'!$B41,'1.1 FY2016'!$F:$F)</f>
        <v>-43868.975999999995</v>
      </c>
      <c r="G41" s="1">
        <f>-SUMIF('1.2 FY2017'!$B:$B,'2.1 Database'!$B41,'1.2 FY2017'!$F:$F)</f>
        <v>-208366.935</v>
      </c>
      <c r="H41" s="1">
        <f>-SUMIF('1.3 FY2018'!$B:$B,'2.1 Database'!B41,'1.3 FY2018'!$F:$F)</f>
        <v>-106525.708</v>
      </c>
      <c r="I41" s="1" t="s">
        <v>224</v>
      </c>
    </row>
    <row r="42" spans="2:9" x14ac:dyDescent="0.2">
      <c r="B42" s="1" t="s">
        <v>151</v>
      </c>
      <c r="C42" s="1" t="str">
        <f>VLOOKUP($B42,'1.1 FY2016'!$B$5:$E$61,2,FALSE)</f>
        <v>Misc costs</v>
      </c>
      <c r="D42" s="20">
        <f>VLOOKUP($B42,'1.1 FY2016'!$B$5:$E$61,3,FALSE)</f>
        <v>111101</v>
      </c>
      <c r="E42" s="1" t="str">
        <f>VLOOKUP($B42,'1.1 FY2016'!$B$5:$E$61,4,FALSE)</f>
        <v>Not assigned</v>
      </c>
      <c r="F42" s="1">
        <f>-SUMIF('1.1 FY2016'!$B:$B,'2.1 Database'!$B42,'1.1 FY2016'!$F:$F)</f>
        <v>-10934.671999999999</v>
      </c>
      <c r="G42" s="1">
        <f>-SUMIF('1.2 FY2017'!$B:$B,'2.1 Database'!$B42,'1.2 FY2017'!$F:$F)</f>
        <v>-20323.309999999998</v>
      </c>
      <c r="H42" s="1">
        <f>-SUMIF('1.3 FY2018'!$B:$B,'2.1 Database'!B42,'1.3 FY2018'!$F:$F)</f>
        <v>-109811.284</v>
      </c>
      <c r="I42" s="1" t="s">
        <v>224</v>
      </c>
    </row>
    <row r="43" spans="2:9" x14ac:dyDescent="0.2">
      <c r="B43" s="1" t="s">
        <v>152</v>
      </c>
      <c r="C43" s="1" t="str">
        <f>VLOOKUP($B43,'1.1 FY2016'!$B$5:$E$61,2,FALSE)</f>
        <v>Consulting fees</v>
      </c>
      <c r="D43" s="20">
        <f>VLOOKUP($B43,'1.1 FY2016'!$B$5:$E$61,3,FALSE)</f>
        <v>111111</v>
      </c>
      <c r="E43" s="1" t="str">
        <f>VLOOKUP($B43,'1.1 FY2016'!$B$5:$E$61,4,FALSE)</f>
        <v>External</v>
      </c>
      <c r="F43" s="1">
        <f>-SUMIF('1.1 FY2016'!$B:$B,'2.1 Database'!$B43,'1.1 FY2016'!$F:$F)</f>
        <v>-20400</v>
      </c>
      <c r="G43" s="1">
        <f>-SUMIF('1.2 FY2017'!$B:$B,'2.1 Database'!$B43,'1.2 FY2017'!$F:$F)</f>
        <v>-169489</v>
      </c>
      <c r="H43" s="1">
        <f>-SUMIF('1.3 FY2018'!$B:$B,'2.1 Database'!B43,'1.3 FY2018'!$F:$F)</f>
        <v>-61111.483999999997</v>
      </c>
      <c r="I43" s="1" t="s">
        <v>224</v>
      </c>
    </row>
    <row r="44" spans="2:9" x14ac:dyDescent="0.2">
      <c r="B44" s="1" t="s">
        <v>153</v>
      </c>
      <c r="C44" s="1" t="str">
        <f>VLOOKUP($B44,'1.1 FY2016'!$B$5:$E$61,2,FALSE)</f>
        <v>Misc extraordinary expenses</v>
      </c>
      <c r="D44" s="20">
        <f>VLOOKUP($B44,'1.1 FY2016'!$B$5:$E$61,3,FALSE)</f>
        <v>105</v>
      </c>
      <c r="E44" s="1" t="str">
        <f>VLOOKUP($B44,'1.1 FY2016'!$B$5:$E$61,4,FALSE)</f>
        <v>Generco Healthcare Ltd</v>
      </c>
      <c r="F44" s="1">
        <f>-SUMIF('1.1 FY2016'!$B:$B,'2.1 Database'!$B44,'1.1 FY2016'!$F:$F)</f>
        <v>0</v>
      </c>
      <c r="G44" s="1">
        <f>-SUMIF('1.2 FY2017'!$B:$B,'2.1 Database'!$B44,'1.2 FY2017'!$F:$F)</f>
        <v>0</v>
      </c>
      <c r="H44" s="1">
        <f>-SUMIF('1.3 FY2018'!$B:$B,'2.1 Database'!B44,'1.3 FY2018'!$F:$F)</f>
        <v>-1684415.2999999998</v>
      </c>
      <c r="I44" s="1" t="s">
        <v>224</v>
      </c>
    </row>
    <row r="45" spans="2:9" x14ac:dyDescent="0.2">
      <c r="B45" s="1" t="s">
        <v>154</v>
      </c>
      <c r="C45" s="1" t="str">
        <f>VLOOKUP($B45,'1.1 FY2016'!$B$5:$E$61,2,FALSE)</f>
        <v>Misc extraordinary expenses</v>
      </c>
      <c r="D45" s="20">
        <f>VLOOKUP($B45,'1.1 FY2016'!$B$5:$E$61,3,FALSE)</f>
        <v>111111</v>
      </c>
      <c r="E45" s="1" t="str">
        <f>VLOOKUP($B45,'1.1 FY2016'!$B$5:$E$61,4,FALSE)</f>
        <v>External</v>
      </c>
      <c r="F45" s="1">
        <f>-SUMIF('1.1 FY2016'!$B:$B,'2.1 Database'!$B45,'1.1 FY2016'!$F:$F)</f>
        <v>-563918.152</v>
      </c>
      <c r="G45" s="1">
        <f>-SUMIF('1.2 FY2017'!$B:$B,'2.1 Database'!$B45,'1.2 FY2017'!$F:$F)</f>
        <v>-638869.13</v>
      </c>
      <c r="H45" s="1">
        <f>-SUMIF('1.3 FY2018'!$B:$B,'2.1 Database'!B45,'1.3 FY2018'!$F:$F)</f>
        <v>-575626.2649999999</v>
      </c>
      <c r="I45" s="1" t="s">
        <v>224</v>
      </c>
    </row>
    <row r="46" spans="2:9" x14ac:dyDescent="0.2">
      <c r="B46" s="1" t="s">
        <v>155</v>
      </c>
      <c r="C46" s="1" t="str">
        <f>VLOOKUP($B46,'1.1 FY2016'!$B$5:$E$61,2,FALSE)</f>
        <v>Difference from eliminations</v>
      </c>
      <c r="D46" s="20">
        <f>VLOOKUP($B46,'1.1 FY2016'!$B$5:$E$61,3,FALSE)</f>
        <v>1009</v>
      </c>
      <c r="E46" s="1" t="str">
        <f>VLOOKUP($B46,'1.1 FY2016'!$B$5:$E$61,4,FALSE)</f>
        <v>Green Ventures Ltd</v>
      </c>
      <c r="F46" s="1">
        <f>-SUMIF('1.1 FY2016'!$B:$B,'2.1 Database'!$B46,'1.1 FY2016'!$F:$F)</f>
        <v>0</v>
      </c>
      <c r="G46" s="1">
        <f>-SUMIF('1.2 FY2017'!$B:$B,'2.1 Database'!$B46,'1.2 FY2017'!$F:$F)</f>
        <v>0</v>
      </c>
      <c r="H46" s="1">
        <f>-SUMIF('1.3 FY2018'!$B:$B,'2.1 Database'!B46,'1.3 FY2018'!$F:$F)</f>
        <v>0</v>
      </c>
    </row>
    <row r="47" spans="2:9" x14ac:dyDescent="0.2">
      <c r="B47" s="1" t="s">
        <v>156</v>
      </c>
      <c r="C47" s="1" t="str">
        <f>VLOOKUP($B47,'1.1 FY2016'!$B$5:$E$61,2,FALSE)</f>
        <v>Difference from eliminations</v>
      </c>
      <c r="D47" s="20">
        <f>VLOOKUP($B47,'1.1 FY2016'!$B$5:$E$61,3,FALSE)</f>
        <v>1007</v>
      </c>
      <c r="E47" s="1" t="str">
        <f>VLOOKUP($B47,'1.1 FY2016'!$B$5:$E$61,4,FALSE)</f>
        <v>Generco Sunshine JSC</v>
      </c>
      <c r="F47" s="1">
        <f>-SUMIF('1.1 FY2016'!$B:$B,'2.1 Database'!$B47,'1.1 FY2016'!$F:$F)</f>
        <v>0</v>
      </c>
      <c r="G47" s="1">
        <f>-SUMIF('1.2 FY2017'!$B:$B,'2.1 Database'!$B47,'1.2 FY2017'!$F:$F)</f>
        <v>0</v>
      </c>
      <c r="H47" s="1">
        <f>-SUMIF('1.3 FY2018'!$B:$B,'2.1 Database'!B47,'1.3 FY2018'!$F:$F)</f>
        <v>0</v>
      </c>
    </row>
    <row r="48" spans="2:9" x14ac:dyDescent="0.2">
      <c r="B48" s="1" t="s">
        <v>157</v>
      </c>
      <c r="C48" s="1" t="str">
        <f>VLOOKUP($B48,'1.1 FY2016'!$B$5:$E$61,2,FALSE)</f>
        <v>Difference from eliminations</v>
      </c>
      <c r="D48" s="20">
        <f>VLOOKUP($B48,'1.1 FY2016'!$B$5:$E$61,3,FALSE)</f>
        <v>1008</v>
      </c>
      <c r="E48" s="1" t="str">
        <f>VLOOKUP($B48,'1.1 FY2016'!$B$5:$E$61,4,FALSE)</f>
        <v>Greenco Ltd</v>
      </c>
      <c r="F48" s="1">
        <f>-SUMIF('1.1 FY2016'!$B:$B,'2.1 Database'!$B48,'1.1 FY2016'!$F:$F)</f>
        <v>0</v>
      </c>
      <c r="G48" s="1">
        <f>-SUMIF('1.2 FY2017'!$B:$B,'2.1 Database'!$B48,'1.2 FY2017'!$F:$F)</f>
        <v>0</v>
      </c>
      <c r="H48" s="1">
        <f>-SUMIF('1.3 FY2018'!$B:$B,'2.1 Database'!B48,'1.3 FY2018'!$F:$F)</f>
        <v>0</v>
      </c>
    </row>
    <row r="49" spans="2:9" x14ac:dyDescent="0.2">
      <c r="B49" s="1" t="s">
        <v>158</v>
      </c>
      <c r="C49" s="1" t="str">
        <f>VLOOKUP($B49,'1.1 FY2016'!$B$5:$E$61,2,FALSE)</f>
        <v>Interest income</v>
      </c>
      <c r="D49" s="20">
        <f>VLOOKUP($B49,'1.1 FY2016'!$B$5:$E$61,3,FALSE)</f>
        <v>1009</v>
      </c>
      <c r="E49" s="1" t="str">
        <f>VLOOKUP($B49,'1.1 FY2016'!$B$5:$E$61,4,FALSE)</f>
        <v>Green Ventures Ltd</v>
      </c>
      <c r="F49" s="1">
        <f>-SUMIF('1.1 FY2016'!$B:$B,'2.1 Database'!$B49,'1.1 FY2016'!$F:$F)</f>
        <v>0</v>
      </c>
      <c r="G49" s="1">
        <f>-SUMIF('1.2 FY2017'!$B:$B,'2.1 Database'!$B49,'1.2 FY2017'!$F:$F)</f>
        <v>0</v>
      </c>
      <c r="H49" s="1">
        <f>-SUMIF('1.3 FY2018'!$B:$B,'2.1 Database'!B49,'1.3 FY2018'!$F:$F)</f>
        <v>0</v>
      </c>
      <c r="I49" s="1" t="s">
        <v>230</v>
      </c>
    </row>
    <row r="50" spans="2:9" x14ac:dyDescent="0.2">
      <c r="B50" s="1" t="s">
        <v>159</v>
      </c>
      <c r="C50" s="1" t="str">
        <f>VLOOKUP($B50,'1.1 FY2016'!$B$5:$E$61,2,FALSE)</f>
        <v>Interest income</v>
      </c>
      <c r="D50" s="20">
        <f>VLOOKUP($B50,'1.1 FY2016'!$B$5:$E$61,3,FALSE)</f>
        <v>1007</v>
      </c>
      <c r="E50" s="1" t="str">
        <f>VLOOKUP($B50,'1.1 FY2016'!$B$5:$E$61,4,FALSE)</f>
        <v>Generco Sunshine JSC</v>
      </c>
      <c r="F50" s="1">
        <f>-SUMIF('1.1 FY2016'!$B:$B,'2.1 Database'!$B50,'1.1 FY2016'!$F:$F)</f>
        <v>0</v>
      </c>
      <c r="G50" s="1">
        <f>-SUMIF('1.2 FY2017'!$B:$B,'2.1 Database'!$B50,'1.2 FY2017'!$F:$F)</f>
        <v>0</v>
      </c>
      <c r="H50" s="1">
        <f>-SUMIF('1.3 FY2018'!$B:$B,'2.1 Database'!B50,'1.3 FY2018'!$F:$F)</f>
        <v>0</v>
      </c>
      <c r="I50" s="1" t="s">
        <v>230</v>
      </c>
    </row>
    <row r="51" spans="2:9" x14ac:dyDescent="0.2">
      <c r="B51" s="1" t="s">
        <v>160</v>
      </c>
      <c r="C51" s="1" t="str">
        <f>VLOOKUP($B51,'1.1 FY2016'!$B$5:$E$61,2,FALSE)</f>
        <v>Interest income</v>
      </c>
      <c r="D51" s="20">
        <f>VLOOKUP($B51,'1.1 FY2016'!$B$5:$E$61,3,FALSE)</f>
        <v>1008</v>
      </c>
      <c r="E51" s="1" t="str">
        <f>VLOOKUP($B51,'1.1 FY2016'!$B$5:$E$61,4,FALSE)</f>
        <v>Greenco Ltd</v>
      </c>
      <c r="F51" s="1">
        <f>-SUMIF('1.1 FY2016'!$B:$B,'2.1 Database'!$B51,'1.1 FY2016'!$F:$F)</f>
        <v>0</v>
      </c>
      <c r="G51" s="1">
        <f>-SUMIF('1.2 FY2017'!$B:$B,'2.1 Database'!$B51,'1.2 FY2017'!$F:$F)</f>
        <v>0</v>
      </c>
      <c r="H51" s="1">
        <f>-SUMIF('1.3 FY2018'!$B:$B,'2.1 Database'!B51,'1.3 FY2018'!$F:$F)</f>
        <v>0</v>
      </c>
      <c r="I51" s="1" t="s">
        <v>230</v>
      </c>
    </row>
    <row r="52" spans="2:9" x14ac:dyDescent="0.2">
      <c r="B52" s="1" t="s">
        <v>161</v>
      </c>
      <c r="C52" s="1" t="str">
        <f>VLOOKUP($B52,'1.1 FY2016'!$B$5:$E$61,2,FALSE)</f>
        <v>Interest income</v>
      </c>
      <c r="D52" s="20">
        <f>VLOOKUP($B52,'1.1 FY2016'!$B$5:$E$61,3,FALSE)</f>
        <v>1240</v>
      </c>
      <c r="E52" s="1" t="str">
        <f>VLOOKUP($B52,'1.1 FY2016'!$B$5:$E$61,4,FALSE)</f>
        <v xml:space="preserve">Generco UK </v>
      </c>
      <c r="F52" s="1">
        <f>-SUMIF('1.1 FY2016'!$B:$B,'2.1 Database'!$B52,'1.1 FY2016'!$F:$F)</f>
        <v>35810.228000000003</v>
      </c>
      <c r="G52" s="1">
        <f>-SUMIF('1.2 FY2017'!$B:$B,'2.1 Database'!$B52,'1.2 FY2017'!$F:$F)</f>
        <v>34224.959999999999</v>
      </c>
      <c r="H52" s="1">
        <f>-SUMIF('1.3 FY2018'!$B:$B,'2.1 Database'!B52,'1.3 FY2018'!$F:$F)</f>
        <v>0</v>
      </c>
      <c r="I52" s="1" t="s">
        <v>230</v>
      </c>
    </row>
    <row r="53" spans="2:9" x14ac:dyDescent="0.2">
      <c r="B53" s="1" t="s">
        <v>162</v>
      </c>
      <c r="C53" s="1" t="str">
        <f>VLOOKUP($B53,'1.1 FY2016'!$B$5:$E$61,2,FALSE)</f>
        <v>Interest income</v>
      </c>
      <c r="D53" s="20">
        <f>VLOOKUP($B53,'1.1 FY2016'!$B$5:$E$61,3,FALSE)</f>
        <v>111111</v>
      </c>
      <c r="E53" s="1" t="str">
        <f>VLOOKUP($B53,'1.1 FY2016'!$B$5:$E$61,4,FALSE)</f>
        <v>External</v>
      </c>
      <c r="F53" s="1">
        <f>-SUMIF('1.1 FY2016'!$B:$B,'2.1 Database'!$B53,'1.1 FY2016'!$F:$F)</f>
        <v>51927.417999999998</v>
      </c>
      <c r="G53" s="1">
        <f>-SUMIF('1.2 FY2017'!$B:$B,'2.1 Database'!$B53,'1.2 FY2017'!$F:$F)</f>
        <v>2204.7199999999998</v>
      </c>
      <c r="H53" s="1">
        <f>-SUMIF('1.3 FY2018'!$B:$B,'2.1 Database'!B53,'1.3 FY2018'!$F:$F)</f>
        <v>73809.511999999988</v>
      </c>
      <c r="I53" s="1" t="s">
        <v>230</v>
      </c>
    </row>
    <row r="54" spans="2:9" x14ac:dyDescent="0.2">
      <c r="B54" s="1" t="s">
        <v>163</v>
      </c>
      <c r="C54" s="1" t="str">
        <f>VLOOKUP($B54,'1.1 FY2016'!$B$5:$E$61,2,FALSE)</f>
        <v>Capitalized interest</v>
      </c>
      <c r="D54" s="20">
        <f>VLOOKUP($B54,'1.1 FY2016'!$B$5:$E$61,3,FALSE)</f>
        <v>111101</v>
      </c>
      <c r="E54" s="1" t="str">
        <f>VLOOKUP($B54,'1.1 FY2016'!$B$5:$E$61,4,FALSE)</f>
        <v>Not assigned</v>
      </c>
      <c r="F54" s="1">
        <f>-SUMIF('1.1 FY2016'!$B:$B,'2.1 Database'!$B54,'1.1 FY2016'!$F:$F)</f>
        <v>862270.63399999996</v>
      </c>
      <c r="G54" s="1">
        <f>-SUMIF('1.2 FY2017'!$B:$B,'2.1 Database'!$B54,'1.2 FY2017'!$F:$F)</f>
        <v>0</v>
      </c>
      <c r="H54" s="1">
        <f>-SUMIF('1.3 FY2018'!$B:$B,'2.1 Database'!B54,'1.3 FY2018'!$F:$F)</f>
        <v>0</v>
      </c>
      <c r="I54" s="1" t="s">
        <v>65</v>
      </c>
    </row>
    <row r="55" spans="2:9" x14ac:dyDescent="0.2">
      <c r="B55" s="1" t="s">
        <v>164</v>
      </c>
      <c r="C55" s="1" t="str">
        <f>VLOOKUP($B55,'1.1 FY2016'!$B$5:$E$61,2,FALSE)</f>
        <v>Non-recurring costs</v>
      </c>
      <c r="D55" s="20">
        <f>VLOOKUP($B55,'1.1 FY2016'!$B$5:$E$61,3,FALSE)</f>
        <v>111101</v>
      </c>
      <c r="E55" s="1" t="str">
        <f>VLOOKUP($B55,'1.1 FY2016'!$B$5:$E$61,4,FALSE)</f>
        <v>Not assigned</v>
      </c>
      <c r="F55" s="1">
        <f>-SUMIF('1.1 FY2016'!$B:$B,'2.1 Database'!$B55,'1.1 FY2016'!$F:$F)</f>
        <v>-22763</v>
      </c>
      <c r="G55" s="1">
        <f>-SUMIF('1.2 FY2017'!$B:$B,'2.1 Database'!$B55,'1.2 FY2017'!$F:$F)</f>
        <v>-80617.179999999993</v>
      </c>
      <c r="H55" s="1">
        <f>-SUMIF('1.3 FY2018'!$B:$B,'2.1 Database'!B55,'1.3 FY2018'!$F:$F)</f>
        <v>-7173.195999999999</v>
      </c>
      <c r="I55" s="1" t="s">
        <v>231</v>
      </c>
    </row>
    <row r="56" spans="2:9" x14ac:dyDescent="0.2">
      <c r="B56" s="1" t="s">
        <v>165</v>
      </c>
      <c r="C56" s="1" t="str">
        <f>VLOOKUP($B56,'1.1 FY2016'!$B$5:$E$61,2,FALSE)</f>
        <v>Interest expenses</v>
      </c>
      <c r="D56" s="20">
        <f>VLOOKUP($B56,'1.1 FY2016'!$B$5:$E$61,3,FALSE)</f>
        <v>88</v>
      </c>
      <c r="E56" s="1" t="str">
        <f>VLOOKUP($B56,'1.1 FY2016'!$B$5:$E$61,4,FALSE)</f>
        <v>Generco Ltd</v>
      </c>
      <c r="F56" s="1">
        <f>-SUMIF('1.1 FY2016'!$B:$B,'2.1 Database'!$B56,'1.1 FY2016'!$F:$F)</f>
        <v>-2930430.0120000001</v>
      </c>
      <c r="G56" s="1">
        <f>-SUMIF('1.2 FY2017'!$B:$B,'2.1 Database'!$B56,'1.2 FY2017'!$F:$F)</f>
        <v>-2752704.22</v>
      </c>
      <c r="H56" s="1">
        <f>-SUMIF('1.3 FY2018'!$B:$B,'2.1 Database'!B56,'1.3 FY2018'!$F:$F)</f>
        <v>-2324465.8859999999</v>
      </c>
      <c r="I56" s="1" t="s">
        <v>230</v>
      </c>
    </row>
    <row r="57" spans="2:9" x14ac:dyDescent="0.2">
      <c r="B57" s="1" t="s">
        <v>166</v>
      </c>
      <c r="C57" s="1" t="str">
        <f>VLOOKUP($B57,'1.1 FY2016'!$B$5:$E$61,2,FALSE)</f>
        <v>Current taxes</v>
      </c>
      <c r="D57" s="20">
        <f>VLOOKUP($B57,'1.1 FY2016'!$B$5:$E$61,3,FALSE)</f>
        <v>111101</v>
      </c>
      <c r="E57" s="1" t="str">
        <f>VLOOKUP($B57,'1.1 FY2016'!$B$5:$E$61,4,FALSE)</f>
        <v>Not assigned</v>
      </c>
      <c r="F57" s="1">
        <f>-SUMIF('1.1 FY2016'!$B:$B,'2.1 Database'!$B57,'1.1 FY2016'!$F:$F)</f>
        <v>49378.641999999993</v>
      </c>
      <c r="G57" s="1">
        <f>-SUMIF('1.2 FY2017'!$B:$B,'2.1 Database'!$B57,'1.2 FY2017'!$F:$F)</f>
        <v>-496748.70000000007</v>
      </c>
      <c r="H57" s="1">
        <f>-SUMIF('1.3 FY2018'!$B:$B,'2.1 Database'!B57,'1.3 FY2018'!$F:$F)</f>
        <v>-2558.1950000000002</v>
      </c>
      <c r="I57" s="1" t="s">
        <v>232</v>
      </c>
    </row>
    <row r="58" spans="2:9" x14ac:dyDescent="0.2">
      <c r="B58" s="1" t="s">
        <v>167</v>
      </c>
      <c r="C58" s="1" t="str">
        <f>VLOOKUP($B58,'1.1 FY2016'!$B$5:$E$61,2,FALSE)</f>
        <v>Regional taxes</v>
      </c>
      <c r="D58" s="20">
        <f>VLOOKUP($B58,'1.1 FY2016'!$B$5:$E$61,3,FALSE)</f>
        <v>111101</v>
      </c>
      <c r="E58" s="1" t="str">
        <f>VLOOKUP($B58,'1.1 FY2016'!$B$5:$E$61,4,FALSE)</f>
        <v>Not assigned</v>
      </c>
      <c r="F58" s="1">
        <f>-SUMIF('1.1 FY2016'!$B:$B,'2.1 Database'!$B58,'1.1 FY2016'!$F:$F)</f>
        <v>-516250.67</v>
      </c>
      <c r="G58" s="1">
        <f>-SUMIF('1.2 FY2017'!$B:$B,'2.1 Database'!$B58,'1.2 FY2017'!$F:$F)</f>
        <v>-480872.96000000002</v>
      </c>
      <c r="H58" s="1">
        <f>-SUMIF('1.3 FY2018'!$B:$B,'2.1 Database'!B58,'1.3 FY2018'!$F:$F)</f>
        <v>-522710.353</v>
      </c>
      <c r="I58" s="1" t="s">
        <v>232</v>
      </c>
    </row>
    <row r="59" spans="2:9" x14ac:dyDescent="0.2">
      <c r="B59" s="1" t="s">
        <v>168</v>
      </c>
      <c r="C59" s="1" t="str">
        <f>VLOOKUP($B59,'1.1 FY2016'!$B$5:$E$61,2,FALSE)</f>
        <v>Deferred taxes</v>
      </c>
      <c r="D59" s="20">
        <f>VLOOKUP($B59,'1.1 FY2016'!$B$5:$E$61,3,FALSE)</f>
        <v>111101</v>
      </c>
      <c r="E59" s="1" t="str">
        <f>VLOOKUP($B59,'1.1 FY2016'!$B$5:$E$61,4,FALSE)</f>
        <v>Not assigned</v>
      </c>
      <c r="F59" s="1">
        <f>-SUMIF('1.1 FY2016'!$B:$B,'2.1 Database'!$B59,'1.1 FY2016'!$F:$F)</f>
        <v>-21593.093999999997</v>
      </c>
      <c r="G59" s="1">
        <f>-SUMIF('1.2 FY2017'!$B:$B,'2.1 Database'!$B59,'1.2 FY2017'!$F:$F)</f>
        <v>-6570.3050000000003</v>
      </c>
      <c r="H59" s="1">
        <f>-SUMIF('1.3 FY2018'!$B:$B,'2.1 Database'!B59,'1.3 FY2018'!$F:$F)</f>
        <v>160303.52199999997</v>
      </c>
      <c r="I59" s="1" t="s">
        <v>232</v>
      </c>
    </row>
    <row r="60" spans="2:9" x14ac:dyDescent="0.2">
      <c r="B60" s="1" t="s">
        <v>169</v>
      </c>
      <c r="C60" s="1" t="str">
        <f>VLOOKUP($B60,'1.1 FY2016'!$B$5:$E$61,2,FALSE)</f>
        <v>Net income/(loss)</v>
      </c>
      <c r="D60" s="20">
        <f>VLOOKUP($B60,'1.1 FY2016'!$B$5:$E$61,3,FALSE)</f>
        <v>111101</v>
      </c>
      <c r="E60" s="1" t="str">
        <f>VLOOKUP($B60,'1.1 FY2016'!$B$5:$E$61,4,FALSE)</f>
        <v>Not assigned</v>
      </c>
      <c r="F60" s="1">
        <f>-SUMIF('1.1 FY2016'!$B:$B,'2.1 Database'!$B60,'1.1 FY2016'!$F:$F)</f>
        <v>2904117.9939999986</v>
      </c>
      <c r="G60" s="1">
        <f>-SUMIF('1.2 FY2017'!$B:$B,'2.1 Database'!$B60,'1.2 FY2017'!$F:$F)</f>
        <v>0</v>
      </c>
      <c r="H60" s="1">
        <f>-SUMIF('1.3 FY2018'!$B:$B,'2.1 Database'!B60,'1.3 FY2018'!$F:$F)</f>
        <v>0</v>
      </c>
      <c r="I60" s="1" t="s">
        <v>233</v>
      </c>
    </row>
    <row r="61" spans="2:9" x14ac:dyDescent="0.2">
      <c r="B61" s="1" t="s">
        <v>170</v>
      </c>
      <c r="C61" s="1" t="str">
        <f>VLOOKUP('2.1 Database'!B61,'1.2 FY2017'!$B$5:$E$86,2,FALSE)</f>
        <v>Core business revenues</v>
      </c>
      <c r="D61" s="20">
        <f>VLOOKUP($B61,'1.2 FY2017'!$B$5:$E$86,3,FALSE)</f>
        <v>105</v>
      </c>
      <c r="E61" s="4" t="str">
        <f>VLOOKUP($B61,'1.2 FY2017'!$B$5:$E$86,4,FALSE)</f>
        <v>Generco Healthcare Ltd</v>
      </c>
      <c r="F61" s="1">
        <f>-SUMIF('1.1 FY2016'!$B:$B,'2.1 Database'!$B61,'1.1 FY2016'!$F:$F)</f>
        <v>0</v>
      </c>
      <c r="G61" s="1">
        <f>-SUMIF('1.2 FY2017'!$B:$B,'2.1 Database'!$B61,'1.2 FY2017'!$F:$F)</f>
        <v>355396.61499999999</v>
      </c>
      <c r="H61" s="1">
        <f>-SUMIF('1.3 FY2018'!$B:$B,'2.1 Database'!B61,'1.3 FY2018'!$F:$F)</f>
        <v>616462.01899999997</v>
      </c>
      <c r="I61" s="1" t="s">
        <v>234</v>
      </c>
    </row>
    <row r="62" spans="2:9" x14ac:dyDescent="0.2">
      <c r="B62" s="1" t="s">
        <v>171</v>
      </c>
      <c r="C62" s="1" t="str">
        <f>VLOOKUP('2.1 Database'!B62,'1.2 FY2017'!$B$5:$E$86,2,FALSE)</f>
        <v>Capitalized costs</v>
      </c>
      <c r="D62" s="20" t="str">
        <f>VLOOKUP($B62,'1.2 FY2017'!$B$5:$E$86,3,FALSE)</f>
        <v>1086</v>
      </c>
      <c r="E62" s="4" t="str">
        <f>VLOOKUP($B62,'1.2 FY2017'!$B$5:$E$86,4,FALSE)</f>
        <v>G&amp;Resources Ltd</v>
      </c>
      <c r="F62" s="1">
        <f>-SUMIF('1.1 FY2016'!$B:$B,'2.1 Database'!$B62,'1.1 FY2016'!$F:$F)</f>
        <v>0</v>
      </c>
      <c r="G62" s="1">
        <f>-SUMIF('1.2 FY2017'!$B:$B,'2.1 Database'!$B62,'1.2 FY2017'!$F:$F)</f>
        <v>420017.14999999997</v>
      </c>
      <c r="H62" s="1">
        <f>-SUMIF('1.3 FY2018'!$B:$B,'2.1 Database'!B62,'1.3 FY2018'!$F:$F)</f>
        <v>0</v>
      </c>
      <c r="I62" s="1" t="s">
        <v>65</v>
      </c>
    </row>
    <row r="63" spans="2:9" x14ac:dyDescent="0.2">
      <c r="B63" s="1" t="s">
        <v>172</v>
      </c>
      <c r="C63" s="1" t="str">
        <f>VLOOKUP('2.1 Database'!B63,'1.2 FY2017'!$B$5:$E$86,2,FALSE)</f>
        <v>Utility charges</v>
      </c>
      <c r="D63" s="20">
        <f>VLOOKUP($B63,'1.2 FY2017'!$B$5:$E$86,3,FALSE)</f>
        <v>111111</v>
      </c>
      <c r="E63" s="4" t="str">
        <f>VLOOKUP($B63,'1.2 FY2017'!$B$5:$E$86,4,FALSE)</f>
        <v>External</v>
      </c>
      <c r="F63" s="1">
        <f>-SUMIF('1.1 FY2016'!$B:$B,'2.1 Database'!$B63,'1.1 FY2016'!$F:$F)</f>
        <v>0</v>
      </c>
      <c r="G63" s="1">
        <f>-SUMIF('1.2 FY2017'!$B:$B,'2.1 Database'!$B63,'1.2 FY2017'!$F:$F)</f>
        <v>-14589.33</v>
      </c>
      <c r="H63" s="1">
        <f>-SUMIF('1.3 FY2018'!$B:$B,'2.1 Database'!B63,'1.3 FY2018'!$F:$F)</f>
        <v>-20504.509999999998</v>
      </c>
      <c r="I63" s="1" t="s">
        <v>224</v>
      </c>
    </row>
    <row r="64" spans="2:9" x14ac:dyDescent="0.2">
      <c r="B64" s="1" t="s">
        <v>173</v>
      </c>
      <c r="C64" s="1" t="str">
        <f>VLOOKUP('2.1 Database'!B64,'1.2 FY2017'!$B$5:$E$86,2,FALSE)</f>
        <v>R&amp;D expenses</v>
      </c>
      <c r="D64" s="20">
        <f>VLOOKUP($B64,'1.2 FY2017'!$B$5:$E$86,3,FALSE)</f>
        <v>19</v>
      </c>
      <c r="E64" s="4" t="str">
        <f>VLOOKUP($B64,'1.2 FY2017'!$B$5:$E$86,4,FALSE)</f>
        <v>Generco Cosmetics Ltd</v>
      </c>
      <c r="F64" s="1">
        <f>-SUMIF('1.1 FY2016'!$B:$B,'2.1 Database'!$B64,'1.1 FY2016'!$F:$F)</f>
        <v>0</v>
      </c>
      <c r="G64" s="1">
        <f>-SUMIF('1.2 FY2017'!$B:$B,'2.1 Database'!$B64,'1.2 FY2017'!$F:$F)</f>
        <v>-38521</v>
      </c>
      <c r="H64" s="1">
        <f>-SUMIF('1.3 FY2018'!$B:$B,'2.1 Database'!B64,'1.3 FY2018'!$F:$F)</f>
        <v>0</v>
      </c>
      <c r="I64" s="1" t="s">
        <v>224</v>
      </c>
    </row>
    <row r="65" spans="2:9" x14ac:dyDescent="0.2">
      <c r="B65" s="1" t="s">
        <v>174</v>
      </c>
      <c r="C65" s="1" t="str">
        <f>VLOOKUP('2.1 Database'!B65,'1.2 FY2017'!$B$5:$E$86,2,FALSE)</f>
        <v>R&amp;D expenses</v>
      </c>
      <c r="D65" s="20" t="str">
        <f>VLOOKUP($B65,'1.2 FY2017'!$B$5:$E$86,3,FALSE)</f>
        <v>1283</v>
      </c>
      <c r="E65" s="4" t="str">
        <f>VLOOKUP($B65,'1.2 FY2017'!$B$5:$E$86,4,FALSE)</f>
        <v>Generco Ventures Ltd</v>
      </c>
      <c r="F65" s="1">
        <f>-SUMIF('1.1 FY2016'!$B:$B,'2.1 Database'!$B65,'1.1 FY2016'!$F:$F)</f>
        <v>0</v>
      </c>
      <c r="G65" s="1">
        <f>-SUMIF('1.2 FY2017'!$B:$B,'2.1 Database'!$B65,'1.2 FY2017'!$F:$F)</f>
        <v>-1820</v>
      </c>
      <c r="H65" s="1">
        <f>-SUMIF('1.3 FY2018'!$B:$B,'2.1 Database'!B65,'1.3 FY2018'!$F:$F)</f>
        <v>0</v>
      </c>
      <c r="I65" s="1" t="s">
        <v>224</v>
      </c>
    </row>
    <row r="66" spans="2:9" x14ac:dyDescent="0.2">
      <c r="B66" s="1" t="s">
        <v>175</v>
      </c>
      <c r="C66" s="1" t="str">
        <f>VLOOKUP('2.1 Database'!B66,'1.2 FY2017'!$B$5:$E$86,2,FALSE)</f>
        <v>R&amp;D expenses</v>
      </c>
      <c r="D66" s="20" t="str">
        <f>VLOOKUP($B66,'1.2 FY2017'!$B$5:$E$86,3,FALSE)</f>
        <v>1924</v>
      </c>
      <c r="E66" s="4" t="str">
        <f>VLOOKUP($B66,'1.2 FY2017'!$B$5:$E$86,4,FALSE)</f>
        <v>Generco Infrastructure Ltd</v>
      </c>
      <c r="F66" s="1">
        <f>-SUMIF('1.1 FY2016'!$B:$B,'2.1 Database'!$B66,'1.1 FY2016'!$F:$F)</f>
        <v>0</v>
      </c>
      <c r="G66" s="1">
        <f>-SUMIF('1.2 FY2017'!$B:$B,'2.1 Database'!$B66,'1.2 FY2017'!$F:$F)</f>
        <v>-10448.129999999999</v>
      </c>
      <c r="H66" s="1">
        <f>-SUMIF('1.3 FY2018'!$B:$B,'2.1 Database'!B66,'1.3 FY2018'!$F:$F)</f>
        <v>-673.34299999999985</v>
      </c>
      <c r="I66" s="1" t="s">
        <v>224</v>
      </c>
    </row>
    <row r="67" spans="2:9" x14ac:dyDescent="0.2">
      <c r="B67" s="1" t="s">
        <v>176</v>
      </c>
      <c r="C67" s="1" t="str">
        <f>VLOOKUP('2.1 Database'!B67,'1.2 FY2017'!$B$5:$E$86,2,FALSE)</f>
        <v>R&amp;D expenses</v>
      </c>
      <c r="D67" s="20" t="str">
        <f>VLOOKUP($B67,'1.2 FY2017'!$B$5:$E$86,3,FALSE)</f>
        <v>2486</v>
      </c>
      <c r="E67" s="4" t="str">
        <f>VLOOKUP($B67,'1.2 FY2017'!$B$5:$E$86,4,FALSE)</f>
        <v>Generco Exloration Ltd</v>
      </c>
      <c r="F67" s="1">
        <f>-SUMIF('1.1 FY2016'!$B:$B,'2.1 Database'!$B67,'1.1 FY2016'!$F:$F)</f>
        <v>0</v>
      </c>
      <c r="G67" s="1">
        <f>-SUMIF('1.2 FY2017'!$B:$B,'2.1 Database'!$B67,'1.2 FY2017'!$F:$F)</f>
        <v>-10412.5</v>
      </c>
      <c r="H67" s="1">
        <f>-SUMIF('1.3 FY2018'!$B:$B,'2.1 Database'!B67,'1.3 FY2018'!$F:$F)</f>
        <v>0</v>
      </c>
      <c r="I67" s="1" t="s">
        <v>224</v>
      </c>
    </row>
    <row r="68" spans="2:9" x14ac:dyDescent="0.2">
      <c r="B68" s="1" t="s">
        <v>177</v>
      </c>
      <c r="C68" s="1" t="str">
        <f>VLOOKUP('2.1 Database'!B68,'1.2 FY2017'!$B$5:$E$86,2,FALSE)</f>
        <v>Other personnel expenses</v>
      </c>
      <c r="D68" s="20">
        <f>VLOOKUP($B68,'1.2 FY2017'!$B$5:$E$86,3,FALSE)</f>
        <v>111101</v>
      </c>
      <c r="E68" s="4" t="str">
        <f>VLOOKUP($B68,'1.2 FY2017'!$B$5:$E$86,4,FALSE)</f>
        <v>Not assigned</v>
      </c>
      <c r="F68" s="1">
        <f>-SUMIF('1.1 FY2016'!$B:$B,'2.1 Database'!$B68,'1.1 FY2016'!$F:$F)</f>
        <v>0</v>
      </c>
      <c r="G68" s="1">
        <f>-SUMIF('1.2 FY2017'!$B:$B,'2.1 Database'!$B68,'1.2 FY2017'!$F:$F)</f>
        <v>-6919.8499999999995</v>
      </c>
      <c r="H68" s="1">
        <f>-SUMIF('1.3 FY2018'!$B:$B,'2.1 Database'!B68,'1.3 FY2018'!$F:$F)</f>
        <v>0</v>
      </c>
      <c r="I68" s="1" t="s">
        <v>225</v>
      </c>
    </row>
    <row r="69" spans="2:9" x14ac:dyDescent="0.2">
      <c r="B69" s="1" t="s">
        <v>178</v>
      </c>
      <c r="C69" s="1" t="str">
        <f>VLOOKUP('2.1 Database'!B69,'1.2 FY2017'!$B$5:$E$86,2,FALSE)</f>
        <v>D&amp;A</v>
      </c>
      <c r="D69" s="20">
        <f>VLOOKUP($B69,'1.2 FY2017'!$B$5:$E$86,3,FALSE)</f>
        <v>111101</v>
      </c>
      <c r="E69" s="4" t="str">
        <f>VLOOKUP($B69,'1.2 FY2017'!$B$5:$E$86,4,FALSE)</f>
        <v>Not assigned</v>
      </c>
      <c r="F69" s="1">
        <f>-SUMIF('1.1 FY2016'!$B:$B,'2.1 Database'!$B69,'1.1 FY2016'!$F:$F)</f>
        <v>0</v>
      </c>
      <c r="G69" s="1">
        <f>-SUMIF('1.2 FY2017'!$B:$B,'2.1 Database'!$B69,'1.2 FY2017'!$F:$F)</f>
        <v>-146328.94499999998</v>
      </c>
      <c r="H69" s="1">
        <f>-SUMIF('1.3 FY2018'!$B:$B,'2.1 Database'!B69,'1.3 FY2018'!$F:$F)</f>
        <v>-12593.355</v>
      </c>
      <c r="I69" s="1" t="s">
        <v>70</v>
      </c>
    </row>
    <row r="70" spans="2:9" x14ac:dyDescent="0.2">
      <c r="B70" s="1" t="s">
        <v>179</v>
      </c>
      <c r="C70" s="1" t="str">
        <f>VLOOKUP('2.1 Database'!B70,'1.2 FY2017'!$B$5:$E$86,2,FALSE)</f>
        <v>Gains from disposal of PP&amp;E</v>
      </c>
      <c r="D70" s="20">
        <f>VLOOKUP($B70,'1.2 FY2017'!$B$5:$E$86,3,FALSE)</f>
        <v>111111</v>
      </c>
      <c r="E70" s="4" t="str">
        <f>VLOOKUP($B70,'1.2 FY2017'!$B$5:$E$86,4,FALSE)</f>
        <v>External</v>
      </c>
      <c r="F70" s="1">
        <f>-SUMIF('1.1 FY2016'!$B:$B,'2.1 Database'!$B70,'1.1 FY2016'!$F:$F)</f>
        <v>0</v>
      </c>
      <c r="G70" s="1">
        <f>-SUMIF('1.2 FY2017'!$B:$B,'2.1 Database'!$B70,'1.2 FY2017'!$F:$F)</f>
        <v>121553.07499999998</v>
      </c>
      <c r="H70" s="1">
        <f>-SUMIF('1.3 FY2018'!$B:$B,'2.1 Database'!B70,'1.3 FY2018'!$F:$F)</f>
        <v>0</v>
      </c>
      <c r="I70" s="1" t="s">
        <v>231</v>
      </c>
    </row>
    <row r="71" spans="2:9" x14ac:dyDescent="0.2">
      <c r="B71" s="1" t="s">
        <v>180</v>
      </c>
      <c r="C71" s="1" t="str">
        <f>VLOOKUP('2.1 Database'!B71,'1.2 FY2017'!$B$5:$E$86,2,FALSE)</f>
        <v>Corporate recharges</v>
      </c>
      <c r="D71" s="20">
        <f>VLOOKUP($B71,'1.2 FY2017'!$B$5:$E$86,3,FALSE)</f>
        <v>19</v>
      </c>
      <c r="E71" s="4" t="str">
        <f>VLOOKUP($B71,'1.2 FY2017'!$B$5:$E$86,4,FALSE)</f>
        <v>Generco Cosmetics Ltd</v>
      </c>
      <c r="F71" s="1">
        <f>-SUMIF('1.1 FY2016'!$B:$B,'2.1 Database'!$B71,'1.1 FY2016'!$F:$F)</f>
        <v>0</v>
      </c>
      <c r="G71" s="1">
        <f>-SUMIF('1.2 FY2017'!$B:$B,'2.1 Database'!$B71,'1.2 FY2017'!$F:$F)</f>
        <v>416278.66</v>
      </c>
      <c r="H71" s="1">
        <f>-SUMIF('1.3 FY2018'!$B:$B,'2.1 Database'!B71,'1.3 FY2018'!$F:$F)</f>
        <v>622966.38600000006</v>
      </c>
      <c r="I71" s="1" t="s">
        <v>226</v>
      </c>
    </row>
    <row r="72" spans="2:9" x14ac:dyDescent="0.2">
      <c r="B72" s="1" t="s">
        <v>181</v>
      </c>
      <c r="C72" s="1" t="str">
        <f>VLOOKUP('2.1 Database'!B72,'1.2 FY2017'!$B$5:$E$86,2,FALSE)</f>
        <v>Corporate recharges</v>
      </c>
      <c r="D72" s="20" t="str">
        <f>VLOOKUP($B72,'1.2 FY2017'!$B$5:$E$86,3,FALSE)</f>
        <v>1076</v>
      </c>
      <c r="E72" s="4" t="str">
        <f>VLOOKUP($B72,'1.2 FY2017'!$B$5:$E$86,4,FALSE)</f>
        <v>Generco Trading Ltd</v>
      </c>
      <c r="F72" s="1">
        <f>-SUMIF('1.1 FY2016'!$B:$B,'2.1 Database'!$B72,'1.1 FY2016'!$F:$F)</f>
        <v>0</v>
      </c>
      <c r="G72" s="1">
        <f>-SUMIF('1.2 FY2017'!$B:$B,'2.1 Database'!$B72,'1.2 FY2017'!$F:$F)</f>
        <v>364243.84499999997</v>
      </c>
      <c r="H72" s="1">
        <f>-SUMIF('1.3 FY2018'!$B:$B,'2.1 Database'!B72,'1.3 FY2018'!$F:$F)</f>
        <v>0</v>
      </c>
      <c r="I72" s="1" t="s">
        <v>226</v>
      </c>
    </row>
    <row r="73" spans="2:9" x14ac:dyDescent="0.2">
      <c r="B73" s="1" t="s">
        <v>182</v>
      </c>
      <c r="C73" s="1" t="str">
        <f>VLOOKUP('2.1 Database'!B73,'1.2 FY2017'!$B$5:$E$86,2,FALSE)</f>
        <v>Corporate recharges</v>
      </c>
      <c r="D73" s="20" t="str">
        <f>VLOOKUP($B73,'1.2 FY2017'!$B$5:$E$86,3,FALSE)</f>
        <v>1086</v>
      </c>
      <c r="E73" s="4" t="str">
        <f>VLOOKUP($B73,'1.2 FY2017'!$B$5:$E$86,4,FALSE)</f>
        <v>G&amp;Resources Ltd</v>
      </c>
      <c r="F73" s="1">
        <f>-SUMIF('1.1 FY2016'!$B:$B,'2.1 Database'!$B73,'1.1 FY2016'!$F:$F)</f>
        <v>0</v>
      </c>
      <c r="G73" s="1">
        <f>-SUMIF('1.2 FY2017'!$B:$B,'2.1 Database'!$B73,'1.2 FY2017'!$F:$F)</f>
        <v>0</v>
      </c>
      <c r="H73" s="1">
        <f>-SUMIF('1.3 FY2018'!$B:$B,'2.1 Database'!B73,'1.3 FY2018'!$F:$F)</f>
        <v>0</v>
      </c>
      <c r="I73" s="1" t="s">
        <v>226</v>
      </c>
    </row>
    <row r="74" spans="2:9" x14ac:dyDescent="0.2">
      <c r="B74" s="1" t="s">
        <v>183</v>
      </c>
      <c r="C74" s="1" t="str">
        <f>VLOOKUP('2.1 Database'!B74,'1.2 FY2017'!$B$5:$E$86,2,FALSE)</f>
        <v>Corporate recharges</v>
      </c>
      <c r="D74" s="20" t="str">
        <f>VLOOKUP($B74,'1.2 FY2017'!$B$5:$E$86,3,FALSE)</f>
        <v>47037</v>
      </c>
      <c r="E74" s="4" t="str">
        <f>VLOOKUP($B74,'1.2 FY2017'!$B$5:$E$86,4,FALSE)</f>
        <v>G&amp;CR Global Ltd</v>
      </c>
      <c r="F74" s="1">
        <f>-SUMIF('1.1 FY2016'!$B:$B,'2.1 Database'!$B74,'1.1 FY2016'!$F:$F)</f>
        <v>0</v>
      </c>
      <c r="G74" s="1">
        <f>-SUMIF('1.2 FY2017'!$B:$B,'2.1 Database'!$B74,'1.2 FY2017'!$F:$F)</f>
        <v>482611.04499999998</v>
      </c>
      <c r="H74" s="1">
        <f>-SUMIF('1.3 FY2018'!$B:$B,'2.1 Database'!B74,'1.3 FY2018'!$F:$F)</f>
        <v>1948832.1429999999</v>
      </c>
      <c r="I74" s="1" t="s">
        <v>226</v>
      </c>
    </row>
    <row r="75" spans="2:9" x14ac:dyDescent="0.2">
      <c r="B75" s="1" t="s">
        <v>184</v>
      </c>
      <c r="C75" s="1" t="str">
        <f>VLOOKUP('2.1 Database'!B75,'1.2 FY2017'!$B$5:$E$86,2,FALSE)</f>
        <v>Other income</v>
      </c>
      <c r="D75" s="20">
        <f>VLOOKUP($B75,'1.2 FY2017'!$B$5:$E$86,3,FALSE)</f>
        <v>88</v>
      </c>
      <c r="E75" s="4" t="str">
        <f>VLOOKUP($B75,'1.2 FY2017'!$B$5:$E$86,4,FALSE)</f>
        <v>Generco Ltd</v>
      </c>
      <c r="F75" s="1">
        <f>-SUMIF('1.1 FY2016'!$B:$B,'2.1 Database'!$B75,'1.1 FY2016'!$F:$F)</f>
        <v>0</v>
      </c>
      <c r="G75" s="1">
        <f>-SUMIF('1.2 FY2017'!$B:$B,'2.1 Database'!$B75,'1.2 FY2017'!$F:$F)</f>
        <v>2436.35</v>
      </c>
      <c r="H75" s="1">
        <f>-SUMIF('1.3 FY2018'!$B:$B,'2.1 Database'!B75,'1.3 FY2018'!$F:$F)</f>
        <v>0</v>
      </c>
      <c r="I75" s="1" t="s">
        <v>72</v>
      </c>
    </row>
    <row r="76" spans="2:9" x14ac:dyDescent="0.2">
      <c r="B76" s="1" t="s">
        <v>185</v>
      </c>
      <c r="C76" s="1" t="str">
        <f>VLOOKUP('2.1 Database'!B76,'1.2 FY2017'!$B$5:$E$86,2,FALSE)</f>
        <v>Concession fees other</v>
      </c>
      <c r="D76" s="20">
        <f>VLOOKUP($B76,'1.2 FY2017'!$B$5:$E$86,3,FALSE)</f>
        <v>111101</v>
      </c>
      <c r="E76" s="4" t="str">
        <f>VLOOKUP($B76,'1.2 FY2017'!$B$5:$E$86,4,FALSE)</f>
        <v>Not assigned</v>
      </c>
      <c r="F76" s="1">
        <f>-SUMIF('1.1 FY2016'!$B:$B,'2.1 Database'!$B76,'1.1 FY2016'!$F:$F)</f>
        <v>0</v>
      </c>
      <c r="G76" s="1">
        <f>-SUMIF('1.2 FY2017'!$B:$B,'2.1 Database'!$B76,'1.2 FY2017'!$F:$F)</f>
        <v>-81.339999999999989</v>
      </c>
      <c r="H76" s="1">
        <f>-SUMIF('1.3 FY2018'!$B:$B,'2.1 Database'!B76,'1.3 FY2018'!$F:$F)</f>
        <v>0</v>
      </c>
      <c r="I76" s="1" t="s">
        <v>224</v>
      </c>
    </row>
    <row r="77" spans="2:9" x14ac:dyDescent="0.2">
      <c r="B77" s="1" t="s">
        <v>186</v>
      </c>
      <c r="C77" s="1" t="str">
        <f>VLOOKUP('2.1 Database'!B77,'1.2 FY2017'!$B$5:$E$86,2,FALSE)</f>
        <v>Service expenses</v>
      </c>
      <c r="D77" s="20">
        <f>VLOOKUP($B77,'1.2 FY2017'!$B$5:$E$86,3,FALSE)</f>
        <v>105</v>
      </c>
      <c r="E77" s="4" t="str">
        <f>VLOOKUP($B77,'1.2 FY2017'!$B$5:$E$86,4,FALSE)</f>
        <v>Generco Healthcare Ltd</v>
      </c>
      <c r="F77" s="1">
        <f>-SUMIF('1.1 FY2016'!$B:$B,'2.1 Database'!$B77,'1.1 FY2016'!$F:$F)</f>
        <v>0</v>
      </c>
      <c r="G77" s="1">
        <f>-SUMIF('1.2 FY2017'!$B:$B,'2.1 Database'!$B77,'1.2 FY2017'!$F:$F)</f>
        <v>-276920</v>
      </c>
      <c r="H77" s="1">
        <f>-SUMIF('1.3 FY2018'!$B:$B,'2.1 Database'!B77,'1.3 FY2018'!$F:$F)</f>
        <v>-473575.46100000001</v>
      </c>
      <c r="I77" s="1" t="s">
        <v>228</v>
      </c>
    </row>
    <row r="78" spans="2:9" x14ac:dyDescent="0.2">
      <c r="B78" s="1" t="s">
        <v>187</v>
      </c>
      <c r="C78" s="1" t="str">
        <f>VLOOKUP('2.1 Database'!B78,'1.2 FY2017'!$B$5:$E$86,2,FALSE)</f>
        <v>Insurance expenses</v>
      </c>
      <c r="D78" s="20">
        <f>VLOOKUP($B78,'1.2 FY2017'!$B$5:$E$86,3,FALSE)</f>
        <v>1900</v>
      </c>
      <c r="E78" s="4" t="str">
        <f>VLOOKUP($B78,'1.2 FY2017'!$B$5:$E$86,4,FALSE)</f>
        <v>Generco Metals Gm</v>
      </c>
      <c r="F78" s="1">
        <f>-SUMIF('1.1 FY2016'!$B:$B,'2.1 Database'!$B78,'1.1 FY2016'!$F:$F)</f>
        <v>0</v>
      </c>
      <c r="G78" s="1">
        <f>-SUMIF('1.2 FY2017'!$B:$B,'2.1 Database'!$B78,'1.2 FY2017'!$F:$F)</f>
        <v>0</v>
      </c>
      <c r="H78" s="1">
        <f>-SUMIF('1.3 FY2018'!$B:$B,'2.1 Database'!B78,'1.3 FY2018'!$F:$F)</f>
        <v>0</v>
      </c>
    </row>
    <row r="79" spans="2:9" x14ac:dyDescent="0.2">
      <c r="B79" s="1" t="s">
        <v>188</v>
      </c>
      <c r="C79" s="1" t="str">
        <f>VLOOKUP('2.1 Database'!B79,'1.2 FY2017'!$B$5:$E$86,2,FALSE)</f>
        <v>Travel expenses</v>
      </c>
      <c r="D79" s="20" t="str">
        <f>VLOOKUP($B79,'1.2 FY2017'!$B$5:$E$86,3,FALSE)</f>
        <v>1118</v>
      </c>
      <c r="E79" s="4" t="str">
        <f>VLOOKUP($B79,'1.2 FY2017'!$B$5:$E$86,4,FALSE)</f>
        <v>Gener Green LLC</v>
      </c>
      <c r="F79" s="1">
        <f>-SUMIF('1.1 FY2016'!$B:$B,'2.1 Database'!$B79,'1.1 FY2016'!$F:$F)</f>
        <v>0</v>
      </c>
      <c r="G79" s="1">
        <f>-SUMIF('1.2 FY2017'!$B:$B,'2.1 Database'!$B79,'1.2 FY2017'!$F:$F)</f>
        <v>-23928.799999999999</v>
      </c>
      <c r="H79" s="1">
        <f>-SUMIF('1.3 FY2018'!$B:$B,'2.1 Database'!B79,'1.3 FY2018'!$F:$F)</f>
        <v>0</v>
      </c>
      <c r="I79" s="1" t="s">
        <v>224</v>
      </c>
    </row>
    <row r="80" spans="2:9" x14ac:dyDescent="0.2">
      <c r="B80" s="1" t="s">
        <v>189</v>
      </c>
      <c r="C80" s="1" t="str">
        <f>VLOOKUP('2.1 Database'!B80,'1.2 FY2017'!$B$5:$E$86,2,FALSE)</f>
        <v>Losses fr disposal of PPE</v>
      </c>
      <c r="D80" s="20">
        <f>VLOOKUP($B80,'1.2 FY2017'!$B$5:$E$86,3,FALSE)</f>
        <v>111111</v>
      </c>
      <c r="E80" s="4" t="str">
        <f>VLOOKUP($B80,'1.2 FY2017'!$B$5:$E$86,4,FALSE)</f>
        <v>External</v>
      </c>
      <c r="F80" s="1">
        <f>-SUMIF('1.1 FY2016'!$B:$B,'2.1 Database'!$B80,'1.1 FY2016'!$F:$F)</f>
        <v>0</v>
      </c>
      <c r="G80" s="1">
        <f>-SUMIF('1.2 FY2017'!$B:$B,'2.1 Database'!$B80,'1.2 FY2017'!$F:$F)</f>
        <v>-308232</v>
      </c>
      <c r="H80" s="1">
        <f>-SUMIF('1.3 FY2018'!$B:$B,'2.1 Database'!B80,'1.3 FY2018'!$F:$F)</f>
        <v>0</v>
      </c>
      <c r="I80" s="1" t="s">
        <v>231</v>
      </c>
    </row>
    <row r="81" spans="2:9" x14ac:dyDescent="0.2">
      <c r="B81" s="1" t="s">
        <v>190</v>
      </c>
      <c r="C81" s="1" t="str">
        <f>VLOOKUP('2.1 Database'!B81,'1.2 FY2017'!$B$5:$E$86,2,FALSE)</f>
        <v>Other operative currency differences</v>
      </c>
      <c r="D81" s="20">
        <f>VLOOKUP($B81,'1.2 FY2017'!$B$5:$E$86,3,FALSE)</f>
        <v>19</v>
      </c>
      <c r="E81" s="4" t="str">
        <f>VLOOKUP($B81,'1.2 FY2017'!$B$5:$E$86,4,FALSE)</f>
        <v>Generco Cosmetics Ltd</v>
      </c>
      <c r="F81" s="1">
        <f>-SUMIF('1.1 FY2016'!$B:$B,'2.1 Database'!$B81,'1.1 FY2016'!$F:$F)</f>
        <v>0</v>
      </c>
      <c r="G81" s="1">
        <f>-SUMIF('1.2 FY2017'!$B:$B,'2.1 Database'!$B81,'1.2 FY2017'!$F:$F)</f>
        <v>-13422.779999999999</v>
      </c>
      <c r="H81" s="1">
        <f>-SUMIF('1.3 FY2018'!$B:$B,'2.1 Database'!B81,'1.3 FY2018'!$F:$F)</f>
        <v>0</v>
      </c>
      <c r="I81" s="1" t="s">
        <v>224</v>
      </c>
    </row>
    <row r="82" spans="2:9" x14ac:dyDescent="0.2">
      <c r="B82" s="1" t="s">
        <v>191</v>
      </c>
      <c r="C82" s="1" t="str">
        <f>VLOOKUP('2.1 Database'!B82,'1.2 FY2017'!$B$5:$E$86,2,FALSE)</f>
        <v>Other operative currency differences</v>
      </c>
      <c r="D82" s="20">
        <f>VLOOKUP($B82,'1.2 FY2017'!$B$5:$E$86,3,FALSE)</f>
        <v>111111</v>
      </c>
      <c r="E82" s="4" t="str">
        <f>VLOOKUP($B82,'1.2 FY2017'!$B$5:$E$86,4,FALSE)</f>
        <v>External</v>
      </c>
      <c r="F82" s="1">
        <f>-SUMIF('1.1 FY2016'!$B:$B,'2.1 Database'!$B82,'1.1 FY2016'!$F:$F)</f>
        <v>0</v>
      </c>
      <c r="G82" s="1">
        <f>-SUMIF('1.2 FY2017'!$B:$B,'2.1 Database'!$B82,'1.2 FY2017'!$F:$F)</f>
        <v>-4045.6150000000002</v>
      </c>
      <c r="H82" s="1">
        <f>-SUMIF('1.3 FY2018'!$B:$B,'2.1 Database'!B82,'1.3 FY2018'!$F:$F)</f>
        <v>0</v>
      </c>
      <c r="I82" s="1" t="s">
        <v>224</v>
      </c>
    </row>
    <row r="83" spans="2:9" x14ac:dyDescent="0.2">
      <c r="B83" s="1" t="s">
        <v>192</v>
      </c>
      <c r="C83" s="1" t="str">
        <f>VLOOKUP('2.1 Database'!B83,'1.2 FY2017'!$B$5:$E$86,2,FALSE)</f>
        <v>Property tax</v>
      </c>
      <c r="D83" s="20">
        <f>VLOOKUP($B83,'1.2 FY2017'!$B$5:$E$86,3,FALSE)</f>
        <v>111111</v>
      </c>
      <c r="E83" s="4" t="str">
        <f>VLOOKUP($B83,'1.2 FY2017'!$B$5:$E$86,4,FALSE)</f>
        <v>External</v>
      </c>
      <c r="F83" s="1">
        <f>-SUMIF('1.1 FY2016'!$B:$B,'2.1 Database'!$B83,'1.1 FY2016'!$F:$F)</f>
        <v>0</v>
      </c>
      <c r="G83" s="1">
        <f>-SUMIF('1.2 FY2017'!$B:$B,'2.1 Database'!$B83,'1.2 FY2017'!$F:$F)</f>
        <v>-49621.144999999997</v>
      </c>
      <c r="H83" s="1">
        <f>-SUMIF('1.3 FY2018'!$B:$B,'2.1 Database'!B83,'1.3 FY2018'!$F:$F)</f>
        <v>0</v>
      </c>
      <c r="I83" s="1" t="s">
        <v>224</v>
      </c>
    </row>
    <row r="84" spans="2:9" x14ac:dyDescent="0.2">
      <c r="B84" s="1" t="s">
        <v>193</v>
      </c>
      <c r="C84" s="1" t="str">
        <f>VLOOKUP('2.1 Database'!B84,'1.2 FY2017'!$B$5:$E$86,2,FALSE)</f>
        <v>Misc extraordinary expenses</v>
      </c>
      <c r="D84" s="20">
        <f>VLOOKUP($B84,'1.2 FY2017'!$B$5:$E$86,3,FALSE)</f>
        <v>19</v>
      </c>
      <c r="E84" s="4" t="str">
        <f>VLOOKUP($B84,'1.2 FY2017'!$B$5:$E$86,4,FALSE)</f>
        <v>Generco Cosmetics Ltd</v>
      </c>
      <c r="F84" s="1">
        <f>-SUMIF('1.1 FY2016'!$B:$B,'2.1 Database'!$B84,'1.1 FY2016'!$F:$F)</f>
        <v>0</v>
      </c>
      <c r="G84" s="1">
        <f>-SUMIF('1.2 FY2017'!$B:$B,'2.1 Database'!$B84,'1.2 FY2017'!$F:$F)</f>
        <v>-85462.684999999998</v>
      </c>
      <c r="H84" s="1">
        <f>-SUMIF('1.3 FY2018'!$B:$B,'2.1 Database'!B84,'1.3 FY2018'!$F:$F)</f>
        <v>0</v>
      </c>
      <c r="I84" s="1" t="s">
        <v>231</v>
      </c>
    </row>
    <row r="85" spans="2:9" x14ac:dyDescent="0.2">
      <c r="B85" s="1" t="s">
        <v>194</v>
      </c>
      <c r="C85" s="1" t="str">
        <f>VLOOKUP('2.1 Database'!B85,'1.2 FY2017'!$B$5:$E$86,2,FALSE)</f>
        <v>Misc extraordinary expenses</v>
      </c>
      <c r="D85" s="20" t="str">
        <f>VLOOKUP($B85,'1.2 FY2017'!$B$5:$E$86,3,FALSE)</f>
        <v>43</v>
      </c>
      <c r="E85" s="4" t="str">
        <f>VLOOKUP($B85,'1.2 FY2017'!$B$5:$E$86,4,FALSE)</f>
        <v>Greeny France SL</v>
      </c>
      <c r="F85" s="1">
        <f>-SUMIF('1.1 FY2016'!$B:$B,'2.1 Database'!$B85,'1.1 FY2016'!$F:$F)</f>
        <v>0</v>
      </c>
      <c r="G85" s="1">
        <f>-SUMIF('1.2 FY2017'!$B:$B,'2.1 Database'!$B85,'1.2 FY2017'!$F:$F)</f>
        <v>-11422.144999999999</v>
      </c>
      <c r="H85" s="1">
        <f>-SUMIF('1.3 FY2018'!$B:$B,'2.1 Database'!B85,'1.3 FY2018'!$F:$F)</f>
        <v>0</v>
      </c>
      <c r="I85" s="1" t="s">
        <v>231</v>
      </c>
    </row>
    <row r="86" spans="2:9" x14ac:dyDescent="0.2">
      <c r="B86" s="1" t="s">
        <v>195</v>
      </c>
      <c r="C86" s="1" t="str">
        <f>VLOOKUP('2.1 Database'!B86,'1.2 FY2017'!$B$5:$E$86,2,FALSE)</f>
        <v>Misc extraordinary expenses</v>
      </c>
      <c r="D86" s="20" t="str">
        <f>VLOOKUP($B86,'1.2 FY2017'!$B$5:$E$86,3,FALSE)</f>
        <v>1924</v>
      </c>
      <c r="E86" s="4" t="str">
        <f>VLOOKUP($B86,'1.2 FY2017'!$B$5:$E$86,4,FALSE)</f>
        <v>Generco Infrastructure Ltd</v>
      </c>
      <c r="F86" s="1">
        <f>-SUMIF('1.1 FY2016'!$B:$B,'2.1 Database'!$B86,'1.1 FY2016'!$F:$F)</f>
        <v>0</v>
      </c>
      <c r="G86" s="1">
        <f>-SUMIF('1.2 FY2017'!$B:$B,'2.1 Database'!$B86,'1.2 FY2017'!$F:$F)</f>
        <v>-84438.864999999991</v>
      </c>
      <c r="H86" s="1">
        <f>-SUMIF('1.3 FY2018'!$B:$B,'2.1 Database'!B86,'1.3 FY2018'!$F:$F)</f>
        <v>0</v>
      </c>
      <c r="I86" s="1" t="s">
        <v>231</v>
      </c>
    </row>
    <row r="87" spans="2:9" x14ac:dyDescent="0.2">
      <c r="B87" s="1" t="s">
        <v>196</v>
      </c>
      <c r="C87" s="1" t="str">
        <f>VLOOKUP('2.1 Database'!B87,'1.2 FY2017'!$B$5:$E$86,2,FALSE)</f>
        <v>Difference from eliminations</v>
      </c>
      <c r="D87" s="20" t="str">
        <f>VLOOKUP($B87,'1.2 FY2017'!$B$5:$E$86,3,FALSE)</f>
        <v>1086</v>
      </c>
      <c r="E87" s="4" t="str">
        <f>VLOOKUP($B87,'1.2 FY2017'!$B$5:$E$86,4,FALSE)</f>
        <v>G&amp;Resources Ltd</v>
      </c>
      <c r="F87" s="1">
        <f>-SUMIF('1.1 FY2016'!$B:$B,'2.1 Database'!$B87,'1.1 FY2016'!$F:$F)</f>
        <v>0</v>
      </c>
      <c r="G87" s="1">
        <f>-SUMIF('1.2 FY2017'!$B:$B,'2.1 Database'!$B87,'1.2 FY2017'!$F:$F)</f>
        <v>0</v>
      </c>
      <c r="H87" s="1">
        <f>-SUMIF('1.3 FY2018'!$B:$B,'2.1 Database'!B87,'1.3 FY2018'!$F:$F)</f>
        <v>0</v>
      </c>
    </row>
    <row r="88" spans="2:9" x14ac:dyDescent="0.2">
      <c r="B88" s="1" t="s">
        <v>197</v>
      </c>
      <c r="C88" s="1" t="str">
        <f>VLOOKUP('2.1 Database'!B88,'1.2 FY2017'!$B$5:$E$86,2,FALSE)</f>
        <v>Interest income</v>
      </c>
      <c r="D88" s="20" t="str">
        <f>VLOOKUP($B88,'1.2 FY2017'!$B$5:$E$86,3,FALSE)</f>
        <v>1086</v>
      </c>
      <c r="E88" s="4" t="str">
        <f>VLOOKUP($B88,'1.2 FY2017'!$B$5:$E$86,4,FALSE)</f>
        <v>G&amp;Resources Ltd</v>
      </c>
      <c r="F88" s="1">
        <f>-SUMIF('1.1 FY2016'!$B:$B,'2.1 Database'!$B88,'1.1 FY2016'!$F:$F)</f>
        <v>0</v>
      </c>
      <c r="G88" s="1">
        <f>-SUMIF('1.2 FY2017'!$B:$B,'2.1 Database'!$B88,'1.2 FY2017'!$F:$F)</f>
        <v>0</v>
      </c>
      <c r="H88" s="1">
        <f>-SUMIF('1.3 FY2018'!$B:$B,'2.1 Database'!B88,'1.3 FY2018'!$F:$F)</f>
        <v>0</v>
      </c>
      <c r="I88" s="1" t="s">
        <v>230</v>
      </c>
    </row>
    <row r="89" spans="2:9" x14ac:dyDescent="0.2">
      <c r="B89" s="1" t="s">
        <v>198</v>
      </c>
      <c r="C89" s="1" t="str">
        <f>VLOOKUP('2.1 Database'!B89,'1.2 FY2017'!$B$5:$E$86,2,FALSE)</f>
        <v>Interest income</v>
      </c>
      <c r="D89" s="20">
        <f>VLOOKUP($B89,'1.2 FY2017'!$B$5:$E$86,3,FALSE)</f>
        <v>1006</v>
      </c>
      <c r="E89" s="4" t="str">
        <f>VLOOKUP($B89,'1.2 FY2017'!$B$5:$E$86,4,FALSE)</f>
        <v>Generco Mining GmbH</v>
      </c>
      <c r="F89" s="1">
        <f>-SUMIF('1.1 FY2016'!$B:$B,'2.1 Database'!$B89,'1.1 FY2016'!$F:$F)</f>
        <v>0</v>
      </c>
      <c r="G89" s="1">
        <f>-SUMIF('1.2 FY2017'!$B:$B,'2.1 Database'!$B89,'1.2 FY2017'!$F:$F)</f>
        <v>6778.415</v>
      </c>
      <c r="H89" s="1">
        <f>-SUMIF('1.3 FY2018'!$B:$B,'2.1 Database'!B89,'1.3 FY2018'!$F:$F)</f>
        <v>0</v>
      </c>
      <c r="I89" s="1" t="s">
        <v>230</v>
      </c>
    </row>
    <row r="90" spans="2:9" x14ac:dyDescent="0.2">
      <c r="B90" s="1" t="s">
        <v>199</v>
      </c>
      <c r="C90" s="1" t="str">
        <f>VLOOKUP('2.1 Database'!B90,'1.2 FY2017'!$B$5:$E$86,2,FALSE)</f>
        <v>Interest expenses</v>
      </c>
      <c r="D90" s="20">
        <f>VLOOKUP($B90,'1.2 FY2017'!$B$5:$E$86,3,FALSE)</f>
        <v>1007</v>
      </c>
      <c r="E90" s="4" t="str">
        <f>VLOOKUP($B90,'1.2 FY2017'!$B$5:$E$86,4,FALSE)</f>
        <v>Generco Semiconductors Ltd</v>
      </c>
      <c r="F90" s="1">
        <f>-SUMIF('1.1 FY2016'!$B:$B,'2.1 Database'!$B90,'1.1 FY2016'!$F:$F)</f>
        <v>0</v>
      </c>
      <c r="G90" s="1">
        <f>-SUMIF('1.2 FY2017'!$B:$B,'2.1 Database'!$B90,'1.2 FY2017'!$F:$F)</f>
        <v>0</v>
      </c>
      <c r="H90" s="1">
        <f>-SUMIF('1.3 FY2018'!$B:$B,'2.1 Database'!B90,'1.3 FY2018'!$F:$F)</f>
        <v>0</v>
      </c>
      <c r="I90" s="1" t="s">
        <v>230</v>
      </c>
    </row>
    <row r="91" spans="2:9" x14ac:dyDescent="0.2">
      <c r="B91" s="1" t="s">
        <v>200</v>
      </c>
      <c r="C91" s="1" t="str">
        <f>VLOOKUP('2.1 Database'!B91,'1.2 FY2017'!$B$5:$E$86,2,FALSE)</f>
        <v>Interest expenses</v>
      </c>
      <c r="D91" s="20">
        <f>VLOOKUP($B91,'1.2 FY2017'!$B$5:$E$86,3,FALSE)</f>
        <v>111111</v>
      </c>
      <c r="E91" s="4" t="str">
        <f>VLOOKUP($B91,'1.2 FY2017'!$B$5:$E$86,4,FALSE)</f>
        <v>External</v>
      </c>
      <c r="F91" s="1">
        <f>-SUMIF('1.1 FY2016'!$B:$B,'2.1 Database'!$B91,'1.1 FY2016'!$F:$F)</f>
        <v>0</v>
      </c>
      <c r="G91" s="1">
        <f>-SUMIF('1.2 FY2017'!$B:$B,'2.1 Database'!$B91,'1.2 FY2017'!$F:$F)</f>
        <v>-1250.7950000000001</v>
      </c>
      <c r="H91" s="1">
        <f>-SUMIF('1.3 FY2018'!$B:$B,'2.1 Database'!B91,'1.3 FY2018'!$F:$F)</f>
        <v>-51.454999999999998</v>
      </c>
      <c r="I91" s="1" t="s">
        <v>230</v>
      </c>
    </row>
    <row r="92" spans="2:9" x14ac:dyDescent="0.2">
      <c r="B92" s="1" t="s">
        <v>201</v>
      </c>
      <c r="C92" s="1" t="str">
        <f>VLOOKUP('2.1 Database'!B92,'1.2 FY2017'!$B$5:$E$86,2,FALSE)</f>
        <v>Impairment of participation</v>
      </c>
      <c r="D92" s="20">
        <f>VLOOKUP($B92,'1.2 FY2017'!$B$5:$E$86,3,FALSE)</f>
        <v>1240</v>
      </c>
      <c r="E92" s="4" t="str">
        <f>VLOOKUP($B92,'1.2 FY2017'!$B$5:$E$86,4,FALSE)</f>
        <v xml:space="preserve">Generco UK </v>
      </c>
      <c r="F92" s="1">
        <f>-SUMIF('1.1 FY2016'!$B:$B,'2.1 Database'!$B92,'1.1 FY2016'!$F:$F)</f>
        <v>0</v>
      </c>
      <c r="G92" s="1">
        <f>-SUMIF('1.2 FY2017'!$B:$B,'2.1 Database'!$B92,'1.2 FY2017'!$F:$F)</f>
        <v>-4130000</v>
      </c>
      <c r="H92" s="1">
        <f>-SUMIF('1.3 FY2018'!$B:$B,'2.1 Database'!B92,'1.3 FY2018'!$F:$F)</f>
        <v>0</v>
      </c>
      <c r="I92" s="1" t="s">
        <v>231</v>
      </c>
    </row>
    <row r="93" spans="2:9" x14ac:dyDescent="0.2">
      <c r="B93" s="1" t="s">
        <v>202</v>
      </c>
      <c r="C93" s="1" t="str">
        <f>VLOOKUP('2.1 Database'!B93,'1.2 FY2017'!$B$5:$E$86,2,FALSE)</f>
        <v>Quarterly changes in current taxes</v>
      </c>
      <c r="D93" s="20">
        <f>VLOOKUP($B93,'1.2 FY2017'!$B$5:$E$86,3,FALSE)</f>
        <v>111101</v>
      </c>
      <c r="E93" s="4" t="str">
        <f>VLOOKUP($B93,'1.2 FY2017'!$B$5:$E$86,4,FALSE)</f>
        <v>Not assigned</v>
      </c>
      <c r="F93" s="1">
        <f>-SUMIF('1.1 FY2016'!$B:$B,'2.1 Database'!$B93,'1.1 FY2016'!$F:$F)</f>
        <v>0</v>
      </c>
      <c r="G93" s="1">
        <f>-SUMIF('1.2 FY2017'!$B:$B,'2.1 Database'!$B93,'1.2 FY2017'!$F:$F)</f>
        <v>0</v>
      </c>
      <c r="H93" s="1">
        <f>-SUMIF('1.3 FY2018'!$B:$B,'2.1 Database'!B93,'1.3 FY2018'!$F:$F)</f>
        <v>0</v>
      </c>
    </row>
    <row r="94" spans="2:9" x14ac:dyDescent="0.2">
      <c r="B94" s="1" t="s">
        <v>203</v>
      </c>
      <c r="C94" s="1" t="str">
        <f>VLOOKUP('2.1 Database'!B94,'1.2 FY2017'!$B$5:$E$86,2,FALSE)</f>
        <v>Net income/(loss)</v>
      </c>
      <c r="D94" s="20">
        <f>VLOOKUP($B94,'1.2 FY2017'!$B$5:$E$86,3,FALSE)</f>
        <v>111101</v>
      </c>
      <c r="E94" s="4" t="str">
        <f>VLOOKUP($B94,'1.2 FY2017'!$B$5:$E$86,4,FALSE)</f>
        <v>Not assigned</v>
      </c>
      <c r="F94" s="1">
        <f>-SUMIF('1.1 FY2016'!$B:$B,'2.1 Database'!$B94,'1.1 FY2016'!$F:$F)</f>
        <v>0</v>
      </c>
      <c r="G94" s="1">
        <f>-SUMIF('1.2 FY2017'!$B:$B,'2.1 Database'!$B94,'1.2 FY2017'!$F:$F)</f>
        <v>-6073808.1600000001</v>
      </c>
      <c r="H94" s="1">
        <f>-SUMIF('1.3 FY2018'!$B:$B,'2.1 Database'!B94,'1.3 FY2018'!$F:$F)</f>
        <v>779290.47600000002</v>
      </c>
      <c r="I94" s="1" t="s">
        <v>233</v>
      </c>
    </row>
    <row r="95" spans="2:9" x14ac:dyDescent="0.2">
      <c r="B95" s="1" t="s">
        <v>204</v>
      </c>
      <c r="C95" s="1" t="str">
        <f>VLOOKUP($B95,'1.3 FY2018'!$B$5:$E$78,2,FALSE)</f>
        <v>Operating expenses for utilities</v>
      </c>
      <c r="D95" s="20">
        <f>VLOOKUP($B95,'1.3 FY2018'!$B$5:$E$78,3,FALSE)</f>
        <v>111111</v>
      </c>
      <c r="E95" s="4" t="str">
        <f>VLOOKUP($B95,'1.3 FY2018'!$B$5:$E$78,4,FALSE)</f>
        <v>External</v>
      </c>
      <c r="F95" s="1">
        <f>-SUMIF('1.1 FY2016'!$B:$B,'2.1 Database'!$B95,'1.1 FY2016'!$F:$F)</f>
        <v>0</v>
      </c>
      <c r="G95" s="1">
        <f>-SUMIF('1.2 FY2017'!$B:$B,'2.1 Database'!$B95,'1.2 FY2017'!$F:$F)</f>
        <v>0</v>
      </c>
      <c r="H95" s="1">
        <f>-SUMIF('1.3 FY2018'!$B:$B,'2.1 Database'!B95,'1.3 FY2018'!$F:$F)</f>
        <v>-13691.949999999999</v>
      </c>
      <c r="I95" s="1" t="s">
        <v>224</v>
      </c>
    </row>
    <row r="96" spans="2:9" x14ac:dyDescent="0.2">
      <c r="B96" s="1" t="s">
        <v>205</v>
      </c>
      <c r="C96" s="1" t="str">
        <f>VLOOKUP($B96,'1.3 FY2018'!$B$5:$E$78,2,FALSE)</f>
        <v>R&amp;D expenses</v>
      </c>
      <c r="D96" s="20" t="str">
        <f>VLOOKUP($B96,'1.3 FY2018'!$B$5:$E$78,3,FALSE)</f>
        <v>2185</v>
      </c>
      <c r="E96" s="4" t="str">
        <f>VLOOKUP($B96,'1.3 FY2018'!$B$5:$E$78,4,FALSE)</f>
        <v>Generco Green Projects GmbH</v>
      </c>
      <c r="F96" s="1">
        <f>-SUMIF('1.1 FY2016'!$B:$B,'2.1 Database'!$B96,'1.1 FY2016'!$F:$F)</f>
        <v>0</v>
      </c>
      <c r="G96" s="1">
        <f>-SUMIF('1.2 FY2017'!$B:$B,'2.1 Database'!$B96,'1.2 FY2017'!$F:$F)</f>
        <v>0</v>
      </c>
      <c r="H96" s="1">
        <f>-SUMIF('1.3 FY2018'!$B:$B,'2.1 Database'!B96,'1.3 FY2018'!$F:$F)</f>
        <v>-192017.14499999996</v>
      </c>
      <c r="I96" s="1" t="s">
        <v>224</v>
      </c>
    </row>
    <row r="97" spans="2:9" x14ac:dyDescent="0.2">
      <c r="B97" s="1" t="s">
        <v>206</v>
      </c>
      <c r="C97" s="1" t="str">
        <f>VLOOKUP($B97,'1.3 FY2018'!$B$5:$E$78,2,FALSE)</f>
        <v>R&amp;D expenses</v>
      </c>
      <c r="D97" s="20" t="str">
        <f>VLOOKUP($B97,'1.3 FY2018'!$B$5:$E$78,3,FALSE)</f>
        <v>2240</v>
      </c>
      <c r="E97" s="4" t="str">
        <f>VLOOKUP($B97,'1.3 FY2018'!$B$5:$E$78,4,FALSE)</f>
        <v>Greeny Germany GmbH</v>
      </c>
      <c r="F97" s="1">
        <f>-SUMIF('1.1 FY2016'!$B:$B,'2.1 Database'!$B97,'1.1 FY2016'!$F:$F)</f>
        <v>0</v>
      </c>
      <c r="G97" s="1">
        <f>-SUMIF('1.2 FY2017'!$B:$B,'2.1 Database'!$B97,'1.2 FY2017'!$F:$F)</f>
        <v>0</v>
      </c>
      <c r="H97" s="1">
        <f>-SUMIF('1.3 FY2018'!$B:$B,'2.1 Database'!B97,'1.3 FY2018'!$F:$F)</f>
        <v>-375290.46599999996</v>
      </c>
      <c r="I97" s="1" t="s">
        <v>224</v>
      </c>
    </row>
    <row r="98" spans="2:9" x14ac:dyDescent="0.2">
      <c r="B98" s="1" t="s">
        <v>207</v>
      </c>
      <c r="C98" s="1" t="str">
        <f>VLOOKUP($B98,'1.3 FY2018'!$B$5:$E$78,2,FALSE)</f>
        <v>R&amp;D expenses</v>
      </c>
      <c r="D98" s="20">
        <f>VLOOKUP($B98,'1.3 FY2018'!$B$5:$E$78,3,FALSE)</f>
        <v>17000</v>
      </c>
      <c r="E98" s="4" t="str">
        <f>VLOOKUP($B98,'1.3 FY2018'!$B$5:$E$78,4,FALSE)</f>
        <v>Generco Risk Management Ltd</v>
      </c>
      <c r="F98" s="1">
        <f>-SUMIF('1.1 FY2016'!$B:$B,'2.1 Database'!$B98,'1.1 FY2016'!$F:$F)</f>
        <v>0</v>
      </c>
      <c r="G98" s="1">
        <f>-SUMIF('1.2 FY2017'!$B:$B,'2.1 Database'!$B98,'1.2 FY2017'!$F:$F)</f>
        <v>0</v>
      </c>
      <c r="H98" s="1">
        <f>-SUMIF('1.3 FY2018'!$B:$B,'2.1 Database'!B98,'1.3 FY2018'!$F:$F)</f>
        <v>-4920</v>
      </c>
      <c r="I98" s="1" t="s">
        <v>224</v>
      </c>
    </row>
    <row r="99" spans="2:9" x14ac:dyDescent="0.2">
      <c r="B99" s="1" t="s">
        <v>208</v>
      </c>
      <c r="C99" s="1" t="str">
        <f>VLOOKUP($B99,'1.3 FY2018'!$B$5:$E$78,2,FALSE)</f>
        <v>Other operative currency differences</v>
      </c>
      <c r="D99" s="20" t="str">
        <f>VLOOKUP($B99,'1.3 FY2018'!$B$5:$E$78,3,FALSE)</f>
        <v>1118</v>
      </c>
      <c r="E99" s="4" t="str">
        <f>VLOOKUP($B99,'1.3 FY2018'!$B$5:$E$78,4,FALSE)</f>
        <v>Gener Green LLC</v>
      </c>
      <c r="F99" s="1">
        <f>-SUMIF('1.1 FY2016'!$B:$B,'2.1 Database'!$B99,'1.1 FY2016'!$F:$F)</f>
        <v>0</v>
      </c>
      <c r="G99" s="1">
        <f>-SUMIF('1.2 FY2017'!$B:$B,'2.1 Database'!$B99,'1.2 FY2017'!$F:$F)</f>
        <v>0</v>
      </c>
      <c r="H99" s="1">
        <f>-SUMIF('1.3 FY2018'!$B:$B,'2.1 Database'!B99,'1.3 FY2018'!$F:$F)</f>
        <v>0</v>
      </c>
      <c r="I99" s="1" t="s">
        <v>224</v>
      </c>
    </row>
    <row r="100" spans="2:9" x14ac:dyDescent="0.2">
      <c r="B100" s="1" t="s">
        <v>209</v>
      </c>
      <c r="C100" s="1" t="str">
        <f>VLOOKUP($B100,'1.3 FY2018'!$B$5:$E$78,2,FALSE)</f>
        <v>Other operative currency differences</v>
      </c>
      <c r="D100" s="20">
        <f>VLOOKUP($B100,'1.3 FY2018'!$B$5:$E$78,3,FALSE)</f>
        <v>111111</v>
      </c>
      <c r="E100" s="4" t="str">
        <f>VLOOKUP($B100,'1.3 FY2018'!$B$5:$E$78,4,FALSE)</f>
        <v>External</v>
      </c>
      <c r="F100" s="1">
        <f>-SUMIF('1.1 FY2016'!$B:$B,'2.1 Database'!$B100,'1.1 FY2016'!$F:$F)</f>
        <v>0</v>
      </c>
      <c r="G100" s="1">
        <f>-SUMIF('1.2 FY2017'!$B:$B,'2.1 Database'!$B100,'1.2 FY2017'!$F:$F)</f>
        <v>0</v>
      </c>
      <c r="H100" s="1">
        <f>-SUMIF('1.3 FY2018'!$B:$B,'2.1 Database'!B100,'1.3 FY2018'!$F:$F)</f>
        <v>1252.8369999999998</v>
      </c>
      <c r="I100" s="1" t="s">
        <v>224</v>
      </c>
    </row>
    <row r="101" spans="2:9" x14ac:dyDescent="0.2">
      <c r="B101" s="1" t="s">
        <v>210</v>
      </c>
      <c r="C101" s="1" t="str">
        <f>VLOOKUP($B101,'1.3 FY2018'!$B$5:$E$78,2,FALSE)</f>
        <v>Corporate recharges</v>
      </c>
      <c r="D101" s="20">
        <f>VLOOKUP($B101,'1.3 FY2018'!$B$5:$E$78,3,FALSE)</f>
        <v>1006</v>
      </c>
      <c r="E101" s="4" t="str">
        <f>VLOOKUP($B101,'1.3 FY2018'!$B$5:$E$78,4,FALSE)</f>
        <v>Generco Mining GmbH</v>
      </c>
      <c r="F101" s="1">
        <f>-SUMIF('1.1 FY2016'!$B:$B,'2.1 Database'!$B101,'1.1 FY2016'!$F:$F)</f>
        <v>0</v>
      </c>
      <c r="G101" s="1">
        <f>-SUMIF('1.2 FY2017'!$B:$B,'2.1 Database'!$B101,'1.2 FY2017'!$F:$F)</f>
        <v>0</v>
      </c>
      <c r="H101" s="1">
        <f>-SUMIF('1.3 FY2018'!$B:$B,'2.1 Database'!B101,'1.3 FY2018'!$F:$F)</f>
        <v>0</v>
      </c>
      <c r="I101" s="1" t="s">
        <v>226</v>
      </c>
    </row>
    <row r="102" spans="2:9" x14ac:dyDescent="0.2">
      <c r="B102" s="1" t="s">
        <v>211</v>
      </c>
      <c r="C102" s="1" t="str">
        <f>VLOOKUP($B102,'1.3 FY2018'!$B$5:$E$78,2,FALSE)</f>
        <v>Reimbursements+compensation for damages</v>
      </c>
      <c r="D102" s="20">
        <f>VLOOKUP($B102,'1.3 FY2018'!$B$5:$E$78,3,FALSE)</f>
        <v>111111</v>
      </c>
      <c r="E102" s="4" t="str">
        <f>VLOOKUP($B102,'1.3 FY2018'!$B$5:$E$78,4,FALSE)</f>
        <v>External</v>
      </c>
      <c r="F102" s="1">
        <f>-SUMIF('1.1 FY2016'!$B:$B,'2.1 Database'!$B102,'1.1 FY2016'!$F:$F)</f>
        <v>0</v>
      </c>
      <c r="G102" s="1">
        <f>-SUMIF('1.2 FY2017'!$B:$B,'2.1 Database'!$B102,'1.2 FY2017'!$F:$F)</f>
        <v>0</v>
      </c>
      <c r="H102" s="1">
        <f>-SUMIF('1.3 FY2018'!$B:$B,'2.1 Database'!B102,'1.3 FY2018'!$F:$F)</f>
        <v>61499.999999999993</v>
      </c>
      <c r="I102" s="1" t="s">
        <v>224</v>
      </c>
    </row>
    <row r="103" spans="2:9" x14ac:dyDescent="0.2">
      <c r="B103" s="1" t="s">
        <v>212</v>
      </c>
      <c r="C103" s="1" t="str">
        <f>VLOOKUP($B103,'1.3 FY2018'!$B$5:$E$78,2,FALSE)</f>
        <v>Other income</v>
      </c>
      <c r="D103" s="20">
        <f>VLOOKUP($B103,'1.3 FY2018'!$B$5:$E$78,3,FALSE)</f>
        <v>105</v>
      </c>
      <c r="E103" s="4" t="str">
        <f>VLOOKUP($B103,'1.3 FY2018'!$B$5:$E$78,4,FALSE)</f>
        <v>Generco Healthcare Ltd</v>
      </c>
      <c r="F103" s="1">
        <f>-SUMIF('1.1 FY2016'!$B:$B,'2.1 Database'!$B103,'1.1 FY2016'!$F:$F)</f>
        <v>0</v>
      </c>
      <c r="G103" s="1">
        <f>-SUMIF('1.2 FY2017'!$B:$B,'2.1 Database'!$B103,'1.2 FY2017'!$F:$F)</f>
        <v>0</v>
      </c>
      <c r="H103" s="1">
        <f>-SUMIF('1.3 FY2018'!$B:$B,'2.1 Database'!B103,'1.3 FY2018'!$F:$F)</f>
        <v>30913.425999999996</v>
      </c>
      <c r="I103" s="1" t="s">
        <v>72</v>
      </c>
    </row>
    <row r="104" spans="2:9" x14ac:dyDescent="0.2">
      <c r="B104" s="1" t="s">
        <v>213</v>
      </c>
      <c r="C104" s="1" t="str">
        <f>VLOOKUP($B104,'1.3 FY2018'!$B$5:$E$78,2,FALSE)</f>
        <v>Leasings</v>
      </c>
      <c r="D104" s="20">
        <f>VLOOKUP($B104,'1.3 FY2018'!$B$5:$E$78,3,FALSE)</f>
        <v>105</v>
      </c>
      <c r="E104" s="4" t="str">
        <f>VLOOKUP($B104,'1.3 FY2018'!$B$5:$E$78,4,FALSE)</f>
        <v>Generco Healthcare Ltd</v>
      </c>
      <c r="F104" s="1">
        <f>-SUMIF('1.1 FY2016'!$B:$B,'2.1 Database'!$B104,'1.1 FY2016'!$F:$F)</f>
        <v>0</v>
      </c>
      <c r="G104" s="1">
        <f>-SUMIF('1.2 FY2017'!$B:$B,'2.1 Database'!$B104,'1.2 FY2017'!$F:$F)</f>
        <v>0</v>
      </c>
      <c r="H104" s="1">
        <f>-SUMIF('1.3 FY2018'!$B:$B,'2.1 Database'!B104,'1.3 FY2018'!$F:$F)</f>
        <v>1423120</v>
      </c>
      <c r="I104" s="1" t="s">
        <v>227</v>
      </c>
    </row>
    <row r="105" spans="2:9" x14ac:dyDescent="0.2">
      <c r="B105" s="1" t="s">
        <v>214</v>
      </c>
      <c r="C105" s="1" t="str">
        <f>VLOOKUP($B105,'1.3 FY2018'!$B$5:$E$78,2,FALSE)</f>
        <v>Insurance expenses</v>
      </c>
      <c r="D105" s="20">
        <f>VLOOKUP($B105,'1.3 FY2018'!$B$5:$E$78,3,FALSE)</f>
        <v>88</v>
      </c>
      <c r="E105" s="4" t="str">
        <f>VLOOKUP($B105,'1.3 FY2018'!$B$5:$E$78,4,FALSE)</f>
        <v>Generco Ltd</v>
      </c>
      <c r="F105" s="1">
        <f>-SUMIF('1.1 FY2016'!$B:$B,'2.1 Database'!$B105,'1.1 FY2016'!$F:$F)</f>
        <v>0</v>
      </c>
      <c r="G105" s="1">
        <f>-SUMIF('1.2 FY2017'!$B:$B,'2.1 Database'!$B105,'1.2 FY2017'!$F:$F)</f>
        <v>0</v>
      </c>
      <c r="H105" s="1">
        <f>-SUMIF('1.3 FY2018'!$B:$B,'2.1 Database'!B105,'1.3 FY2018'!$F:$F)</f>
        <v>-584.66</v>
      </c>
      <c r="I105" s="1" t="s">
        <v>224</v>
      </c>
    </row>
    <row r="106" spans="2:9" x14ac:dyDescent="0.2">
      <c r="B106" s="1" t="s">
        <v>215</v>
      </c>
      <c r="C106" s="1" t="str">
        <f>VLOOKUP($B106,'1.3 FY2018'!$B$5:$E$78,2,FALSE)</f>
        <v>Repairs/Maintenance costs</v>
      </c>
      <c r="D106" s="20">
        <f>VLOOKUP($B106,'1.3 FY2018'!$B$5:$E$78,3,FALSE)</f>
        <v>111111</v>
      </c>
      <c r="E106" s="4" t="str">
        <f>VLOOKUP($B106,'1.3 FY2018'!$B$5:$E$78,4,FALSE)</f>
        <v>External</v>
      </c>
      <c r="F106" s="1">
        <f>-SUMIF('1.1 FY2016'!$B:$B,'2.1 Database'!$B106,'1.1 FY2016'!$F:$F)</f>
        <v>0</v>
      </c>
      <c r="G106" s="1">
        <f>-SUMIF('1.2 FY2017'!$B:$B,'2.1 Database'!$B106,'1.2 FY2017'!$F:$F)</f>
        <v>0</v>
      </c>
      <c r="H106" s="1">
        <f>-SUMIF('1.3 FY2018'!$B:$B,'2.1 Database'!B106,'1.3 FY2018'!$F:$F)</f>
        <v>-1352.9999999999998</v>
      </c>
      <c r="I106" s="1" t="s">
        <v>224</v>
      </c>
    </row>
    <row r="107" spans="2:9" x14ac:dyDescent="0.2">
      <c r="B107" s="1" t="s">
        <v>216</v>
      </c>
      <c r="C107" s="1" t="str">
        <f>VLOOKUP($B107,'1.3 FY2018'!$B$5:$E$78,2,FALSE)</f>
        <v>Impairment of participation</v>
      </c>
      <c r="D107" s="20">
        <f>VLOOKUP($B107,'1.3 FY2018'!$B$5:$E$78,3,FALSE)</f>
        <v>111101</v>
      </c>
      <c r="E107" s="4" t="str">
        <f>VLOOKUP($B107,'1.3 FY2018'!$B$5:$E$78,4,FALSE)</f>
        <v>Not assigned</v>
      </c>
      <c r="F107" s="1">
        <f>-SUMIF('1.1 FY2016'!$B:$B,'2.1 Database'!$B107,'1.1 FY2016'!$F:$F)</f>
        <v>0</v>
      </c>
      <c r="G107" s="1">
        <f>-SUMIF('1.2 FY2017'!$B:$B,'2.1 Database'!$B107,'1.2 FY2017'!$F:$F)</f>
        <v>0</v>
      </c>
      <c r="H107" s="1">
        <f>-SUMIF('1.3 FY2018'!$B:$B,'2.1 Database'!B107,'1.3 FY2018'!$F:$F)</f>
        <v>0</v>
      </c>
    </row>
    <row r="108" spans="2:9" x14ac:dyDescent="0.2">
      <c r="B108" s="1" t="s">
        <v>217</v>
      </c>
      <c r="C108" s="1" t="str">
        <f>VLOOKUP($B108,'1.3 FY2018'!$B$5:$E$78,2,FALSE)</f>
        <v>Offset segments (tech.)</v>
      </c>
      <c r="D108" s="20">
        <f>VLOOKUP($B108,'1.3 FY2018'!$B$5:$E$78,3,FALSE)</f>
        <v>111101</v>
      </c>
      <c r="E108" s="4" t="str">
        <f>VLOOKUP($B108,'1.3 FY2018'!$B$5:$E$78,4,FALSE)</f>
        <v>Not assigned</v>
      </c>
      <c r="F108" s="1">
        <f>-SUMIF('1.1 FY2016'!$B:$B,'2.1 Database'!$B108,'1.1 FY2016'!$F:$F)</f>
        <v>0</v>
      </c>
      <c r="G108" s="1">
        <f>-SUMIF('1.2 FY2017'!$B:$B,'2.1 Database'!$B108,'1.2 FY2017'!$F:$F)</f>
        <v>0</v>
      </c>
      <c r="H108" s="1">
        <f>-SUMIF('1.3 FY2018'!$B:$B,'2.1 Database'!B108,'1.3 FY2018'!$F:$F)</f>
        <v>0</v>
      </c>
    </row>
    <row r="109" spans="2:9" ht="14.4" x14ac:dyDescent="0.3">
      <c r="B109"/>
    </row>
    <row r="110" spans="2:9" ht="14.4" x14ac:dyDescent="0.3">
      <c r="B110"/>
    </row>
    <row r="111" spans="2:9" ht="14.4" x14ac:dyDescent="0.3">
      <c r="B111"/>
    </row>
    <row r="112" spans="2:9" ht="14.4" x14ac:dyDescent="0.3">
      <c r="B112"/>
    </row>
    <row r="113" spans="2:2" ht="14.4" x14ac:dyDescent="0.3">
      <c r="B113"/>
    </row>
    <row r="114" spans="2:2" ht="14.4" x14ac:dyDescent="0.3">
      <c r="B114"/>
    </row>
    <row r="115" spans="2:2" ht="14.4" x14ac:dyDescent="0.3">
      <c r="B115"/>
    </row>
    <row r="116" spans="2:2" ht="14.4" x14ac:dyDescent="0.3">
      <c r="B116"/>
    </row>
    <row r="117" spans="2:2" ht="14.4" x14ac:dyDescent="0.3">
      <c r="B117"/>
    </row>
    <row r="118" spans="2:2" ht="14.4" x14ac:dyDescent="0.3">
      <c r="B118"/>
    </row>
    <row r="119" spans="2:2" ht="14.4" x14ac:dyDescent="0.3">
      <c r="B119"/>
    </row>
    <row r="120" spans="2:2" ht="14.4" x14ac:dyDescent="0.3">
      <c r="B120"/>
    </row>
    <row r="121" spans="2:2" ht="14.4" x14ac:dyDescent="0.3">
      <c r="B121"/>
    </row>
    <row r="122" spans="2:2" ht="14.4" x14ac:dyDescent="0.3">
      <c r="B122"/>
    </row>
    <row r="123" spans="2:2" ht="14.4" x14ac:dyDescent="0.3">
      <c r="B123"/>
    </row>
    <row r="124" spans="2:2" ht="14.4" x14ac:dyDescent="0.3">
      <c r="B124"/>
    </row>
    <row r="125" spans="2:2" ht="14.4" x14ac:dyDescent="0.3">
      <c r="B125"/>
    </row>
    <row r="126" spans="2:2" ht="14.4" x14ac:dyDescent="0.3">
      <c r="B126"/>
    </row>
    <row r="127" spans="2:2" ht="14.4" x14ac:dyDescent="0.3">
      <c r="B127"/>
    </row>
    <row r="128" spans="2:2" ht="14.4" x14ac:dyDescent="0.3">
      <c r="B128"/>
    </row>
    <row r="129" spans="2:2" ht="14.4" x14ac:dyDescent="0.3">
      <c r="B129"/>
    </row>
    <row r="130" spans="2:2" ht="14.4" x14ac:dyDescent="0.3">
      <c r="B130"/>
    </row>
    <row r="131" spans="2:2" ht="14.4" x14ac:dyDescent="0.3">
      <c r="B131"/>
    </row>
    <row r="132" spans="2:2" ht="14.4" x14ac:dyDescent="0.3">
      <c r="B132"/>
    </row>
    <row r="133" spans="2:2" ht="14.4" x14ac:dyDescent="0.3">
      <c r="B133"/>
    </row>
    <row r="134" spans="2:2" ht="14.4" x14ac:dyDescent="0.3">
      <c r="B134"/>
    </row>
    <row r="135" spans="2:2" ht="14.4" x14ac:dyDescent="0.3">
      <c r="B135"/>
    </row>
    <row r="136" spans="2:2" ht="14.4" x14ac:dyDescent="0.3">
      <c r="B136"/>
    </row>
    <row r="137" spans="2:2" ht="14.4" x14ac:dyDescent="0.3">
      <c r="B137"/>
    </row>
    <row r="138" spans="2:2" ht="14.4" x14ac:dyDescent="0.3">
      <c r="B138"/>
    </row>
    <row r="139" spans="2:2" ht="14.4" x14ac:dyDescent="0.3">
      <c r="B139"/>
    </row>
    <row r="140" spans="2:2" ht="14.4" x14ac:dyDescent="0.3">
      <c r="B140"/>
    </row>
    <row r="141" spans="2:2" ht="14.4" x14ac:dyDescent="0.3">
      <c r="B141"/>
    </row>
    <row r="142" spans="2:2" ht="14.4" x14ac:dyDescent="0.3">
      <c r="B142"/>
    </row>
    <row r="143" spans="2:2" ht="14.4" x14ac:dyDescent="0.3">
      <c r="B143"/>
    </row>
    <row r="144" spans="2:2" ht="14.4" x14ac:dyDescent="0.3">
      <c r="B144"/>
    </row>
    <row r="145" spans="2:2" ht="14.4" x14ac:dyDescent="0.3">
      <c r="B145"/>
    </row>
    <row r="146" spans="2:2" ht="14.4" x14ac:dyDescent="0.3">
      <c r="B146"/>
    </row>
    <row r="147" spans="2:2" ht="14.4" x14ac:dyDescent="0.3">
      <c r="B147"/>
    </row>
    <row r="148" spans="2:2" ht="14.4" x14ac:dyDescent="0.3">
      <c r="B148"/>
    </row>
    <row r="149" spans="2:2" ht="14.4" x14ac:dyDescent="0.3">
      <c r="B149"/>
    </row>
    <row r="150" spans="2:2" ht="14.4" x14ac:dyDescent="0.3">
      <c r="B150"/>
    </row>
    <row r="151" spans="2:2" ht="14.4" x14ac:dyDescent="0.3">
      <c r="B151"/>
    </row>
    <row r="152" spans="2:2" ht="14.4" x14ac:dyDescent="0.3">
      <c r="B152"/>
    </row>
    <row r="153" spans="2:2" ht="14.4" x14ac:dyDescent="0.3">
      <c r="B153"/>
    </row>
    <row r="154" spans="2:2" ht="14.4" x14ac:dyDescent="0.3">
      <c r="B154"/>
    </row>
    <row r="155" spans="2:2" ht="14.4" x14ac:dyDescent="0.3">
      <c r="B155"/>
    </row>
    <row r="156" spans="2:2" ht="14.4" x14ac:dyDescent="0.3">
      <c r="B156"/>
    </row>
    <row r="157" spans="2:2" ht="14.4" x14ac:dyDescent="0.3">
      <c r="B157"/>
    </row>
    <row r="158" spans="2:2" ht="14.4" x14ac:dyDescent="0.3">
      <c r="B158"/>
    </row>
    <row r="159" spans="2:2" ht="14.4" x14ac:dyDescent="0.3">
      <c r="B159"/>
    </row>
    <row r="160" spans="2:2" ht="14.4" x14ac:dyDescent="0.3">
      <c r="B160"/>
    </row>
    <row r="161" spans="2:2" ht="14.4" x14ac:dyDescent="0.3">
      <c r="B161"/>
    </row>
    <row r="162" spans="2:2" ht="14.4" x14ac:dyDescent="0.3">
      <c r="B162"/>
    </row>
    <row r="163" spans="2:2" ht="14.4" x14ac:dyDescent="0.3">
      <c r="B163"/>
    </row>
    <row r="164" spans="2:2" ht="14.4" x14ac:dyDescent="0.3">
      <c r="B164"/>
    </row>
    <row r="165" spans="2:2" ht="14.4" x14ac:dyDescent="0.3">
      <c r="B165"/>
    </row>
    <row r="166" spans="2:2" ht="14.4" x14ac:dyDescent="0.3">
      <c r="B166"/>
    </row>
    <row r="167" spans="2:2" ht="14.4" x14ac:dyDescent="0.3">
      <c r="B167"/>
    </row>
    <row r="168" spans="2:2" ht="14.4" x14ac:dyDescent="0.3">
      <c r="B168"/>
    </row>
    <row r="169" spans="2:2" ht="14.4" x14ac:dyDescent="0.3">
      <c r="B169"/>
    </row>
    <row r="170" spans="2:2" ht="14.4" x14ac:dyDescent="0.3">
      <c r="B170"/>
    </row>
    <row r="171" spans="2:2" ht="14.4" x14ac:dyDescent="0.3">
      <c r="B171"/>
    </row>
    <row r="172" spans="2:2" ht="14.4" x14ac:dyDescent="0.3">
      <c r="B172"/>
    </row>
    <row r="173" spans="2:2" ht="14.4" x14ac:dyDescent="0.3">
      <c r="B173"/>
    </row>
    <row r="174" spans="2:2" ht="14.4" x14ac:dyDescent="0.3">
      <c r="B174"/>
    </row>
    <row r="175" spans="2:2" ht="14.4" x14ac:dyDescent="0.3">
      <c r="B175"/>
    </row>
    <row r="176" spans="2:2" ht="14.4" x14ac:dyDescent="0.3">
      <c r="B176"/>
    </row>
    <row r="177" spans="2:2" ht="14.4" x14ac:dyDescent="0.3">
      <c r="B177"/>
    </row>
    <row r="178" spans="2:2" ht="14.4" x14ac:dyDescent="0.3">
      <c r="B178"/>
    </row>
    <row r="179" spans="2:2" ht="14.4" x14ac:dyDescent="0.3">
      <c r="B179"/>
    </row>
    <row r="180" spans="2:2" ht="14.4" x14ac:dyDescent="0.3">
      <c r="B180"/>
    </row>
    <row r="181" spans="2:2" ht="14.4" x14ac:dyDescent="0.3">
      <c r="B181"/>
    </row>
    <row r="182" spans="2:2" ht="14.4" x14ac:dyDescent="0.3">
      <c r="B182"/>
    </row>
    <row r="183" spans="2:2" ht="14.4" x14ac:dyDescent="0.3">
      <c r="B183"/>
    </row>
    <row r="184" spans="2:2" ht="14.4" x14ac:dyDescent="0.3">
      <c r="B184"/>
    </row>
    <row r="185" spans="2:2" ht="14.4" x14ac:dyDescent="0.3">
      <c r="B185"/>
    </row>
    <row r="186" spans="2:2" ht="14.4" x14ac:dyDescent="0.3">
      <c r="B186"/>
    </row>
    <row r="187" spans="2:2" ht="14.4" x14ac:dyDescent="0.3">
      <c r="B187"/>
    </row>
    <row r="188" spans="2:2" ht="14.4" x14ac:dyDescent="0.3">
      <c r="B188"/>
    </row>
    <row r="189" spans="2:2" ht="14.4" x14ac:dyDescent="0.3">
      <c r="B189"/>
    </row>
    <row r="190" spans="2:2" ht="14.4" x14ac:dyDescent="0.3">
      <c r="B190"/>
    </row>
    <row r="191" spans="2:2" ht="14.4" x14ac:dyDescent="0.3">
      <c r="B191"/>
    </row>
    <row r="192" spans="2:2" ht="14.4" x14ac:dyDescent="0.3">
      <c r="B192"/>
    </row>
    <row r="193" spans="2:2" ht="14.4" x14ac:dyDescent="0.3">
      <c r="B193"/>
    </row>
    <row r="194" spans="2:2" ht="14.4" x14ac:dyDescent="0.3">
      <c r="B194"/>
    </row>
    <row r="195" spans="2:2" ht="14.4" x14ac:dyDescent="0.3">
      <c r="B195"/>
    </row>
    <row r="196" spans="2:2" ht="14.4" x14ac:dyDescent="0.3">
      <c r="B196"/>
    </row>
    <row r="197" spans="2:2" ht="14.4" x14ac:dyDescent="0.3">
      <c r="B197"/>
    </row>
    <row r="198" spans="2:2" ht="14.4" x14ac:dyDescent="0.3">
      <c r="B198"/>
    </row>
    <row r="199" spans="2:2" ht="14.4" x14ac:dyDescent="0.3">
      <c r="B199"/>
    </row>
    <row r="200" spans="2:2" ht="14.4" x14ac:dyDescent="0.3">
      <c r="B200"/>
    </row>
    <row r="201" spans="2:2" ht="14.4" x14ac:dyDescent="0.3">
      <c r="B201"/>
    </row>
    <row r="202" spans="2:2" ht="14.4" x14ac:dyDescent="0.3">
      <c r="B202"/>
    </row>
    <row r="203" spans="2:2" ht="14.4" x14ac:dyDescent="0.3">
      <c r="B203"/>
    </row>
    <row r="204" spans="2:2" ht="14.4" x14ac:dyDescent="0.3">
      <c r="B204"/>
    </row>
    <row r="205" spans="2:2" ht="14.4" x14ac:dyDescent="0.3">
      <c r="B205"/>
    </row>
    <row r="206" spans="2:2" ht="14.4" x14ac:dyDescent="0.3">
      <c r="B206"/>
    </row>
    <row r="207" spans="2:2" ht="14.4" x14ac:dyDescent="0.3">
      <c r="B207"/>
    </row>
    <row r="208" spans="2:2" ht="14.4" x14ac:dyDescent="0.3">
      <c r="B208"/>
    </row>
    <row r="209" spans="2:2" ht="14.4" x14ac:dyDescent="0.3">
      <c r="B209"/>
    </row>
    <row r="210" spans="2:2" ht="14.4" x14ac:dyDescent="0.3">
      <c r="B210"/>
    </row>
    <row r="211" spans="2:2" ht="14.4" x14ac:dyDescent="0.3">
      <c r="B211"/>
    </row>
    <row r="212" spans="2:2" ht="14.4" x14ac:dyDescent="0.3">
      <c r="B212"/>
    </row>
    <row r="213" spans="2:2" ht="14.4" x14ac:dyDescent="0.3">
      <c r="B213"/>
    </row>
    <row r="214" spans="2:2" ht="14.4" x14ac:dyDescent="0.3">
      <c r="B214"/>
    </row>
    <row r="215" spans="2:2" ht="14.4" x14ac:dyDescent="0.3">
      <c r="B215"/>
    </row>
    <row r="216" spans="2:2" ht="14.4" x14ac:dyDescent="0.3">
      <c r="B216"/>
    </row>
  </sheetData>
  <autoFilter ref="B3:I3" xr:uid="{00000000-0001-0000-0700-000000000000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4"/>
  <sheetViews>
    <sheetView showGridLines="0" zoomScale="92" zoomScaleNormal="92" workbookViewId="0">
      <selection activeCell="B1" sqref="B1"/>
    </sheetView>
  </sheetViews>
  <sheetFormatPr defaultRowHeight="11.4" x14ac:dyDescent="0.2"/>
  <cols>
    <col min="1" max="1" width="2.88671875" style="28" customWidth="1"/>
    <col min="2" max="2" width="20.88671875" style="28" bestFit="1" customWidth="1"/>
    <col min="3" max="5" width="8.88671875" style="28"/>
    <col min="6" max="6" width="4.33203125" style="28" customWidth="1"/>
    <col min="7" max="7" width="7.21875" style="28" bestFit="1" customWidth="1"/>
    <col min="8" max="8" width="9" style="28" bestFit="1" customWidth="1"/>
    <col min="9" max="16384" width="8.88671875" style="28"/>
  </cols>
  <sheetData>
    <row r="1" spans="2:8" ht="15.6" x14ac:dyDescent="0.3">
      <c r="B1" s="29" t="s">
        <v>235</v>
      </c>
    </row>
    <row r="2" spans="2:8" ht="13.2" customHeight="1" x14ac:dyDescent="0.3">
      <c r="B2" s="29"/>
    </row>
    <row r="3" spans="2:8" ht="36.6" thickBot="1" x14ac:dyDescent="0.3">
      <c r="B3" s="30" t="s">
        <v>241</v>
      </c>
      <c r="C3" s="34" t="s">
        <v>218</v>
      </c>
      <c r="D3" s="34" t="s">
        <v>219</v>
      </c>
      <c r="E3" s="34" t="s">
        <v>220</v>
      </c>
      <c r="G3" s="41" t="s">
        <v>244</v>
      </c>
      <c r="H3" s="41" t="s">
        <v>245</v>
      </c>
    </row>
    <row r="4" spans="2:8" x14ac:dyDescent="0.2">
      <c r="B4" s="28" t="s">
        <v>223</v>
      </c>
      <c r="C4" s="38">
        <f>SUMIF('2.1 Database'!$I:$I,'2.2 P&amp;L statement'!$B4,'2.1 Database'!F:F)/1000000</f>
        <v>14.500341000000001</v>
      </c>
      <c r="D4" s="38">
        <f>SUMIF('2.1 Database'!$I:$I,'2.2 P&amp;L statement'!$B4,'2.1 Database'!G:G)/1000000</f>
        <v>16.148295364999999</v>
      </c>
      <c r="E4" s="38">
        <f>SUMIF('2.1 Database'!$I:$I,'2.2 P&amp;L statement'!$B4,'2.1 Database'!H:H)/1000000</f>
        <v>15.047803019</v>
      </c>
      <c r="G4" s="42">
        <f>IF(ISERROR((D4/C4)-1),"n.a.",IF(((D4/C4)-1)&gt;1,"&gt;100.0%",IF(((D4/C4)-1)&lt;-1,"&lt;-100.0%",((D4/C4)-1))))</f>
        <v>0.11364935245315944</v>
      </c>
      <c r="H4" s="42">
        <f>IF(ISERROR((E4/D4)-1),"n.a.",IF(((E4/D4)-1)&gt;1,"&gt;100.0%",IF(((E4/D4)-1)&lt;-1,"&lt;-100.0%",((E4/D4)-1))))</f>
        <v>-6.8149134080444096E-2</v>
      </c>
    </row>
    <row r="5" spans="2:8" x14ac:dyDescent="0.2">
      <c r="B5" s="28" t="s">
        <v>64</v>
      </c>
      <c r="C5" s="38">
        <f>SUMIF('2.1 Database'!$I:$I,'2.2 P&amp;L statement'!$B5,'2.1 Database'!F:F)/1000000</f>
        <v>4.7948561920000001</v>
      </c>
      <c r="D5" s="38">
        <f>SUMIF('2.1 Database'!$I:$I,'2.2 P&amp;L statement'!$B5,'2.1 Database'!G:G)/1000000</f>
        <v>6.9602176449999993</v>
      </c>
      <c r="E5" s="38">
        <f>SUMIF('2.1 Database'!$I:$I,'2.2 P&amp;L statement'!$B5,'2.1 Database'!H:H)/1000000</f>
        <v>6.3736175140000002</v>
      </c>
      <c r="G5" s="42">
        <f t="shared" ref="G5:G24" si="0">IF(ISERROR((D5/C5)-1),"n.a.",IF(((D5/C5)-1)&gt;1,"&gt;100.0%",IF(((D5/C5)-1)&lt;-1,"&lt;-100.0%",((D5/C5)-1))))</f>
        <v>0.45160091696030569</v>
      </c>
      <c r="H5" s="42">
        <f t="shared" ref="H5:H24" si="1">IF(ISERROR((E5/D5)-1),"n.a.",IF(((E5/D5)-1)&gt;1,"&gt;100.0%",IF(((E5/D5)-1)&lt;-1,"&lt;-100.0%",((E5/D5)-1))))</f>
        <v>-8.4278992542911935E-2</v>
      </c>
    </row>
    <row r="6" spans="2:8" x14ac:dyDescent="0.2">
      <c r="B6" s="28" t="s">
        <v>226</v>
      </c>
      <c r="C6" s="38">
        <f>SUMIF('2.1 Database'!$I:$I,'2.2 P&amp;L statement'!$B6,'2.1 Database'!F:F)/1000000</f>
        <v>3.2200542519999997</v>
      </c>
      <c r="D6" s="38">
        <f>SUMIF('2.1 Database'!$I:$I,'2.2 P&amp;L statement'!$B6,'2.1 Database'!G:G)/1000000</f>
        <v>2.9240919949999999</v>
      </c>
      <c r="E6" s="38">
        <f>SUMIF('2.1 Database'!$I:$I,'2.2 P&amp;L statement'!$B6,'2.1 Database'!H:H)/1000000</f>
        <v>4.8931777299999997</v>
      </c>
      <c r="G6" s="42">
        <f t="shared" si="0"/>
        <v>-9.1912195832158816E-2</v>
      </c>
      <c r="H6" s="42">
        <f t="shared" si="1"/>
        <v>0.67340074743441836</v>
      </c>
    </row>
    <row r="7" spans="2:8" ht="12" x14ac:dyDescent="0.25">
      <c r="B7" s="31" t="s">
        <v>236</v>
      </c>
      <c r="C7" s="45">
        <f>SUM(C4:C6)</f>
        <v>22.515251444</v>
      </c>
      <c r="D7" s="45">
        <f t="shared" ref="D7:E7" si="2">SUM(D4:D6)</f>
        <v>26.032605005000001</v>
      </c>
      <c r="E7" s="45">
        <f t="shared" si="2"/>
        <v>26.314598263000001</v>
      </c>
      <c r="F7" s="46"/>
      <c r="G7" s="47">
        <f t="shared" si="0"/>
        <v>0.15622093183140207</v>
      </c>
      <c r="H7" s="47">
        <f t="shared" si="1"/>
        <v>1.0832310402506318E-2</v>
      </c>
    </row>
    <row r="8" spans="2:8" x14ac:dyDescent="0.2">
      <c r="B8" s="28" t="s">
        <v>98</v>
      </c>
      <c r="C8" s="38">
        <f>SUMIF('2.1 Database'!$I:$I,'2.2 P&amp;L statement'!$B8,'2.1 Database'!F:F)/1000000</f>
        <v>-4.4289117640000004</v>
      </c>
      <c r="D8" s="38">
        <f>SUMIF('2.1 Database'!$I:$I,'2.2 P&amp;L statement'!$B8,'2.1 Database'!G:G)/1000000</f>
        <v>-5.4631888250000005</v>
      </c>
      <c r="E8" s="38">
        <f>SUMIF('2.1 Database'!$I:$I,'2.2 P&amp;L statement'!$B8,'2.1 Database'!H:H)/1000000</f>
        <v>-5.6741520669999996</v>
      </c>
      <c r="G8" s="42">
        <f t="shared" si="0"/>
        <v>0.23352848647991253</v>
      </c>
      <c r="H8" s="42">
        <f t="shared" si="1"/>
        <v>3.861540370609462E-2</v>
      </c>
    </row>
    <row r="9" spans="2:8" ht="12" x14ac:dyDescent="0.25">
      <c r="B9" s="31" t="s">
        <v>237</v>
      </c>
      <c r="C9" s="45">
        <f>SUM(C7:C8)</f>
        <v>18.086339680000002</v>
      </c>
      <c r="D9" s="45">
        <f t="shared" ref="D9:E9" si="3">SUM(D7:D8)</f>
        <v>20.569416180000001</v>
      </c>
      <c r="E9" s="45">
        <f t="shared" si="3"/>
        <v>20.640446195999999</v>
      </c>
      <c r="F9" s="46"/>
      <c r="G9" s="47">
        <f t="shared" si="0"/>
        <v>0.13729016174266606</v>
      </c>
      <c r="H9" s="47">
        <f t="shared" si="1"/>
        <v>3.4531858064625887E-3</v>
      </c>
    </row>
    <row r="10" spans="2:8" x14ac:dyDescent="0.2">
      <c r="B10" s="28" t="s">
        <v>224</v>
      </c>
      <c r="C10" s="38">
        <f>SUMIF('2.1 Database'!$I:$I,'2.2 P&amp;L statement'!$B10,'2.1 Database'!F:F)/1000000</f>
        <v>-3.3966489799999997</v>
      </c>
      <c r="D10" s="38">
        <f>SUMIF('2.1 Database'!$I:$I,'2.2 P&amp;L statement'!$B10,'2.1 Database'!G:G)/1000000</f>
        <v>-3.7048433449999996</v>
      </c>
      <c r="E10" s="38">
        <f>SUMIF('2.1 Database'!$I:$I,'2.2 P&amp;L statement'!$B10,'2.1 Database'!H:H)/1000000</f>
        <v>-6.6874830379999999</v>
      </c>
      <c r="G10" s="42">
        <f t="shared" si="0"/>
        <v>9.0734829184498045E-2</v>
      </c>
      <c r="H10" s="42">
        <f t="shared" si="1"/>
        <v>0.80506499607475335</v>
      </c>
    </row>
    <row r="11" spans="2:8" x14ac:dyDescent="0.2">
      <c r="B11" s="28" t="s">
        <v>225</v>
      </c>
      <c r="C11" s="38">
        <f>SUMIF('2.1 Database'!$I:$I,'2.2 P&amp;L statement'!$B11,'2.1 Database'!F:F)/1000000</f>
        <v>-6.17073904</v>
      </c>
      <c r="D11" s="38">
        <f>SUMIF('2.1 Database'!$I:$I,'2.2 P&amp;L statement'!$B11,'2.1 Database'!G:G)/1000000</f>
        <v>-8.0718589449999989</v>
      </c>
      <c r="E11" s="38">
        <f>SUMIF('2.1 Database'!$I:$I,'2.2 P&amp;L statement'!$B11,'2.1 Database'!H:H)/1000000</f>
        <v>-5.8358881759999992</v>
      </c>
      <c r="G11" s="42">
        <f t="shared" si="0"/>
        <v>0.30808625882192531</v>
      </c>
      <c r="H11" s="42">
        <f t="shared" si="1"/>
        <v>-0.27700815688622027</v>
      </c>
    </row>
    <row r="12" spans="2:8" x14ac:dyDescent="0.2">
      <c r="B12" s="28" t="s">
        <v>227</v>
      </c>
      <c r="C12" s="38">
        <f>SUMIF('2.1 Database'!$I:$I,'2.2 P&amp;L statement'!$B12,'2.1 Database'!F:F)/1000000</f>
        <v>-1.127445872</v>
      </c>
      <c r="D12" s="38">
        <f>SUMIF('2.1 Database'!$I:$I,'2.2 P&amp;L statement'!$B12,'2.1 Database'!G:G)/1000000</f>
        <v>-1.0553814750000001</v>
      </c>
      <c r="E12" s="38">
        <f>SUMIF('2.1 Database'!$I:$I,'2.2 P&amp;L statement'!$B12,'2.1 Database'!H:H)/1000000</f>
        <v>1.596053449</v>
      </c>
      <c r="G12" s="42">
        <f t="shared" si="0"/>
        <v>-6.391827651305626E-2</v>
      </c>
      <c r="H12" s="42" t="str">
        <f t="shared" si="1"/>
        <v>&lt;-100.0%</v>
      </c>
    </row>
    <row r="13" spans="2:8" x14ac:dyDescent="0.2">
      <c r="B13" s="28" t="s">
        <v>228</v>
      </c>
      <c r="C13" s="38">
        <f>SUMIF('2.1 Database'!$I:$I,'2.2 P&amp;L statement'!$B13,'2.1 Database'!F:F)/1000000</f>
        <v>-2.5430882079999995</v>
      </c>
      <c r="D13" s="38">
        <f>SUMIF('2.1 Database'!$I:$I,'2.2 P&amp;L statement'!$B13,'2.1 Database'!G:G)/1000000</f>
        <v>-1.837786345</v>
      </c>
      <c r="E13" s="38">
        <f>SUMIF('2.1 Database'!$I:$I,'2.2 P&amp;L statement'!$B13,'2.1 Database'!H:H)/1000000</f>
        <v>-1.9549839309999999</v>
      </c>
      <c r="G13" s="42">
        <f t="shared" si="0"/>
        <v>-0.27734069969782171</v>
      </c>
      <c r="H13" s="42">
        <f t="shared" si="1"/>
        <v>6.3771061483210545E-2</v>
      </c>
    </row>
    <row r="14" spans="2:8" x14ac:dyDescent="0.2">
      <c r="B14" s="28" t="s">
        <v>229</v>
      </c>
      <c r="C14" s="38">
        <f>SUMIF('2.1 Database'!$I:$I,'2.2 P&amp;L statement'!$B14,'2.1 Database'!F:F)/1000000</f>
        <v>-1.8135250039999999</v>
      </c>
      <c r="D14" s="38">
        <f>SUMIF('2.1 Database'!$I:$I,'2.2 P&amp;L statement'!$B14,'2.1 Database'!G:G)/1000000</f>
        <v>-2.3932591899999998</v>
      </c>
      <c r="E14" s="38">
        <f>SUMIF('2.1 Database'!$I:$I,'2.2 P&amp;L statement'!$B14,'2.1 Database'!H:H)/1000000</f>
        <v>-2.5144318869999998</v>
      </c>
      <c r="G14" s="42">
        <f t="shared" si="0"/>
        <v>0.31967256294857238</v>
      </c>
      <c r="H14" s="42">
        <f t="shared" si="1"/>
        <v>5.0630829082912721E-2</v>
      </c>
    </row>
    <row r="15" spans="2:8" x14ac:dyDescent="0.2">
      <c r="B15" s="28" t="s">
        <v>72</v>
      </c>
      <c r="C15" s="38">
        <f>SUMIF('2.1 Database'!$I:$I,'2.2 P&amp;L statement'!$B15,'2.1 Database'!F:F)/1000000</f>
        <v>5.7221999999999995E-5</v>
      </c>
      <c r="D15" s="38">
        <f>SUMIF('2.1 Database'!$I:$I,'2.2 P&amp;L statement'!$B15,'2.1 Database'!G:G)/1000000</f>
        <v>-7.3574899999999995E-3</v>
      </c>
      <c r="E15" s="38">
        <f>SUMIF('2.1 Database'!$I:$I,'2.2 P&amp;L statement'!$B15,'2.1 Database'!H:H)/1000000</f>
        <v>4.678542799999999E-2</v>
      </c>
      <c r="G15" s="42" t="str">
        <f t="shared" si="0"/>
        <v>&lt;-100.0%</v>
      </c>
      <c r="H15" s="42" t="str">
        <f t="shared" si="1"/>
        <v>&lt;-100.0%</v>
      </c>
    </row>
    <row r="16" spans="2:8" x14ac:dyDescent="0.2">
      <c r="B16" s="32" t="s">
        <v>65</v>
      </c>
      <c r="C16" s="39">
        <f>SUMIF('2.1 Database'!$I:$I,'2.2 P&amp;L statement'!$B16,'2.1 Database'!F:F)/1000000</f>
        <v>5.2683321979999995</v>
      </c>
      <c r="D16" s="39">
        <f>SUMIF('2.1 Database'!$I:$I,'2.2 P&amp;L statement'!$B16,'2.1 Database'!G:G)/1000000</f>
        <v>0.74482694999999999</v>
      </c>
      <c r="E16" s="39">
        <f>SUMIF('2.1 Database'!$I:$I,'2.2 P&amp;L statement'!$B16,'2.1 Database'!H:H)/1000000</f>
        <v>0</v>
      </c>
      <c r="G16" s="43">
        <f t="shared" si="0"/>
        <v>-0.85862187082986985</v>
      </c>
      <c r="H16" s="43">
        <f t="shared" si="1"/>
        <v>-1</v>
      </c>
    </row>
    <row r="17" spans="2:8" ht="12" x14ac:dyDescent="0.25">
      <c r="B17" s="10" t="s">
        <v>238</v>
      </c>
      <c r="C17" s="40">
        <f>SUM(C9:C16)</f>
        <v>8.3032819960000026</v>
      </c>
      <c r="D17" s="40">
        <f t="shared" ref="D17:E17" si="4">SUM(D9:D16)</f>
        <v>4.2437563400000018</v>
      </c>
      <c r="E17" s="40">
        <f t="shared" si="4"/>
        <v>5.2904980409999993</v>
      </c>
      <c r="F17" s="46"/>
      <c r="G17" s="44">
        <f t="shared" si="0"/>
        <v>-0.48890615276653548</v>
      </c>
      <c r="H17" s="44">
        <f t="shared" si="1"/>
        <v>0.24665452423217982</v>
      </c>
    </row>
    <row r="18" spans="2:8" x14ac:dyDescent="0.2">
      <c r="B18" s="32" t="s">
        <v>70</v>
      </c>
      <c r="C18" s="39">
        <f>SUMIF('2.1 Database'!$I:$I,'2.2 P&amp;L statement'!$B18,'2.1 Database'!F:F)/1000000</f>
        <v>-2.045243514</v>
      </c>
      <c r="D18" s="39">
        <f>SUMIF('2.1 Database'!$I:$I,'2.2 P&amp;L statement'!$B18,'2.1 Database'!G:G)/1000000</f>
        <v>-2.0440058150000002</v>
      </c>
      <c r="E18" s="39">
        <f>SUMIF('2.1 Database'!$I:$I,'2.2 P&amp;L statement'!$B18,'2.1 Database'!H:H)/1000000</f>
        <v>-1.8883615140000001</v>
      </c>
      <c r="G18" s="43">
        <f t="shared" si="0"/>
        <v>-6.0515972378227811E-4</v>
      </c>
      <c r="H18" s="43">
        <f t="shared" si="1"/>
        <v>-7.6146701666795491E-2</v>
      </c>
    </row>
    <row r="19" spans="2:8" ht="12" x14ac:dyDescent="0.25">
      <c r="B19" s="28" t="s">
        <v>239</v>
      </c>
      <c r="C19" s="48">
        <f>SUM(C17:C18)</f>
        <v>6.2580384820000026</v>
      </c>
      <c r="D19" s="48">
        <f t="shared" ref="D19:E19" si="5">SUM(D17:D18)</f>
        <v>2.1997505250000016</v>
      </c>
      <c r="E19" s="48">
        <f t="shared" si="5"/>
        <v>3.4021365269999992</v>
      </c>
      <c r="F19" s="46"/>
      <c r="G19" s="49">
        <f t="shared" si="0"/>
        <v>-0.64849201050342775</v>
      </c>
      <c r="H19" s="49">
        <f t="shared" si="1"/>
        <v>0.54660107513782585</v>
      </c>
    </row>
    <row r="20" spans="2:8" x14ac:dyDescent="0.2">
      <c r="B20" s="28" t="s">
        <v>230</v>
      </c>
      <c r="C20" s="38">
        <f>SUMIF('2.1 Database'!$I:$I,'2.2 P&amp;L statement'!$B20,'2.1 Database'!F:F)/1000000</f>
        <v>-2.8426923660000001</v>
      </c>
      <c r="D20" s="38">
        <f>SUMIF('2.1 Database'!$I:$I,'2.2 P&amp;L statement'!$B20,'2.1 Database'!G:G)/1000000</f>
        <v>-2.7107469200000001</v>
      </c>
      <c r="E20" s="38">
        <f>SUMIF('2.1 Database'!$I:$I,'2.2 P&amp;L statement'!$B20,'2.1 Database'!H:H)/1000000</f>
        <v>-2.250707829</v>
      </c>
      <c r="G20" s="42">
        <f t="shared" si="0"/>
        <v>-4.6415661285805099E-2</v>
      </c>
      <c r="H20" s="42">
        <f t="shared" si="1"/>
        <v>-0.16970934748862498</v>
      </c>
    </row>
    <row r="21" spans="2:8" x14ac:dyDescent="0.2">
      <c r="B21" s="32" t="s">
        <v>231</v>
      </c>
      <c r="C21" s="39">
        <f>SUMIF('2.1 Database'!$I:$I,'2.2 P&amp;L statement'!$B21,'2.1 Database'!F:F)/1000000</f>
        <v>-2.2762999999999999E-2</v>
      </c>
      <c r="D21" s="39">
        <f>SUMIF('2.1 Database'!$I:$I,'2.2 P&amp;L statement'!$B21,'2.1 Database'!G:G)/1000000</f>
        <v>-4.5786198000000002</v>
      </c>
      <c r="E21" s="39">
        <f>SUMIF('2.1 Database'!$I:$I,'2.2 P&amp;L statement'!$B21,'2.1 Database'!H:H)/1000000</f>
        <v>-7.1731959999999989E-3</v>
      </c>
      <c r="G21" s="43" t="str">
        <f t="shared" si="0"/>
        <v>&gt;100.0%</v>
      </c>
      <c r="H21" s="43">
        <f t="shared" si="1"/>
        <v>-0.99843332787754069</v>
      </c>
    </row>
    <row r="22" spans="2:8" ht="12" x14ac:dyDescent="0.25">
      <c r="B22" s="28" t="s">
        <v>240</v>
      </c>
      <c r="C22" s="48">
        <f>SUM(C19:C21)</f>
        <v>3.3925831160000026</v>
      </c>
      <c r="D22" s="48">
        <f t="shared" ref="D22:E22" si="6">SUM(D19:D21)</f>
        <v>-5.0896161949999987</v>
      </c>
      <c r="E22" s="48">
        <f t="shared" si="6"/>
        <v>1.1442555019999991</v>
      </c>
      <c r="F22" s="46"/>
      <c r="G22" s="49" t="str">
        <f t="shared" si="0"/>
        <v>&lt;-100.0%</v>
      </c>
      <c r="H22" s="49" t="str">
        <f t="shared" si="1"/>
        <v>&lt;-100.0%</v>
      </c>
    </row>
    <row r="23" spans="2:8" x14ac:dyDescent="0.2">
      <c r="B23" s="32" t="s">
        <v>232</v>
      </c>
      <c r="C23" s="39">
        <f>SUMIF('2.1 Database'!$I:$I,'2.2 P&amp;L statement'!$B23,'2.1 Database'!F:F)/1000000</f>
        <v>-0.48846512199999997</v>
      </c>
      <c r="D23" s="39">
        <f>SUMIF('2.1 Database'!$I:$I,'2.2 P&amp;L statement'!$B23,'2.1 Database'!G:G)/1000000</f>
        <v>-0.98419196500000017</v>
      </c>
      <c r="E23" s="39">
        <f>SUMIF('2.1 Database'!$I:$I,'2.2 P&amp;L statement'!$B23,'2.1 Database'!H:H)/1000000</f>
        <v>-0.36496502599999997</v>
      </c>
      <c r="G23" s="43" t="str">
        <f t="shared" si="0"/>
        <v>&gt;100.0%</v>
      </c>
      <c r="H23" s="43">
        <f t="shared" si="1"/>
        <v>-0.62917292664546398</v>
      </c>
    </row>
    <row r="24" spans="2:8" ht="12.6" thickBot="1" x14ac:dyDescent="0.3">
      <c r="B24" s="33" t="s">
        <v>233</v>
      </c>
      <c r="C24" s="50">
        <f>SUM(C22:C23)</f>
        <v>2.9041179940000026</v>
      </c>
      <c r="D24" s="50">
        <f t="shared" ref="D24:E24" si="7">SUM(D22:D23)</f>
        <v>-6.0738081599999987</v>
      </c>
      <c r="E24" s="50">
        <f t="shared" si="7"/>
        <v>0.77929047599999923</v>
      </c>
      <c r="F24" s="46"/>
      <c r="G24" s="51" t="str">
        <f t="shared" si="0"/>
        <v>&lt;-100.0%</v>
      </c>
      <c r="H24" s="51" t="str">
        <f t="shared" si="1"/>
        <v>&lt;-100.0%</v>
      </c>
    </row>
    <row r="25" spans="2:8" ht="14.4" x14ac:dyDescent="0.3">
      <c r="B25"/>
    </row>
    <row r="26" spans="2:8" x14ac:dyDescent="0.2">
      <c r="B26" s="54" t="s">
        <v>246</v>
      </c>
      <c r="C26" s="52"/>
      <c r="D26" s="52"/>
      <c r="E26" s="52"/>
    </row>
    <row r="27" spans="2:8" x14ac:dyDescent="0.2">
      <c r="B27" s="54" t="s">
        <v>247</v>
      </c>
      <c r="C27" s="53">
        <f>C9/C7</f>
        <v>0.80329281353949789</v>
      </c>
      <c r="D27" s="53">
        <f t="shared" ref="D27:E27" si="8">D9/D7</f>
        <v>0.79014052477841912</v>
      </c>
      <c r="E27" s="53">
        <f t="shared" si="8"/>
        <v>0.78437246085651935</v>
      </c>
    </row>
    <row r="28" spans="2:8" x14ac:dyDescent="0.2">
      <c r="B28" s="54" t="s">
        <v>248</v>
      </c>
      <c r="C28" s="53">
        <f>C17/C7</f>
        <v>0.36878477758296191</v>
      </c>
      <c r="D28" s="53">
        <f t="shared" ref="D28:E28" si="9">D17/D7</f>
        <v>0.16301696811306118</v>
      </c>
      <c r="E28" s="53">
        <f t="shared" si="9"/>
        <v>0.20104802619916018</v>
      </c>
    </row>
    <row r="29" spans="2:8" x14ac:dyDescent="0.2">
      <c r="B29" s="54" t="s">
        <v>249</v>
      </c>
      <c r="C29" s="53">
        <f>C22/C7</f>
        <v>0.15067933504709222</v>
      </c>
      <c r="D29" s="53">
        <f t="shared" ref="D29:E29" si="10">D22/D7</f>
        <v>-0.19550929282806895</v>
      </c>
      <c r="E29" s="53">
        <f t="shared" si="10"/>
        <v>4.3483677408402435E-2</v>
      </c>
    </row>
    <row r="30" spans="2:8" ht="14.4" x14ac:dyDescent="0.3">
      <c r="B30"/>
    </row>
    <row r="31" spans="2:8" ht="14.4" x14ac:dyDescent="0.3">
      <c r="B31"/>
    </row>
    <row r="32" spans="2:8" ht="14.4" x14ac:dyDescent="0.3">
      <c r="B32"/>
    </row>
    <row r="33" spans="2:2" ht="14.4" x14ac:dyDescent="0.3">
      <c r="B33"/>
    </row>
    <row r="34" spans="2:2" ht="14.4" x14ac:dyDescent="0.3">
      <c r="B34"/>
    </row>
    <row r="35" spans="2:2" ht="14.4" x14ac:dyDescent="0.3">
      <c r="B35"/>
    </row>
    <row r="36" spans="2:2" ht="14.4" x14ac:dyDescent="0.3">
      <c r="B36"/>
    </row>
    <row r="37" spans="2:2" ht="14.4" x14ac:dyDescent="0.3">
      <c r="B37"/>
    </row>
    <row r="38" spans="2:2" ht="14.4" x14ac:dyDescent="0.3">
      <c r="B38"/>
    </row>
    <row r="39" spans="2:2" ht="14.4" x14ac:dyDescent="0.3">
      <c r="B39"/>
    </row>
    <row r="40" spans="2:2" ht="14.4" x14ac:dyDescent="0.3">
      <c r="B40"/>
    </row>
    <row r="41" spans="2:2" ht="14.4" x14ac:dyDescent="0.3">
      <c r="B41"/>
    </row>
    <row r="42" spans="2:2" ht="14.4" x14ac:dyDescent="0.3">
      <c r="B42"/>
    </row>
    <row r="43" spans="2:2" ht="14.4" x14ac:dyDescent="0.3">
      <c r="B43"/>
    </row>
    <row r="44" spans="2:2" ht="14.4" x14ac:dyDescent="0.3">
      <c r="B44"/>
    </row>
    <row r="45" spans="2:2" ht="14.4" x14ac:dyDescent="0.3">
      <c r="B45"/>
    </row>
    <row r="46" spans="2:2" ht="14.4" x14ac:dyDescent="0.3">
      <c r="B46"/>
    </row>
    <row r="47" spans="2:2" ht="14.4" x14ac:dyDescent="0.3">
      <c r="B47"/>
    </row>
    <row r="48" spans="2:2" ht="14.4" x14ac:dyDescent="0.3">
      <c r="B48"/>
    </row>
    <row r="49" spans="2:2" ht="14.4" x14ac:dyDescent="0.3">
      <c r="B49"/>
    </row>
    <row r="50" spans="2:2" ht="14.4" x14ac:dyDescent="0.3">
      <c r="B50"/>
    </row>
    <row r="51" spans="2:2" ht="14.4" x14ac:dyDescent="0.3">
      <c r="B51"/>
    </row>
    <row r="52" spans="2:2" ht="14.4" x14ac:dyDescent="0.3">
      <c r="B52"/>
    </row>
    <row r="53" spans="2:2" ht="14.4" x14ac:dyDescent="0.3">
      <c r="B53"/>
    </row>
    <row r="54" spans="2:2" ht="14.4" x14ac:dyDescent="0.3">
      <c r="B54"/>
    </row>
    <row r="55" spans="2:2" ht="14.4" x14ac:dyDescent="0.3">
      <c r="B55"/>
    </row>
    <row r="56" spans="2:2" ht="14.4" x14ac:dyDescent="0.3">
      <c r="B56"/>
    </row>
    <row r="57" spans="2:2" ht="14.4" x14ac:dyDescent="0.3">
      <c r="B57"/>
    </row>
    <row r="58" spans="2:2" ht="14.4" x14ac:dyDescent="0.3">
      <c r="B58"/>
    </row>
    <row r="59" spans="2:2" ht="14.4" x14ac:dyDescent="0.3">
      <c r="B59"/>
    </row>
    <row r="60" spans="2:2" ht="14.4" x14ac:dyDescent="0.3">
      <c r="B60"/>
    </row>
    <row r="61" spans="2:2" ht="14.4" x14ac:dyDescent="0.3">
      <c r="B61"/>
    </row>
    <row r="62" spans="2:2" ht="14.4" x14ac:dyDescent="0.3">
      <c r="B62"/>
    </row>
    <row r="63" spans="2:2" ht="14.4" x14ac:dyDescent="0.3">
      <c r="B63"/>
    </row>
    <row r="64" spans="2:2" ht="14.4" x14ac:dyDescent="0.3">
      <c r="B64"/>
    </row>
    <row r="65" spans="2:2" ht="14.4" x14ac:dyDescent="0.3">
      <c r="B65"/>
    </row>
    <row r="66" spans="2:2" ht="14.4" x14ac:dyDescent="0.3">
      <c r="B66"/>
    </row>
    <row r="67" spans="2:2" ht="14.4" x14ac:dyDescent="0.3">
      <c r="B67"/>
    </row>
    <row r="68" spans="2:2" ht="14.4" x14ac:dyDescent="0.3">
      <c r="B68"/>
    </row>
    <row r="69" spans="2:2" ht="14.4" x14ac:dyDescent="0.3">
      <c r="B69"/>
    </row>
    <row r="70" spans="2:2" ht="14.4" x14ac:dyDescent="0.3">
      <c r="B70"/>
    </row>
    <row r="71" spans="2:2" ht="14.4" x14ac:dyDescent="0.3">
      <c r="B71"/>
    </row>
    <row r="72" spans="2:2" ht="14.4" x14ac:dyDescent="0.3">
      <c r="B72"/>
    </row>
    <row r="73" spans="2:2" ht="14.4" x14ac:dyDescent="0.3">
      <c r="B73"/>
    </row>
    <row r="74" spans="2:2" ht="14.4" x14ac:dyDescent="0.3">
      <c r="B74"/>
    </row>
    <row r="75" spans="2:2" ht="14.4" x14ac:dyDescent="0.3">
      <c r="B75"/>
    </row>
    <row r="76" spans="2:2" ht="14.4" x14ac:dyDescent="0.3">
      <c r="B76"/>
    </row>
    <row r="77" spans="2:2" ht="14.4" x14ac:dyDescent="0.3">
      <c r="B77"/>
    </row>
    <row r="78" spans="2:2" ht="14.4" x14ac:dyDescent="0.3">
      <c r="B78"/>
    </row>
    <row r="79" spans="2:2" ht="14.4" x14ac:dyDescent="0.3">
      <c r="B79"/>
    </row>
    <row r="80" spans="2:2" ht="14.4" x14ac:dyDescent="0.3">
      <c r="B80"/>
    </row>
    <row r="81" spans="2:2" ht="14.4" x14ac:dyDescent="0.3">
      <c r="B81"/>
    </row>
    <row r="82" spans="2:2" ht="14.4" x14ac:dyDescent="0.3">
      <c r="B82"/>
    </row>
    <row r="83" spans="2:2" ht="14.4" x14ac:dyDescent="0.3">
      <c r="B83"/>
    </row>
    <row r="84" spans="2:2" ht="14.4" x14ac:dyDescent="0.3">
      <c r="B84"/>
    </row>
    <row r="85" spans="2:2" ht="14.4" x14ac:dyDescent="0.3">
      <c r="B85"/>
    </row>
    <row r="86" spans="2:2" ht="14.4" x14ac:dyDescent="0.3">
      <c r="B86"/>
    </row>
    <row r="87" spans="2:2" ht="14.4" x14ac:dyDescent="0.3">
      <c r="B87"/>
    </row>
    <row r="88" spans="2:2" ht="14.4" x14ac:dyDescent="0.3">
      <c r="B88"/>
    </row>
    <row r="89" spans="2:2" ht="14.4" x14ac:dyDescent="0.3">
      <c r="B89"/>
    </row>
    <row r="90" spans="2:2" ht="14.4" x14ac:dyDescent="0.3">
      <c r="B90"/>
    </row>
    <row r="91" spans="2:2" ht="14.4" x14ac:dyDescent="0.3">
      <c r="B91"/>
    </row>
    <row r="92" spans="2:2" ht="14.4" x14ac:dyDescent="0.3">
      <c r="B92"/>
    </row>
    <row r="93" spans="2:2" ht="14.4" x14ac:dyDescent="0.3">
      <c r="B93"/>
    </row>
    <row r="94" spans="2:2" ht="14.4" x14ac:dyDescent="0.3">
      <c r="B94"/>
    </row>
    <row r="95" spans="2:2" ht="14.4" x14ac:dyDescent="0.3">
      <c r="B95"/>
    </row>
    <row r="96" spans="2:2" ht="14.4" x14ac:dyDescent="0.3">
      <c r="B96"/>
    </row>
    <row r="97" spans="2:2" ht="14.4" x14ac:dyDescent="0.3">
      <c r="B97"/>
    </row>
    <row r="98" spans="2:2" ht="14.4" x14ac:dyDescent="0.3">
      <c r="B98"/>
    </row>
    <row r="99" spans="2:2" ht="14.4" x14ac:dyDescent="0.3">
      <c r="B99"/>
    </row>
    <row r="100" spans="2:2" ht="14.4" x14ac:dyDescent="0.3">
      <c r="B100"/>
    </row>
    <row r="101" spans="2:2" ht="14.4" x14ac:dyDescent="0.3">
      <c r="B101"/>
    </row>
    <row r="102" spans="2:2" ht="14.4" x14ac:dyDescent="0.3">
      <c r="B102"/>
    </row>
    <row r="103" spans="2:2" ht="14.4" x14ac:dyDescent="0.3">
      <c r="B103"/>
    </row>
    <row r="104" spans="2:2" ht="14.4" x14ac:dyDescent="0.3">
      <c r="B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2"/>
  <sheetViews>
    <sheetView showGridLines="0" workbookViewId="0">
      <selection activeCell="B1" sqref="B1"/>
    </sheetView>
  </sheetViews>
  <sheetFormatPr defaultRowHeight="14.4" x14ac:dyDescent="0.3"/>
  <cols>
    <col min="1" max="1" width="4.33203125" customWidth="1"/>
  </cols>
  <sheetData>
    <row r="12" spans="1:1" ht="39.6" x14ac:dyDescent="0.65">
      <c r="A12" s="37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1. P&amp;L extractions --&gt;</vt:lpstr>
      <vt:lpstr>1.1 FY2016</vt:lpstr>
      <vt:lpstr>1.2 FY2017</vt:lpstr>
      <vt:lpstr>1.3 FY2018</vt:lpstr>
      <vt:lpstr>2. Building a P&amp;L --&gt;</vt:lpstr>
      <vt:lpstr>2.1 Database</vt:lpstr>
      <vt:lpstr>2.2 P&amp;L statement</vt:lpstr>
      <vt:lpstr>3. Charts</vt:lpstr>
      <vt:lpstr>Stacked column</vt:lpstr>
      <vt:lpstr>Dougnut chart</vt:lpstr>
      <vt:lpstr>Area chart</vt:lpstr>
      <vt:lpstr>Bridge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2022-03-09T03:07:14Z</dcterms:modified>
</cp:coreProperties>
</file>