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graduationThesis\"/>
    </mc:Choice>
  </mc:AlternateContent>
  <bookViews>
    <workbookView xWindow="0" yWindow="0" windowWidth="20460" windowHeight="7680" activeTab="1"/>
  </bookViews>
  <sheets>
    <sheet name="OOTIAS一维" sheetId="1" r:id="rId1"/>
    <sheet name="SPOOTIAS二维（分析表格）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4" i="2" l="1"/>
  <c r="Y73" i="2"/>
  <c r="Y76" i="2"/>
  <c r="Y72" i="2"/>
  <c r="Y69" i="2"/>
  <c r="Y70" i="2"/>
  <c r="Y71" i="2"/>
  <c r="Y124" i="2"/>
  <c r="Y123" i="2"/>
  <c r="Y122" i="2"/>
  <c r="Y107" i="2"/>
  <c r="Y78" i="2" l="1"/>
  <c r="AB67" i="2"/>
  <c r="AB66" i="2"/>
  <c r="AB64" i="2"/>
  <c r="AB63" i="2"/>
  <c r="AB58" i="2"/>
  <c r="AB57" i="2"/>
  <c r="Y75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102" i="2"/>
  <c r="Y103" i="2"/>
  <c r="Y104" i="2"/>
  <c r="Y105" i="2"/>
  <c r="Y106" i="2"/>
  <c r="Y108" i="2"/>
  <c r="Y109" i="2"/>
  <c r="Y110" i="2"/>
  <c r="Y111" i="2"/>
  <c r="Y112" i="2"/>
  <c r="Y113" i="2"/>
  <c r="Y114" i="2"/>
  <c r="Y115" i="2"/>
  <c r="Y116" i="2"/>
  <c r="Y121" i="2" l="1"/>
  <c r="Y98" i="2"/>
  <c r="Y117" i="2"/>
  <c r="X27" i="1" l="1"/>
  <c r="X26" i="1"/>
  <c r="X25" i="1"/>
  <c r="X24" i="1"/>
  <c r="X23" i="1"/>
  <c r="X22" i="1"/>
  <c r="X21" i="1"/>
  <c r="Y13" i="1"/>
  <c r="X13" i="1"/>
  <c r="Y12" i="1"/>
  <c r="Y11" i="1"/>
  <c r="Y10" i="1"/>
  <c r="X10" i="1"/>
  <c r="Y9" i="1"/>
  <c r="X9" i="1"/>
  <c r="Y8" i="1"/>
  <c r="X8" i="1"/>
  <c r="Y7" i="1"/>
  <c r="X7" i="1"/>
</calcChain>
</file>

<file path=xl/sharedStrings.xml><?xml version="1.0" encoding="utf-8"?>
<sst xmlns="http://schemas.openxmlformats.org/spreadsheetml/2006/main" count="282" uniqueCount="195">
  <si>
    <t>0s</t>
    <phoneticPr fontId="1" type="noConversion"/>
  </si>
  <si>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</si>
  <si>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</si>
  <si>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</si>
  <si>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</si>
  <si>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</si>
  <si>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</si>
  <si>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</si>
  <si>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</si>
  <si>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</si>
  <si>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</si>
  <si>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</si>
  <si>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</si>
  <si>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</si>
  <si>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</si>
  <si>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</si>
  <si>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</si>
  <si>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</si>
  <si>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</si>
  <si>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</si>
  <si>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</si>
  <si>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</si>
  <si>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</si>
  <si>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</si>
  <si>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</si>
  <si>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</si>
  <si>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OOTIAS</t>
    <phoneticPr fontId="1" type="noConversion"/>
  </si>
  <si>
    <t>5m</t>
    <phoneticPr fontId="1" type="noConversion"/>
  </si>
  <si>
    <t>教师言语</t>
    <phoneticPr fontId="1" type="noConversion"/>
  </si>
  <si>
    <t>6m</t>
    <phoneticPr fontId="1" type="noConversion"/>
  </si>
  <si>
    <t>学生言语</t>
    <phoneticPr fontId="1" type="noConversion"/>
  </si>
  <si>
    <t>7m</t>
    <phoneticPr fontId="1" type="noConversion"/>
  </si>
  <si>
    <t>沉默或混乱比率</t>
    <phoneticPr fontId="1" type="noConversion"/>
  </si>
  <si>
    <t>8m</t>
    <phoneticPr fontId="1" type="noConversion"/>
  </si>
  <si>
    <t>做练习比率</t>
    <phoneticPr fontId="1" type="noConversion"/>
  </si>
  <si>
    <t>9m</t>
  </si>
  <si>
    <t>教师操纵技术比率</t>
    <phoneticPr fontId="1" type="noConversion"/>
  </si>
  <si>
    <t>10m</t>
  </si>
  <si>
    <t>学生操纵技术比率</t>
    <phoneticPr fontId="1" type="noConversion"/>
  </si>
  <si>
    <t>11m</t>
  </si>
  <si>
    <t>技术作用学生比例</t>
    <phoneticPr fontId="1" type="noConversion"/>
  </si>
  <si>
    <t>12m</t>
  </si>
  <si>
    <t>13m</t>
  </si>
  <si>
    <t>14m</t>
  </si>
  <si>
    <t>15m</t>
  </si>
  <si>
    <t>16m</t>
  </si>
  <si>
    <t>17m</t>
  </si>
  <si>
    <t>18m</t>
  </si>
  <si>
    <t>学生</t>
    <phoneticPr fontId="1" type="noConversion"/>
  </si>
  <si>
    <t>19m</t>
  </si>
  <si>
    <t>教师言语</t>
    <phoneticPr fontId="1" type="noConversion"/>
  </si>
  <si>
    <t>20m</t>
  </si>
  <si>
    <t>21m</t>
  </si>
  <si>
    <t>沉默或混乱比率</t>
    <phoneticPr fontId="1" type="noConversion"/>
  </si>
  <si>
    <t>22m</t>
  </si>
  <si>
    <t>23m</t>
  </si>
  <si>
    <t>教师操纵技术比率</t>
    <phoneticPr fontId="1" type="noConversion"/>
  </si>
  <si>
    <t>24m</t>
  </si>
  <si>
    <t>学生操纵技术比率</t>
    <phoneticPr fontId="1" type="noConversion"/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</si>
  <si>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</si>
  <si>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</si>
  <si>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</si>
  <si>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</si>
  <si>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</si>
  <si>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</si>
  <si>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</si>
  <si>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</si>
  <si>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</si>
  <si>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</si>
  <si>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</si>
  <si>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</si>
  <si>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</si>
  <si>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</si>
  <si>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资源学</t>
    </r>
    <r>
      <rPr>
        <sz val="11"/>
        <color theme="1"/>
        <rFont val="宋体"/>
        <family val="3"/>
        <charset val="134"/>
      </rPr>
      <t>习</t>
    </r>
  </si>
  <si>
    <t>记笔记</t>
  </si>
  <si>
    <t>静听</t>
  </si>
  <si>
    <t>做练习</t>
  </si>
  <si>
    <r>
      <t>思考问</t>
    </r>
    <r>
      <rPr>
        <sz val="11"/>
        <color theme="1"/>
        <rFont val="宋体"/>
        <family val="3"/>
        <charset val="134"/>
      </rPr>
      <t>题</t>
    </r>
  </si>
  <si>
    <t>沉默或混乱</t>
  </si>
  <si>
    <t>讨论无关事宜</t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</si>
  <si>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</si>
  <si>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</si>
  <si>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</si>
  <si>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</si>
  <si>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</si>
  <si>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</si>
  <si>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</si>
  <si>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</si>
  <si>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</si>
  <si>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t>主要行为（次数）</t>
    <phoneticPr fontId="1" type="noConversion"/>
  </si>
  <si>
    <t>学生本人维度编码变量</t>
    <phoneticPr fontId="1" type="noConversion"/>
  </si>
  <si>
    <t>教师和同学沉默或混乱</t>
  </si>
  <si>
    <r>
      <t>讨</t>
    </r>
    <r>
      <rPr>
        <sz val="11"/>
        <color theme="1"/>
        <rFont val="宋体"/>
        <family val="3"/>
        <charset val="134"/>
      </rPr>
      <t>论</t>
    </r>
  </si>
  <si>
    <t>静听或沉默</t>
  </si>
  <si>
    <r>
      <t>批</t>
    </r>
    <r>
      <rPr>
        <sz val="11"/>
        <color theme="1"/>
        <rFont val="宋体"/>
        <family val="3"/>
        <charset val="134"/>
      </rPr>
      <t>评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</si>
  <si>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</si>
  <si>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</si>
  <si>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</si>
  <si>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</si>
  <si>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</si>
  <si>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</si>
  <si>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</si>
  <si>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</si>
  <si>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</si>
  <si>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</si>
  <si>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</si>
  <si>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</si>
  <si>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</si>
  <si>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</si>
  <si>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</si>
  <si>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</si>
  <si>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t>技术作用学生比例</t>
    <phoneticPr fontId="1" type="noConversion"/>
  </si>
  <si>
    <t>教师操纵技术比率</t>
    <phoneticPr fontId="1" type="noConversion"/>
  </si>
  <si>
    <t>教师言语比率</t>
    <phoneticPr fontId="1" type="noConversion"/>
  </si>
  <si>
    <t xml:space="preserve">SPOOTIAS </t>
    <phoneticPr fontId="1" type="noConversion"/>
  </si>
  <si>
    <t>8m</t>
  </si>
  <si>
    <t>7m</t>
  </si>
  <si>
    <t>6m</t>
  </si>
  <si>
    <t>成果展示</t>
    <phoneticPr fontId="1" type="noConversion"/>
  </si>
  <si>
    <t>5m</t>
  </si>
  <si>
    <t>实践创作（小组）</t>
    <phoneticPr fontId="1" type="noConversion"/>
  </si>
  <si>
    <t>4m</t>
  </si>
  <si>
    <t>实践创作（个人）</t>
    <phoneticPr fontId="1" type="noConversion"/>
  </si>
  <si>
    <t>3m</t>
  </si>
  <si>
    <t>自主练习</t>
    <phoneticPr fontId="1" type="noConversion"/>
  </si>
  <si>
    <t>2m</t>
    <phoneticPr fontId="1" type="noConversion"/>
  </si>
  <si>
    <t>资源学习</t>
    <phoneticPr fontId="1" type="noConversion"/>
  </si>
  <si>
    <t>1m</t>
    <phoneticPr fontId="1" type="noConversion"/>
  </si>
  <si>
    <t>学生使用技术</t>
    <phoneticPr fontId="1" type="noConversion"/>
  </si>
  <si>
    <t>0m</t>
    <phoneticPr fontId="1" type="noConversion"/>
  </si>
  <si>
    <t>60s</t>
    <phoneticPr fontId="1" type="noConversion"/>
  </si>
  <si>
    <t>57s</t>
    <phoneticPr fontId="1" type="noConversion"/>
  </si>
  <si>
    <t>54s</t>
    <phoneticPr fontId="1" type="noConversion"/>
  </si>
  <si>
    <t>51s</t>
    <phoneticPr fontId="1" type="noConversion"/>
  </si>
  <si>
    <t>48s</t>
    <phoneticPr fontId="1" type="noConversion"/>
  </si>
  <si>
    <t>45s</t>
    <phoneticPr fontId="1" type="noConversion"/>
  </si>
  <si>
    <t>42s</t>
    <phoneticPr fontId="1" type="noConversion"/>
  </si>
  <si>
    <t>39s</t>
    <phoneticPr fontId="1" type="noConversion"/>
  </si>
  <si>
    <t>36s</t>
    <phoneticPr fontId="1" type="noConversion"/>
  </si>
  <si>
    <t>33s</t>
    <phoneticPr fontId="1" type="noConversion"/>
  </si>
  <si>
    <t>30s</t>
    <phoneticPr fontId="1" type="noConversion"/>
  </si>
  <si>
    <t>27s</t>
    <phoneticPr fontId="1" type="noConversion"/>
  </si>
  <si>
    <t>24s</t>
    <phoneticPr fontId="1" type="noConversion"/>
  </si>
  <si>
    <t>21s</t>
    <phoneticPr fontId="1" type="noConversion"/>
  </si>
  <si>
    <t>18s</t>
    <phoneticPr fontId="1" type="noConversion"/>
  </si>
  <si>
    <t>15s</t>
    <phoneticPr fontId="1" type="noConversion"/>
  </si>
  <si>
    <t>12s</t>
    <phoneticPr fontId="1" type="noConversion"/>
  </si>
  <si>
    <t>9s</t>
    <phoneticPr fontId="1" type="noConversion"/>
  </si>
  <si>
    <t>6s</t>
    <phoneticPr fontId="1" type="noConversion"/>
  </si>
  <si>
    <t>3s</t>
    <phoneticPr fontId="1" type="noConversion"/>
  </si>
  <si>
    <t>0s</t>
    <phoneticPr fontId="1" type="noConversion"/>
  </si>
  <si>
    <t>学生</t>
    <phoneticPr fontId="1" type="noConversion"/>
  </si>
  <si>
    <t>34m</t>
    <phoneticPr fontId="1" type="noConversion"/>
  </si>
  <si>
    <t>33m</t>
    <phoneticPr fontId="1" type="noConversion"/>
  </si>
  <si>
    <t>32m</t>
    <phoneticPr fontId="1" type="noConversion"/>
  </si>
  <si>
    <t>31m</t>
    <phoneticPr fontId="1" type="noConversion"/>
  </si>
  <si>
    <t>29m</t>
    <phoneticPr fontId="1" type="noConversion"/>
  </si>
  <si>
    <t>28m</t>
    <phoneticPr fontId="1" type="noConversion"/>
  </si>
  <si>
    <t>27m</t>
    <phoneticPr fontId="1" type="noConversion"/>
  </si>
  <si>
    <t>实践创作（个人）</t>
    <phoneticPr fontId="1" type="noConversion"/>
  </si>
  <si>
    <t>8m</t>
    <phoneticPr fontId="1" type="noConversion"/>
  </si>
  <si>
    <t>7m</t>
    <phoneticPr fontId="1" type="noConversion"/>
  </si>
  <si>
    <t>作品分析与评价</t>
    <phoneticPr fontId="1" type="noConversion"/>
  </si>
  <si>
    <t>6m</t>
    <phoneticPr fontId="1" type="noConversion"/>
  </si>
  <si>
    <t>学情分析</t>
    <phoneticPr fontId="1" type="noConversion"/>
  </si>
  <si>
    <t>5m</t>
    <phoneticPr fontId="1" type="noConversion"/>
  </si>
  <si>
    <t>资源演示</t>
    <phoneticPr fontId="1" type="noConversion"/>
  </si>
  <si>
    <t>4m</t>
    <phoneticPr fontId="1" type="noConversion"/>
  </si>
  <si>
    <t>软件、设备工具切换</t>
    <phoneticPr fontId="1" type="noConversion"/>
  </si>
  <si>
    <t>3m</t>
    <phoneticPr fontId="1" type="noConversion"/>
  </si>
  <si>
    <t>33s</t>
    <phoneticPr fontId="1" type="noConversion"/>
  </si>
  <si>
    <t>12s</t>
    <phoneticPr fontId="1" type="noConversion"/>
  </si>
  <si>
    <t>6s</t>
    <phoneticPr fontId="1" type="noConversion"/>
  </si>
  <si>
    <t>学生观察到的教师或同学</t>
    <phoneticPr fontId="1" type="noConversion"/>
  </si>
  <si>
    <t>学生视角的课堂结构</t>
    <phoneticPr fontId="1" type="noConversion"/>
  </si>
  <si>
    <t>旁观者OOTIAS</t>
    <phoneticPr fontId="1" type="noConversion"/>
  </si>
  <si>
    <t>学生OOTIAS</t>
    <phoneticPr fontId="1" type="noConversion"/>
  </si>
  <si>
    <t xml:space="preserve">学生SPOOTIAS </t>
    <phoneticPr fontId="1" type="noConversion"/>
  </si>
  <si>
    <t>同学言语比率</t>
    <phoneticPr fontId="1" type="noConversion"/>
  </si>
  <si>
    <t>同学言语比率</t>
    <phoneticPr fontId="1" type="noConversion"/>
  </si>
  <si>
    <t>学生言语比率</t>
    <phoneticPr fontId="1" type="noConversion"/>
  </si>
  <si>
    <t>教师沉默或静听比率</t>
    <phoneticPr fontId="1" type="noConversion"/>
  </si>
  <si>
    <t>同学静听或沉默比率</t>
    <phoneticPr fontId="1" type="noConversion"/>
  </si>
  <si>
    <t>学生静听或沉默比率</t>
    <phoneticPr fontId="1" type="noConversion"/>
  </si>
  <si>
    <t>课堂沉默或混乱比率</t>
    <phoneticPr fontId="1" type="noConversion"/>
  </si>
  <si>
    <t>学生记笔记或做练习比率</t>
    <phoneticPr fontId="1" type="noConversion"/>
  </si>
  <si>
    <t>同学操纵技术比率</t>
    <phoneticPr fontId="1" type="noConversion"/>
  </si>
  <si>
    <t>学生操纵技术比率</t>
    <phoneticPr fontId="1" type="noConversion"/>
  </si>
  <si>
    <t>同学记笔记或做练习比率</t>
    <phoneticPr fontId="1" type="noConversion"/>
  </si>
  <si>
    <t>教师操纵技术比率</t>
    <phoneticPr fontId="1" type="noConversion"/>
  </si>
  <si>
    <t>学生言语</t>
    <phoneticPr fontId="1" type="noConversion"/>
  </si>
  <si>
    <t>同学静听、沉默或混乱比率</t>
    <phoneticPr fontId="1" type="noConversion"/>
  </si>
  <si>
    <t>同学做练习、记笔记比率</t>
    <phoneticPr fontId="1" type="noConversion"/>
  </si>
  <si>
    <t>课堂沉默比率</t>
    <phoneticPr fontId="1" type="noConversion"/>
  </si>
  <si>
    <t>同学操纵技术比率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</si>
</sst>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0" fillId="3" borderId="0" xfId="0" applyNumberFormat="1" applyFon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0" fontId="0" fillId="0" borderId="0" xfId="0" applyNumberFormat="1">
      <alignment vertical="center"/>
    </xf>
    <xf numFmtId="176" fontId="0" fillId="7" borderId="0" xfId="0" applyNumberFormat="1" applyFill="1">
      <alignment vertical="center"/>
    </xf>
    <xf numFmtId="176" fontId="0" fillId="8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9" borderId="9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7" borderId="0" xfId="0" applyFill="1">
      <alignment vertical="center"/>
    </xf>
    <xf numFmtId="0" fontId="0" fillId="0" borderId="12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5" xfId="0" applyFill="1" applyBorder="1">
      <alignment vertical="center"/>
    </xf>
    <xf numFmtId="10" fontId="0" fillId="0" borderId="0" xfId="0" applyNumberFormat="1" applyBorder="1">
      <alignment vertical="center"/>
    </xf>
    <xf numFmtId="10" fontId="0" fillId="0" borderId="4" xfId="0" applyNumberFormat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3" xfId="0" applyFill="1" applyBorder="1">
      <alignment vertical="center"/>
    </xf>
    <xf numFmtId="10" fontId="0" fillId="0" borderId="2" xfId="0" applyNumberForma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W20" sqref="W20:X27"/>
    </sheetView>
  </sheetViews>
  <sheetFormatPr defaultRowHeight="13.5" x14ac:dyDescent="0.15"/>
  <cols>
    <col min="23" max="23" width="16.75" customWidth="1"/>
  </cols>
  <sheetData>
    <row r="1" spans="1:2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Y1" s="14"/>
      <c r="Z1" s="14"/>
    </row>
    <row r="2" spans="1:26" x14ac:dyDescent="0.15">
      <c r="A2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x14ac:dyDescent="0.15">
      <c r="A3" t="s">
        <v>22</v>
      </c>
      <c r="B3" s="2"/>
      <c r="C3" s="2"/>
      <c r="D3" s="2"/>
      <c r="E3" s="2"/>
      <c r="F3" s="2"/>
      <c r="G3" s="2"/>
      <c r="H3" s="2"/>
      <c r="I3" s="3">
        <v>5</v>
      </c>
      <c r="J3" s="4">
        <v>14</v>
      </c>
      <c r="K3" s="4">
        <v>14</v>
      </c>
      <c r="L3" s="4">
        <v>14</v>
      </c>
      <c r="M3" s="2">
        <v>14</v>
      </c>
      <c r="N3" s="2">
        <v>14</v>
      </c>
      <c r="O3" s="2">
        <v>14</v>
      </c>
      <c r="P3" s="2">
        <v>4</v>
      </c>
      <c r="Q3" s="2">
        <v>14</v>
      </c>
      <c r="R3" s="2">
        <v>14</v>
      </c>
      <c r="S3" s="2">
        <v>14</v>
      </c>
      <c r="T3" s="2">
        <v>12</v>
      </c>
      <c r="U3" s="2">
        <v>12</v>
      </c>
    </row>
    <row r="4" spans="1:26" x14ac:dyDescent="0.15">
      <c r="A4" t="s">
        <v>23</v>
      </c>
      <c r="B4" s="2">
        <v>12</v>
      </c>
      <c r="C4" s="5">
        <v>12</v>
      </c>
      <c r="D4" s="2">
        <v>12</v>
      </c>
      <c r="E4" s="2">
        <v>12</v>
      </c>
      <c r="F4" s="2">
        <v>12</v>
      </c>
      <c r="G4" s="2">
        <v>14</v>
      </c>
      <c r="H4" s="2">
        <v>14</v>
      </c>
      <c r="I4" s="2">
        <v>14</v>
      </c>
      <c r="J4" s="2">
        <v>14</v>
      </c>
      <c r="K4" s="2">
        <v>14</v>
      </c>
      <c r="L4" s="2">
        <v>14</v>
      </c>
      <c r="M4" s="2">
        <v>14</v>
      </c>
      <c r="N4" s="2">
        <v>14</v>
      </c>
      <c r="O4" s="2">
        <v>12</v>
      </c>
      <c r="P4" s="2">
        <v>6</v>
      </c>
      <c r="Q4" s="2">
        <v>6</v>
      </c>
      <c r="R4" s="2">
        <v>6</v>
      </c>
      <c r="S4" s="2">
        <v>2</v>
      </c>
      <c r="T4" s="4">
        <v>2</v>
      </c>
      <c r="U4" s="4">
        <v>13</v>
      </c>
    </row>
    <row r="5" spans="1:26" x14ac:dyDescent="0.15">
      <c r="A5" t="s">
        <v>24</v>
      </c>
      <c r="B5" s="4">
        <v>4</v>
      </c>
      <c r="C5" s="4">
        <v>14</v>
      </c>
      <c r="D5" s="4">
        <v>15</v>
      </c>
      <c r="E5" s="4">
        <v>15</v>
      </c>
      <c r="F5" s="4">
        <v>15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4</v>
      </c>
      <c r="M5" s="4">
        <v>14</v>
      </c>
      <c r="N5" s="4">
        <v>14</v>
      </c>
      <c r="O5" s="4">
        <v>1</v>
      </c>
      <c r="P5" s="4">
        <v>8</v>
      </c>
      <c r="Q5" s="6">
        <v>6</v>
      </c>
      <c r="R5" s="6">
        <v>6</v>
      </c>
      <c r="S5" s="6">
        <v>6</v>
      </c>
      <c r="T5" s="2">
        <v>6</v>
      </c>
      <c r="U5" s="2">
        <v>6</v>
      </c>
      <c r="W5">
        <v>671</v>
      </c>
    </row>
    <row r="6" spans="1:26" x14ac:dyDescent="0.15">
      <c r="A6" t="s">
        <v>25</v>
      </c>
      <c r="B6" s="1">
        <v>6</v>
      </c>
      <c r="C6" s="1">
        <v>6</v>
      </c>
      <c r="D6" s="1">
        <v>1</v>
      </c>
      <c r="E6" s="1">
        <v>6</v>
      </c>
      <c r="F6" s="1">
        <v>14</v>
      </c>
      <c r="G6" s="1">
        <v>6</v>
      </c>
      <c r="H6" s="5">
        <v>3</v>
      </c>
      <c r="I6" s="5">
        <v>8</v>
      </c>
      <c r="J6" s="1">
        <v>3</v>
      </c>
      <c r="K6" s="5">
        <v>10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W6" s="1" t="s">
        <v>26</v>
      </c>
      <c r="X6" s="1"/>
      <c r="Y6" s="1"/>
    </row>
    <row r="7" spans="1:26" x14ac:dyDescent="0.15">
      <c r="A7" t="s">
        <v>27</v>
      </c>
      <c r="B7" s="1">
        <v>4</v>
      </c>
      <c r="C7" s="1">
        <v>9</v>
      </c>
      <c r="D7" s="1">
        <v>9</v>
      </c>
      <c r="E7" s="1">
        <v>9</v>
      </c>
      <c r="F7" s="1">
        <v>9</v>
      </c>
      <c r="G7" s="1">
        <v>9</v>
      </c>
      <c r="H7" s="1">
        <v>9</v>
      </c>
      <c r="I7" s="1">
        <v>9</v>
      </c>
      <c r="J7" s="7">
        <v>9</v>
      </c>
      <c r="K7" s="7">
        <v>9</v>
      </c>
      <c r="L7" s="7">
        <v>9</v>
      </c>
      <c r="M7" s="7">
        <v>9</v>
      </c>
      <c r="N7" s="7">
        <v>2</v>
      </c>
      <c r="O7" s="2">
        <v>2</v>
      </c>
      <c r="P7" s="2">
        <v>4</v>
      </c>
      <c r="Q7" s="2">
        <v>4</v>
      </c>
      <c r="R7" s="2">
        <v>4</v>
      </c>
      <c r="S7" s="2">
        <v>4</v>
      </c>
      <c r="T7" s="2">
        <v>9</v>
      </c>
      <c r="U7" s="2">
        <v>4</v>
      </c>
      <c r="W7" s="8" t="s">
        <v>28</v>
      </c>
      <c r="X7" s="1">
        <f>COUNTIF(B2:U36,"1")+COUNTIF(B2:U36,"2")+COUNTIF(B2:U36,"3")+COUNTIF(B2:U36,"4")+COUNTIF(B2:U36,"5")+COUNTIF(B2:U36,"6")+COUNTIF(B2:U36,"7")+COUNTIF(B2:U36,"8")</f>
        <v>610</v>
      </c>
      <c r="Y7" s="9">
        <f>610/671</f>
        <v>0.90909090909090906</v>
      </c>
    </row>
    <row r="8" spans="1:26" x14ac:dyDescent="0.15">
      <c r="A8" t="s">
        <v>29</v>
      </c>
      <c r="B8" s="1">
        <v>6</v>
      </c>
      <c r="C8" s="1">
        <v>6</v>
      </c>
      <c r="D8" s="1">
        <v>6</v>
      </c>
      <c r="E8" s="1">
        <v>10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2">
        <v>6</v>
      </c>
      <c r="O8" s="10">
        <v>6</v>
      </c>
      <c r="P8" s="10">
        <v>6</v>
      </c>
      <c r="Q8" s="10">
        <v>6</v>
      </c>
      <c r="R8" s="10">
        <v>6</v>
      </c>
      <c r="S8" s="11">
        <v>6</v>
      </c>
      <c r="T8" s="11">
        <v>6</v>
      </c>
      <c r="U8" s="11">
        <v>4</v>
      </c>
      <c r="W8" s="12" t="s">
        <v>30</v>
      </c>
      <c r="X8" s="1">
        <f>COUNTIF(B2:U36,"9")+COUNTIF(B2:U36,"10")+COUNTIF(B2:U36,"11")+COUNTIF(B2:U36,"12")</f>
        <v>31</v>
      </c>
      <c r="Y8" s="9">
        <f>31/671</f>
        <v>4.6199701937406856E-2</v>
      </c>
    </row>
    <row r="9" spans="1:26" x14ac:dyDescent="0.15">
      <c r="A9" t="s">
        <v>31</v>
      </c>
      <c r="B9" s="1">
        <v>9</v>
      </c>
      <c r="C9" s="1">
        <v>4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  <c r="L9" s="1">
        <v>4</v>
      </c>
      <c r="M9" s="1">
        <v>6</v>
      </c>
      <c r="N9" s="2">
        <v>6</v>
      </c>
      <c r="O9" s="2">
        <v>6</v>
      </c>
      <c r="P9" s="2">
        <v>6</v>
      </c>
      <c r="Q9" s="2">
        <v>6</v>
      </c>
      <c r="R9" s="1">
        <v>2</v>
      </c>
      <c r="S9" s="1">
        <v>6</v>
      </c>
      <c r="T9" s="1">
        <v>6</v>
      </c>
      <c r="U9" s="1">
        <v>6</v>
      </c>
      <c r="W9" s="12" t="s">
        <v>32</v>
      </c>
      <c r="X9" s="1">
        <f>COUNTIF(B2:U36,"13")</f>
        <v>6</v>
      </c>
      <c r="Y9" s="9">
        <f>6/671</f>
        <v>8.9418777943368107E-3</v>
      </c>
    </row>
    <row r="10" spans="1:26" x14ac:dyDescent="0.15">
      <c r="A10" t="s">
        <v>33</v>
      </c>
      <c r="B10" s="1">
        <v>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2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2">
        <v>6</v>
      </c>
      <c r="T10" s="2">
        <v>6</v>
      </c>
      <c r="U10" s="2">
        <v>6</v>
      </c>
      <c r="W10" s="12" t="s">
        <v>34</v>
      </c>
      <c r="X10" s="1">
        <f>COUNTIF(B2:U36,"15")</f>
        <v>3</v>
      </c>
      <c r="Y10" s="9">
        <f>3/671</f>
        <v>4.4709388971684054E-3</v>
      </c>
    </row>
    <row r="11" spans="1:26" x14ac:dyDescent="0.15">
      <c r="A11" t="s">
        <v>35</v>
      </c>
      <c r="B11" s="1">
        <v>6</v>
      </c>
      <c r="C11" s="1">
        <v>6</v>
      </c>
      <c r="D11" s="1">
        <v>6</v>
      </c>
      <c r="E11" s="1">
        <v>6</v>
      </c>
      <c r="F11" s="1">
        <v>14</v>
      </c>
      <c r="G11" s="1">
        <v>1</v>
      </c>
      <c r="H11" s="1">
        <v>6</v>
      </c>
      <c r="I11" s="1">
        <v>6</v>
      </c>
      <c r="J11" s="2">
        <v>6</v>
      </c>
      <c r="K11" s="2">
        <v>6</v>
      </c>
      <c r="L11" s="2">
        <v>6</v>
      </c>
      <c r="M11" s="2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2">
        <v>6</v>
      </c>
      <c r="T11" s="2">
        <v>6</v>
      </c>
      <c r="U11" s="2">
        <v>6</v>
      </c>
      <c r="W11" s="12" t="s">
        <v>36</v>
      </c>
      <c r="X11" s="1">
        <v>21</v>
      </c>
      <c r="Y11" s="9">
        <f>21/671</f>
        <v>3.129657228017884E-2</v>
      </c>
    </row>
    <row r="12" spans="1:26" x14ac:dyDescent="0.15">
      <c r="A12" t="s">
        <v>37</v>
      </c>
      <c r="B12" s="1">
        <v>6</v>
      </c>
      <c r="C12" s="1">
        <v>6</v>
      </c>
      <c r="D12" s="2">
        <v>6</v>
      </c>
      <c r="E12" s="2">
        <v>6</v>
      </c>
      <c r="F12" s="2">
        <v>6</v>
      </c>
      <c r="G12" s="2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2">
        <v>6</v>
      </c>
      <c r="N12" s="2">
        <v>6</v>
      </c>
      <c r="O12" s="2">
        <v>6</v>
      </c>
      <c r="P12" s="2">
        <v>6</v>
      </c>
      <c r="Q12" s="1">
        <v>6</v>
      </c>
      <c r="R12" s="1">
        <v>6</v>
      </c>
      <c r="S12" s="1">
        <v>6</v>
      </c>
      <c r="T12" s="1">
        <v>6</v>
      </c>
      <c r="U12" s="2">
        <v>6</v>
      </c>
      <c r="W12" s="12" t="s">
        <v>38</v>
      </c>
      <c r="X12" s="1">
        <v>29</v>
      </c>
      <c r="Y12" s="9">
        <f>29/671</f>
        <v>4.3219076005961254E-2</v>
      </c>
    </row>
    <row r="13" spans="1:26" x14ac:dyDescent="0.15">
      <c r="A13" t="s">
        <v>39</v>
      </c>
      <c r="B13" s="1">
        <v>6</v>
      </c>
      <c r="C13" s="1">
        <v>6</v>
      </c>
      <c r="D13" s="2">
        <v>6</v>
      </c>
      <c r="E13" s="2">
        <v>6</v>
      </c>
      <c r="F13" s="2">
        <v>6</v>
      </c>
      <c r="G13" s="2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2">
        <v>6</v>
      </c>
      <c r="N13" s="2">
        <v>6</v>
      </c>
      <c r="O13" s="2">
        <v>6</v>
      </c>
      <c r="P13" s="2">
        <v>6</v>
      </c>
      <c r="Q13" s="1">
        <v>6</v>
      </c>
      <c r="R13" s="1">
        <v>6</v>
      </c>
      <c r="S13" s="1">
        <v>6</v>
      </c>
      <c r="T13" s="1">
        <v>6</v>
      </c>
      <c r="U13" s="2">
        <v>6</v>
      </c>
      <c r="W13" s="12" t="s">
        <v>40</v>
      </c>
      <c r="X13" s="2">
        <f>SUM(X11:X12)</f>
        <v>50</v>
      </c>
      <c r="Y13" s="9">
        <f>50/671</f>
        <v>7.4515648286140088E-2</v>
      </c>
    </row>
    <row r="14" spans="1:26" x14ac:dyDescent="0.15">
      <c r="A14" t="s">
        <v>41</v>
      </c>
      <c r="B14" s="1">
        <v>6</v>
      </c>
      <c r="C14" s="1">
        <v>6</v>
      </c>
      <c r="D14" s="2">
        <v>6</v>
      </c>
      <c r="E14" s="2">
        <v>6</v>
      </c>
      <c r="F14" s="2">
        <v>6</v>
      </c>
      <c r="G14" s="2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2">
        <v>6</v>
      </c>
      <c r="N14" s="2">
        <v>6</v>
      </c>
      <c r="O14" s="2">
        <v>6</v>
      </c>
      <c r="P14" s="2">
        <v>6</v>
      </c>
      <c r="Q14" s="1">
        <v>6</v>
      </c>
      <c r="R14" s="1">
        <v>6</v>
      </c>
      <c r="S14" s="1">
        <v>6</v>
      </c>
      <c r="T14" s="1">
        <v>6</v>
      </c>
      <c r="U14" s="2">
        <v>6</v>
      </c>
    </row>
    <row r="15" spans="1:26" x14ac:dyDescent="0.15">
      <c r="A15" t="s">
        <v>42</v>
      </c>
      <c r="B15" s="1">
        <v>6</v>
      </c>
      <c r="C15" s="1">
        <v>6</v>
      </c>
      <c r="D15" s="2">
        <v>6</v>
      </c>
      <c r="E15" s="2">
        <v>6</v>
      </c>
      <c r="F15" s="2">
        <v>6</v>
      </c>
      <c r="G15" s="2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2">
        <v>6</v>
      </c>
      <c r="N15" s="2">
        <v>6</v>
      </c>
      <c r="O15" s="2">
        <v>6</v>
      </c>
      <c r="P15" s="2">
        <v>6</v>
      </c>
      <c r="Q15" s="1">
        <v>6</v>
      </c>
      <c r="R15" s="1">
        <v>6</v>
      </c>
      <c r="S15" s="1">
        <v>6</v>
      </c>
      <c r="T15" s="1">
        <v>6</v>
      </c>
      <c r="U15" s="2">
        <v>6</v>
      </c>
    </row>
    <row r="16" spans="1:26" x14ac:dyDescent="0.15">
      <c r="A16" t="s">
        <v>43</v>
      </c>
      <c r="B16" s="1">
        <v>6</v>
      </c>
      <c r="C16" s="1">
        <v>6</v>
      </c>
      <c r="D16" s="2">
        <v>6</v>
      </c>
      <c r="E16" s="2">
        <v>6</v>
      </c>
      <c r="F16" s="2">
        <v>6</v>
      </c>
      <c r="G16" s="2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2">
        <v>6</v>
      </c>
      <c r="N16" s="2">
        <v>6</v>
      </c>
      <c r="O16" s="2">
        <v>6</v>
      </c>
      <c r="P16" s="2">
        <v>6</v>
      </c>
      <c r="Q16" s="1">
        <v>6</v>
      </c>
      <c r="R16" s="1">
        <v>6</v>
      </c>
      <c r="S16" s="1">
        <v>6</v>
      </c>
      <c r="T16" s="1">
        <v>6</v>
      </c>
      <c r="U16" s="2">
        <v>6</v>
      </c>
    </row>
    <row r="17" spans="1:24" x14ac:dyDescent="0.15">
      <c r="A17" t="s">
        <v>44</v>
      </c>
      <c r="B17" s="1">
        <v>6</v>
      </c>
      <c r="C17" s="1">
        <v>6</v>
      </c>
      <c r="D17" s="2">
        <v>6</v>
      </c>
      <c r="E17" s="2">
        <v>6</v>
      </c>
      <c r="F17" s="2">
        <v>6</v>
      </c>
      <c r="G17" s="2">
        <v>6</v>
      </c>
      <c r="H17" s="1">
        <v>6</v>
      </c>
      <c r="I17" s="1">
        <v>6</v>
      </c>
      <c r="J17" s="1">
        <v>6</v>
      </c>
      <c r="K17" s="1">
        <v>6</v>
      </c>
      <c r="L17" s="1">
        <v>6</v>
      </c>
      <c r="M17" s="2">
        <v>6</v>
      </c>
      <c r="N17" s="2">
        <v>6</v>
      </c>
      <c r="O17" s="2">
        <v>6</v>
      </c>
      <c r="P17" s="2">
        <v>6</v>
      </c>
      <c r="Q17" s="1">
        <v>6</v>
      </c>
      <c r="R17" s="1">
        <v>6</v>
      </c>
      <c r="S17" s="1">
        <v>6</v>
      </c>
      <c r="T17" s="1">
        <v>6</v>
      </c>
      <c r="U17" s="2">
        <v>6</v>
      </c>
    </row>
    <row r="18" spans="1:24" x14ac:dyDescent="0.15">
      <c r="A18" t="s">
        <v>45</v>
      </c>
      <c r="B18" s="1">
        <v>6</v>
      </c>
      <c r="C18" s="1">
        <v>6</v>
      </c>
      <c r="D18" s="2">
        <v>6</v>
      </c>
      <c r="E18" s="2">
        <v>6</v>
      </c>
      <c r="F18" s="2">
        <v>6</v>
      </c>
      <c r="G18" s="2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2">
        <v>6</v>
      </c>
      <c r="N18" s="2">
        <v>6</v>
      </c>
      <c r="O18" s="2">
        <v>6</v>
      </c>
      <c r="P18" s="2">
        <v>6</v>
      </c>
      <c r="Q18" s="1">
        <v>6</v>
      </c>
      <c r="R18" s="1">
        <v>6</v>
      </c>
      <c r="S18" s="1">
        <v>6</v>
      </c>
      <c r="T18" s="1">
        <v>6</v>
      </c>
      <c r="U18" s="2">
        <v>6</v>
      </c>
    </row>
    <row r="19" spans="1:24" x14ac:dyDescent="0.15">
      <c r="A19" t="s">
        <v>46</v>
      </c>
      <c r="B19" s="1">
        <v>6</v>
      </c>
      <c r="C19" s="1">
        <v>6</v>
      </c>
      <c r="D19" s="2">
        <v>6</v>
      </c>
      <c r="E19" s="2">
        <v>6</v>
      </c>
      <c r="F19" s="2">
        <v>6</v>
      </c>
      <c r="G19" s="2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2">
        <v>6</v>
      </c>
      <c r="N19" s="2">
        <v>6</v>
      </c>
      <c r="O19" s="2">
        <v>6</v>
      </c>
      <c r="P19" s="2">
        <v>6</v>
      </c>
      <c r="Q19" s="1">
        <v>6</v>
      </c>
      <c r="R19" s="1">
        <v>6</v>
      </c>
      <c r="S19" s="1">
        <v>6</v>
      </c>
      <c r="T19" s="1">
        <v>6</v>
      </c>
      <c r="U19" s="2">
        <v>6</v>
      </c>
    </row>
    <row r="20" spans="1:24" x14ac:dyDescent="0.15">
      <c r="A20" t="s">
        <v>47</v>
      </c>
      <c r="B20" s="1">
        <v>6</v>
      </c>
      <c r="C20" s="1">
        <v>6</v>
      </c>
      <c r="D20" s="2">
        <v>6</v>
      </c>
      <c r="E20" s="2">
        <v>6</v>
      </c>
      <c r="F20" s="2">
        <v>6</v>
      </c>
      <c r="G20" s="2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2">
        <v>6</v>
      </c>
      <c r="N20" s="2">
        <v>6</v>
      </c>
      <c r="O20" s="2">
        <v>6</v>
      </c>
      <c r="P20" s="2">
        <v>6</v>
      </c>
      <c r="Q20" s="1">
        <v>6</v>
      </c>
      <c r="R20" s="1">
        <v>6</v>
      </c>
      <c r="S20" s="1">
        <v>6</v>
      </c>
      <c r="T20" s="1">
        <v>6</v>
      </c>
      <c r="U20" s="2">
        <v>6</v>
      </c>
      <c r="W20" s="1" t="s">
        <v>26</v>
      </c>
      <c r="X20" t="s">
        <v>48</v>
      </c>
    </row>
    <row r="21" spans="1:24" x14ac:dyDescent="0.15">
      <c r="A21" t="s">
        <v>49</v>
      </c>
      <c r="B21" s="1">
        <v>6</v>
      </c>
      <c r="C21" s="1">
        <v>6</v>
      </c>
      <c r="D21" s="2">
        <v>6</v>
      </c>
      <c r="E21" s="2">
        <v>6</v>
      </c>
      <c r="F21" s="2">
        <v>6</v>
      </c>
      <c r="G21" s="2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2">
        <v>6</v>
      </c>
      <c r="N21" s="2">
        <v>6</v>
      </c>
      <c r="O21" s="2">
        <v>6</v>
      </c>
      <c r="P21" s="2">
        <v>6</v>
      </c>
      <c r="Q21" s="1">
        <v>6</v>
      </c>
      <c r="R21" s="1">
        <v>6</v>
      </c>
      <c r="S21" s="1">
        <v>6</v>
      </c>
      <c r="T21" s="1">
        <v>6</v>
      </c>
      <c r="U21" s="2">
        <v>6</v>
      </c>
      <c r="W21" s="13" t="s">
        <v>50</v>
      </c>
      <c r="X21" s="9">
        <f>610/671</f>
        <v>0.90909090909090906</v>
      </c>
    </row>
    <row r="22" spans="1:24" x14ac:dyDescent="0.15">
      <c r="A22" t="s">
        <v>51</v>
      </c>
      <c r="B22" s="1">
        <v>6</v>
      </c>
      <c r="C22" s="1">
        <v>6</v>
      </c>
      <c r="D22" s="2">
        <v>6</v>
      </c>
      <c r="E22" s="2">
        <v>6</v>
      </c>
      <c r="F22" s="2">
        <v>6</v>
      </c>
      <c r="G22" s="2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2">
        <v>6</v>
      </c>
      <c r="N22" s="2">
        <v>6</v>
      </c>
      <c r="O22" s="2">
        <v>6</v>
      </c>
      <c r="P22" s="2">
        <v>6</v>
      </c>
      <c r="Q22" s="1">
        <v>6</v>
      </c>
      <c r="R22" s="1">
        <v>6</v>
      </c>
      <c r="S22" s="1">
        <v>6</v>
      </c>
      <c r="T22" s="1">
        <v>6</v>
      </c>
      <c r="U22" s="2">
        <v>6</v>
      </c>
      <c r="W22" s="2" t="s">
        <v>30</v>
      </c>
      <c r="X22" s="9">
        <f>31/671</f>
        <v>4.6199701937406856E-2</v>
      </c>
    </row>
    <row r="23" spans="1:24" x14ac:dyDescent="0.15">
      <c r="A23" t="s">
        <v>52</v>
      </c>
      <c r="B23" s="1">
        <v>6</v>
      </c>
      <c r="C23" s="1">
        <v>6</v>
      </c>
      <c r="D23" s="2">
        <v>6</v>
      </c>
      <c r="E23" s="2">
        <v>6</v>
      </c>
      <c r="F23" s="2">
        <v>6</v>
      </c>
      <c r="G23" s="2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2">
        <v>6</v>
      </c>
      <c r="N23" s="2">
        <v>6</v>
      </c>
      <c r="O23" s="2">
        <v>6</v>
      </c>
      <c r="P23" s="2">
        <v>6</v>
      </c>
      <c r="Q23" s="1">
        <v>6</v>
      </c>
      <c r="R23" s="1">
        <v>6</v>
      </c>
      <c r="S23" s="1">
        <v>6</v>
      </c>
      <c r="T23" s="1">
        <v>6</v>
      </c>
      <c r="U23" s="2">
        <v>6</v>
      </c>
      <c r="W23" s="2" t="s">
        <v>53</v>
      </c>
      <c r="X23" s="9">
        <f>6/671</f>
        <v>8.9418777943368107E-3</v>
      </c>
    </row>
    <row r="24" spans="1:24" x14ac:dyDescent="0.15">
      <c r="A24" t="s">
        <v>54</v>
      </c>
      <c r="B24" s="1">
        <v>6</v>
      </c>
      <c r="C24" s="1">
        <v>6</v>
      </c>
      <c r="D24" s="2">
        <v>6</v>
      </c>
      <c r="E24" s="2">
        <v>6</v>
      </c>
      <c r="F24" s="2">
        <v>6</v>
      </c>
      <c r="G24" s="2">
        <v>6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2">
        <v>6</v>
      </c>
      <c r="N24" s="2">
        <v>6</v>
      </c>
      <c r="O24" s="2">
        <v>6</v>
      </c>
      <c r="P24" s="2">
        <v>6</v>
      </c>
      <c r="Q24" s="1">
        <v>6</v>
      </c>
      <c r="R24" s="1">
        <v>6</v>
      </c>
      <c r="S24" s="1">
        <v>6</v>
      </c>
      <c r="T24" s="1">
        <v>6</v>
      </c>
      <c r="U24" s="2">
        <v>6</v>
      </c>
      <c r="W24" s="2" t="s">
        <v>34</v>
      </c>
      <c r="X24" s="9">
        <f>3/671</f>
        <v>4.4709388971684054E-3</v>
      </c>
    </row>
    <row r="25" spans="1:24" x14ac:dyDescent="0.15">
      <c r="A25" t="s">
        <v>55</v>
      </c>
      <c r="B25" s="1">
        <v>6</v>
      </c>
      <c r="C25" s="1">
        <v>6</v>
      </c>
      <c r="D25" s="2">
        <v>6</v>
      </c>
      <c r="E25" s="2">
        <v>6</v>
      </c>
      <c r="F25" s="2">
        <v>6</v>
      </c>
      <c r="G25" s="2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2">
        <v>6</v>
      </c>
      <c r="N25" s="2">
        <v>6</v>
      </c>
      <c r="O25" s="2">
        <v>6</v>
      </c>
      <c r="P25" s="2">
        <v>6</v>
      </c>
      <c r="Q25" s="1">
        <v>6</v>
      </c>
      <c r="R25" s="1">
        <v>6</v>
      </c>
      <c r="S25" s="1">
        <v>6</v>
      </c>
      <c r="T25" s="1">
        <v>6</v>
      </c>
      <c r="U25" s="2">
        <v>6</v>
      </c>
      <c r="W25" s="2" t="s">
        <v>56</v>
      </c>
      <c r="X25" s="9">
        <f>21/671</f>
        <v>3.129657228017884E-2</v>
      </c>
    </row>
    <row r="26" spans="1:24" x14ac:dyDescent="0.15">
      <c r="A26" t="s">
        <v>57</v>
      </c>
      <c r="B26" s="1">
        <v>6</v>
      </c>
      <c r="C26" s="1">
        <v>6</v>
      </c>
      <c r="D26" s="2">
        <v>6</v>
      </c>
      <c r="E26" s="2">
        <v>6</v>
      </c>
      <c r="F26" s="2">
        <v>6</v>
      </c>
      <c r="G26" s="2">
        <v>6</v>
      </c>
      <c r="H26" s="1">
        <v>6</v>
      </c>
      <c r="I26" s="1">
        <v>6</v>
      </c>
      <c r="J26" s="1">
        <v>6</v>
      </c>
      <c r="K26" s="1">
        <v>6</v>
      </c>
      <c r="L26" s="1">
        <v>6</v>
      </c>
      <c r="M26" s="2">
        <v>6</v>
      </c>
      <c r="N26" s="2">
        <v>6</v>
      </c>
      <c r="O26" s="2">
        <v>6</v>
      </c>
      <c r="P26" s="2">
        <v>6</v>
      </c>
      <c r="Q26" s="1">
        <v>6</v>
      </c>
      <c r="R26" s="1">
        <v>6</v>
      </c>
      <c r="S26" s="1">
        <v>6</v>
      </c>
      <c r="T26" s="1">
        <v>6</v>
      </c>
      <c r="U26" s="2">
        <v>6</v>
      </c>
      <c r="W26" s="2" t="s">
        <v>58</v>
      </c>
      <c r="X26" s="9">
        <f>29/671</f>
        <v>4.3219076005961254E-2</v>
      </c>
    </row>
    <row r="27" spans="1:24" x14ac:dyDescent="0.15">
      <c r="A27" t="s">
        <v>59</v>
      </c>
      <c r="B27" s="1">
        <v>6</v>
      </c>
      <c r="C27" s="1">
        <v>6</v>
      </c>
      <c r="D27" s="2">
        <v>6</v>
      </c>
      <c r="E27" s="2">
        <v>6</v>
      </c>
      <c r="F27" s="2">
        <v>6</v>
      </c>
      <c r="G27" s="2">
        <v>6</v>
      </c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2">
        <v>6</v>
      </c>
      <c r="N27" s="2">
        <v>6</v>
      </c>
      <c r="O27" s="2">
        <v>6</v>
      </c>
      <c r="P27" s="2">
        <v>6</v>
      </c>
      <c r="Q27" s="1">
        <v>6</v>
      </c>
      <c r="R27" s="1">
        <v>6</v>
      </c>
      <c r="S27" s="1">
        <v>6</v>
      </c>
      <c r="T27" s="1">
        <v>6</v>
      </c>
      <c r="U27" s="2">
        <v>6</v>
      </c>
      <c r="W27" s="2" t="s">
        <v>40</v>
      </c>
      <c r="X27" s="9">
        <f>50/671</f>
        <v>7.4515648286140088E-2</v>
      </c>
    </row>
    <row r="28" spans="1:24" x14ac:dyDescent="0.15">
      <c r="A28" t="s">
        <v>60</v>
      </c>
      <c r="B28" s="1">
        <v>13</v>
      </c>
      <c r="C28" s="1">
        <v>13</v>
      </c>
      <c r="D28" s="2">
        <v>6</v>
      </c>
      <c r="E28" s="2">
        <v>6</v>
      </c>
      <c r="F28" s="2">
        <v>6</v>
      </c>
      <c r="G28" s="2">
        <v>6</v>
      </c>
      <c r="H28" s="2">
        <v>6</v>
      </c>
      <c r="I28" s="2">
        <v>6</v>
      </c>
      <c r="J28" s="2">
        <v>6</v>
      </c>
      <c r="K28" s="2">
        <v>6</v>
      </c>
      <c r="L28" s="2">
        <v>6</v>
      </c>
      <c r="M28" s="2">
        <v>6</v>
      </c>
      <c r="N28" s="2">
        <v>6</v>
      </c>
      <c r="O28" s="2">
        <v>13</v>
      </c>
      <c r="P28" s="2">
        <v>13</v>
      </c>
      <c r="Q28" s="2">
        <v>13</v>
      </c>
      <c r="R28" s="2">
        <v>6</v>
      </c>
      <c r="S28" s="2">
        <v>6</v>
      </c>
      <c r="T28" s="2">
        <v>6</v>
      </c>
      <c r="U28" s="2">
        <v>6</v>
      </c>
    </row>
    <row r="29" spans="1:24" x14ac:dyDescent="0.15">
      <c r="A29" t="s">
        <v>61</v>
      </c>
      <c r="B29" s="1">
        <v>6</v>
      </c>
      <c r="C29" s="1">
        <v>6</v>
      </c>
      <c r="D29" s="2">
        <v>6</v>
      </c>
      <c r="E29" s="2">
        <v>6</v>
      </c>
      <c r="F29" s="2">
        <v>6</v>
      </c>
      <c r="G29" s="2">
        <v>6</v>
      </c>
      <c r="H29" s="2">
        <v>6</v>
      </c>
      <c r="I29" s="2">
        <v>6</v>
      </c>
      <c r="J29" s="2">
        <v>6</v>
      </c>
      <c r="K29" s="2">
        <v>6</v>
      </c>
      <c r="L29" s="2">
        <v>6</v>
      </c>
      <c r="M29" s="2">
        <v>6</v>
      </c>
      <c r="N29" s="2">
        <v>6</v>
      </c>
      <c r="O29" s="2">
        <v>6</v>
      </c>
      <c r="P29" s="2">
        <v>6</v>
      </c>
      <c r="Q29" s="2">
        <v>6</v>
      </c>
      <c r="R29" s="2">
        <v>6</v>
      </c>
      <c r="S29" s="2">
        <v>6</v>
      </c>
      <c r="T29" s="2">
        <v>6</v>
      </c>
      <c r="U29" s="2">
        <v>6</v>
      </c>
    </row>
    <row r="30" spans="1:24" x14ac:dyDescent="0.15">
      <c r="A30" t="s">
        <v>62</v>
      </c>
      <c r="B30" s="1">
        <v>6</v>
      </c>
      <c r="C30" s="1">
        <v>6</v>
      </c>
      <c r="D30" s="2">
        <v>6</v>
      </c>
      <c r="E30" s="2">
        <v>6</v>
      </c>
      <c r="F30" s="2">
        <v>6</v>
      </c>
      <c r="G30" s="2">
        <v>6</v>
      </c>
      <c r="H30" s="2">
        <v>6</v>
      </c>
      <c r="I30" s="2">
        <v>6</v>
      </c>
      <c r="J30" s="2">
        <v>6</v>
      </c>
      <c r="K30" s="2">
        <v>6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6</v>
      </c>
      <c r="S30" s="2">
        <v>6</v>
      </c>
      <c r="T30" s="2">
        <v>6</v>
      </c>
      <c r="U30" s="2">
        <v>6</v>
      </c>
    </row>
    <row r="31" spans="1:24" x14ac:dyDescent="0.15">
      <c r="A31" t="s">
        <v>63</v>
      </c>
      <c r="B31" s="1">
        <v>6</v>
      </c>
      <c r="C31" s="1">
        <v>6</v>
      </c>
      <c r="D31" s="2">
        <v>6</v>
      </c>
      <c r="E31" s="2">
        <v>6</v>
      </c>
      <c r="F31" s="2">
        <v>6</v>
      </c>
      <c r="G31" s="2">
        <v>6</v>
      </c>
      <c r="H31" s="2">
        <v>6</v>
      </c>
      <c r="I31" s="2">
        <v>6</v>
      </c>
      <c r="J31" s="2">
        <v>6</v>
      </c>
      <c r="K31" s="2">
        <v>6</v>
      </c>
      <c r="L31" s="2">
        <v>6</v>
      </c>
      <c r="M31" s="2">
        <v>6</v>
      </c>
      <c r="N31" s="2">
        <v>6</v>
      </c>
      <c r="O31" s="2">
        <v>6</v>
      </c>
      <c r="P31" s="2">
        <v>6</v>
      </c>
      <c r="Q31" s="2">
        <v>6</v>
      </c>
      <c r="R31" s="2">
        <v>6</v>
      </c>
      <c r="S31" s="2">
        <v>6</v>
      </c>
      <c r="T31" s="2">
        <v>6</v>
      </c>
      <c r="U31" s="2">
        <v>6</v>
      </c>
    </row>
    <row r="32" spans="1:24" x14ac:dyDescent="0.15">
      <c r="A32" t="s">
        <v>64</v>
      </c>
      <c r="B32" s="1">
        <v>6</v>
      </c>
      <c r="C32" s="1">
        <v>6</v>
      </c>
      <c r="D32" s="2">
        <v>6</v>
      </c>
      <c r="E32" s="2">
        <v>6</v>
      </c>
      <c r="F32" s="2">
        <v>6</v>
      </c>
      <c r="G32" s="2">
        <v>6</v>
      </c>
      <c r="H32" s="2">
        <v>6</v>
      </c>
      <c r="I32" s="2">
        <v>6</v>
      </c>
      <c r="J32" s="2">
        <v>6</v>
      </c>
      <c r="K32" s="2">
        <v>6</v>
      </c>
      <c r="L32" s="2">
        <v>6</v>
      </c>
      <c r="M32" s="2">
        <v>6</v>
      </c>
      <c r="N32" s="2">
        <v>6</v>
      </c>
      <c r="O32" s="2">
        <v>6</v>
      </c>
      <c r="P32" s="2">
        <v>6</v>
      </c>
      <c r="Q32" s="2">
        <v>6</v>
      </c>
      <c r="R32" s="2">
        <v>6</v>
      </c>
      <c r="S32" s="2">
        <v>6</v>
      </c>
      <c r="T32" s="2">
        <v>6</v>
      </c>
      <c r="U32" s="2">
        <v>6</v>
      </c>
    </row>
    <row r="33" spans="1:21" x14ac:dyDescent="0.15">
      <c r="A33" t="s">
        <v>65</v>
      </c>
      <c r="B33" s="1">
        <v>6</v>
      </c>
      <c r="C33" s="1">
        <v>6</v>
      </c>
      <c r="D33" s="2">
        <v>6</v>
      </c>
      <c r="E33" s="2">
        <v>6</v>
      </c>
      <c r="F33" s="2">
        <v>6</v>
      </c>
      <c r="G33" s="2">
        <v>6</v>
      </c>
      <c r="H33" s="2">
        <v>6</v>
      </c>
      <c r="I33" s="2">
        <v>6</v>
      </c>
      <c r="J33" s="2">
        <v>6</v>
      </c>
      <c r="K33" s="2">
        <v>6</v>
      </c>
      <c r="L33" s="2">
        <v>6</v>
      </c>
      <c r="M33" s="2">
        <v>6</v>
      </c>
      <c r="N33" s="2">
        <v>6</v>
      </c>
      <c r="O33" s="2">
        <v>6</v>
      </c>
      <c r="P33" s="2">
        <v>6</v>
      </c>
      <c r="Q33" s="2">
        <v>6</v>
      </c>
      <c r="R33" s="2">
        <v>6</v>
      </c>
      <c r="S33" s="2">
        <v>6</v>
      </c>
      <c r="T33" s="2">
        <v>6</v>
      </c>
      <c r="U33" s="2">
        <v>6</v>
      </c>
    </row>
    <row r="34" spans="1:21" x14ac:dyDescent="0.15">
      <c r="A34" t="s">
        <v>66</v>
      </c>
      <c r="B34" s="1">
        <v>6</v>
      </c>
      <c r="C34" s="1">
        <v>6</v>
      </c>
      <c r="D34" s="2">
        <v>6</v>
      </c>
      <c r="E34" s="2">
        <v>6</v>
      </c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2">
        <v>6</v>
      </c>
      <c r="M34" s="2">
        <v>6</v>
      </c>
      <c r="N34" s="2">
        <v>6</v>
      </c>
      <c r="O34" s="2">
        <v>6</v>
      </c>
      <c r="P34" s="2">
        <v>6</v>
      </c>
      <c r="Q34" s="2">
        <v>6</v>
      </c>
      <c r="R34" s="2">
        <v>6</v>
      </c>
      <c r="S34" s="2">
        <v>6</v>
      </c>
      <c r="T34" s="2">
        <v>6</v>
      </c>
      <c r="U34" s="2">
        <v>6</v>
      </c>
    </row>
    <row r="35" spans="1:21" x14ac:dyDescent="0.15">
      <c r="A35" t="s">
        <v>67</v>
      </c>
      <c r="B35" s="1">
        <v>6</v>
      </c>
      <c r="C35" s="1">
        <v>6</v>
      </c>
      <c r="D35" s="2">
        <v>6</v>
      </c>
      <c r="E35" s="2">
        <v>6</v>
      </c>
      <c r="F35" s="2">
        <v>6</v>
      </c>
      <c r="G35" s="2">
        <v>6</v>
      </c>
      <c r="H35" s="2">
        <v>6</v>
      </c>
      <c r="I35" s="2">
        <v>6</v>
      </c>
      <c r="J35" s="2">
        <v>6</v>
      </c>
      <c r="K35" s="2">
        <v>6</v>
      </c>
      <c r="L35" s="2">
        <v>6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2">
        <v>6</v>
      </c>
      <c r="S35" s="2">
        <v>6</v>
      </c>
      <c r="T35" s="2">
        <v>6</v>
      </c>
      <c r="U35" s="2">
        <v>6</v>
      </c>
    </row>
    <row r="36" spans="1:21" x14ac:dyDescent="0.15">
      <c r="A36" t="s">
        <v>68</v>
      </c>
      <c r="B36" s="1">
        <v>6</v>
      </c>
      <c r="C36" s="1">
        <v>6</v>
      </c>
      <c r="D36" s="2">
        <v>6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6</v>
      </c>
      <c r="K36" s="2">
        <v>6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  <c r="T36" s="2">
        <v>6</v>
      </c>
      <c r="U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tabSelected="1" topLeftCell="M52" zoomScale="70" zoomScaleNormal="70" workbookViewId="0">
      <selection activeCell="AC68" sqref="AC68"/>
    </sheetView>
  </sheetViews>
  <sheetFormatPr defaultRowHeight="13.5" x14ac:dyDescent="0.15"/>
  <cols>
    <col min="23" max="23" width="6.375" customWidth="1"/>
    <col min="24" max="24" width="18.875" customWidth="1"/>
    <col min="25" max="25" width="18.75" customWidth="1"/>
    <col min="26" max="26" width="21" customWidth="1"/>
    <col min="27" max="27" width="13" customWidth="1"/>
    <col min="28" max="28" width="10.625" customWidth="1"/>
    <col min="29" max="29" width="12.5" customWidth="1"/>
  </cols>
  <sheetData>
    <row r="1" spans="1:31" x14ac:dyDescent="0.15">
      <c r="B1" t="s">
        <v>173</v>
      </c>
      <c r="AE1" s="62"/>
    </row>
    <row r="2" spans="1:31" x14ac:dyDescent="0.15">
      <c r="A2" t="s">
        <v>150</v>
      </c>
      <c r="B2" t="s">
        <v>149</v>
      </c>
      <c r="C2" t="s">
        <v>172</v>
      </c>
      <c r="D2" t="s">
        <v>147</v>
      </c>
      <c r="E2" t="s">
        <v>171</v>
      </c>
      <c r="F2" t="s">
        <v>145</v>
      </c>
      <c r="G2" t="s">
        <v>144</v>
      </c>
      <c r="H2" t="s">
        <v>143</v>
      </c>
      <c r="I2" t="s">
        <v>142</v>
      </c>
      <c r="J2" t="s">
        <v>141</v>
      </c>
      <c r="K2" t="s">
        <v>140</v>
      </c>
      <c r="L2" t="s">
        <v>170</v>
      </c>
      <c r="M2" t="s">
        <v>138</v>
      </c>
      <c r="N2" t="s">
        <v>137</v>
      </c>
      <c r="O2" t="s">
        <v>136</v>
      </c>
      <c r="P2" t="s">
        <v>135</v>
      </c>
      <c r="Q2" t="s">
        <v>134</v>
      </c>
      <c r="R2" t="s">
        <v>133</v>
      </c>
      <c r="S2" t="s">
        <v>132</v>
      </c>
      <c r="T2" t="s">
        <v>131</v>
      </c>
      <c r="U2" t="s">
        <v>130</v>
      </c>
    </row>
    <row r="3" spans="1:31" x14ac:dyDescent="0.15">
      <c r="A3" t="s">
        <v>129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X3" s="1"/>
    </row>
    <row r="4" spans="1:31" x14ac:dyDescent="0.15">
      <c r="A4" t="s">
        <v>127</v>
      </c>
      <c r="B4" s="13"/>
      <c r="C4" s="13"/>
      <c r="D4" s="13"/>
      <c r="E4" s="13"/>
      <c r="F4" s="13"/>
      <c r="G4" s="13"/>
      <c r="H4" s="13"/>
      <c r="I4" s="56">
        <v>4</v>
      </c>
      <c r="J4" s="56">
        <v>9</v>
      </c>
      <c r="K4" s="56">
        <v>9</v>
      </c>
      <c r="L4" s="56">
        <v>9</v>
      </c>
      <c r="M4" s="56">
        <v>9</v>
      </c>
      <c r="N4" s="56">
        <v>9</v>
      </c>
      <c r="O4" s="56">
        <v>9</v>
      </c>
      <c r="P4" s="56">
        <v>9</v>
      </c>
      <c r="Q4" s="56">
        <v>9</v>
      </c>
      <c r="R4" s="56">
        <v>9</v>
      </c>
      <c r="S4" s="56">
        <v>9</v>
      </c>
      <c r="T4" s="56">
        <v>13</v>
      </c>
      <c r="U4" s="56">
        <v>13</v>
      </c>
    </row>
    <row r="5" spans="1:31" x14ac:dyDescent="0.15">
      <c r="A5" t="s">
        <v>125</v>
      </c>
      <c r="B5" s="59">
        <v>9</v>
      </c>
      <c r="C5" s="59">
        <v>9</v>
      </c>
      <c r="D5" s="56">
        <v>18</v>
      </c>
      <c r="E5" s="56">
        <v>13</v>
      </c>
      <c r="F5" s="56">
        <v>18</v>
      </c>
      <c r="G5" s="56">
        <v>18</v>
      </c>
      <c r="H5" s="56">
        <v>18</v>
      </c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8</v>
      </c>
      <c r="P5" s="13">
        <v>6</v>
      </c>
      <c r="Q5" s="13">
        <v>6</v>
      </c>
      <c r="R5" s="13">
        <v>6</v>
      </c>
      <c r="S5" s="59">
        <v>20</v>
      </c>
      <c r="T5" s="59">
        <v>7</v>
      </c>
      <c r="U5" s="59">
        <v>6</v>
      </c>
      <c r="X5" s="13"/>
    </row>
    <row r="6" spans="1:31" x14ac:dyDescent="0.15">
      <c r="A6" t="s">
        <v>169</v>
      </c>
      <c r="B6" s="56">
        <v>6</v>
      </c>
      <c r="C6" s="56">
        <v>6</v>
      </c>
      <c r="D6" s="56">
        <v>13</v>
      </c>
      <c r="E6" s="56">
        <v>13</v>
      </c>
      <c r="F6" s="56">
        <v>13</v>
      </c>
      <c r="G6" s="56">
        <v>13</v>
      </c>
      <c r="H6" s="56">
        <v>7</v>
      </c>
      <c r="I6" s="56">
        <v>6</v>
      </c>
      <c r="J6" s="13">
        <v>6</v>
      </c>
      <c r="K6" s="13">
        <v>6</v>
      </c>
      <c r="L6" s="13">
        <v>6</v>
      </c>
      <c r="M6" s="13">
        <v>7</v>
      </c>
      <c r="N6" s="13">
        <v>11</v>
      </c>
      <c r="O6" s="13">
        <v>6</v>
      </c>
      <c r="P6" s="13">
        <v>6</v>
      </c>
      <c r="Q6" s="13">
        <v>6</v>
      </c>
      <c r="R6" s="13">
        <v>6</v>
      </c>
      <c r="S6" s="13">
        <v>6</v>
      </c>
      <c r="T6" s="56">
        <v>6</v>
      </c>
      <c r="U6" s="56">
        <v>6</v>
      </c>
      <c r="X6" s="13">
        <v>21</v>
      </c>
      <c r="Y6" t="s">
        <v>168</v>
      </c>
      <c r="Z6" s="61"/>
    </row>
    <row r="7" spans="1:31" x14ac:dyDescent="0.15">
      <c r="A7" t="s">
        <v>167</v>
      </c>
      <c r="B7" s="13">
        <v>6</v>
      </c>
      <c r="C7" s="56">
        <v>6</v>
      </c>
      <c r="D7" s="57">
        <v>6</v>
      </c>
      <c r="E7" s="57">
        <v>6</v>
      </c>
      <c r="F7" s="57">
        <v>17</v>
      </c>
      <c r="G7" s="57">
        <v>6</v>
      </c>
      <c r="H7" s="57">
        <v>6</v>
      </c>
      <c r="I7" s="57">
        <v>6</v>
      </c>
      <c r="J7" s="57">
        <v>10</v>
      </c>
      <c r="K7" s="57">
        <v>6</v>
      </c>
      <c r="L7" s="57">
        <v>6</v>
      </c>
      <c r="M7" s="57">
        <v>11</v>
      </c>
      <c r="N7" s="57">
        <v>6</v>
      </c>
      <c r="O7" s="57">
        <v>11</v>
      </c>
      <c r="P7" s="57">
        <v>1</v>
      </c>
      <c r="Q7" s="57">
        <v>6</v>
      </c>
      <c r="R7" s="57">
        <v>6</v>
      </c>
      <c r="S7" s="57">
        <v>6</v>
      </c>
      <c r="T7" s="57">
        <v>6</v>
      </c>
      <c r="U7" s="57">
        <v>3</v>
      </c>
      <c r="X7" s="13">
        <v>22</v>
      </c>
      <c r="Y7" t="s">
        <v>166</v>
      </c>
      <c r="Z7" s="60"/>
    </row>
    <row r="8" spans="1:31" x14ac:dyDescent="0.15">
      <c r="A8" t="s">
        <v>165</v>
      </c>
      <c r="B8" s="13">
        <v>4</v>
      </c>
      <c r="C8" s="13">
        <v>10</v>
      </c>
      <c r="D8" s="13">
        <v>10</v>
      </c>
      <c r="E8" s="13">
        <v>10</v>
      </c>
      <c r="F8" s="13">
        <v>10</v>
      </c>
      <c r="G8" s="13">
        <v>10</v>
      </c>
      <c r="H8" s="13">
        <v>10</v>
      </c>
      <c r="I8" s="57">
        <v>10</v>
      </c>
      <c r="J8" s="57">
        <v>10</v>
      </c>
      <c r="K8" s="57">
        <v>10</v>
      </c>
      <c r="L8" s="57">
        <v>10</v>
      </c>
      <c r="M8" s="57">
        <v>10</v>
      </c>
      <c r="N8" s="57">
        <v>2</v>
      </c>
      <c r="O8" s="13">
        <v>8</v>
      </c>
      <c r="P8" s="13">
        <v>8</v>
      </c>
      <c r="Q8" s="13">
        <v>6</v>
      </c>
      <c r="R8">
        <v>4</v>
      </c>
      <c r="S8">
        <v>4</v>
      </c>
      <c r="T8">
        <v>10</v>
      </c>
      <c r="U8">
        <v>3</v>
      </c>
      <c r="X8" s="13">
        <v>23</v>
      </c>
      <c r="Y8" t="s">
        <v>164</v>
      </c>
      <c r="Z8" s="59"/>
    </row>
    <row r="9" spans="1:31" x14ac:dyDescent="0.15">
      <c r="A9" t="s">
        <v>163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 s="59">
        <v>6</v>
      </c>
      <c r="P9" s="58">
        <v>6</v>
      </c>
      <c r="Q9" s="58">
        <v>6</v>
      </c>
      <c r="R9" s="58">
        <v>3</v>
      </c>
      <c r="S9" s="58">
        <v>4</v>
      </c>
      <c r="T9" s="58">
        <v>4</v>
      </c>
      <c r="U9" s="58">
        <v>4</v>
      </c>
      <c r="X9" s="13">
        <v>24</v>
      </c>
      <c r="Y9" t="s">
        <v>162</v>
      </c>
      <c r="Z9" s="58"/>
    </row>
    <row r="10" spans="1:31" x14ac:dyDescent="0.15">
      <c r="A10" t="s">
        <v>161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  <c r="X10">
        <v>25</v>
      </c>
      <c r="Y10" t="s">
        <v>126</v>
      </c>
      <c r="Z10" s="57"/>
    </row>
    <row r="11" spans="1:31" x14ac:dyDescent="0.15">
      <c r="A11" t="s">
        <v>160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X11" s="13">
        <v>26</v>
      </c>
      <c r="Y11" t="s">
        <v>124</v>
      </c>
      <c r="Z11" s="56"/>
    </row>
    <row r="12" spans="1:31" x14ac:dyDescent="0.15">
      <c r="A12" t="s">
        <v>35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X12">
        <v>27</v>
      </c>
      <c r="Y12" t="s">
        <v>159</v>
      </c>
      <c r="Z12" s="55"/>
    </row>
    <row r="13" spans="1:31" x14ac:dyDescent="0.15">
      <c r="A13" t="s">
        <v>37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X13" s="13">
        <v>28</v>
      </c>
      <c r="Y13" t="s">
        <v>120</v>
      </c>
      <c r="Z13" s="54"/>
    </row>
    <row r="14" spans="1:31" x14ac:dyDescent="0.15">
      <c r="A14" t="s">
        <v>39</v>
      </c>
      <c r="B14">
        <v>6</v>
      </c>
      <c r="C14">
        <v>6</v>
      </c>
      <c r="D14" s="13">
        <v>6</v>
      </c>
      <c r="E14" s="13">
        <v>6</v>
      </c>
      <c r="F14" s="13">
        <v>6</v>
      </c>
      <c r="G14" s="13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13">
        <v>6</v>
      </c>
      <c r="N14" s="13">
        <v>6</v>
      </c>
      <c r="O14" s="13">
        <v>6</v>
      </c>
      <c r="P14" s="13">
        <v>6</v>
      </c>
      <c r="Q14">
        <v>6</v>
      </c>
      <c r="R14">
        <v>6</v>
      </c>
      <c r="S14">
        <v>6</v>
      </c>
      <c r="T14">
        <v>6</v>
      </c>
      <c r="U14" s="13">
        <v>6</v>
      </c>
      <c r="X14">
        <v>29</v>
      </c>
      <c r="Y14" t="s">
        <v>118</v>
      </c>
      <c r="Z14" s="53"/>
    </row>
    <row r="15" spans="1:31" x14ac:dyDescent="0.15">
      <c r="A15" t="s">
        <v>41</v>
      </c>
      <c r="B15">
        <v>6</v>
      </c>
      <c r="C15">
        <v>6</v>
      </c>
      <c r="D15" s="13">
        <v>6</v>
      </c>
      <c r="E15" s="13">
        <v>6</v>
      </c>
      <c r="F15" s="13">
        <v>6</v>
      </c>
      <c r="G15" s="13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13">
        <v>6</v>
      </c>
      <c r="N15" s="13">
        <v>6</v>
      </c>
      <c r="O15" s="13">
        <v>6</v>
      </c>
      <c r="P15" s="13">
        <v>6</v>
      </c>
      <c r="Q15">
        <v>6</v>
      </c>
      <c r="R15">
        <v>6</v>
      </c>
      <c r="S15">
        <v>6</v>
      </c>
      <c r="T15">
        <v>6</v>
      </c>
      <c r="U15" s="13">
        <v>6</v>
      </c>
    </row>
    <row r="16" spans="1:31" x14ac:dyDescent="0.15">
      <c r="A16" t="s">
        <v>42</v>
      </c>
      <c r="B16">
        <v>6</v>
      </c>
      <c r="C16">
        <v>6</v>
      </c>
      <c r="D16" s="13">
        <v>6</v>
      </c>
      <c r="E16" s="13">
        <v>6</v>
      </c>
      <c r="F16" s="13">
        <v>6</v>
      </c>
      <c r="G16" s="13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13">
        <v>6</v>
      </c>
      <c r="N16" s="13">
        <v>6</v>
      </c>
      <c r="O16" s="13">
        <v>6</v>
      </c>
      <c r="P16" s="13">
        <v>6</v>
      </c>
      <c r="Q16">
        <v>6</v>
      </c>
      <c r="R16">
        <v>6</v>
      </c>
      <c r="S16">
        <v>6</v>
      </c>
      <c r="T16">
        <v>6</v>
      </c>
      <c r="U16" s="13">
        <v>6</v>
      </c>
    </row>
    <row r="17" spans="1:25" x14ac:dyDescent="0.15">
      <c r="A17" t="s">
        <v>43</v>
      </c>
      <c r="B17">
        <v>6</v>
      </c>
      <c r="C17">
        <v>6</v>
      </c>
      <c r="D17" s="13">
        <v>6</v>
      </c>
      <c r="E17" s="13">
        <v>6</v>
      </c>
      <c r="F17" s="13">
        <v>6</v>
      </c>
      <c r="G17" s="13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13">
        <v>6</v>
      </c>
      <c r="N17" s="13">
        <v>6</v>
      </c>
      <c r="O17" s="13">
        <v>6</v>
      </c>
      <c r="P17" s="13">
        <v>6</v>
      </c>
      <c r="Q17">
        <v>6</v>
      </c>
      <c r="R17">
        <v>6</v>
      </c>
      <c r="S17">
        <v>6</v>
      </c>
      <c r="T17">
        <v>6</v>
      </c>
      <c r="U17" s="13">
        <v>6</v>
      </c>
    </row>
    <row r="18" spans="1:25" x14ac:dyDescent="0.15">
      <c r="A18" t="s">
        <v>44</v>
      </c>
      <c r="B18">
        <v>18</v>
      </c>
      <c r="C18">
        <v>14</v>
      </c>
      <c r="D18" s="13">
        <v>6</v>
      </c>
      <c r="E18" s="13">
        <v>6</v>
      </c>
      <c r="F18" s="13">
        <v>6</v>
      </c>
      <c r="G18" s="13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13">
        <v>6</v>
      </c>
      <c r="N18" s="13">
        <v>6</v>
      </c>
      <c r="O18" s="13">
        <v>6</v>
      </c>
      <c r="P18" s="13">
        <v>6</v>
      </c>
      <c r="Q18">
        <v>6</v>
      </c>
      <c r="R18">
        <v>6</v>
      </c>
      <c r="S18">
        <v>6</v>
      </c>
      <c r="T18">
        <v>6</v>
      </c>
      <c r="U18" s="13">
        <v>6</v>
      </c>
    </row>
    <row r="19" spans="1:25" x14ac:dyDescent="0.15">
      <c r="A19" t="s">
        <v>45</v>
      </c>
      <c r="B19">
        <v>6</v>
      </c>
      <c r="C19">
        <v>6</v>
      </c>
      <c r="D19" s="13">
        <v>6</v>
      </c>
      <c r="E19" s="13">
        <v>6</v>
      </c>
      <c r="F19" s="13">
        <v>6</v>
      </c>
      <c r="G19" s="13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13">
        <v>6</v>
      </c>
      <c r="N19" s="13">
        <v>6</v>
      </c>
      <c r="O19" s="13">
        <v>6</v>
      </c>
      <c r="P19" s="13">
        <v>6</v>
      </c>
      <c r="Q19">
        <v>6</v>
      </c>
      <c r="R19">
        <v>6</v>
      </c>
      <c r="S19">
        <v>6</v>
      </c>
      <c r="T19">
        <v>6</v>
      </c>
      <c r="U19" s="13">
        <v>6</v>
      </c>
    </row>
    <row r="20" spans="1:25" x14ac:dyDescent="0.15">
      <c r="A20" t="s">
        <v>46</v>
      </c>
      <c r="B20">
        <v>6</v>
      </c>
      <c r="C20">
        <v>6</v>
      </c>
      <c r="D20" s="13">
        <v>6</v>
      </c>
      <c r="E20" s="13">
        <v>6</v>
      </c>
      <c r="F20" s="13">
        <v>6</v>
      </c>
      <c r="G20" s="13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13">
        <v>6</v>
      </c>
      <c r="N20" s="13">
        <v>6</v>
      </c>
      <c r="O20" s="13">
        <v>6</v>
      </c>
      <c r="P20" s="13">
        <v>6</v>
      </c>
      <c r="Q20">
        <v>6</v>
      </c>
      <c r="R20">
        <v>6</v>
      </c>
      <c r="S20">
        <v>6</v>
      </c>
      <c r="T20">
        <v>6</v>
      </c>
      <c r="U20" s="13">
        <v>6</v>
      </c>
    </row>
    <row r="21" spans="1:25" x14ac:dyDescent="0.15">
      <c r="A21" t="s">
        <v>47</v>
      </c>
      <c r="B21">
        <v>6</v>
      </c>
      <c r="C21">
        <v>6</v>
      </c>
      <c r="D21" s="13">
        <v>6</v>
      </c>
      <c r="E21" s="13">
        <v>6</v>
      </c>
      <c r="F21" s="13">
        <v>6</v>
      </c>
      <c r="G21" s="13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13">
        <v>6</v>
      </c>
      <c r="N21" s="13">
        <v>6</v>
      </c>
      <c r="O21">
        <v>18</v>
      </c>
      <c r="P21" s="13">
        <v>6</v>
      </c>
      <c r="Q21">
        <v>6</v>
      </c>
      <c r="R21">
        <v>6</v>
      </c>
      <c r="S21">
        <v>6</v>
      </c>
      <c r="T21">
        <v>6</v>
      </c>
      <c r="U21" s="13">
        <v>6</v>
      </c>
    </row>
    <row r="22" spans="1:25" x14ac:dyDescent="0.15">
      <c r="A22" t="s">
        <v>49</v>
      </c>
      <c r="B22">
        <v>6</v>
      </c>
      <c r="C22">
        <v>6</v>
      </c>
      <c r="D22" s="13">
        <v>6</v>
      </c>
      <c r="E22" s="13">
        <v>6</v>
      </c>
      <c r="F22" s="13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13">
        <v>6</v>
      </c>
      <c r="N22" s="13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13">
        <v>6</v>
      </c>
      <c r="U22" s="13">
        <v>6</v>
      </c>
    </row>
    <row r="23" spans="1:25" x14ac:dyDescent="0.15">
      <c r="A23" t="s">
        <v>51</v>
      </c>
      <c r="B23">
        <v>6</v>
      </c>
      <c r="C23">
        <v>6</v>
      </c>
      <c r="D23" s="13">
        <v>6</v>
      </c>
      <c r="E23" s="13">
        <v>6</v>
      </c>
      <c r="F23" s="13">
        <v>6</v>
      </c>
      <c r="G23" s="1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13">
        <v>6</v>
      </c>
      <c r="S23" s="13">
        <v>6</v>
      </c>
      <c r="T23" s="13">
        <v>6</v>
      </c>
      <c r="U23" s="13">
        <v>6</v>
      </c>
    </row>
    <row r="24" spans="1:25" x14ac:dyDescent="0.15">
      <c r="A24" t="s">
        <v>52</v>
      </c>
      <c r="B24">
        <v>6</v>
      </c>
      <c r="C24">
        <v>6</v>
      </c>
      <c r="D24" s="13">
        <v>6</v>
      </c>
      <c r="E24" s="13">
        <v>6</v>
      </c>
      <c r="F24" s="13">
        <v>6</v>
      </c>
      <c r="G24" s="13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13">
        <v>6</v>
      </c>
      <c r="N24" s="13">
        <v>6</v>
      </c>
      <c r="O24" s="13">
        <v>6</v>
      </c>
      <c r="P24" s="13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 x14ac:dyDescent="0.15">
      <c r="A25" t="s">
        <v>54</v>
      </c>
      <c r="B25">
        <v>6</v>
      </c>
      <c r="C25">
        <v>6</v>
      </c>
      <c r="D25" s="13">
        <v>6</v>
      </c>
      <c r="E25" s="13">
        <v>18</v>
      </c>
      <c r="F25" s="13">
        <v>6</v>
      </c>
      <c r="G25" s="13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13">
        <v>6</v>
      </c>
      <c r="N25" s="13">
        <v>6</v>
      </c>
      <c r="O25" s="13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13">
        <v>6</v>
      </c>
      <c r="V25" s="13"/>
    </row>
    <row r="26" spans="1:25" x14ac:dyDescent="0.15">
      <c r="A26" t="s">
        <v>55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 x14ac:dyDescent="0.15">
      <c r="A27" t="s">
        <v>57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 x14ac:dyDescent="0.15">
      <c r="A28" t="s">
        <v>59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 x14ac:dyDescent="0.15">
      <c r="A29" t="s">
        <v>60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 x14ac:dyDescent="0.15">
      <c r="A30" t="s">
        <v>158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13"/>
      <c r="X30" s="13"/>
      <c r="Y30" s="13"/>
    </row>
    <row r="31" spans="1:25" x14ac:dyDescent="0.15">
      <c r="A31" t="s">
        <v>157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13"/>
      <c r="X31" s="13"/>
      <c r="Y31" s="13"/>
    </row>
    <row r="32" spans="1:25" x14ac:dyDescent="0.15">
      <c r="A32" t="s">
        <v>156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13"/>
      <c r="X32" s="13"/>
      <c r="Y32" s="13"/>
    </row>
    <row r="33" spans="1:25" x14ac:dyDescent="0.15">
      <c r="A33" t="s">
        <v>64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13"/>
      <c r="X33" s="13"/>
      <c r="Y33" s="13"/>
    </row>
    <row r="34" spans="1:25" x14ac:dyDescent="0.15">
      <c r="A34" t="s">
        <v>155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13"/>
      <c r="X34" s="2"/>
      <c r="Y34" s="13"/>
    </row>
    <row r="35" spans="1:25" x14ac:dyDescent="0.15">
      <c r="A35" t="s">
        <v>154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13"/>
      <c r="X35" s="2"/>
      <c r="Y35" s="13"/>
    </row>
    <row r="36" spans="1:25" x14ac:dyDescent="0.15">
      <c r="A36" t="s">
        <v>153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13"/>
      <c r="X36" s="2"/>
      <c r="Y36" s="13"/>
    </row>
    <row r="37" spans="1:25" x14ac:dyDescent="0.15">
      <c r="A37" t="s">
        <v>152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13"/>
      <c r="X37" s="13"/>
      <c r="Y37" s="13"/>
    </row>
    <row r="38" spans="1:25" x14ac:dyDescent="0.15">
      <c r="W38" s="13"/>
      <c r="X38" s="13"/>
      <c r="Y38" s="13"/>
    </row>
    <row r="39" spans="1:25" x14ac:dyDescent="0.15">
      <c r="W39" s="13"/>
      <c r="X39" s="13"/>
      <c r="Y39" s="13"/>
    </row>
    <row r="40" spans="1:25" x14ac:dyDescent="0.15">
      <c r="B40" t="s">
        <v>151</v>
      </c>
      <c r="W40" s="13"/>
      <c r="X40" s="13"/>
      <c r="Y40" s="13"/>
    </row>
    <row r="41" spans="1:25" x14ac:dyDescent="0.15">
      <c r="A41" t="s">
        <v>150</v>
      </c>
      <c r="B41" t="s">
        <v>149</v>
      </c>
      <c r="C41" t="s">
        <v>148</v>
      </c>
      <c r="D41" t="s">
        <v>147</v>
      </c>
      <c r="E41" t="s">
        <v>146</v>
      </c>
      <c r="F41" t="s">
        <v>145</v>
      </c>
      <c r="G41" t="s">
        <v>144</v>
      </c>
      <c r="H41" t="s">
        <v>143</v>
      </c>
      <c r="I41" t="s">
        <v>142</v>
      </c>
      <c r="J41" t="s">
        <v>141</v>
      </c>
      <c r="K41" t="s">
        <v>140</v>
      </c>
      <c r="L41" t="s">
        <v>139</v>
      </c>
      <c r="M41" t="s">
        <v>138</v>
      </c>
      <c r="N41" t="s">
        <v>137</v>
      </c>
      <c r="O41" t="s">
        <v>136</v>
      </c>
      <c r="P41" t="s">
        <v>135</v>
      </c>
      <c r="Q41" t="s">
        <v>134</v>
      </c>
      <c r="R41" t="s">
        <v>133</v>
      </c>
      <c r="S41" t="s">
        <v>132</v>
      </c>
      <c r="T41" t="s">
        <v>131</v>
      </c>
      <c r="U41" t="s">
        <v>130</v>
      </c>
      <c r="W41" s="13"/>
      <c r="X41" s="13"/>
      <c r="Y41" s="13"/>
    </row>
    <row r="42" spans="1:25" x14ac:dyDescent="0.15">
      <c r="A42" t="s">
        <v>129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W42" t="s">
        <v>128</v>
      </c>
    </row>
    <row r="43" spans="1:25" x14ac:dyDescent="0.15">
      <c r="A43" t="s">
        <v>127</v>
      </c>
      <c r="B43" s="13"/>
      <c r="C43" s="13"/>
      <c r="D43" s="13"/>
      <c r="E43" s="13"/>
      <c r="F43" s="13"/>
      <c r="G43" s="13"/>
      <c r="H43" s="13"/>
      <c r="I43" s="52">
        <v>12</v>
      </c>
      <c r="J43" s="52">
        <v>12</v>
      </c>
      <c r="K43" s="52">
        <v>7</v>
      </c>
      <c r="L43" s="13">
        <v>7</v>
      </c>
      <c r="M43" s="13">
        <v>7</v>
      </c>
      <c r="N43" s="13">
        <v>7</v>
      </c>
      <c r="O43" s="13">
        <v>7</v>
      </c>
      <c r="P43" s="13">
        <v>7</v>
      </c>
      <c r="Q43" s="13">
        <v>7</v>
      </c>
      <c r="R43" s="13">
        <v>7</v>
      </c>
      <c r="S43" s="13">
        <v>7</v>
      </c>
      <c r="T43" s="13">
        <v>4</v>
      </c>
      <c r="U43" s="13">
        <v>4</v>
      </c>
      <c r="W43" t="s">
        <v>126</v>
      </c>
      <c r="X43" s="48"/>
    </row>
    <row r="44" spans="1:25" x14ac:dyDescent="0.15">
      <c r="A44" t="s">
        <v>125</v>
      </c>
      <c r="B44" s="48">
        <v>11</v>
      </c>
      <c r="C44" s="13">
        <v>7</v>
      </c>
      <c r="D44" s="13">
        <v>3</v>
      </c>
      <c r="E44" s="13">
        <v>4</v>
      </c>
      <c r="F44" s="13">
        <v>4</v>
      </c>
      <c r="G44" s="13">
        <v>7</v>
      </c>
      <c r="H44" s="13">
        <v>7</v>
      </c>
      <c r="I44" s="13">
        <v>7</v>
      </c>
      <c r="J44" s="13">
        <v>7</v>
      </c>
      <c r="K44" s="13">
        <v>8</v>
      </c>
      <c r="L44" s="13">
        <v>8</v>
      </c>
      <c r="M44" s="13">
        <v>9</v>
      </c>
      <c r="N44" s="13">
        <v>9</v>
      </c>
      <c r="O44" s="13">
        <v>9</v>
      </c>
      <c r="P44" s="13">
        <v>9</v>
      </c>
      <c r="Q44" s="13">
        <v>9</v>
      </c>
      <c r="R44" s="13">
        <v>9</v>
      </c>
      <c r="S44" s="48">
        <v>7</v>
      </c>
      <c r="T44" s="48">
        <v>7</v>
      </c>
      <c r="U44" s="48">
        <v>7</v>
      </c>
      <c r="W44" t="s">
        <v>124</v>
      </c>
      <c r="X44" s="52"/>
    </row>
    <row r="45" spans="1:25" x14ac:dyDescent="0.15">
      <c r="A45" t="s">
        <v>123</v>
      </c>
      <c r="B45" s="48">
        <v>8</v>
      </c>
      <c r="C45" s="48">
        <v>8</v>
      </c>
      <c r="D45" s="48">
        <v>8</v>
      </c>
      <c r="E45" s="48">
        <v>8</v>
      </c>
      <c r="F45" s="48">
        <v>8</v>
      </c>
      <c r="G45" s="52">
        <v>8</v>
      </c>
      <c r="H45" s="52">
        <v>8</v>
      </c>
      <c r="I45" s="52">
        <v>8</v>
      </c>
      <c r="J45" s="52">
        <v>8</v>
      </c>
      <c r="K45" s="52">
        <v>8</v>
      </c>
      <c r="L45" s="52">
        <v>8</v>
      </c>
      <c r="M45" s="52">
        <v>8</v>
      </c>
      <c r="N45" s="52">
        <v>8</v>
      </c>
      <c r="O45" s="52">
        <v>9</v>
      </c>
      <c r="P45" s="48">
        <v>9</v>
      </c>
      <c r="Q45" s="48">
        <v>9</v>
      </c>
      <c r="R45" s="48">
        <v>9</v>
      </c>
      <c r="S45" s="48">
        <v>9</v>
      </c>
      <c r="T45" s="13">
        <v>9</v>
      </c>
      <c r="U45" s="13">
        <v>9</v>
      </c>
      <c r="W45" t="s">
        <v>122</v>
      </c>
      <c r="X45" s="51"/>
    </row>
    <row r="46" spans="1:25" x14ac:dyDescent="0.15">
      <c r="A46" t="s">
        <v>121</v>
      </c>
      <c r="B46" s="13">
        <v>9</v>
      </c>
      <c r="C46" s="13">
        <v>9</v>
      </c>
      <c r="D46" s="13">
        <v>9</v>
      </c>
      <c r="E46" s="13">
        <v>9</v>
      </c>
      <c r="F46" s="13">
        <v>9</v>
      </c>
      <c r="G46" s="13">
        <v>11</v>
      </c>
      <c r="H46" s="13">
        <v>11</v>
      </c>
      <c r="I46" s="48">
        <v>11</v>
      </c>
      <c r="J46" s="48">
        <v>11</v>
      </c>
      <c r="K46" s="48">
        <v>11</v>
      </c>
      <c r="L46" s="48">
        <v>11</v>
      </c>
      <c r="M46" s="48">
        <v>11</v>
      </c>
      <c r="N46" s="48">
        <v>11</v>
      </c>
      <c r="O46" s="48">
        <v>11</v>
      </c>
      <c r="P46" s="48">
        <v>11</v>
      </c>
      <c r="Q46" s="48">
        <v>11</v>
      </c>
      <c r="R46" s="48">
        <v>11</v>
      </c>
      <c r="S46" s="48">
        <v>11</v>
      </c>
      <c r="T46" s="48">
        <v>11</v>
      </c>
      <c r="U46" s="48">
        <v>11</v>
      </c>
      <c r="W46" t="s">
        <v>120</v>
      </c>
      <c r="X46" s="50"/>
    </row>
    <row r="47" spans="1:25" x14ac:dyDescent="0.15">
      <c r="A47" t="s">
        <v>119</v>
      </c>
      <c r="B47" s="48">
        <v>9</v>
      </c>
      <c r="C47" s="48">
        <v>9</v>
      </c>
      <c r="D47" s="13">
        <v>9</v>
      </c>
      <c r="E47" s="13">
        <v>9</v>
      </c>
      <c r="F47" s="13">
        <v>9</v>
      </c>
      <c r="G47" s="13">
        <v>9</v>
      </c>
      <c r="H47" s="13">
        <v>9</v>
      </c>
      <c r="I47" s="13">
        <v>7</v>
      </c>
      <c r="J47" s="48">
        <v>7</v>
      </c>
      <c r="K47" s="48">
        <v>7</v>
      </c>
      <c r="L47" s="48">
        <v>7</v>
      </c>
      <c r="M47" s="48">
        <v>7</v>
      </c>
      <c r="N47" s="48">
        <v>7</v>
      </c>
      <c r="O47" s="48">
        <v>7</v>
      </c>
      <c r="P47" s="13">
        <v>9</v>
      </c>
      <c r="Q47" s="13">
        <v>9</v>
      </c>
      <c r="R47" s="13">
        <v>9</v>
      </c>
      <c r="S47" s="13">
        <v>9</v>
      </c>
      <c r="T47" s="13">
        <v>9</v>
      </c>
      <c r="U47" s="13">
        <v>9</v>
      </c>
      <c r="W47" t="s">
        <v>118</v>
      </c>
      <c r="X47" s="49"/>
    </row>
    <row r="48" spans="1:25" x14ac:dyDescent="0.15">
      <c r="A48" t="s">
        <v>117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 s="48">
        <v>9</v>
      </c>
      <c r="Q48" s="48">
        <v>7</v>
      </c>
      <c r="R48" s="13">
        <v>7</v>
      </c>
      <c r="S48" s="48">
        <v>11</v>
      </c>
      <c r="T48" s="48">
        <v>11</v>
      </c>
      <c r="U48" s="48">
        <v>11</v>
      </c>
    </row>
    <row r="49" spans="1:29" x14ac:dyDescent="0.15">
      <c r="A49" t="s">
        <v>116</v>
      </c>
      <c r="B49" s="48">
        <v>9</v>
      </c>
      <c r="C49" s="48">
        <v>9</v>
      </c>
      <c r="D49" s="48">
        <v>9</v>
      </c>
      <c r="E49" s="48">
        <v>9</v>
      </c>
      <c r="F49" s="48">
        <v>9</v>
      </c>
      <c r="G49" s="48">
        <v>9</v>
      </c>
      <c r="H49" s="48">
        <v>9</v>
      </c>
      <c r="I49" s="48">
        <v>9</v>
      </c>
      <c r="J49" s="48">
        <v>9</v>
      </c>
      <c r="K49" s="48">
        <v>9</v>
      </c>
      <c r="L49" s="48">
        <v>9</v>
      </c>
      <c r="M49" s="48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9" x14ac:dyDescent="0.15">
      <c r="A50" t="s">
        <v>115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9" x14ac:dyDescent="0.15">
      <c r="A51" t="s">
        <v>35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9" x14ac:dyDescent="0.15">
      <c r="A52" t="s">
        <v>37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9" x14ac:dyDescent="0.15">
      <c r="A53" t="s">
        <v>39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9" x14ac:dyDescent="0.15">
      <c r="A54" t="s">
        <v>41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9" x14ac:dyDescent="0.15">
      <c r="A55" t="s">
        <v>42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9" x14ac:dyDescent="0.15">
      <c r="A56" t="s">
        <v>43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Z56" s="33" t="s">
        <v>174</v>
      </c>
      <c r="AA56" s="31" t="s">
        <v>175</v>
      </c>
      <c r="AB56" s="63" t="s">
        <v>176</v>
      </c>
      <c r="AC56" s="30" t="s">
        <v>177</v>
      </c>
    </row>
    <row r="57" spans="1:29" x14ac:dyDescent="0.15">
      <c r="A57" t="s">
        <v>44</v>
      </c>
      <c r="B57">
        <v>5</v>
      </c>
      <c r="C57">
        <v>5</v>
      </c>
      <c r="D57" s="13">
        <v>9</v>
      </c>
      <c r="E57" s="13">
        <v>9</v>
      </c>
      <c r="F57" s="13">
        <v>9</v>
      </c>
      <c r="G57" s="13">
        <v>9</v>
      </c>
      <c r="H57" s="13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Z57" s="64" t="s">
        <v>113</v>
      </c>
      <c r="AA57" s="65">
        <v>0.91359999999999997</v>
      </c>
      <c r="AB57" s="65">
        <f>610/671</f>
        <v>0.90909090909090906</v>
      </c>
      <c r="AC57" s="66">
        <v>0.89082969432314407</v>
      </c>
    </row>
    <row r="58" spans="1:29" x14ac:dyDescent="0.15">
      <c r="A58" t="s">
        <v>45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Z58" s="67" t="s">
        <v>178</v>
      </c>
      <c r="AA58" s="65">
        <v>6.2600000000000003E-2</v>
      </c>
      <c r="AB58" s="65">
        <f>31/671</f>
        <v>4.6199701937406856E-2</v>
      </c>
      <c r="AC58" s="66">
        <v>6.6957787481805003E-2</v>
      </c>
    </row>
    <row r="59" spans="1:29" x14ac:dyDescent="0.15">
      <c r="A59" t="s">
        <v>46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Z59" s="64" t="s">
        <v>180</v>
      </c>
      <c r="AA59" s="65"/>
      <c r="AB59" s="65"/>
      <c r="AC59" s="66">
        <v>1.636904761904762E-2</v>
      </c>
    </row>
    <row r="60" spans="1:29" x14ac:dyDescent="0.15">
      <c r="A60" t="s">
        <v>47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Z60" s="64" t="s">
        <v>181</v>
      </c>
      <c r="AA60" s="65"/>
      <c r="AB60" s="65"/>
      <c r="AC60" s="66">
        <v>1.636904761904762E-2</v>
      </c>
    </row>
    <row r="61" spans="1:29" x14ac:dyDescent="0.15">
      <c r="A61" t="s">
        <v>49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Z61" s="64" t="s">
        <v>182</v>
      </c>
      <c r="AA61" s="65"/>
      <c r="AB61" s="65"/>
      <c r="AC61" s="66">
        <v>2.23E-2</v>
      </c>
    </row>
    <row r="62" spans="1:29" x14ac:dyDescent="0.15">
      <c r="A62" t="s">
        <v>51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Z62" s="64" t="s">
        <v>183</v>
      </c>
      <c r="AA62" s="65"/>
      <c r="AB62" s="65"/>
      <c r="AC62" s="66">
        <v>0.82440476190476186</v>
      </c>
    </row>
    <row r="63" spans="1:29" x14ac:dyDescent="0.15">
      <c r="A63" t="s">
        <v>52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Z63" s="64" t="s">
        <v>184</v>
      </c>
      <c r="AA63" s="65">
        <v>1.1900000000000001E-2</v>
      </c>
      <c r="AB63" s="65">
        <f>6/671</f>
        <v>8.9418777943368107E-3</v>
      </c>
      <c r="AC63" s="66">
        <v>4.4999999999999997E-3</v>
      </c>
    </row>
    <row r="64" spans="1:29" x14ac:dyDescent="0.15">
      <c r="A64" t="s">
        <v>54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Z64" s="64" t="s">
        <v>188</v>
      </c>
      <c r="AA64" s="65">
        <v>0</v>
      </c>
      <c r="AB64" s="65">
        <f>3/671</f>
        <v>4.4709388971684054E-3</v>
      </c>
      <c r="AC64" s="66">
        <v>4.4999999999999997E-3</v>
      </c>
    </row>
    <row r="65" spans="1:34" x14ac:dyDescent="0.15">
      <c r="A65" t="s">
        <v>55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Z65" s="64" t="s">
        <v>185</v>
      </c>
      <c r="AA65" s="65"/>
      <c r="AB65" s="65"/>
      <c r="AC65" s="66">
        <v>8.6309523809523808E-2</v>
      </c>
    </row>
    <row r="66" spans="1:34" x14ac:dyDescent="0.15">
      <c r="A66" t="s">
        <v>57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Z66" s="64" t="s">
        <v>189</v>
      </c>
      <c r="AA66" s="65">
        <v>4.1700000000000001E-2</v>
      </c>
      <c r="AB66" s="65">
        <f>21/671</f>
        <v>3.129657228017884E-2</v>
      </c>
      <c r="AC66" s="66">
        <v>1.6400000000000001E-2</v>
      </c>
    </row>
    <row r="67" spans="1:34" x14ac:dyDescent="0.15">
      <c r="A67" t="s">
        <v>59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  <c r="Z67" s="64" t="s">
        <v>186</v>
      </c>
      <c r="AA67" s="65">
        <v>2.53E-2</v>
      </c>
      <c r="AB67" s="65">
        <f>29/671</f>
        <v>4.3219076005961254E-2</v>
      </c>
      <c r="AC67" s="66">
        <v>8.7800000000000003E-2</v>
      </c>
    </row>
    <row r="68" spans="1:34" x14ac:dyDescent="0.15">
      <c r="A68" t="s">
        <v>60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Y68" t="s">
        <v>114</v>
      </c>
      <c r="Z68" s="68" t="s">
        <v>187</v>
      </c>
      <c r="AA68" s="69"/>
      <c r="AB68" s="69"/>
      <c r="AC68" s="70">
        <v>9.375E-2</v>
      </c>
    </row>
    <row r="69" spans="1:34" x14ac:dyDescent="0.15">
      <c r="A69" t="s">
        <v>61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8" t="s">
        <v>113</v>
      </c>
      <c r="Y69" s="9">
        <f>SUM(Y78:Y85)/672</f>
        <v>0.88988095238095233</v>
      </c>
      <c r="Z69" s="2"/>
      <c r="AA69" s="9"/>
      <c r="AB69" s="9"/>
    </row>
    <row r="70" spans="1:34" x14ac:dyDescent="0.15">
      <c r="A70" t="s">
        <v>62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12" t="s">
        <v>179</v>
      </c>
      <c r="Y70" s="9">
        <f>SUM(Y87:Y91,Y102:Y106)/672</f>
        <v>6.8452380952380959E-2</v>
      </c>
    </row>
    <row r="71" spans="1:34" x14ac:dyDescent="0.15">
      <c r="A71" t="s">
        <v>63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12" t="s">
        <v>191</v>
      </c>
      <c r="Y71" s="9">
        <f>15/672</f>
        <v>2.2321428571428572E-2</v>
      </c>
    </row>
    <row r="72" spans="1:34" x14ac:dyDescent="0.15">
      <c r="A72" t="s">
        <v>64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12" t="s">
        <v>192</v>
      </c>
      <c r="Y72" s="9">
        <f>3/672</f>
        <v>4.464285714285714E-3</v>
      </c>
      <c r="Z72" s="2"/>
      <c r="AC72" s="9"/>
    </row>
    <row r="73" spans="1:34" x14ac:dyDescent="0.15">
      <c r="A73" t="s">
        <v>65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12" t="s">
        <v>112</v>
      </c>
      <c r="Y73" s="9">
        <f>11/672</f>
        <v>1.636904761904762E-2</v>
      </c>
      <c r="Z73" s="2"/>
      <c r="AC73" s="9"/>
    </row>
    <row r="74" spans="1:34" x14ac:dyDescent="0.15">
      <c r="A74" t="s">
        <v>66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12" t="s">
        <v>194</v>
      </c>
      <c r="Y74" s="9">
        <f>59/672</f>
        <v>8.7797619047619041E-2</v>
      </c>
      <c r="Z74" s="2"/>
      <c r="AC74" s="9"/>
    </row>
    <row r="75" spans="1:34" x14ac:dyDescent="0.15">
      <c r="A75" t="s">
        <v>67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12" t="s">
        <v>111</v>
      </c>
      <c r="Y75" s="9">
        <f>SUM(Y73:Y74)</f>
        <v>0.10416666666666666</v>
      </c>
      <c r="Z75" s="2"/>
      <c r="AC75" s="9"/>
    </row>
    <row r="76" spans="1:34" x14ac:dyDescent="0.15">
      <c r="A76" t="s">
        <v>68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  <c r="X76" s="12" t="s">
        <v>193</v>
      </c>
      <c r="Y76" s="9">
        <f>3/672</f>
        <v>4.464285714285714E-3</v>
      </c>
      <c r="AC76" s="9"/>
    </row>
    <row r="77" spans="1:34" ht="49.5" x14ac:dyDescent="0.15">
      <c r="X77" s="21"/>
      <c r="Z77" s="47" t="s">
        <v>110</v>
      </c>
      <c r="AA77" s="47" t="s">
        <v>109</v>
      </c>
      <c r="AB77" s="47" t="s">
        <v>108</v>
      </c>
      <c r="AC77" s="47" t="s">
        <v>107</v>
      </c>
      <c r="AD77" s="47" t="s">
        <v>106</v>
      </c>
      <c r="AE77" s="47" t="s">
        <v>105</v>
      </c>
      <c r="AF77" s="47" t="s">
        <v>104</v>
      </c>
      <c r="AG77" s="47" t="s">
        <v>103</v>
      </c>
      <c r="AH77" s="47" t="s">
        <v>102</v>
      </c>
    </row>
    <row r="78" spans="1:34" ht="16.5" x14ac:dyDescent="0.15">
      <c r="W78" s="46">
        <v>1</v>
      </c>
      <c r="X78" s="25" t="s">
        <v>101</v>
      </c>
      <c r="Y78">
        <f>COUNTIF(B3:U37,1)</f>
        <v>3</v>
      </c>
      <c r="AD78">
        <v>1</v>
      </c>
    </row>
    <row r="79" spans="1:34" ht="16.5" x14ac:dyDescent="0.15">
      <c r="W79" s="44">
        <v>2</v>
      </c>
      <c r="X79" s="23" t="s">
        <v>100</v>
      </c>
      <c r="Y79">
        <f>COUNTIF(B3:U37,2)</f>
        <v>1</v>
      </c>
      <c r="AD79">
        <v>1</v>
      </c>
    </row>
    <row r="80" spans="1:34" ht="16.5" x14ac:dyDescent="0.15">
      <c r="W80" s="44">
        <v>3</v>
      </c>
      <c r="X80" s="23" t="s">
        <v>99</v>
      </c>
      <c r="Y80">
        <f>COUNTIF(B3:U37,3)</f>
        <v>3</v>
      </c>
      <c r="AC80">
        <v>1</v>
      </c>
      <c r="AD80">
        <v>1</v>
      </c>
    </row>
    <row r="81" spans="18:34" ht="16.5" x14ac:dyDescent="0.15">
      <c r="W81" s="44">
        <v>4</v>
      </c>
      <c r="X81" s="23" t="s">
        <v>98</v>
      </c>
      <c r="Y81">
        <f>COUNTIF(B3:U37,4)</f>
        <v>12</v>
      </c>
      <c r="AC81">
        <v>3</v>
      </c>
      <c r="AE81">
        <v>1</v>
      </c>
    </row>
    <row r="82" spans="18:34" ht="16.5" x14ac:dyDescent="0.15">
      <c r="W82" s="44">
        <v>5</v>
      </c>
      <c r="X82" s="23" t="s">
        <v>97</v>
      </c>
      <c r="Y82">
        <f>COUNTIF(B3:U37,5)</f>
        <v>0</v>
      </c>
    </row>
    <row r="83" spans="18:34" ht="16.5" x14ac:dyDescent="0.15">
      <c r="W83" s="44">
        <v>6</v>
      </c>
      <c r="X83" s="23" t="s">
        <v>96</v>
      </c>
      <c r="Y83">
        <f>COUNTIF(B3:U37,6)</f>
        <v>573</v>
      </c>
      <c r="AB83">
        <v>2</v>
      </c>
      <c r="AC83">
        <v>2</v>
      </c>
      <c r="AD83">
        <v>13</v>
      </c>
      <c r="AE83">
        <v>6</v>
      </c>
    </row>
    <row r="84" spans="18:34" ht="16.5" x14ac:dyDescent="0.15">
      <c r="W84" s="44">
        <v>7</v>
      </c>
      <c r="X84" s="23" t="s">
        <v>95</v>
      </c>
      <c r="Y84">
        <f>COUNTIF(B3:U37,7)</f>
        <v>3</v>
      </c>
      <c r="AB84">
        <v>1</v>
      </c>
      <c r="AE84">
        <v>1</v>
      </c>
    </row>
    <row r="85" spans="18:34" ht="16.5" x14ac:dyDescent="0.15">
      <c r="W85" s="44">
        <v>8</v>
      </c>
      <c r="X85" s="23" t="s">
        <v>94</v>
      </c>
      <c r="Y85">
        <f>COUNTIF(B3:U37,8)</f>
        <v>3</v>
      </c>
    </row>
    <row r="86" spans="18:34" ht="16.5" x14ac:dyDescent="0.15">
      <c r="R86" s="13"/>
      <c r="W86" s="42">
        <v>9</v>
      </c>
      <c r="X86" s="41" t="s">
        <v>93</v>
      </c>
      <c r="Y86">
        <f>COUNTIF(B3:U37,9)</f>
        <v>12</v>
      </c>
      <c r="AB86">
        <v>2</v>
      </c>
      <c r="AE86">
        <v>10</v>
      </c>
    </row>
    <row r="87" spans="18:34" ht="16.5" x14ac:dyDescent="0.15">
      <c r="R87" s="13"/>
      <c r="S87" s="13"/>
      <c r="W87" s="46">
        <v>10</v>
      </c>
      <c r="X87" s="25" t="s">
        <v>83</v>
      </c>
      <c r="Y87">
        <f>COUNTIF(B3:U37,10)</f>
        <v>19</v>
      </c>
      <c r="AD87">
        <v>5</v>
      </c>
    </row>
    <row r="88" spans="18:34" ht="16.5" x14ac:dyDescent="0.15">
      <c r="W88" s="44">
        <v>11</v>
      </c>
      <c r="X88" s="23" t="s">
        <v>82</v>
      </c>
      <c r="Y88">
        <f>COUNTIF(B3:U37,11)</f>
        <v>7</v>
      </c>
      <c r="AD88">
        <v>2</v>
      </c>
      <c r="AG88" s="13"/>
      <c r="AH88" s="13"/>
    </row>
    <row r="89" spans="18:34" ht="16.5" x14ac:dyDescent="0.15">
      <c r="W89" s="44">
        <v>12</v>
      </c>
      <c r="X89" s="23" t="s">
        <v>81</v>
      </c>
      <c r="Y89">
        <f>COUNTIF(B3:U37,12)</f>
        <v>0</v>
      </c>
      <c r="AG89" s="13"/>
      <c r="AH89" s="13"/>
    </row>
    <row r="90" spans="18:34" ht="16.5" x14ac:dyDescent="0.15">
      <c r="W90" s="44">
        <v>13</v>
      </c>
      <c r="X90" s="23" t="s">
        <v>92</v>
      </c>
      <c r="Y90">
        <f>COUNTIF(B3:U37,13)</f>
        <v>8</v>
      </c>
      <c r="AE90">
        <v>7</v>
      </c>
      <c r="AG90" s="13"/>
      <c r="AH90" s="13"/>
    </row>
    <row r="91" spans="18:34" ht="16.5" x14ac:dyDescent="0.15">
      <c r="W91" s="44">
        <v>14</v>
      </c>
      <c r="X91" s="28" t="s">
        <v>79</v>
      </c>
      <c r="Y91">
        <f>COUNTIF(B3:U37,14)</f>
        <v>1</v>
      </c>
    </row>
    <row r="92" spans="18:34" ht="16.5" x14ac:dyDescent="0.15">
      <c r="W92" s="44">
        <v>15</v>
      </c>
      <c r="X92" s="45" t="s">
        <v>78</v>
      </c>
      <c r="Y92">
        <f>COUNTIF(B3:U37,15)</f>
        <v>4</v>
      </c>
    </row>
    <row r="93" spans="18:34" ht="16.5" x14ac:dyDescent="0.15">
      <c r="W93" s="44">
        <v>16</v>
      </c>
      <c r="X93" s="45" t="s">
        <v>77</v>
      </c>
      <c r="Y93">
        <f>COUNTIF(B3:U37,16)</f>
        <v>6</v>
      </c>
    </row>
    <row r="94" spans="18:34" ht="16.5" x14ac:dyDescent="0.15">
      <c r="W94" s="44">
        <v>17</v>
      </c>
      <c r="X94" s="43" t="s">
        <v>76</v>
      </c>
      <c r="Y94">
        <f>COUNTIF(B3:U37,17)</f>
        <v>1</v>
      </c>
      <c r="AD94">
        <v>1</v>
      </c>
    </row>
    <row r="95" spans="18:34" ht="16.5" x14ac:dyDescent="0.15">
      <c r="W95" s="44">
        <v>18</v>
      </c>
      <c r="X95" s="43" t="s">
        <v>75</v>
      </c>
      <c r="Y95">
        <f>COUNTIF(B3:U37,18)</f>
        <v>11</v>
      </c>
      <c r="AE95">
        <v>4</v>
      </c>
    </row>
    <row r="96" spans="18:34" ht="16.5" x14ac:dyDescent="0.15">
      <c r="W96" s="42">
        <v>19</v>
      </c>
      <c r="X96" s="41" t="s">
        <v>74</v>
      </c>
      <c r="Y96">
        <f>COUNTIF(B3:U37,19)</f>
        <v>2</v>
      </c>
    </row>
    <row r="97" spans="23:30" ht="33" x14ac:dyDescent="0.15">
      <c r="W97" s="40">
        <v>20</v>
      </c>
      <c r="X97" s="39" t="s">
        <v>91</v>
      </c>
      <c r="Y97">
        <f>COUNTIF(B3:U37,20)</f>
        <v>3</v>
      </c>
      <c r="AB97">
        <v>1</v>
      </c>
    </row>
    <row r="98" spans="23:30" x14ac:dyDescent="0.15">
      <c r="Y98">
        <f>SUM(Y78:Y97)</f>
        <v>672</v>
      </c>
    </row>
    <row r="101" spans="23:30" ht="49.5" x14ac:dyDescent="0.15">
      <c r="W101" s="38"/>
      <c r="X101" s="37" t="s">
        <v>90</v>
      </c>
      <c r="Y101" s="36" t="s">
        <v>89</v>
      </c>
      <c r="Z101" s="35" t="s">
        <v>88</v>
      </c>
      <c r="AA101" s="35" t="s">
        <v>87</v>
      </c>
      <c r="AB101" s="35" t="s">
        <v>86</v>
      </c>
      <c r="AC101" s="35" t="s">
        <v>85</v>
      </c>
      <c r="AD101" s="34" t="s">
        <v>84</v>
      </c>
    </row>
    <row r="102" spans="23:30" ht="16.5" x14ac:dyDescent="0.15">
      <c r="W102" s="24">
        <v>1</v>
      </c>
      <c r="X102" s="23" t="s">
        <v>83</v>
      </c>
      <c r="Y102" s="33">
        <f>COUNTIF(B42:U76,1)</f>
        <v>0</v>
      </c>
      <c r="Z102" s="32"/>
      <c r="AA102" s="31"/>
      <c r="AB102" s="31"/>
      <c r="AC102" s="31"/>
      <c r="AD102" s="30"/>
    </row>
    <row r="103" spans="23:30" ht="16.5" x14ac:dyDescent="0.15">
      <c r="W103" s="24">
        <v>2</v>
      </c>
      <c r="X103" s="23" t="s">
        <v>82</v>
      </c>
      <c r="Y103" s="22">
        <f>COUNTIF(B42:U76,2)</f>
        <v>0</v>
      </c>
      <c r="Z103" s="29"/>
      <c r="AA103" s="21"/>
      <c r="AB103" s="21"/>
      <c r="AC103" s="21"/>
      <c r="AD103" s="20"/>
    </row>
    <row r="104" spans="23:30" ht="16.5" x14ac:dyDescent="0.15">
      <c r="W104" s="24">
        <v>3</v>
      </c>
      <c r="X104" s="23" t="s">
        <v>81</v>
      </c>
      <c r="Y104" s="22">
        <f>COUNTIF(B42:U76,3)</f>
        <v>1</v>
      </c>
      <c r="Z104" s="29"/>
      <c r="AA104" s="21"/>
      <c r="AB104" s="21"/>
      <c r="AC104" s="21"/>
      <c r="AD104" s="20"/>
    </row>
    <row r="105" spans="23:30" ht="16.5" x14ac:dyDescent="0.15">
      <c r="W105" s="24">
        <v>4</v>
      </c>
      <c r="X105" s="23" t="s">
        <v>80</v>
      </c>
      <c r="Y105" s="22">
        <f>COUNTIF(B42:U76,4)</f>
        <v>7</v>
      </c>
      <c r="Z105" s="29"/>
      <c r="AA105" s="21"/>
      <c r="AB105" s="21"/>
      <c r="AC105" s="21"/>
      <c r="AD105" s="20"/>
    </row>
    <row r="106" spans="23:30" ht="16.5" x14ac:dyDescent="0.15">
      <c r="W106" s="24">
        <v>5</v>
      </c>
      <c r="X106" s="28" t="s">
        <v>79</v>
      </c>
      <c r="Y106" s="22">
        <f>COUNTIF(B42:U76,5)</f>
        <v>3</v>
      </c>
      <c r="Z106" s="21"/>
      <c r="AA106" s="21"/>
      <c r="AB106" s="21"/>
      <c r="AC106" s="21"/>
      <c r="AD106" s="20"/>
    </row>
    <row r="107" spans="23:30" ht="16.5" x14ac:dyDescent="0.15">
      <c r="W107" s="24">
        <v>6</v>
      </c>
      <c r="X107" s="23" t="s">
        <v>78</v>
      </c>
      <c r="Y107" s="22">
        <f>COUNTIF(B42:U76,6)</f>
        <v>16</v>
      </c>
      <c r="Z107" s="21"/>
      <c r="AA107" s="21"/>
      <c r="AB107" s="21"/>
      <c r="AC107" s="21"/>
      <c r="AD107" s="20"/>
    </row>
    <row r="108" spans="23:30" ht="16.5" x14ac:dyDescent="0.15">
      <c r="W108" s="24">
        <v>7</v>
      </c>
      <c r="X108" s="23" t="s">
        <v>77</v>
      </c>
      <c r="Y108" s="22">
        <f>COUNTIF(B42:U76,7)</f>
        <v>28</v>
      </c>
      <c r="Z108" s="21">
        <v>10</v>
      </c>
      <c r="AA108" s="21">
        <v>1</v>
      </c>
      <c r="AB108" s="21"/>
      <c r="AC108" s="21"/>
      <c r="AD108" s="20"/>
    </row>
    <row r="109" spans="23:30" ht="16.5" x14ac:dyDescent="0.15">
      <c r="W109" s="24">
        <v>8</v>
      </c>
      <c r="X109" s="23" t="s">
        <v>76</v>
      </c>
      <c r="Y109" s="22">
        <f>COUNTIF(B42:U76,8)</f>
        <v>15</v>
      </c>
      <c r="Z109" s="21">
        <v>5</v>
      </c>
      <c r="AA109" s="21">
        <v>8</v>
      </c>
      <c r="AB109" s="21"/>
      <c r="AC109" s="21"/>
      <c r="AD109" s="20"/>
    </row>
    <row r="110" spans="23:30" ht="16.5" x14ac:dyDescent="0.15">
      <c r="W110" s="24">
        <v>9</v>
      </c>
      <c r="X110" s="28" t="s">
        <v>75</v>
      </c>
      <c r="Y110" s="22">
        <f>COUNTIF(B42:U76,9)</f>
        <v>538</v>
      </c>
      <c r="Z110" s="21">
        <v>19</v>
      </c>
      <c r="AA110" s="21">
        <v>1</v>
      </c>
      <c r="AB110" s="21"/>
      <c r="AC110" s="21"/>
      <c r="AD110" s="20"/>
    </row>
    <row r="111" spans="23:30" ht="16.5" x14ac:dyDescent="0.15">
      <c r="W111" s="19">
        <v>10</v>
      </c>
      <c r="X111" s="27" t="s">
        <v>74</v>
      </c>
      <c r="Y111" s="22">
        <f>COUNTIF(B42:U76,10)</f>
        <v>43</v>
      </c>
      <c r="Z111" s="21"/>
      <c r="AA111" s="21"/>
      <c r="AB111" s="21"/>
      <c r="AC111" s="21"/>
      <c r="AD111" s="20"/>
    </row>
    <row r="112" spans="23:30" ht="16.5" x14ac:dyDescent="0.15">
      <c r="W112" s="26">
        <v>11</v>
      </c>
      <c r="X112" s="25" t="s">
        <v>73</v>
      </c>
      <c r="Y112" s="22">
        <f>COUNTIF(B42:U76,11)</f>
        <v>19</v>
      </c>
      <c r="Z112" s="21">
        <v>17</v>
      </c>
      <c r="AA112" s="21"/>
      <c r="AB112" s="21"/>
      <c r="AC112" s="21"/>
      <c r="AD112" s="20"/>
    </row>
    <row r="113" spans="23:30" ht="16.5" x14ac:dyDescent="0.15">
      <c r="W113" s="24">
        <v>12</v>
      </c>
      <c r="X113" s="23" t="s">
        <v>72</v>
      </c>
      <c r="Y113" s="22">
        <f>COUNTIF(B42:U76,12)</f>
        <v>2</v>
      </c>
      <c r="Z113" s="21"/>
      <c r="AA113" s="21">
        <v>2</v>
      </c>
      <c r="AB113" s="21"/>
      <c r="AC113" s="21"/>
      <c r="AD113" s="20"/>
    </row>
    <row r="114" spans="23:30" ht="16.5" x14ac:dyDescent="0.15">
      <c r="W114" s="24">
        <v>13</v>
      </c>
      <c r="X114" s="23" t="s">
        <v>71</v>
      </c>
      <c r="Y114" s="22">
        <f>COUNTIF(B42:U76,13)</f>
        <v>0</v>
      </c>
      <c r="Z114" s="21"/>
      <c r="AA114" s="21"/>
      <c r="AB114" s="21"/>
      <c r="AC114" s="21"/>
      <c r="AD114" s="20"/>
    </row>
    <row r="115" spans="23:30" ht="16.5" x14ac:dyDescent="0.15">
      <c r="W115" s="24">
        <v>14</v>
      </c>
      <c r="X115" s="23" t="s">
        <v>70</v>
      </c>
      <c r="Y115" s="22">
        <f>COUNTIF(B42:U76,14)</f>
        <v>0</v>
      </c>
      <c r="Z115" s="21"/>
      <c r="AA115" s="21"/>
      <c r="AB115" s="21"/>
      <c r="AC115" s="21"/>
      <c r="AD115" s="20"/>
    </row>
    <row r="116" spans="23:30" ht="16.5" x14ac:dyDescent="0.15">
      <c r="W116" s="19">
        <v>15</v>
      </c>
      <c r="X116" s="18" t="s">
        <v>69</v>
      </c>
      <c r="Y116" s="17">
        <f>COUNTIF(B42:U76,15)</f>
        <v>0</v>
      </c>
      <c r="Z116" s="16"/>
      <c r="AA116" s="16"/>
      <c r="AB116" s="16"/>
      <c r="AC116" s="16"/>
      <c r="AD116" s="15"/>
    </row>
    <row r="117" spans="23:30" x14ac:dyDescent="0.15">
      <c r="Y117">
        <f>SUM(Y102:Y116)</f>
        <v>672</v>
      </c>
    </row>
    <row r="120" spans="23:30" x14ac:dyDescent="0.15">
      <c r="Y120" s="9"/>
    </row>
    <row r="121" spans="23:30" x14ac:dyDescent="0.15">
      <c r="X121" t="s">
        <v>190</v>
      </c>
      <c r="Y121" s="9">
        <f>SUM(Y102:Y106)/672</f>
        <v>1.636904761904762E-2</v>
      </c>
    </row>
    <row r="122" spans="23:30" x14ac:dyDescent="0.15">
      <c r="X122" s="13" t="s">
        <v>183</v>
      </c>
      <c r="Y122" s="9">
        <f>(538+16)/672</f>
        <v>0.82440476190476186</v>
      </c>
    </row>
    <row r="123" spans="23:30" x14ac:dyDescent="0.15">
      <c r="X123" s="13" t="s">
        <v>185</v>
      </c>
      <c r="Y123" s="9">
        <f>(15+43)/672</f>
        <v>8.6309523809523808E-2</v>
      </c>
    </row>
    <row r="124" spans="23:30" x14ac:dyDescent="0.15">
      <c r="X124" s="13" t="s">
        <v>187</v>
      </c>
      <c r="Y124" s="9">
        <f>(25+19+19)/672</f>
        <v>9.375E-2</v>
      </c>
    </row>
    <row r="125" spans="23:30" x14ac:dyDescent="0.15">
      <c r="Y125" s="9"/>
    </row>
    <row r="126" spans="23:30" x14ac:dyDescent="0.15">
      <c r="Y126" s="9"/>
    </row>
    <row r="127" spans="23:30" x14ac:dyDescent="0.15">
      <c r="Y127" s="9"/>
    </row>
    <row r="128" spans="23:30" x14ac:dyDescent="0.15">
      <c r="Y128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OOTIAS一维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2016-04-22T10:32:41Z</dcterms:created>
  <dcterms:modified xsi:type="dcterms:W3CDTF">2016-04-22T12:49:00Z</dcterms:modified>
</cp:coreProperties>
</file>