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xr:revisionPtr revIDLastSave="0" documentId="13_ncr:1000001_{B4BE6248-88E3-F144-96F3-D5A80537CACE}" xr6:coauthVersionLast="47" xr6:coauthVersionMax="47" xr10:uidLastSave="{00000000-0000-0000-0000-000000000000}"/>
  <bookViews>
    <workbookView xWindow="240" yWindow="75" windowWidth="19440" windowHeight="7995" activeTab="3" xr2:uid="{00000000-000D-0000-FFFF-FFFF00000000}"/>
  </bookViews>
  <sheets>
    <sheet name="Danh sách tổng hợp" sheetId="1" r:id="rId1"/>
    <sheet name="Trên 200 lđ" sheetId="3" r:id="rId2"/>
    <sheet name="PHÂN NGÀNH NGHỀ" sheetId="2" r:id="rId3"/>
    <sheet name="SÔ DN VÀ LAO ĐỘNG"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2" l="1"/>
  <c r="F20" i="2"/>
  <c r="E20" i="2"/>
  <c r="D20" i="2"/>
  <c r="H20" i="2"/>
  <c r="G19" i="2"/>
  <c r="E19" i="2"/>
  <c r="D19" i="2"/>
  <c r="H19" i="2"/>
  <c r="G18" i="2"/>
  <c r="D18" i="2"/>
  <c r="C18" i="2"/>
  <c r="H18" i="2"/>
  <c r="G17" i="2"/>
  <c r="F17" i="2"/>
  <c r="E17" i="2"/>
  <c r="D17" i="2"/>
  <c r="H17" i="2"/>
  <c r="G16" i="2"/>
  <c r="F16" i="2"/>
  <c r="E16" i="2"/>
  <c r="D16" i="2"/>
  <c r="H16" i="2"/>
  <c r="G15" i="2"/>
  <c r="F15" i="2"/>
  <c r="E15" i="2"/>
  <c r="H15" i="2"/>
  <c r="G14" i="2"/>
  <c r="F14" i="2"/>
  <c r="E14" i="2"/>
  <c r="D14" i="2"/>
  <c r="H14" i="2"/>
  <c r="G13" i="2"/>
  <c r="F13" i="2"/>
  <c r="E13" i="2"/>
  <c r="D13" i="2"/>
  <c r="H13" i="2"/>
  <c r="G12" i="2"/>
  <c r="F12" i="2"/>
  <c r="E12" i="2"/>
  <c r="D12" i="2"/>
  <c r="H12" i="2"/>
  <c r="H11" i="2"/>
  <c r="G10" i="2"/>
  <c r="F10" i="2"/>
  <c r="E10" i="2"/>
  <c r="D10" i="2"/>
  <c r="H10" i="2"/>
  <c r="E9" i="2"/>
  <c r="D9" i="2"/>
  <c r="H9" i="2"/>
  <c r="G8" i="2"/>
  <c r="G7" i="2"/>
  <c r="G5" i="2"/>
  <c r="F8" i="2"/>
  <c r="E8" i="2"/>
  <c r="D8" i="2"/>
  <c r="H8" i="2"/>
  <c r="F7" i="2"/>
  <c r="E7" i="2"/>
  <c r="D7" i="2"/>
  <c r="H7" i="2"/>
  <c r="E6" i="2"/>
  <c r="E5" i="2"/>
  <c r="D6" i="2"/>
  <c r="H6" i="2"/>
  <c r="F5" i="2"/>
  <c r="D5" i="2"/>
  <c r="C5" i="2"/>
  <c r="G37" i="3"/>
  <c r="G36" i="3"/>
  <c r="G35" i="3"/>
  <c r="G34" i="3"/>
  <c r="G33" i="3"/>
  <c r="G32" i="3"/>
  <c r="G31" i="3"/>
  <c r="G30" i="3"/>
  <c r="G29" i="3"/>
  <c r="G28" i="3"/>
  <c r="G27" i="3"/>
  <c r="G26" i="3"/>
  <c r="G25" i="3"/>
  <c r="G24" i="3"/>
  <c r="G23" i="3"/>
  <c r="G22" i="3"/>
  <c r="G21" i="3"/>
  <c r="G20" i="3"/>
  <c r="G19" i="3"/>
  <c r="G18" i="3"/>
  <c r="G17" i="3"/>
  <c r="G15" i="3"/>
  <c r="G14" i="3"/>
  <c r="G13" i="3"/>
  <c r="G12" i="3"/>
  <c r="G11" i="3"/>
  <c r="N10" i="3"/>
  <c r="M10" i="3"/>
  <c r="L10" i="3"/>
  <c r="K10" i="3"/>
  <c r="J10" i="3"/>
  <c r="I10" i="3"/>
  <c r="H10" i="3"/>
  <c r="G10" i="3"/>
  <c r="G324" i="1"/>
  <c r="G323" i="1"/>
  <c r="G322" i="1"/>
  <c r="G321" i="1"/>
  <c r="G320" i="1"/>
  <c r="G319" i="1"/>
  <c r="G318" i="1"/>
  <c r="G317" i="1"/>
  <c r="G316" i="1"/>
  <c r="G315" i="1"/>
  <c r="G314" i="1"/>
  <c r="G313" i="1"/>
  <c r="G312" i="1"/>
  <c r="G311" i="1"/>
  <c r="G310" i="1"/>
  <c r="G309" i="1"/>
  <c r="G308" i="1"/>
  <c r="G307" i="1"/>
  <c r="G306"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5" i="1"/>
  <c r="G14" i="1"/>
  <c r="G13" i="1"/>
  <c r="G12" i="1"/>
  <c r="G11" i="1"/>
  <c r="G10" i="1"/>
  <c r="N9" i="1"/>
  <c r="M9" i="1"/>
  <c r="L9" i="1"/>
  <c r="K9" i="1"/>
  <c r="J9" i="1"/>
  <c r="I9" i="1"/>
  <c r="H9" i="1"/>
  <c r="G9" i="1"/>
  <c r="H5" i="2"/>
  <c r="I18" i="2"/>
  <c r="I5" i="2"/>
  <c r="J6" i="2"/>
  <c r="J7" i="2"/>
  <c r="J8" i="2"/>
  <c r="J9" i="2"/>
  <c r="J10" i="2"/>
  <c r="J12" i="2"/>
  <c r="J13" i="2"/>
  <c r="J14" i="2"/>
  <c r="J15" i="2"/>
  <c r="J16" i="2"/>
  <c r="J17" i="2"/>
  <c r="J18" i="2"/>
  <c r="J19" i="2"/>
  <c r="J20" i="2"/>
  <c r="J5" i="2"/>
  <c r="K6" i="2"/>
  <c r="K7" i="2"/>
  <c r="K8" i="2"/>
  <c r="K9" i="2"/>
  <c r="K13" i="2"/>
  <c r="K14" i="2"/>
  <c r="K15" i="2"/>
  <c r="K16" i="2"/>
  <c r="K17" i="2"/>
  <c r="K19" i="2"/>
  <c r="K20" i="2"/>
  <c r="K5" i="2"/>
  <c r="M7" i="2"/>
  <c r="M8" i="2"/>
  <c r="M10" i="2"/>
  <c r="M12" i="2"/>
  <c r="M13" i="2"/>
  <c r="M14" i="2"/>
  <c r="M15" i="2"/>
  <c r="M17" i="2"/>
  <c r="M18" i="2"/>
  <c r="M19" i="2"/>
  <c r="M20" i="2"/>
  <c r="M5" i="2"/>
  <c r="L7" i="2"/>
  <c r="L8" i="2"/>
  <c r="L10" i="2"/>
  <c r="L12" i="2"/>
  <c r="L13" i="2"/>
  <c r="L14" i="2"/>
  <c r="L15" i="2"/>
  <c r="L16" i="2"/>
  <c r="L20" i="2"/>
  <c r="L5" i="2"/>
  <c r="N5" i="2"/>
  <c r="P5" i="2"/>
  <c r="N20" i="2"/>
  <c r="N19" i="2"/>
  <c r="N18" i="2"/>
  <c r="N17" i="2"/>
  <c r="N16" i="2"/>
  <c r="N15" i="2"/>
  <c r="N14" i="2"/>
  <c r="N13" i="2"/>
  <c r="N12" i="2"/>
  <c r="N11" i="2"/>
  <c r="N10" i="2"/>
  <c r="N9" i="2"/>
  <c r="N8" i="2"/>
  <c r="N7" i="2"/>
  <c r="N6" i="2"/>
  <c r="F12" i="5"/>
  <c r="C10" i="5"/>
  <c r="E10" i="5"/>
  <c r="D12" i="5"/>
  <c r="E12"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BaoHoang</author>
  </authors>
  <commentList>
    <comment ref="B50" authorId="0" shapeId="0" xr:uid="{00000000-0006-0000-0000-000001000000}">
      <text>
        <r>
          <rPr>
            <b/>
            <sz val="9"/>
            <color indexed="81"/>
            <rFont val="Tahoma"/>
            <family val="2"/>
          </rPr>
          <t>BaoHoang:</t>
        </r>
        <r>
          <rPr>
            <sz val="9"/>
            <color indexed="81"/>
            <rFont val="Tahoma"/>
            <family val="2"/>
          </rPr>
          <t xml:space="preserve">
thông tin trên web</t>
        </r>
      </text>
    </comment>
    <comment ref="C50" authorId="0" shapeId="0" xr:uid="{00000000-0006-0000-0000-000002000000}">
      <text>
        <r>
          <rPr>
            <b/>
            <sz val="9"/>
            <color indexed="81"/>
            <rFont val="Tahoma"/>
            <family val="2"/>
          </rPr>
          <t>BaoHoang:</t>
        </r>
        <r>
          <rPr>
            <sz val="9"/>
            <color indexed="81"/>
            <rFont val="Tahoma"/>
            <family val="2"/>
          </rPr>
          <t xml:space="preserve">
thông tin trên web</t>
        </r>
      </text>
    </comment>
  </commentList>
</comments>
</file>

<file path=xl/sharedStrings.xml><?xml version="1.0" encoding="utf-8"?>
<sst xmlns="http://schemas.openxmlformats.org/spreadsheetml/2006/main" count="2478" uniqueCount="1733">
  <si>
    <t>STT</t>
  </si>
  <si>
    <t>ĐƠN VỊ TUYỂN DỤNG</t>
  </si>
  <si>
    <t>QGĐT</t>
  </si>
  <si>
    <t>NGÀNH 
SXKD
 CHÍNH</t>
  </si>
  <si>
    <t>ĐỊA CHỈ</t>
  </si>
  <si>
    <t>ĐIỆN THOẠI LIÊN HỆ 
NỘP HỒ SƠ</t>
  </si>
  <si>
    <t>NHU CẦU TUYỂN DỤNG</t>
  </si>
  <si>
    <t>NGÀY 
ĐĂNG KÝ</t>
  </si>
  <si>
    <t>TỔNG</t>
  </si>
  <si>
    <t>TRÌNH ĐỘ CMKT</t>
  </si>
  <si>
    <t>GIỚI TÍNH</t>
  </si>
  <si>
    <t>NỘI DUNG TUYỂN</t>
  </si>
  <si>
    <t>TRÊN ĐH</t>
  </si>
  <si>
    <t>ĐH-CĐ</t>
  </si>
  <si>
    <t>TC-CNKT</t>
  </si>
  <si>
    <t>SƠ CẤP</t>
  </si>
  <si>
    <t>LĐPT</t>
  </si>
  <si>
    <t>NAM</t>
  </si>
  <si>
    <t>NỮ</t>
  </si>
  <si>
    <t>YÊU CẦU TUYỂN</t>
  </si>
  <si>
    <t>PHÚC LỢI</t>
  </si>
  <si>
    <t>CÔNG TY CỔ PHẦN TAEKWANG VINA</t>
  </si>
  <si>
    <t>Hàn Quốc</t>
  </si>
  <si>
    <t>Sản xuất giày Nike xuất khẩu</t>
  </si>
  <si>
    <t>Số 8, Đường 9A, KCN BH2</t>
  </si>
  <si>
    <t>Lao động phổ thông</t>
  </si>
  <si>
    <t>CÔNGTY TNHH CHANGSHIN VIỆT NAM</t>
  </si>
  <si>
    <t>Kinh doanh xuất khẩu giày da</t>
  </si>
  <si>
    <t>KCN Thạnh Phú, Xã Thạnh Phú, Vĩnh Cửu ĐN</t>
  </si>
  <si>
    <t>0918700341</t>
  </si>
  <si>
    <t>CÔNG TY TNHH FASHION GARMENTS LTD</t>
  </si>
  <si>
    <t>Srilanca</t>
  </si>
  <si>
    <t>May mặc</t>
  </si>
  <si>
    <t>Lô số 4, Đường 13A, KCN BH2, Long Bình BH ĐN</t>
  </si>
  <si>
    <t>1.Thành viên may và đào tạo may: 500 người
2. Tổ trưởng chuyền may: 2 người, THPT có kinh nghiệm</t>
  </si>
  <si>
    <t>CÔNG TY TNHH CI BAO</t>
  </si>
  <si>
    <t>Trung Quốc (ĐL)</t>
  </si>
  <si>
    <t>Sản xuất giày thể thao</t>
  </si>
  <si>
    <t>Đường N5, KCN Suối Tre, TP Long Khánh, ĐN</t>
  </si>
  <si>
    <t>0969 410 058</t>
  </si>
  <si>
    <t>CÔNG TY TNHH NAMYANG SÔNG MÂY</t>
  </si>
  <si>
    <t>Sản xuất quần áo xuất khẩu</t>
  </si>
  <si>
    <t>Lô B1, Đường 6, KCN Sông Mây, Bắc Sơn, Trảng Bom ĐN</t>
  </si>
  <si>
    <t>0937 408 696 Ms Thùy</t>
  </si>
  <si>
    <t>Công nhân may: chăm chỉ, không biết may sẽ được đào tạo may máy 1 kim, 2 kim, căn sai</t>
  </si>
  <si>
    <t>CÔNG TY TNHH PRO WELL (VIỆT NAM)</t>
  </si>
  <si>
    <t>Trung Quốc (HK)</t>
  </si>
  <si>
    <t>Chuyên sản xuất giày nữ xuất khẩu</t>
  </si>
  <si>
    <t>Đường số 7, KCN Long Khánh, ĐN</t>
  </si>
  <si>
    <t>034 953 254/02513 789 888 (6522-6525)</t>
  </si>
  <si>
    <t>Công nhân sản xuất: công nhân may, công nhân dập, công nhân thành hình, đế</t>
  </si>
  <si>
    <t>Cơm trưa miễn phí, hỗ trợ xe đưa rước</t>
  </si>
  <si>
    <t>CÔNG TY TNHH HWASEUNG VINA</t>
  </si>
  <si>
    <t>Hàn quốc</t>
  </si>
  <si>
    <t>KCN Nhơn Trạch I, Nhơn Trạch, Đồng Nai</t>
  </si>
  <si>
    <t>0908 409 431
0908 730 943</t>
  </si>
  <si>
    <t>1. Lao động phổ thông: 1000 nam, nữ. Thu nhập 6, 7 tr -&gt; 7,8 tr
2. Nhân viên phòng mẫu reebok &amp; adidas: 10 nam, nữ tốt nghiệp trung cấp trở lên. Tiếng Anh giao tiếp, tin học văn phòng
3. Nhân viên tính giá thành sản phẩm: 4 nam, nữ tốt nghiệp trung cấp trở lên. Tiếng Anh giao tiếp, tin học văn phòng
4. Nhân viên IT: 8nam, nữ tốt nghiệp trung cấp trở lên. Tiếng Anh giao tiếp
5. Nhân viên phòng mẫu tooling &amp; mold: 4 nam, nữ tốt nghiệp trung cấp trở lên. Tiếng Anh giao tiếp</t>
  </si>
  <si>
    <t>Lương thỏa thuận</t>
  </si>
  <si>
    <t>CÔNG TY TNHH HWASEUNG CHEMICAL VIỆT NAM</t>
  </si>
  <si>
    <t>Chuyên sản xuất hạt nhựa (APS, PP, PA6, HPS)</t>
  </si>
  <si>
    <t>Đường số 3, KCN Nhơn Trạch 1, ĐN</t>
  </si>
  <si>
    <t>0329 044 197 Bảo, nhân sự HSCV</t>
  </si>
  <si>
    <t>1. Nhân viên kế toán: 1 người, CĐ kế toán, biết giao tiếp tiếng Anh cơ bản
2. Thu mua: 2 người, Cđ trở lên chuyên ngành kinh tế, QTKD, XNK, Logistic, Anh văn tốt
3. Thông dịch viên tiếng Hàn: 1 người. Tốt nghiệp ngành tiếng Hàn, Hàn quốc học. Kinh nghiệm 1 năm
4. Nhân viên thu mua: 1 người tốt nghiệp cao đẳng trở lên chuyên ngành kinh tế, QTKD, XNK, Logistics...Tiếng Anh giao tiếp
5. Lao động phổ thông: 8 nam, nữ sức khỏe tốt, siêng năng</t>
  </si>
  <si>
    <t>Chế độ theo quy định NN</t>
  </si>
  <si>
    <t>21/10/2021
25/10/2021
26/10/2021</t>
  </si>
  <si>
    <t>CÔNGTY TNHH FRIWO VIỆT NAM</t>
  </si>
  <si>
    <t>Đức</t>
  </si>
  <si>
    <t>SX đồ sạc cho điện thoại và các thiết bị sạc khác</t>
  </si>
  <si>
    <t>CN1, Lô 240, đường số 12, KCN Amata (đi ca 8h), CN2, đường 2A, KCN Amata (đi hành chính), CN3, đường Amata, KCN Amata (đi ca 8h)</t>
  </si>
  <si>
    <t>02513 891 170</t>
  </si>
  <si>
    <t>Lao động hpổ thông: 500 người, trong độ tuổi lao động, biết đọc viết là được</t>
  </si>
  <si>
    <t>CÔNG TY CỔ PHẦN CHĂN NUÔI CP VIỆT NAM</t>
  </si>
  <si>
    <t>Thái Lan</t>
  </si>
  <si>
    <t>SX thức ăn chăn nuôi vả thủy sản, chế biến thực phẩm</t>
  </si>
  <si>
    <t>Số 2, đường 2A, KCN Biên Hòa 2, BH ĐN</t>
  </si>
  <si>
    <t>0969 822 418 Ms Trinh</t>
  </si>
  <si>
    <t>Nhân v iên bán hàng: KCN Biên Hòa 2. Ưu tiên có kinh nghiệm bán hàng, năng động siêng năng. Ca 1: 05h-13h, ca 2: 12h-20h</t>
  </si>
  <si>
    <t>Lương thỏa thuận. Chế độ theo quy định NN</t>
  </si>
  <si>
    <t>CÔNG TY TNHH HANSOLL ELECTRONICS VIETNAM HOCHIMINHCITY</t>
  </si>
  <si>
    <t>Lắp ráp màn hình TV Samsung</t>
  </si>
  <si>
    <t>Lô 406, đường 13, KCN Amata</t>
  </si>
  <si>
    <t>02517 301 668/112</t>
  </si>
  <si>
    <t>1. Nhân viên/ Kỹ thuật viên IQC/OQC: kinh nghiệm từ 1 năm trở lên, có thể đi ca và tăng ca.
2. Nhân viên HSE: có kinh nghiệm từ 3 năm trở lên.
3. Nhân viên bảo trì: biết về hệ thống điện, máy nén khí,chiler, AHU, điều hòa, có thể đi ca và tăng ca. 
4. Nhân viên thu mua: kinh nghiệm từ 2 năm trở lên.
5. Nhân viên/ Kỹ thuật sản phẩm: Ưu tiên ngành điện -điện tử, không có kinh nghiệm sẽ được đào tạo, có thể đi ca và tăng ca</t>
  </si>
  <si>
    <t>CÔNG TY TNHH FULL IN VIỆT NAM</t>
  </si>
  <si>
    <t>Trung Quốc</t>
  </si>
  <si>
    <t>Sản xuất sản phẩm hóa chất chưa được phân vào đâu</t>
  </si>
  <si>
    <t>402/2, Đường số 13, KCN Amata, P.Long Bình, BH ĐN</t>
  </si>
  <si>
    <t>0911 556 992 Thúy</t>
  </si>
  <si>
    <t>1/Nhân viên IT: 1 người, CĐ, có kinh nghiệm, tuổi từ 25-40, biết tiếng Trung
2/Nhân  viên phòng phẩm chất: 2 người, CĐ chuyên ngành hóa chất hoặc kỹ thuật hóa, tuổi 25-40, biết tiếng Trung
3/Nhân viên kế toán: 2 người, CĐ, biết tiếng Trung</t>
  </si>
  <si>
    <t>CÔNG TY TNHH MTV HÙNG THANH HƯNG</t>
  </si>
  <si>
    <t>Việt Nam</t>
  </si>
  <si>
    <t>May chăn, Drap, gối, nệm, màn cửa, khăn</t>
  </si>
  <si>
    <t>F255, đường Võ Thị Sáu, P.Thống Nhất BH ĐN</t>
  </si>
  <si>
    <t>0939 019 920 Trang</t>
  </si>
  <si>
    <t>Tài xế: 1 nam, bằng B2, tuổi 18-37. Thời gian làm: Ca 1: 8h-17h, Ca 2: 16h30-21h30</t>
  </si>
  <si>
    <t>CÔNG TY TNHH MTV ĐÔNG TIẾN</t>
  </si>
  <si>
    <t>Suất ăn công nghiệp</t>
  </si>
  <si>
    <t>31 Trương Định, P.Tân Mai, BH ĐN</t>
  </si>
  <si>
    <t>0913 107 878 A Nghị</t>
  </si>
  <si>
    <t>1/Phụ bếp: 20 người
2/Phục vụ: 10 người
3/Bếp chính: 10 người</t>
  </si>
  <si>
    <t>CÔNG TY TNHH SƠN HÀ</t>
  </si>
  <si>
    <t>Số 79, KP2, Tân Hiệp, BH ĐN</t>
  </si>
  <si>
    <t>0797 958 038 Trung</t>
  </si>
  <si>
    <t>Lao động phổ thông: 500 người. Lương từ 7,7-11tr (gồm tăng ca và có tay nghề)
Kế toán trưởng: 1 nữ, ĐH kế toán
Thu mua: 1nam TC kế toán, KD
Kế hoạch: 4nam/nữ TC kế toán, quản lý sản xuất, quản lý công nghiệp
Thiết kế rập, bảng màu: 2nam/nữ TC
NV theo dõi đơn hàng: 3nam/nữ CĐ kinh tế, ngoại thương, ngoại ngữ
Nv kỹ thuật cắt ép: 1nam CĐ ngành may có kinh nghiệm
NV may mẫu: 4nam/nữ có kn
NV cơ điện: 1namTC điện CN
Tài xế: 1 nam B2
QA/QC: 8nam/nữ THCS, thị lực tốt</t>
  </si>
  <si>
    <t xml:space="preserve">TẬP ĐOÀN BẢO HIỂM CATHAYLIFE VIỆT NAM </t>
  </si>
  <si>
    <t>Bảo hiểm nhân thọ</t>
  </si>
  <si>
    <t>Hẻm 1, đường Đồng Khởi, Biên Hòa, Đồng Nai</t>
  </si>
  <si>
    <t>0933 959 375 Tuấn</t>
  </si>
  <si>
    <t>Quản lý: 20 người, ĐH</t>
  </si>
  <si>
    <t>CÔNG TY TNHH XDTM THIÊN ĐỨC</t>
  </si>
  <si>
    <t>Gốm sứ</t>
  </si>
  <si>
    <t>Lô C5 Cụm CN gốm Sứ Tân Hạnh</t>
  </si>
  <si>
    <t>0916.347.999</t>
  </si>
  <si>
    <t>CÔNG TY TNHH JAPFA COMFEED VIỆT NAM</t>
  </si>
  <si>
    <t>Thức ăn gia súc, gia cầm và thủy sản</t>
  </si>
  <si>
    <t>398 đường Đồng Khởi, Tân Hiệp, TP. Biên Hòa, Đồng Nai</t>
  </si>
  <si>
    <t>0332.174.500 Khánh Hà</t>
  </si>
  <si>
    <t>Kỹ sư MEP công trình: 1 người, ĐH chuyên ngành điện, điện CN, cơ nhiệt lạnh…</t>
  </si>
  <si>
    <t>CÔNG TY TNHH KHÍ DẦU MỎ HÓA LỎNG BETAGAS</t>
  </si>
  <si>
    <t>Chiết nạp và phân phối gas</t>
  </si>
  <si>
    <t>Số 1, xa lộ Hà nội, Long Bình, Biên Hòa, Đồng Nai</t>
  </si>
  <si>
    <t>0978 435 411 Chị Nhung</t>
  </si>
  <si>
    <t>1. Lao động phổ thông chiết nạp gas: 5 nam, tuổi 18-40, có giâ`y xét nghiệm Covid trong 1 tuần, Cty hỗ trợ ăn, ở miễn phí tại Cty, trung thực, chịu khó, làm giờ hành chính từ 7h30-17h (nghĩ trưa 1,5h. Lương 6,2-9tr
2. Nhân viên kỹ thuật: Tốt nghiệp trung cấp cơ khí trở lên. Có kinh nghiệm, chịu khó, nhanh nhẹn…
3. Nhân viên nhân sự: 1 người tốt nghiệp cao đẳng trở lên
4. Nhân viên kỹ thuật: 1 người tốt nghiệp trung cấp cơ khí trở lên.</t>
  </si>
  <si>
    <t xml:space="preserve">31/8/2021
23/9/2021
22/10/2021
</t>
  </si>
  <si>
    <t>CÔNG TY TNHH WONJINKOLON GLOTECH</t>
  </si>
  <si>
    <t>Sản xuất vải dệt thoi</t>
  </si>
  <si>
    <t>Nhà xưởng số 52 và số 53, Đường 1-7, KCN Long Thành, Xã Tam An, H.Long Thành ĐN</t>
  </si>
  <si>
    <t>0902 255 906 Ms Phụng</t>
  </si>
  <si>
    <t>Nhân viên an toàn môi trường HSE: 1 nam, TC, kinh nghiệm 1 năm</t>
  </si>
  <si>
    <t>CÔNG TY TNHH PALM PAPER</t>
  </si>
  <si>
    <t>Chuyên sản xuất các loại ống giấy, cạnh giấy, thùng giấy tròn</t>
  </si>
  <si>
    <t>C15, Đường số 8, KCN Nhơn Trạch 3, Thị Trấn Hiệp Phước, Nhơn Trạch ĐN</t>
  </si>
  <si>
    <t>0918 574 823 Thảo</t>
  </si>
  <si>
    <t>Nhân viên kho: 1 nữ, TC, tuổi từ 21 trở lên, có kinh nghiệm</t>
  </si>
  <si>
    <t>CÔNG TY TNHH GREENTCH HEADGEAR</t>
  </si>
  <si>
    <t>Chuyên may nón xuất khẩu</t>
  </si>
  <si>
    <t>Đường số 3, KCN Nhơn Trạch 2, Nhơn Phú, Phú Hội, Nhơn Trạch, ĐN</t>
  </si>
  <si>
    <t>02513 685 868 ấn 122 gặp phòng nhân sự</t>
  </si>
  <si>
    <t>1/Nhân viên XNK: 1 người, CĐ trở lên. Biết tiếng Hoa hoăc Anh, vi tính thành thạo, không cần kinh nghiệm
2/Nhân viên y tế: 1 người, CĐ y sĩ đa khoa, có chứng chỉ hành nghề
3/Nhân viên văn phòng: 2 người, TC biết tiếng Hoa, vi tính thành thạo
4/Quản lý kho vải: 1 người, THPT, tiếng Hoa giao tiếp
5/Nhân viên kiểm tra chất lượng QA: 3 người, THPT, có kinh nghiệm, tiếng Anh hoặc Hoa, vi tính</t>
  </si>
  <si>
    <t>CÔNG TY TNHH ADVANCED MULTITECH VN</t>
  </si>
  <si>
    <t>Gậy đánh Golf</t>
  </si>
  <si>
    <t>Đường số 4, KCN Nhơn Trạch 3 Phân Khu Formosa, huyện Nhơn Trạch ĐN</t>
  </si>
  <si>
    <t>02513 560 426 bấm 151 gặp Hoài, 145 gặp Thanh</t>
  </si>
  <si>
    <t>1/Nhân viên HSE (giám sát an toàn môi trường): 1 người, TC chuyên ngành kiên quan, kinh nghiệm 1 năm
2/Nhân viên y tá: 1 người, TC chuyên ngành kiên quan, kinh nghiệm 1 năm</t>
  </si>
  <si>
    <t>CÔNG TY TNHH MTV J&amp;T EXPRESS</t>
  </si>
  <si>
    <t>Chuyển phát nhanh giao nhận hàng hóa</t>
  </si>
  <si>
    <t>199 Điện Biên Phủ, P15, Q. Bình Thạnh, TPHCM</t>
  </si>
  <si>
    <t>0914 278 727 Ms Hương 0522306938 Ms Duyên</t>
  </si>
  <si>
    <t>1/Kế toán tổng hợp: 1 người, tuổi từ 23, CĐ chuyên ngành, có kinh nghiệm 1 năm, quy mô Cty 150 nhân sự trở lên. Sử dụng tốt tin học văn phòng đặc biệt là Excel. Có kỹ năng quản lý, xắp xếp công việc giao tiếp, làm việc nhóm, làm việc dộc lập. Ưu tiên ứng viên làm việc ở các Cty Logistic, kho vận quản lý. Thời gian hành chính, làm việc 5,5 ngày/tuần. Làm tại E5-E6, đường N3, KP7, P.Thống Nhất BH ĐN
2/Nhân viên tổng hợp dữ liệu: 3 người, tuổi 25-35, CĐ chuyên ngành thống kê phân tích dữ liệu. Nhanh nhẹn, tỉ mĩ, chịu được áp lực, giỏi Excel, biết tiếng Hoa hoặc Anh
3/Nhân viên phân tích dữ liệu: 1 nam, tuổi 25-35, CĐ chuyên ngành thống kê, phân ti1ch dữ liệu. Nhanh nhẹn, tỉ mĩ, chịu được áp lực, giỏi Excel, biết tiếng Hoa hoặc Anh lá lợi thế</t>
  </si>
  <si>
    <t>CÔNG TY TNHH JAAN-E</t>
  </si>
  <si>
    <t>Jaan-E là thành viên của tập đoàn ELLG đã có mặt trên 51 quốc gia trên thế giới</t>
  </si>
  <si>
    <t>Chuyên sản xuất chất liệu ma sát của hệ thống phanh xe máy, ô tô, xe tải, xe khách và các loại thiết bị công, nông, ngư nghiệp như: bố thắng đĩa, bố ba càng, lá ly hợp, đĩa sắt ly hợp, bạc đạn xe máy</t>
  </si>
  <si>
    <t>Đường số 2, KCN Hố Nai, Trảng Bom, Đồng Nai</t>
  </si>
  <si>
    <t>0251 627 8569-70 gặp nhân sự</t>
  </si>
  <si>
    <t>Nhân viên kinh doanh: 1 nữ, TC trở lên. Giao tiếp kỹ năng tiếng Hoa hoặc tiếng Anh thành thạo. Vi tính văn phòng Word, Excel, kinh nghiệm 1 năm. Trung thành đam mê kinh doanh. Sẵn sàng đi công tác</t>
  </si>
  <si>
    <t>CÔNG TY TNHH MYUNG SUNG CHEMICAL</t>
  </si>
  <si>
    <t>Chuyên sản xuất sàn gạch nhựa</t>
  </si>
  <si>
    <t>Đường N1, Lô B302-302, KCN dệt may Nhơn Trạch Đồng Nai</t>
  </si>
  <si>
    <t>02513 569 666 số nội bộ 101 hoặc            Zalo:0908 427 008 Ms Hằng</t>
  </si>
  <si>
    <t xml:space="preserve">1. Nhân viên QC: 2 nam 25-&gt; 40 tuổi. Tốt nghiệp THPT
2. Công nhân: Công nhân: 15 nam, nữ 20-&gt; 40 tuổi
3. Nhân viên thu mua cơ khí: 1 nữ 25-&gt; 40 tuổi. Kinh nghiệm 2 năm
4. Nhân viên môi trường: 1 nam 40-&gt; 50 tuổi. Chịu khó
</t>
  </si>
  <si>
    <t>Lương cơ bản+phụ cấp+tháng 13, BHXH đầy đủ theo quy định</t>
  </si>
  <si>
    <t>18/10/2021
25/10/2021</t>
  </si>
  <si>
    <t>CÔNG TY TNHH HỐ NAI</t>
  </si>
  <si>
    <t>Sản xuất gỗ</t>
  </si>
  <si>
    <t>56/8 Điểu xiển, KP8, P.Long Bình, Biên Hòa, Đồng Nai</t>
  </si>
  <si>
    <t>02517 301 079 Ex 101</t>
  </si>
  <si>
    <t>1. Nhân viên hành chính nhân sự: 1 nữ, CĐ trở lên, tuổi từ 24-35, kinh nghiệm 1 năm
2. Nhân viên kỹ thuật vẽ: 1 nam, TC trở lên, tuổi từ 20-30, kinh nghiệm vẽ Autocad 2D-3D
3. Nhân viên bảo trì: 1 nam, TC điện CN, cơ khí, kinh nghiệm làm bảo trì ở Cty ngành gỗ 1 năm
4. Tài xế xe nâng: 1 nam, tuổi từ 18-50, kinh nghiệm 1 năm xe nâng, xe tải
5. Nhân viên QC khâu sơn: 1 nam, tuổi từ 25-40, kinh nghiệm 1 năm ở cty ngành mộc
6. Nhân viên mua hàng: , 1 nữ, tuổi từ 24-35, nhanh nhẹn, chịu khó, giao tiếp tốt, kinh nghiệm 1 năm
7. Nhân viên IT: 1 nam, nữ 25-&gt; 35 tuổi. Tốt nghiệp đại học ngành CNTT. Kinh nghiệm 3 năm
8. Tổ trưởng tổ bảo vệ: 1 nam, nữ 30-&gt; 50 tuổi. Tốt nghiệp THCS trở lên. Kinh nghiệm 2 năm
9. Lao động phổ thông: 200 nam, nữ</t>
  </si>
  <si>
    <t>CÔNG TY TNHH SEONG JI SÀI GÒN</t>
  </si>
  <si>
    <t>Chuyên sản xuất linh kiện điện tử</t>
  </si>
  <si>
    <t>Số 2, Đường 3A, KCN Biên Hòa 2, P.Long Bình, Biên Hòa, Đồng Nai</t>
  </si>
  <si>
    <t>0251 383 1722-23 Ms Thùy</t>
  </si>
  <si>
    <t>1/Nhân viên kế toán: 1 nữ, CĐ trở lên chuyên ngành kế toán, kiểm toán, tài chính. Có năng lực nghiệp vụ kế toán, có khả năng tổng hợp, nắm vững chế độ kế toán, kinh nghiệm 1 năm ở vị trí tương đương, thành thạo vi tính văn phòng, tiếng Anh giao tiếp
2/Nhân viên nấu ăn cho người Hàn Quốc: 1 nữ, nấu ăn 3 buổi, tinh thần trách nhiệm cao, cẩn thận, trung thực, sức khỏe tốt</t>
  </si>
  <si>
    <t>Hỗ trợ cơm trưa, nhà ở, xăng xe. Tham gia đầy đủ chế độ về BHXH và phúc lợi của Cty theo quy định</t>
  </si>
  <si>
    <t>CÔNG TY TNHH FOAM HWA CHING DONGNAI</t>
  </si>
  <si>
    <t>Sản xuất các sản phẩm khác từ cao su</t>
  </si>
  <si>
    <t>Đường số 5A, KCN Nhơn Trạch 2, xã Hiệp Phước, Huyện Nhơn Trạch, Đồng Nai</t>
  </si>
  <si>
    <t>02513 569 368</t>
  </si>
  <si>
    <t>Kế toán trưởng/Kế toán tổng hợp: 1 nữ, ĐH chuyên ngành kế toán, có bằng kế toán trưởng, kinh nghiệm 2 năm. Biết tiếng Anh hoặc Trung</t>
  </si>
  <si>
    <t>Các chế độ theo quy định NN</t>
  </si>
  <si>
    <t>CÔNG TY TNHH PRIME GLORIOUS VIỆT NAM</t>
  </si>
  <si>
    <t>Sản xuất giày dép</t>
  </si>
  <si>
    <t>KCN Bàu Xéo, Trảng Bom, Đồng Nai</t>
  </si>
  <si>
    <t>0902 826 523</t>
  </si>
  <si>
    <t>1/Kế toán thuế: 1 người, CĐ trở lên, lương 8-10tr/thg
2/Nhân viên nghiệp vụ: 3 người, TC trở lên, tiếng Anh hoặc Trung giao tiếp
3/Bảo vệ tổ trưởng: 1 người, THPT có kinh nghiệm
4/Bảo vệ:  1 người
5/IT: 1 người, CĐ trở lên, biết tiếng Hoa làm chủ quản
6/Nhân sự: 1 người, CĐ có kinh nghiệm gia hạn visa nhập cảnh người nước ngoài
7/Trợ lý khai phát: 2 người, TC
8/Trợ lý tổng vụ: 1 người, TC</t>
  </si>
  <si>
    <t>0944 140 076 Dung</t>
  </si>
  <si>
    <t>Trợ lý trưởng bộ phận: 1 nữ, CĐ các chuyên ngành, có nghiệp vụ văn phòng tốt, sử dụng thành thạo vi tính, Anh văn giao tiếp</t>
  </si>
  <si>
    <t>Lương thỏa thuận, lươngtháng 13, chế độ theo quy định NN, hỗ trợ cơm trưa, điện thoiạ (nếu có), có xe đưa rước TPHCM, BH</t>
  </si>
  <si>
    <t>CÔNG TY TNHH WEB-PRO VIETNAM</t>
  </si>
  <si>
    <t>Đài Loan</t>
  </si>
  <si>
    <t>Sản xuất vật liệu y tế và vệ sinh</t>
  </si>
  <si>
    <t>Đường số 8, KCN Nhơn Trạch 3-Giai Đoạn 2, TT Hiệp Phước, Nhơn Trạch, Đồng Nai</t>
  </si>
  <si>
    <t>0899 506 206 Mến</t>
  </si>
  <si>
    <t>Nhân sự: 1 nữ, ĐH, tuổi 25-40, kinh nghiệm 2 năm, am hiểu về luật lao động, BHXH, tiếng Trung. Mô tả công việc: chấm công, tính lương, quản lý hồ sơ nội bộ. Ứng viên gửi về mail: hr01.vn@web-pro.com</t>
  </si>
  <si>
    <t>Lương thỏa thuận theo năng kực, thử việc hưởng 100% lương. Quà tặng sinh nhật, tết thiếu nhi, trung thu, thưởng cuối năm, thâm niên</t>
  </si>
  <si>
    <t>CÔNG TY TNHH MTV FU YUE</t>
  </si>
  <si>
    <t>Chuyên gia công sơn tĩnh điện các mặt hàng bàn ghế tủ</t>
  </si>
  <si>
    <t>Số 79, đường Chu Mạnh Chinh, KP Tân Cang, P.Phước Tân, TP, BH, ĐN</t>
  </si>
  <si>
    <t>0945 401 317 Chị Yến</t>
  </si>
  <si>
    <t>LĐPT: 10 nam, THPT, biết sơn tĩnh điện trên các bề mặt phôi và am hiểu các thiết bị liên quan đến sơn tĩnh điện. Không có kinh nghiệm sẽ được đào tạo</t>
  </si>
  <si>
    <t>CÔNG TY TNHH RHENUS VIỆT NAM</t>
  </si>
  <si>
    <t>Logistic, kho bãi và lưu trữ hảng hóa</t>
  </si>
  <si>
    <t>ICD Tân Cang, Sóng Thần, An Phú, Thuận An, Bình Dương</t>
  </si>
  <si>
    <t>0388 790 559 Ms Vân Anh</t>
  </si>
  <si>
    <t>Nhân viên kho: 10 nam, sức khỏe tốt, trung thực, nhiệt tình, chăm chỉ, THPT, tuổi 18-35, làm việc theo ca</t>
  </si>
  <si>
    <t>CÔNG TY CỔ PHẦN SÁNG TẠO OVAO</t>
  </si>
  <si>
    <t>100% vốn đầu tư nước ngoài</t>
  </si>
  <si>
    <t>Sản xuất phụ tùng và bộ phận phụ trợ cho xe có động cơ và động cơ xe</t>
  </si>
  <si>
    <t>Lô 7, KCN Giang Điền, Xã Giang Điền, Huyện Trảng Bom, Tỉnh Đồng Nai</t>
  </si>
  <si>
    <t>0987 096 741  Ms Loan</t>
  </si>
  <si>
    <t xml:space="preserve">1. KẾ TOÁN GIÁ THÀNH: 01 NỮ Tốt nghiệp trung cấp trở lê chuyên ngành kế tóa. Kinh nghiệm trên 1 năm, thành thạo vi tính văn phòng và các phần mềm kế toán. Cẩn thận, chịu khó, có trách nhiệm trong công việc. Ưu tiên tiếng Anh hoặc tiếng Hoa 
2. KỸ SƯ PHẦN CỨNG: 01 NAM Tốt nghiệp đại học chuyên ngành kỹ thuật điện, điện tử. Có 2 năm kinh nghiệm. Thành thạo vi tính văn phòng, thành thạo tiếng anh và kiến thức tốt về tiếng Hoa 
3. NHÂN VIÊN QUẢN LÝ THIẾT BỊ: 01 NAM Tốt nghiệp cao đẳng trở lên chuyên ngành điện, điện công nghiệp. Sử dụng thành thạo vi tính văn phòng, biết sử dụng PLC 
4. NHÂN VIÊN QUẢN LÝ SẢN XUẤT: 01 NAM Tốt nghiệp trung cấp trở lên chuyên ngành kế toán, thống kê. sử dụng thành thạo vi tính 
5. LAO ĐỘNG PHỔ THÔNG: 05 Nam + 01 Nữ Tốt nghiệp THPT trở lên, sức khỏe tốt, trung thực, chăm chỉ. Biết sử dụng vi tính văn phòng. Ưu tiên ứng viên có tay nghề 
6. NHÂN VIÊN QA: 02 NAM Tốt nghiệp trung cấp trở lên chuyên ngành kỹ thuật điện, điện tử hoặc cơ khí. Sử dụng thành thạo vi tính văn phòng 
7. TRỢ LÝ HÀNH CHÍNH: 01 NỮ Tốt nghiệp cao đăng trở lên. Có ít nhất 01 năm kinh nghiệm. Thành thạo 4 kỹ năng tiếng Hoa. Sử dụng thành thào vi tính văn phòng. Biết sử lý và làm hồ sơ các vấn đề liên quan đến pháp lý 
8. NHÂN VIÊN IT: 01 NAM Tốt nghiệp cao đẳng trở lên. Có ít nhất 02 năm kinh nghiệm. Thành thạo tiếng anh hoặc tiếng Hoa.  </t>
  </si>
  <si>
    <t>Tham gia đầy đủ các chế độ BHXH, BHYT, BHTN</t>
  </si>
  <si>
    <t>CÔNG TY CỔ PHẦN KỸ NGHỆ VÁN PB LONG VIỆT</t>
  </si>
  <si>
    <t>Sản xuất gỗ dán, gỗ lạng, ván ép và ván mỏng khác</t>
  </si>
  <si>
    <t>Đường số 3, KCN Tam Phước, BH - ĐN</t>
  </si>
  <si>
    <t>0908 098 656 Anh Quang - 0985 585 350 Ms Xuân</t>
  </si>
  <si>
    <t>1. Kế toán tổng hợp: 01 Nữ. Tốt nghiệp đại học chuyên ngành liên quan, có kinh nghiệm, biết làm báo cáo tài chính, am hiểu luật thuế…
2. Phó phòng kinh doanh vật tư: 01 Nam. Tốt nghiệp đại học, có kinh nghiệm quản lý vật tư 
3. Nhân viên phòng kế hoạch kinh doanh: 01 Nam. Yêu cầu kinh nghiệm 
4. Quản lý cơ điện: 01 Nam, tốt nghiệp cao đẳng trở lên chuyên ngành điện công nghiệp. có kinh nghiệm 
5. Máy trưởng máy lăn keo: 01 Nam. Có tay nghề  
6. Công nhân dán veneer mặt giỏi: 01 Nam. Có tay nghề 
7. Máy trưởng máy ép nóng dán TT: 01 Nam. Có tay nghê 
8. Công nhân giỏi khâu chỉnh lý dán TT: 01 Nữ. Có tay nghề</t>
  </si>
  <si>
    <t>Lương thỏa thuận Thưởng tháng 13, thưởng tết và các phúc lợi khác theo chính sách của công ty. Được hưởng các chế độ BHXH theo quy định</t>
  </si>
  <si>
    <t>CÔNG TY TNHH MTV DỊCH VỤ BẢO VỆ THĂNG LONG 24</t>
  </si>
  <si>
    <t>DV bảo vệ</t>
  </si>
  <si>
    <t>26A, Hậu Lân, Bà Điểm, Hóc Môn, TPHCM</t>
  </si>
  <si>
    <t>0868 706 897 Hiền</t>
  </si>
  <si>
    <t>Bảo vệ: 1 nam trực văn phòng công ty, tuổi 18-55, cao 1m65, nặng từ 57kg. Lương 5tr/thg (có cơm trưa). Làm tại: Tầng 3, Tòa nhà Ngân hàng Việt Á, Số 3-5 Đồng Khởi, P.Tam Hòa, BH ĐN. Thời gian làm  Thứ 2-6, từ 7h-19h, thứ 7 từ 7h-12h</t>
  </si>
  <si>
    <t>Thưởng lễ, tết</t>
  </si>
  <si>
    <t>CÔNG TY TNHH MTV ĐÁ THẠCH ANH CAO CẤP PHÚ TÀI</t>
  </si>
  <si>
    <t>Sản xuất sản phẩm từ plastic</t>
  </si>
  <si>
    <t>Lô B112-114, KCN dệt may Nhơn Trạch, Xã Hiệp Phước, huyện Nhơn Trạch, tỉnh Đồng Nai</t>
  </si>
  <si>
    <t>0338 147 074 Ms Thơ</t>
  </si>
  <si>
    <t>1. Nhân viên kinh doanh: 01 Nam. Tốt nghiệp đại học, tuổi từ 22-40. Sử dụng thành thạo tiếng Hoa 
2. Nhân viên XNK: 01 Nam. Tốt nghiệp đại học các khối ngành liên quan. Tuổi từ 22-40. Sử dụng thành thạo tiếng Anh 
3. Nhân viên phiên dịch: 01 Nữ. Sử dụng thành thạo tiếng Hoa, tuổi từ 22-40 
4. Nhân viên thống kê nhà máy: 01 Nam. Tốt nghiệp đại học khối ngành liên quan, Tuổi từ 22-40 5. LĐPT: 50 người, tuổi 18-40, biết đọc viết. Có thể tăng ca và đi ca đêm. Lương 8-12tr/thg; 
5. Bảo trì, sửa chữa: 2 nam, TC
6. Nhân viên hành chính: 1 người tốt nghiệp cao đẳng trở lên ngành liên quan. Có kinh nghiệm, sử dụng tốt tiếng Trung</t>
  </si>
  <si>
    <t>Lương thỏa thuận Tham gia đầy đủ các chế độ BHXH, BHYT, BHTN</t>
  </si>
  <si>
    <t>CÔNG TY TNHH JOYFUL</t>
  </si>
  <si>
    <t>Giấy phủ bề mặt, cao su và plastic dùng trong lĩnh vực sản xuất hàng trang trí nội thất</t>
  </si>
  <si>
    <t>Đường số 5, KCN Tam Phước, Tam Phước, Biên Hòa, Đồng Nai</t>
  </si>
  <si>
    <t xml:space="preserve">02516 280 252 ext 3
Email:  hr05@joyfuldecor.com.vn;
hr03@joyfuldecor.com.vn </t>
  </si>
  <si>
    <t>1. Kế toán trưởng: 1 người. Tốt nghiệp đại học chuyên ngành kế toán, tài chính. Có bằng kế toán trưởng. Kinh nghiệm 2 năm.
2. Kế toán viên: 3 người. Tốt nghiệp đại học chuyên ngành kế toán, tài chính. Tin học văn phòng.
3. Nhân viên nhân sự: 2 người. trung thực, trách nhiệm. Kinh nghiệm 1 năm, tin học văn phòng
4. Nhân viên tổng vụ: 1 người. trung thực, trách nhiệm. Tin học văn phòng
5. Đầu bếp: 1 người sức khỏe tốt, nhanh nhẹn. Có kinh nghiệm các món ăn khẩu vị người Hoa.
6. Quản lý sản xuất: 6 người trung thực, trách nhiệm. Tin học văn phòng
7. Kỹ thuật xem màu: 10 người tốt nghiệp ngành quản lý công nghiệp, kỹ thuật, quản trị chất lượng. Tin học văn phòng
8. Công nhân: 40 nam, nữ từ 18 tuổi. Tốt nghiệp THCS trở lên.
9. Chủ quản tổng vụ: 1 nam, TC trở lên, tiếng Hoa 4 kỹ năng, vi tính văn phòng, kinh nghiệm 2 năm, kỹ năng quản lý tốt</t>
  </si>
  <si>
    <t>Theo quy định</t>
  </si>
  <si>
    <t>CÔNG TY TNHH NHỰA NHẬT TÂN</t>
  </si>
  <si>
    <t>Đường số 8, KCN Biên Hòa 1, Biên Hòa, Đồng Nai</t>
  </si>
  <si>
    <t>0977 122 149  Ms Hải</t>
  </si>
  <si>
    <t>LAO ĐỘNG PHỔ THÔNG: 50 NỮ Biết đọc biết viết, nhanh nhẹn và siêng năng</t>
  </si>
  <si>
    <t>Lương từ 6-10 triệu Chế độ theo luật lao động nhà nước. Tiền chuyên cần, hỗ trợ ăn ở tại công ty. Thưởng và lương tháng 13 và các chế độ phúc lợi khác</t>
  </si>
  <si>
    <t>CÔNG TY CỔ PHẦN PHÒNG KHÁM ĐA KHOA HOÀNG GIA TAM PHƯỚC</t>
  </si>
  <si>
    <t>Hoạt động của các phòng khám đa khoa, chuyên khoa và nha khoa</t>
  </si>
  <si>
    <t>Số 48 Nguyễn Hoàng, KP. Long Đức 2, Phường Tam Phước, Biên Hoà, Tỉnh Đồng Nai</t>
  </si>
  <si>
    <t>0826 855 856 Ms Hiên</t>
  </si>
  <si>
    <t>NHÂN VIÊN KẾ TOÁN: 02 NỮ Tốt nghiệp Cao đẳng trở lên chuyên ngành kế toán kiểm toán. Công việc sẽ trao đổi khi phỏng vấn</t>
  </si>
  <si>
    <t>Lương thỏa thuận. Các chế độ phúc lợi đầy đủ</t>
  </si>
  <si>
    <t>CÔNG TY TNHH XD - TM - DV NHẤT TÍN AN</t>
  </si>
  <si>
    <t>Sản xuất bao bì carton</t>
  </si>
  <si>
    <t>Đường số 2, KCN Giang Điền, Xã Giang Điền, Trảng Bom, Đồng Nai</t>
  </si>
  <si>
    <t>0251 368 2801 - 0974 973 065  Ms Quỳnh Anh</t>
  </si>
  <si>
    <t>NHÂN VIÊN KHẮC BẢNG IN: 01 NAM Kinh nghiệm ngành bao bì carton từ 1-2 năm. Biết khắc bảng in, bình bảng (Không yêu cầu ngoại ngữ)</t>
  </si>
  <si>
    <t xml:space="preserve">Lương từ 10-15tr Tham gia BHXH đầy đủ theo quy định </t>
  </si>
  <si>
    <t>CÔNG TY CỔ PHẦN LOZI VIỆT NAM</t>
  </si>
  <si>
    <t>Dịch vụ vận chuyển đồ ăn lớn nhất Việt Nam</t>
  </si>
  <si>
    <t>98 Cách Mạng tháng 8, P Quyết Thắng, Biên Hòa, Đồng Nai</t>
  </si>
  <si>
    <t>0357 762 192  Mr Huy Hoàn</t>
  </si>
  <si>
    <t>SALE EXECUTIVE: ĐIỀU HÀNH BÁN HÀNG 10 NAM/ NỮ Tuổi từ 20-40. Yêu thích công việc kinh doanh bán hàng. Có laptop cá nhân Không yêu cầu kinh nghiệm, sẽ được đào tạo</t>
  </si>
  <si>
    <t>Lương+ KPI Tham gia đầy đủ chế độ BHXH Mỗi tháng 2 ngày nghỉ phép có lương. Xét duyệt tăng lương 2 lần 1 năm…</t>
  </si>
  <si>
    <t>CÔNG TY TNHH SEBANG BATTERY VINA</t>
  </si>
  <si>
    <t>Sản xuất bình ắc quy</t>
  </si>
  <si>
    <t>Lô B2, KCN Dệt May Nhơn Trạch, TT. Hiệp Phước, H. Nhơn Trạch,Đồng Nai</t>
  </si>
  <si>
    <t>0251 368 2741 Ms Ngân</t>
  </si>
  <si>
    <t>1. PHIÊN DỊCH TIẾNG HÀN: 01 NỮ Độ tuổi dưới 30. Thành thạo tiếng Hàn (nghe, nói, đọc, viết). Ưu tiên ứng viên có kinh nghiệm làm việc ở nhà máy sản xuất. Nhiệt tình, chịu khó học hỏi, có trách nhiệm với công việc, kỹ năng giải quyết vấn đề tốt. 
2. Công nhân sản xuất: 10 người (nam/nữ) - Nam, tuổi từ 18 -30 tuổi, nữ, tuổi từ 18 - 35 tuổi - Tốt nghiệp THCS, THPT trở lên - Có kinh nghiệm vị trí tương đương - Có thể phối hợp đi ca
3. Công nhân QC: 1 nam, nữ 18-&gt; 35 tuổi. Tốt nghiệp THCS trở lên
4. Công nhân điện: 1 nam, nữ 18-&gt; 35 tuổi. Tốt nghiệp trung cấp trở lên</t>
  </si>
  <si>
    <t>Tham gia BHXH, BHYT, BHTN ngay khi ký hợp đồng Thưởng hoàn thành nhiệm vụ Thưởng tháng 13 Phụ cấp cơm trưa, bánh sữa mỗi ngày làm việc</t>
  </si>
  <si>
    <t>15/10/2021
25/10/2021</t>
  </si>
  <si>
    <t xml:space="preserve">CÔNG TY TNHH VIỆT HÀN - TRẠM AQUA </t>
  </si>
  <si>
    <t>Cung cấp bê tông</t>
  </si>
  <si>
    <t>Long Đại Long Hưng BH ĐN 0909225776</t>
  </si>
  <si>
    <t>0889 259 966  Ms Lệ Anh</t>
  </si>
  <si>
    <t>THỦ KHO: 01 NAM Ưu tiên các bạn biết sử dụng phần mềm ERP. Chưa có kinh nghiệm sẽ được đào tạo.</t>
  </si>
  <si>
    <t>BH theo chế độ NN, BH 24/24 quà SN, quà tết nguyên đán, thăm hỏi ốm đau, lương tháng 13. Thưởng NV xuất sắc</t>
  </si>
  <si>
    <t>CÔNG TY CP TM&amp;DV ĐỨC TÍN THÀNH</t>
  </si>
  <si>
    <t>Cung cấp suất ăn công nghiệp</t>
  </si>
  <si>
    <t>Số 02/78 KDC Đường Đồng Khởi KP3, P.Tam Hòa, BH - ĐN</t>
  </si>
  <si>
    <t>0944420792 Ms Kiều Trang</t>
  </si>
  <si>
    <t xml:space="preserve">1/ NV giao cơm tại bệnh viện ĐK Đồng Nai: 03 người ( nam)  - Yêu thích và đam mê nghề bếp, định hướng phát triển lâu dài - Ca sáng: 4h - 12h30 - Ca chiều: 9h30 - 18h 
2/ NV phụ bếp: 03 người ( nam)  - Yêu thích và đam mê nghề bếp, định hướng phát triển lâu dài - Ca sáng: 4h - 12h30 - Ca chiều: 9h30 - 18h 
3/ NV phục vụ:  03 người ( nam)  - Yêu thích và đam mê nghề nghiệp, định hướng phát triển lâu dài - Ca làm việc: 6h - 15h </t>
  </si>
  <si>
    <t>Đầy đủ chế độ BHXH theo quy định</t>
  </si>
  <si>
    <t>CÔNG TY TNHH KUANG TAI VN</t>
  </si>
  <si>
    <t>Sản xuất thiết bị điện khác</t>
  </si>
  <si>
    <t>KCN Nhơn Trạch 3, Hiệp Phước, Nhơn Trạch, Đồng Nai</t>
  </si>
  <si>
    <t>0251.3560097 Ms.Hiền</t>
  </si>
  <si>
    <t>CN CÔNG TY TNHH SAM SUNG STEEL VIỆT NAM</t>
  </si>
  <si>
    <t>Gia công cơ khí, xử lý và tráng rọi kim loại</t>
  </si>
  <si>
    <t>KCN Nhơn Trạch 2, Nhơn Phú, Xã Phú Hội, Huyện Nhơn Trạch, Đồng Nai</t>
  </si>
  <si>
    <t>02512.876888 0933 385 602  Mr Nguyên</t>
  </si>
  <si>
    <t>1/ NV Thống kê sản phẩm: 01 người (nam), tuổi từ 20 - 35 tuổi, tốt nghiệp 12/ 12, biết tiếng Hoa, ưu tiên các ứng viên có hộ khẩu tại BR - VT, sử dụng hệ thống ERP, không yêu cầu kinh nghiệm - Chỉ nhận ứng viên có hộ khẩu tại BR -VT, công ty đang công tác tại KCN Nhơn Trạch 2, cuối năm sẽ chuyển đến KCN Đất Đỏ 1 Bà Rịa - Vũng Tàu</t>
  </si>
  <si>
    <t>CÔNG TY CỔ PHẦN THIẾT KẾ XÂY DỰNG DŨNG TÍN PHÁT</t>
  </si>
  <si>
    <t>Xây dựng</t>
  </si>
  <si>
    <t>Lộc AN, Long Thành, Đồng nai</t>
  </si>
  <si>
    <t>0978448069 Mr.Dũng 0949333869 Mr.Sơn</t>
  </si>
  <si>
    <t>1/ Kỹ sư xây dựng: 02 người (nam), tốt nghiệp cao đẳng/ đại học chuyên ngành xây dựng dân dụng hoặc các chuyên ngành liên quan - Tin học văn phòng, sử dụng tốt Autocad để triển khai kỹ thuật - Có khả năng phân tích vấn đề - Kỹ năng xử lý tình huống, quản lý công việc hiệu quả - Có khả năng thích ứng công việc dưới môi trường áp lực cao - Đi công tác là điều kiện bắt buộc</t>
  </si>
  <si>
    <t>CÔNG TY TNHH MTV ĐƯỜNG TTC BIÊN HÒA ĐỒNG NAI</t>
  </si>
  <si>
    <t>Đường tinh luyện</t>
  </si>
  <si>
    <t>Đường 1, KCN I, An Bình, Biên Hòa, Đồng Nai</t>
  </si>
  <si>
    <t>0906 360 008</t>
  </si>
  <si>
    <t>7tr-&gt; 8 tr/ tháng + phụ cấp lưu trú 150,000đ/ ngày</t>
  </si>
  <si>
    <t>CÔNGTY TNHH MEN CHUEN VIỆT NAM</t>
  </si>
  <si>
    <t>Sản xuất sợi</t>
  </si>
  <si>
    <t>Đường soố 2, KCN Giang Điền, Xã An Viễn, Trảng Bom Đồng Nai</t>
  </si>
  <si>
    <t>02518 966868 
0961 825 617</t>
  </si>
  <si>
    <t>CÔNG TY TNHH  LONGWELL</t>
  </si>
  <si>
    <t>Chuyên sản xuất giày thể thao</t>
  </si>
  <si>
    <t>KCN D6àu Giây, TT.Dầu Giây, Huyện Thống Nhất, Đồng Nai</t>
  </si>
  <si>
    <t>0329 809 679</t>
  </si>
  <si>
    <t>1. Nhân sự: 1 người, CĐ trở lên
2. Nhân viên quản lý chất lượng: 1 người, THPT
3. Nhân viên phòng LAB: 1 người, CĐ trở lên
4. Nhân viên nghiệp vụ Lable: 1 người, CĐ
5. Nhân viên hiện đại hóa sản xuất NOS: 1 người, CĐ
6. Nhân viên cơ khí điện: 1 người, TC trở lên
7. Nhân viên bảo trì: 1 người, TC trở lên
8. Cán bộ chuyền may, thành hình, chặt, công nhân sản xuất: 3100 người
9/Công nhân kho: 200 người, tuổi 18-45 có sức khỏe, biết đọc viết
10/Trưởng nhóm đào tạo tuyển dụng: 1 người, CĐ, tiếng Anh hoặc Hoa giao tiếp, kinh nghiệm 1 năm
11/Trưởng nhóm C&amp;B: 1 người, CĐ, tiếng Hoa giao tiếp, kinh nghiệm 1 năm
12/Nhân viên quan hệ lao động: 1 người, CĐ, tiếng Anh hoặc Hoa giao tiếp</t>
  </si>
  <si>
    <t>CÔNG TY TNHH SẢN PHẨM XÂY DỰNG DINGO</t>
  </si>
  <si>
    <t>Sản xuất than cốc, nhũ tương nhựa đường, bê tông nhựa nguội</t>
  </si>
  <si>
    <t>KCN Nhơn Trạch 1, xã Phú Hội, huyện Nhơn Trạch, tỉnh Đồng Nai</t>
  </si>
  <si>
    <t>0902 900 259 nộp qua Zalo</t>
  </si>
  <si>
    <t>Sức khỏe tốt làm việc nặnng bê tông, xi măng. Biết đọc viết làm việc 3 ca. Lương 8tr/thg (làm 24 ngày/thg)</t>
  </si>
  <si>
    <t>CÔNG TY TNHH KỸ THUẬT SUNTONE</t>
  </si>
  <si>
    <t>SX máy hút bụi và các chi tiết phụ tùng của máy</t>
  </si>
  <si>
    <t>Đường số 3, KCN Nhơn Trạch 2, xã Phú Hội, huyện Nhơn Trạch, tỉnh Đồng Nai</t>
  </si>
  <si>
    <t>0251.281.4410 Lan</t>
  </si>
  <si>
    <t>1. Kế toán: 1 nữ, TC trở lên, biết tiếng Trung hoặc Anh cơ bản
2. NV thu mua: 1 nữ, TC trở lên, biết tiếng Trung hoặc Anh
3. NV kỹ thuật: 1 người, THPT trở lên, biết tiếng Trung
4. Quản lý sản xuất: 1 người, THCS, biết tiếng Trung
5/Nhân viên kho: 1 nữ. Tốt nghiệp trung cấp trở lên. Tin học văn phòng</t>
  </si>
  <si>
    <t>CÔNG TY TNHH VẬT LIỆU MÀNG SINOMA VIỆT NAM</t>
  </si>
  <si>
    <t>SX giấy cách điện, tấm cách điện</t>
  </si>
  <si>
    <t>Đường song hành 1, KCN Nhơn Trạch 6, huyện Nhơn Trạch, tỉnh Đồng Nai</t>
  </si>
  <si>
    <t>0933 369 674 Ms Châu
0989 236 565 Mr Lục</t>
  </si>
  <si>
    <t xml:space="preserve">1/Nhân viên kinh doanh thị trường Việt Nam: 1 người, ĐH, tuổi 22-30. Thành thạo vi tính. Tiếng Trung 4 kỹ năng
2/Nhân viên kinh doanh thị trường nước ngoài: 1 người, ĐH, tuổi 22-30. Thành thạo vi tính. Tiếng Anh giao tiếp và biết tiếng Trung
3/Nhân viên thu mua: 1 nữ, CĐ trở lên, tuổi 22-30. Tiếng Trung 4 kỹ năng, thành thạo vi tính. 
4/Kế toán trưởng: 1 người, CĐ chuyên ngành kế toán, kinh nghiệm 5 năm. Tiếng Trung 4 kỹ năng, thành thạo vi tính
5/Nhân sự: 1 nữ, TC trở lên, tuổi 22-35. Tiếng Trung 4 kỹ năng, thành thạo vi tính, kinh nghiệm 1 năm
6/Tổng hợp: 1 nam, TC trở lên, tuổi 22-35. Phụ trách công việc quản lý môi trường, an toàn lao động, PCCC. Ưu tiên biết tiếng Trung, thành thạo vi tính, kinh nghiệm 1 năm
7/Nhân viên vận hành: 1 người, THPT, tuổi 18-35
8/Nhân viên kho: 1 nam, THCS, tuổi 18-35. Ưu tiên có bằng lái xe nâng
9/Nhân viên thống kê: 2 người, THPT trở lên, tuổi 18-35, biết vi tính, tiếng Hoa
10/Trợ lý kinh doanh: 2 người, TC trở lên, biết vi tính. Tiếng Anh hoặc Hoa 4 kỹ năng
</t>
  </si>
  <si>
    <t>CÔNG TY TNHH AIZAKI VIỆT NAM</t>
  </si>
  <si>
    <t>Nhật</t>
  </si>
  <si>
    <t>Linh kiện điện tử</t>
  </si>
  <si>
    <t>KCN Amata Biên Hòa Đồng Nai</t>
  </si>
  <si>
    <t xml:space="preserve"> 0326 504 839 gặp HCNS</t>
  </si>
  <si>
    <t>1/Nhân viên tổng vụ: 1 người, TC, dưới 35 tuổi, kinh nghiệm 1 năm, có máy tính thành thạo vi tính văn phòng. Lương 7-8tr
2/Nhân viên XNK: 1 người, CĐ, tiếng Anh khá, vi tính văn phòng, kinh nghiệm 1 năm</t>
  </si>
  <si>
    <t>CÔNG TY TNHH SẢN XUẤT SUNLUXE</t>
  </si>
  <si>
    <t xml:space="preserve">Sản xuất môtơ, máy phát, biến thế điện, thiết bị phân phối và điều khiển điện </t>
  </si>
  <si>
    <t>KCN Nhơn Trạch III - Giai đoạn 2, Xã Long Thọ, Huyện Nhơn Trạch, tỉnh Đồng Nai</t>
  </si>
  <si>
    <t>0703 471 473 Anh Trung</t>
  </si>
  <si>
    <t>1. Đội trưởng an ninh nội bộ: 1 nam, ĐH trở lên, kinh nghiệm 1 năm. Kỹ năng lập kế hoạch, tổ chức và triển khai công việc. Vi tính thành thạo. Lương thỏa thuận
2. TRưởng phònh hành chính: 1 nữ, CĐ, tiếng Trung giao tiếp. Tuổi trên 35</t>
  </si>
  <si>
    <t>CÔNG TY TNHH CÔNG NGHIỆP TBD NHƠN TRẠCH</t>
  </si>
  <si>
    <t>SXXK các loại nhôm tấm, nhôm cuộn, nhôm tròn, băng nhôm , băng đồng</t>
  </si>
  <si>
    <t xml:space="preserve">KCN Nhơn Trạch 1, tỉnh lộ 319, xã Phước Thiền, huyện Nhơn Trạch, tỉnh Đồng Nai </t>
  </si>
  <si>
    <t xml:space="preserve">0909 927 198 Chị Liên </t>
  </si>
  <si>
    <t>1. Kế toán tổng hợp: 1 nữ 25-33tuổi, CĐ trở lên chuyên ngành tài chính kế toán, kinh nghiệm 3 năm. 
Ưu tiên: tiếng anh giao tiếp, nhà Long Thành, Nhơn Trạch</t>
  </si>
  <si>
    <t>CÔNG TY TNHH JASON FURNITURE VIỆT NAM</t>
  </si>
  <si>
    <t>Sản xuất Sofa công năng và Sofa thư giãn</t>
  </si>
  <si>
    <t>KCN Đồng Xoài, Xã Tiến Hưng, TP Đồng Xoài, tỉnh Bình Phước</t>
  </si>
  <si>
    <t>0909 352 088 Minh Long</t>
  </si>
  <si>
    <t xml:space="preserve">1/Tài vụ: 1 người, CĐ tuổi 20-35
2/Thu mua: 1 người, CĐ tuổi 20-35
3/QC: 1 người, THPT tuổi 20-35
4/Thiết bị: 1 người, THPT tuổi 20-40
5/Nhân sự: 1 người, CĐ tuổi 20-35
6/Kế hoạch: 1 người, CĐ tuổi 20-35
7/Kho: 1 người, THPT tuổi 20-35
8/Công nghệ: 1 người, CĐ tuổi 20-35
9/Sản xuất: 1 người, THPT tuổi 20-40
10/Kỹ sư cấp thoát nước: 1 người tốt nghiệp cao đẳng trở lên ngành cấp thoát nước
11/ Kỹ sư điện: 1 người tốt nghiệp cao đẳng trở lên ngành điện công nghiệp
</t>
  </si>
  <si>
    <t>Lương thỏa thuận theo năng lực</t>
  </si>
  <si>
    <t>25/8/2021
15/9/2021
22/10/2021</t>
  </si>
  <si>
    <t>CÔNG TY TNHH HYC (VIỆT NAM)</t>
  </si>
  <si>
    <t>Sản xuất sản phẩm khác bằng kim loại chưa được phân vào đâu</t>
  </si>
  <si>
    <t>KCN Tiên Sơn, Xã Hoàn Sơn, Tiên Du, Bắc Ninh</t>
  </si>
  <si>
    <t>0386 932 988 Mr Vincent</t>
  </si>
  <si>
    <t>1. Chuyên viên hành chính nhân sự: 2 người, CĐ trở lên, tiếng Trung (4 kỹ năng), thành thạo vi tính. Lương 10-15tr/thg
2. Kỹ sư hệ thống DCC: 2 người, CĐ trở lên, biết tiếng -Trung, hiểu biết về kế htr/thgoạch. Lương 
3. Kỹ sư phần mềm: 5 người, CĐ trở lên, hiểu về-- các lập trình, anh văn cơ bản. Lương 8-16tr/thg</t>
  </si>
  <si>
    <t>CÔNG TY FPT TELECOM</t>
  </si>
  <si>
    <t>Internet</t>
  </si>
  <si>
    <t>88 Bùi Văn Hòa, KP3, P.Long Bình Tân, Biên Hòa Đồng Nai</t>
  </si>
  <si>
    <t>0906 069 357 Đạt</t>
  </si>
  <si>
    <t>1. Nhân viên kinh doanh: 5 người, TC trở lên
2. Cộng tác viên kinh doanh: 15 người</t>
  </si>
  <si>
    <t>CÔNG TY TNHH ELITE LONG THÀNH</t>
  </si>
  <si>
    <t>Singapore</t>
  </si>
  <si>
    <t>Chuyên gia công may mặc quần áo thể thao Adidas</t>
  </si>
  <si>
    <t xml:space="preserve">Lô D, KCN Lộc An, Bình Sơn, xã Long An, huyện Long Thành, tỉnh Đồng Nai </t>
  </si>
  <si>
    <t>0933 616 990 Hiền Văn</t>
  </si>
  <si>
    <t xml:space="preserve">1. Công nhân may mẫu : 30 nam, nữ. Sử dụng thành thạo các loại máy may và Cắt, Ủi, May hoàn thành 01 sản phẩm
2. Công nhân may: 3000 nam, nữ
3. Nhân viên phát triển mẫu: 2, đã có kinh nghiệm trong ngành may mặc, tiếng Anh giao tiếp, vi tính thành thạo
4. Nhân viên kế hoạch: 1, đã có kinh nghiệm trong ngành may mặc, tiếng Anh giao tiếp, vi tính thành thạo
5. Nhân viên ME: 1, đã có kinh nghiệm trong ngành may mặc, tiếng Anh giao tiếp, vi tính thành thạo
6. Trưởng nhóm Phát triển mẫu: 1, kinh nghiệm 2 năm trong ngành may mặc, tiếng Anh giao tiếp, vi tính thành thạo
7. Trưởng nhóm Cải tiến: 2 người, CĐ kinh nghiệm 2 năm trong ngành may mặc, tiếng Anh giao tiếp, vi tính thành thạo
8. Quản lý chất lượng: 1, kinh nghiệm 2 năm trong ngành may mặc, tiếng Anh giao tiếp, vi tính thành thạo
9. Quản lý phòng mẫu: 1 người, CĐ trở lên, có kiến thức về ngành may, Anh văn giao tiếp
10. Trưởng nhóm phát triển mẫu: 1 người, TC trở lên, kinh nghiệm làm qua Cty may mặc, Anh văn lưu loát, vi tình thành thạo, lương thỏa thuận. Xe đưa rước từ TPHCM, BH, Long Thành
11. Nhân viên phát triển mẫu: 2 nam, nữ tốt nghiệp trung cấp trở lên. Có kinh nghiệm, tiếng Anh giao tiếp, tin học văn phòng. Lương 9 tr
12. Nhân viên kế hoạch sản xuất: 1 nam, nữ tốt nghiệp trung cấp trở lên. Có kinh nghiệm, tiếng Anh giao tiếp, tin học văn phòng. Lương 9 tr
</t>
  </si>
  <si>
    <t>28/09/2021
25/10/2021</t>
  </si>
  <si>
    <t>CÔNG TY TNHH OTO VINA</t>
  </si>
  <si>
    <t>Sản xuất các chi tiết của hộp số ô tô</t>
  </si>
  <si>
    <t>KCN Nhơn Trạch V, Nhơn Trạch, Đồng Nai</t>
  </si>
  <si>
    <t>02513 569 391</t>
  </si>
  <si>
    <t>1/Nhân viên QC: 2 nam, CĐ trở lên, 1 năm kinh nghiệm
2/Nhân viên bảo trì: 1 nam, CĐ trở lên về thiết kế máy/Chi tiết 3D
3/Nhân viên quản lý sản xuất: 1 nam, ĐH, 1 năm kinh nghiệm về thiết lập quy trình gia công quản lý cài đặt máy làm tài liệu sản phẩm
4/Nhân viên kế toán tổng hợp: 1 người, ĐH có chứng chỉ kế toán trưởng, kinh nghiệm 3 năm
5/Nhân  viên kế toán chi phí: 1 người, CĐ trở lên, 1 năm kinh nghiệm
6/Tạp vụ: 1 nữ</t>
  </si>
  <si>
    <t>8 tr + phụ cấp</t>
  </si>
  <si>
    <t>CÔNG TY TNHH BO VIET FORKLIFT</t>
  </si>
  <si>
    <t>Sửa chữa máy móc thiết bị</t>
  </si>
  <si>
    <t>70A, QL 51, Xã An Phước, Long Thành, Đồng Nai</t>
  </si>
  <si>
    <t>0962 147 631 Ms Thúy
0969 291 276 Ms Thi</t>
  </si>
  <si>
    <t>Tạp vụ: 1 nữ, tuổi 35-45, chăm chỉ, gắn bó lâu dài với Cty</t>
  </si>
  <si>
    <t>CÔNG TY TNHH TECHTRONIC INDUSTRIES VIỆT NAM MANUFACTURING</t>
  </si>
  <si>
    <t>Mỹ</t>
  </si>
  <si>
    <t>Chuyên sản xuất và gia công thiết bị điện, phụ kiện sử dụng điện, thiết bị sử dụng cho sàn nhà, thiết bị chiếu sáng, dụng cụ đo lường…</t>
  </si>
  <si>
    <t>Lô A7, đường Đại Đăng, KCN Đại Đăng, Phú Tân, Thủ Dầu Một, Bình Dương</t>
  </si>
  <si>
    <t>0274 6251 555 thicamnhung.ngo@ttigroup.com.vn</t>
  </si>
  <si>
    <t>1. Lao động phổ thông: 1000 nam/nữ, THPT dưới 35t làm 3 ca (8h), trong đợt dịch Covid-19 làm 2 ca (12h ăn ở tại xưởng). Làm tại: Số 9 VSIP II-A, xã Vĩnh Tân, thị xã Tân Uyên, Bình Dương
2/1. Chuyên viên quản lý KTX: 1 người, ĐH chuyên ngành QTKD, quản lý nhà hàng, khách sạn hoặc chuyên ngành liên quan
3. Công nhân 5S: 5 nam, nữ từ 18 tuổi, sức khỏe tốt, cẩn thận, găn nắp
4. Chuyên viên xuất nhập khẩu: 3 nam. Tốt nghiệp cao đẳng trở lên. Kinh nghiệm 2 năm. Tiếng Anh đọc hiểu</t>
  </si>
  <si>
    <t>31/8/2021
09/09/2021
20/10/2021
21/10/2021</t>
  </si>
  <si>
    <t>CÔNG TY TNHH MTV HƯƠNG VĨNH CỬU</t>
  </si>
  <si>
    <t xml:space="preserve"> Bán buôn nông, lâm sản nguyên liệu (trừ gổ, tre, nứa) và động vật sống</t>
  </si>
  <si>
    <t>179 tỉnh lộ 767, KP7, Thị trấn Vĩnh An, huyện Vĩnh Cửu, tỉnh Đồng Nai</t>
  </si>
  <si>
    <t>0767 582 381</t>
  </si>
  <si>
    <t>1. Trưởng phòng nhân sự: 1 người, CĐ trở lên chuyên ngành nhân sự. Tin học văn phòng
2. Nhân viên thu mua: 2 người, TC trở lên chuyên ngành kinh tế ngoại thương. Tin học văn phòng
3. Nhân viên Sale Admin: 2 người, TC trở lên chuyên ngành kinh tế, quản trị, kế toán. Tin học văn phòng
4. Nhân viên kế toán công nợ: 2 người, Tc trở lên chuyên ngành kinh tế Quản trị kế toán. Tin học văn phòng
5. Nhân viên kế toán tổng hợp: 1 người, Cao đẳng trở lên chuyên ngành kế toán kiểm toán, tài chính. Tin học văn phòng
6. Nhân viên quản lý sản xuất: 1 người, CĐ trở lên chuyên ngành quản trị. Tin học văn phòng
7. Trưởng phòng kinh doanh: 1 người, CĐ trở lên chuyên ngành quản trị. Tin học văn phòng
8. Giám đốc sản xuất: 1 người tốt nghiệp đại học ngành QTKD, quản lý sản phẩm, kỹ thuật. Kinh nghiệm 3 năm, tin học văn phòng
9. Quản lý kho sản xuất: 1 người tốt nghiệp cao đẳng các ngành liên quan. Tin học văn phòng
10. Giám đốc kinh doanh:  1 người tốt nghiệp đại học ngành QTKD, tài chính. marketing. Kinh nghiệm 3 năm, tin học văn phòng
11. Giám đốc tài chính:  1 người tốt nghiệp đại học ngành QTKD, kinh tế, kế toán. Kinh nghiệm 3 năm, tin học văn phòng</t>
  </si>
  <si>
    <t>Lương
nhân viên 7-&gt; 12 tr
quản lý 12-&gt; 20 tr
giám đốc &gt; 20 tr</t>
  </si>
  <si>
    <t>VN</t>
  </si>
  <si>
    <t>1. Kỹ sư MEP công trình: 1 người, ĐH chuyên ngành điện, điện CN, cơ nhiệt lạnh…</t>
  </si>
  <si>
    <t>CÔNG TY  TNHH SXKD LONG BÌNH</t>
  </si>
  <si>
    <t>Kinh doanh nước uống</t>
  </si>
  <si>
    <t>375, KP1, Trần Quốc Toản, P.An Bình, BH ĐN</t>
  </si>
  <si>
    <t>0903.616.897 Phượng</t>
  </si>
  <si>
    <t>CÔNG TY SẢN PHẨM MÁY TÍNH FUJITSU VIỆT NAM</t>
  </si>
  <si>
    <t>Số 31, đường 3A, KCN BH2, P.An Bình, BH ĐN</t>
  </si>
  <si>
    <t>0909.821.744 Hương</t>
  </si>
  <si>
    <t>CÔNG TY TNHH KỸ THUẬT PACIFIC VIEW</t>
  </si>
  <si>
    <t>Chuyên sản xuất linh kiện hút bụi</t>
  </si>
  <si>
    <t>Đường số 3, KCN Nhơn Trạch 2, Xã Phú Hội, huyện Nhơn Trạch, tỉnh Đồng Nai</t>
  </si>
  <si>
    <t>0251 368 3353 Thương hoặc gửi CV qua Zalo 0948 753 104</t>
  </si>
  <si>
    <t>1. Chủ quản kho: 1 người, CĐ trở lên, tiếng Hoa lưu loát có kinh nghiệm
2. Chủ quản chất lượng: 1 người, CĐ trở lên, tiếng Hoa lưu loát, có kinh nghiệm
3. Nhân viên kỹ thuật: 1 người, CĐ trở lên, có kinh nghiệm, đi ca 12h, ưu tiên biết tiếng Hoa
4. Nhân viên sửa khuôn: 1 người, THPT, có kinh nghiệm</t>
  </si>
  <si>
    <t>Lương thỏa thuận, chế độ theo quy định NN</t>
  </si>
  <si>
    <t>CÔNG TY TNHH HUATEX VIỆT NAM</t>
  </si>
  <si>
    <t>Chuyên ngành dệt, nhuộm</t>
  </si>
  <si>
    <t>Đường số 6, KCN Nhơn Trạch 6, Long Thọ, Nhơn Trạxh Đồng Nai</t>
  </si>
  <si>
    <t>0901 601 047 gặp nhân sự</t>
  </si>
  <si>
    <t xml:space="preserve">1. Trợ lý xưởng: 2 nữ, TC trở lên, tiếng Hoa 4 kỹ năng
2. Chủ quản chất lượng: 1 nam, Tc trở lên, có kinh nghiệm, tiếng Trung 4 kỹ năng
3. Nhân viên kỹ thuật: 2 nam, ĐH, tiếng Hoa giao tiếp
4. Trợ lý giám đốc: 1 nữ, CĐ trở lên, có kinh nghiệm, tiếng Trung 4 kỹ năng
5. Trợ lý tổng vụ: 1 nữ, CĐ trở lên, có kinh nghiệm, tiếng Trung 4 kỹ năng
6. Tạp vụ: 5 nữ, tuổi 40-45
7. Chăm sóc cây xanh: 1 nam, tuổi 40-45
</t>
  </si>
  <si>
    <t>CÔNG TY TNHH SAITE POWER SOURCE VIỆT NAM</t>
  </si>
  <si>
    <t>Hong Kong</t>
  </si>
  <si>
    <t>Chuyên sản xuất Ắc quy xuất khẩu</t>
  </si>
  <si>
    <t>Đường số 6, KCN An Phước, xã An Phước, huyện Long Thành, tỉnh Đồng Nai</t>
  </si>
  <si>
    <t>0988 949 391 Ms Trang    Mail: hr_trang@saitebattery.vn</t>
  </si>
  <si>
    <t xml:space="preserve">1. NV biết tiếng Hoa: 4 người, TC trở lên, tiếng Hoa 4 kỹ năng
2. NV Sales: 1 người, CĐ trở lên (không phải tìm kiếm khách hàng), tiếng Hoa
3. Kế toán: 2 người, CĐ, ưu tiên tiếng Hoa
4. Chuyền trưởng, tổ trưởng, ca trưởng: 5 người, TC chuyên ngành điện, hóa… Ưu tiên có kinh nghiệm về Ắc quy
5. NV hóa nghiệm: 5 người, TC chuyên ngành hóa chất
6. Lao động phổ thông: 70 người
7. Quản lý kho: 1 người, tiếng Hoa TC trở lên, kn 2 năm
8. Nhân viên B.O.M: 1 người, CĐ chuyên ngành Hóa
7/ Thư ký xưởng: 1 người, THPT, tiếng Trung
8/Nhân viên kỹ thuật: 3 người, CĐ hóa trở lên 
9/Nhân viên nghiệp vụ/quản sinh: 2 người, tiếng Trung, kinh nghiệm trên 1 năm
10/Tổ trưởng: 2 người. Ưu tiên có kinh nghiệm về Ắc quy
11/Cán bộ dự bị: 2 người, CĐ trở lên
12/ Nhân viên ISO: 1 người, TC trở lên, tiếng Hoa, kinh nghiệm ISO
</t>
  </si>
  <si>
    <t>09/09/2021
21/10/2021</t>
  </si>
  <si>
    <t>CTY CP CARBON VIỆT NAM-CN ĐỒNG NAI</t>
  </si>
  <si>
    <t>Bê tông nhựa đường Carboncor Asphalt</t>
  </si>
  <si>
    <t>Số 2, đường số 1, KCN Thạnh Phú, Xã Thạnh Phú, H.Vĩnh Cửu Đồng Nai</t>
  </si>
  <si>
    <t>0986 569 357 Triển</t>
  </si>
  <si>
    <t>1. Vận hành: 3 nam, THPT
2. QC: 3 nam, TC trở lên
3. Xe nâng: 1 nam, có chứng chỉ 
4. Xe xúc lật: 1 nam
5. Bảo vệ: 1 nam, biết đọc viết
6. Lao động phổ thông: 3 nam, biết đọc viết
7. Bảo trì: 1 nam, CĐ chuyên ngành điện
8. Nhân sự: 1 nữ, TC trở lên
9. Tạp vụ: 2 nữ, biết đọc viết</t>
  </si>
  <si>
    <t>CÔNG TY TNHH POSCO VST</t>
  </si>
  <si>
    <t>Chuyên sản xuất Sắt, thép, gang</t>
  </si>
  <si>
    <t>Đường 319B, KCN Nhơn Trạch 1, xã Phước Thiền, huyện Nhơn Trạch, tỉnh Đồng Nai</t>
  </si>
  <si>
    <t>02513 560 360</t>
  </si>
  <si>
    <t>1. Lao động phổ thông: 10 nam, THPT trở lên</t>
  </si>
  <si>
    <t>CÔNG TY TNHH NESTLE VIỆT NAM</t>
  </si>
  <si>
    <t>Thụy Sĩ</t>
  </si>
  <si>
    <t>SX thực phẩm và đồ uống</t>
  </si>
  <si>
    <t>102/6, đường số 2, KCN Amata, BH ĐN</t>
  </si>
  <si>
    <t>02513 836 601</t>
  </si>
  <si>
    <t>1/Tài xế xe nâng: 1 nam, có chứng chỉ xe nâng, 1 nam kinh nghiệm, lương thỏa thuận. Làm việc tại Số 7, đường 17A, KCN BH2; 2/ Kỹ thuật viên vận hành máy: 1 nam CĐ trở lên chuyên ngành cơ điện tử, cơ khí, điện, tự động hóa, hóa thực phẩm, kinh nghiệm 1-2 năm, lương 7-10tr/thg. Các chế độ theo quy định NN. Làm việc tại 102-6, đường số 2, KCN Amata</t>
  </si>
  <si>
    <t>CÔNG TY  TNHH THANG MÁY VIỆT THÀNH ĐỒNG NAI</t>
  </si>
  <si>
    <t>KD mua bán, sửa chữa, bảo trì thang máy</t>
  </si>
  <si>
    <t>Số 10, tổ 60, KP4B, P.Trảng Dài BH ĐN</t>
  </si>
  <si>
    <t>0866096671 A Mười</t>
  </si>
  <si>
    <t>1. NV bảo trì sửa chữa thang máy: 1 nam TC (biết bảo trì, sửa chữa thang máy)</t>
  </si>
  <si>
    <t>CTY TNHH TMDV Ý CƯỜNG THỊNH</t>
  </si>
  <si>
    <t>KD Hóa chất công nghiệp</t>
  </si>
  <si>
    <t>Số 72A, đường Nguyễn Trung Trực, P.An Hòa, BH ĐN</t>
  </si>
  <si>
    <t>0985 671 671 A Tuấn</t>
  </si>
  <si>
    <t>1. NV kinh doanh: 02 nam/nữ, THPT, năng động, nhạy bén, trung thực. Giao tiếp tốt, xử lý khiếu nại.</t>
  </si>
  <si>
    <t>KHU NGHĨ DƯỠNG &amp; PHỤC HỒI CHỨC NĂNG THIỀN TÂM</t>
  </si>
  <si>
    <t>Phục hồi chức năng</t>
  </si>
  <si>
    <t>    80-Võ Nguyên Giáp, Kp.Tân Cang, P.Phước Tân, Tp.Biên Hòa, Đồng Nai.</t>
  </si>
  <si>
    <t>0988212321</t>
  </si>
  <si>
    <t>1. Cử nhân &amp; Kỹ thuật vật lý trị liệu 
2.  Nhân viên lễ tân thu ngân            
3.  Nhân viên phục vụ khu dịch vụ     
4. Nhân viên cảnh quan môi trường  
5.  Nhân viên xử lý, giám sát hồ bơi  
6.  Nhân viên kinh doanh                   
7. Bếp chính
8. Phụ bếp
9. Phục vụ   
10. Thu ngân  
11. Quản lý nhà hàng</t>
  </si>
  <si>
    <t>CÔNG TY TNHH VIỆT NAM SUZUKI</t>
  </si>
  <si>
    <t>Sản xuất xe, phụ tùng xe</t>
  </si>
  <si>
    <t>Đường số 2, KCN Long Bình, P.Long Bình, BH ĐN</t>
  </si>
  <si>
    <t>0906 656 531</t>
  </si>
  <si>
    <t>CÔNG TY TNHH SỢI NHẬT QUANG</t>
  </si>
  <si>
    <t>SX sợi</t>
  </si>
  <si>
    <t>Đường số 3, Ấp Bàu Sen, Cụm CN Thạnh Phú, xã Thạnh Phú, Nhơn Trạch, ĐN</t>
  </si>
  <si>
    <t>0348 369 188 Ms Thơ</t>
  </si>
  <si>
    <t>Trưởng ca: 3 người, TC trở lên, tuổi 23-40, lương 10-18tr/thg
Nhân viên QC: 4 người, THPT, lương 6-12tr/thg
Bảo trì điện: 4 nam, TC điện CN trở lên, lương 6,5-8,5tr/thg
Công nhân đứng máy sợi: 50 người, tuổi 18-45, sức khỏe tốt, lương 9,5-12tr/thg</t>
  </si>
  <si>
    <t>Các chế độ theo quy định NN, lương tháng 13, phép năm, lễ, tết</t>
  </si>
  <si>
    <t>CÔNG TY TNHH EPE PACKAGING VIỆT NAM</t>
  </si>
  <si>
    <t>Sản xuất bao bì</t>
  </si>
  <si>
    <t>Lô 225/7, đường 13, KCN Amata, BH, ĐN</t>
  </si>
  <si>
    <t>02513 936 363</t>
  </si>
  <si>
    <t>1. Tài xế: 1 nam, THPT, bằng C, kn 3 năm, tuổi 25-40
2. Chăm sóc khách hàng: 1 nữ, TC trở lên, tuổi 22-40, kn 2 năm
3. Nhân viên thiết kế sản phẩm: 1 người ,ĐH chuyên ngành kỹ thuật. Vi tính văn phòng B, biết Autocad, SolidWord, kn 1 năm
4. Nhân viên Sale: 1 nam, CĐ trở lên, Anh văn và vi tính văn phòng</t>
  </si>
  <si>
    <t>CÔNG TY TNHH THÀNH PHÚ PHÁT</t>
  </si>
  <si>
    <t>Chế biến gỗ Xuất Khẩu</t>
  </si>
  <si>
    <t>Lô G1-G2, Cụm CN Thạnh Phú-Thiện Tân, Xã Thiện Tân, H.Vĩnh Cửu ĐN</t>
  </si>
  <si>
    <t>0908 814 624 A Hải</t>
  </si>
  <si>
    <t>1. Cán bộ tinh chế hàng trắng: 10 nam, tuổi 18-45, có kn, cắt phôi, Lpsaw, cắt CNC, lọng, tupi
2. Cán bộ gói thành phẩm: 10 nam, tuổi 18-45 có kn quản lý
3. Cán bộ quản lý chuyền sơn: 10 nam, tuổi 18-45, có kn quản lý điều hành</t>
  </si>
  <si>
    <t>CÔNG TY TNHH TOPBAND SMART VIỆT NAM</t>
  </si>
  <si>
    <t>Sản xuất linh kiện điện tử khác</t>
  </si>
  <si>
    <t>KCN Lộc An, Bình Sơn, xã Long An, Long Thành ĐN</t>
  </si>
  <si>
    <t>0969 762 398</t>
  </si>
  <si>
    <t>1. Nhân viên kỹ thuật điện tử:  Tốt nghiệp 12/12, có kinh nghiệm,ưu tiên biết tiếng Hoa lương, 8-12tr/thg
2. Kỹ sư điện tử:  CĐ trở lên, tiếng Hoa giao tiếp,có kinh nghiệm, lương 15-25tr/thg
3. Kỹ sư chất lượng: CĐ trở lên, tiếng Hoa giao tiếp( tiếng Anh),có kinh nghiệm, lương 15-25tr/thg
4. Nhân viên kế hoạch: CĐ trở lên, tiếng Hoa giao tiếp,có kinh nghiệm, lương 10-15tr/thg
5. Nhân viên thu mua: CĐ trở lên, tiếng Hoa giao tiếp, kinh nghiệm 2 năm, lương 10-15tr/thg
6. Nhân viên IT: CĐ trở lên, tiếng Hoa giao tiếp, kinh nghiệm 2 năm, lương 15-20tr/thg
7/Trợ lý sản xuất: 1 người, CĐ trở lên, tiếng Hoa 4 kỹ năng, vi tính, lương 10-20tr
8/Nhân sự: 1 người, CĐ trở lên, tiếng Hoa 4 kỹ năng, lương 15-20tr, kinh nghiệm 3 năm</t>
  </si>
  <si>
    <t>CTY CP TM &amp; DU LỊCH BÌNH DƯƠNG (TBS)</t>
  </si>
  <si>
    <t>Dịch vụ kho bãi, Logistics</t>
  </si>
  <si>
    <t>Số 1 đường Xuyên Á, P.An Bình, TP Dĩ An, Tỉnh Bình Dương Việt Nam</t>
  </si>
  <si>
    <t>0976 469 255 Thuận</t>
  </si>
  <si>
    <t>1. NV kiểm đếm: 35 nam THPT, 18-50t
2. Lái xe nâng: 35 nam THCS, 18-50t
3. công nhân kho: 100 nam, biết đọc biết viết, 18-45t
4. Chứng từ kho: 10 nam/nữ, TC trở lên, 18-50t</t>
  </si>
  <si>
    <t>Thu nhập bình quân 8tr/thg. Lương tháng 13, du lịch hàng năm</t>
  </si>
  <si>
    <t>CTY CP DƯỢC PHẨM TRÀ VINH</t>
  </si>
  <si>
    <t>KD thuốc</t>
  </si>
  <si>
    <t>C34, KP1, P.Bửu Long BH ĐN</t>
  </si>
  <si>
    <t>0987 771 432 Xuân</t>
  </si>
  <si>
    <t>CÔNG TY TNHH ĐỒ GỖ NGHĨA SƠN - CN ĐỒNG NAI</t>
  </si>
  <si>
    <t>Chuyên sản xuất và kinh doanh mặt hàng đồ gỗ xây dựng xuất khẩu</t>
  </si>
  <si>
    <t>Lô VII-10AB, KCN Hố Nai, Xã Hố Nai 3, Huyện Trảng Bom, Đồng Nai</t>
  </si>
  <si>
    <t>0938 881 442 Ms Hà</t>
  </si>
  <si>
    <t>1. Nhân viên kỹ thuật: 03 người. Tốt nghiệp trung cấp trở lên
2. Nhân viên kế hoạch: 02 người. Tốt nghiệp trung cấp trở lên
3. Nhân viên tiền lương: 01 người. Tốt nghiệp trung cấp trở lên
4. Nhân viên an toàn lao động: 01 người. Tốt nghiệp trung cấp trở lên
5. Nhân viên QC: 05 người
6. Nhân viên thống kê: 05 người. Tốt nghiệp trung cấp trở lên
7. Nhân viên đốt lò: 07 người
8. Nhân viên bảo vệ nội bộ: 06 người
9. Công nhân sản xuất: 150 người</t>
  </si>
  <si>
    <t>- Lương thỏa thuận, chế độ đãi ngộ hấp dẫn
- Đảm bảo các quyền lợi theo luật lao động
- Lương tháng 13, thưởng, xem xét tăng lương thường xuyên</t>
  </si>
  <si>
    <t>CÔNG TY XI MĂNG CÔNG THANH</t>
  </si>
  <si>
    <t xml:space="preserve"> SX clinker vàXi măng, bê tông, vận tải</t>
  </si>
  <si>
    <t>Đường số 4, KCN BH1, ĐN
Phỏng vấn tại: VP Cty CP Xi măng Công Thanh tại TPHCM: 2/14-16 Hàm Nghi, P.Bến Nghé, Q1 TPHCM</t>
  </si>
  <si>
    <t>0283 9151 606</t>
  </si>
  <si>
    <t>1. NV dịch vụ khách hàng: 1 người, TC trở lên, làm theo ca (8h/ca)</t>
  </si>
  <si>
    <t>SX gạch ốp lát</t>
  </si>
  <si>
    <t>Đường số 8, KCN Nhơn Trạch 2, Nhơn Phú, Thị Trấn Hiệp Phước, H. Nhơn Trạch, ĐN</t>
  </si>
  <si>
    <t>02513 569 918</t>
  </si>
  <si>
    <t>1. Trưởng bộ phận: 1 người. Tốt nghiệp trung cấp
2. Công nhân sản xuất: 100 người học lớp 6 trở lên
3. Nhân viên vận hành máy: 20 người. Tốt nghiệp THPT trở lên
4. Nhân viên QA, QC: 15 người. Tốt nghiệp trung cấp trở lên
5. Nhân viên HSE: 1 người, ĐH chuyên ngành môi trường, kỹ sư môi trường, kn 3 năm. Có xe đưa rước tại Long Bình Tân, BH, Q9, Q.Bình Thạnh, Q.Thủ Đức</t>
  </si>
  <si>
    <t>13/09/2021
18/10/2021</t>
  </si>
  <si>
    <t>CÔNG TY CP Á ĐÔNG ADG</t>
  </si>
  <si>
    <t xml:space="preserve">VN </t>
  </si>
  <si>
    <t>SX hạt nhựa, DV vận tải, Logistic</t>
  </si>
  <si>
    <t xml:space="preserve">36/72 Nguyễn Gia Trí (hoặc D2 cũ), P 25, Q Bình Thạnh, TPHCM (Biệt Thự Hoa Giấy) </t>
  </si>
  <si>
    <t>028 625 847 96</t>
  </si>
  <si>
    <t>1. Trưởng phòng tổng hợp: 1 người, ĐH nhân sự và hành chính, kn 5 năm, AV bằng B, vi tính. Làm vi65c từ thứ 2-thứ 7</t>
  </si>
  <si>
    <t>Chế độ theo QĐNN, chuyên cần 500k/thg, lễ, tết, du lịch, sinh nhật</t>
  </si>
  <si>
    <t xml:space="preserve">CÔNG TY CP BÀN LẼ KỸ THUẬT SỐ FPT </t>
  </si>
  <si>
    <t>Hệ thống bán lẽ các sản phẩm viễn thông kỹ thuật số</t>
  </si>
  <si>
    <t>Tầng 1, FPT Shop, Số 202 Nguyễn Thị Minh Khai, P6, Q3, TPHCM</t>
  </si>
  <si>
    <t>0906 616 050 Ms Chung</t>
  </si>
  <si>
    <t>1. Nv kế toán bán hàng: 3 nữ, THPT, tuổi 18-27, thành thảo vi tính. Làm xoay ca (Ca 1: 8h-15h/Ca 2: 15h-22h). Làm việc tại Long Thành ( FPT Long Thành: 1A-3 KP chợ Mới Long Thành/Chợ An Bình, An Phước, Long Thành/FPT Phước Thái: Số 1912 tổ 1 Phước Thái Long Thành ĐN)</t>
  </si>
  <si>
    <t>CÔNG TY TNHH CHẾ BIẾN THỰC PHẨM ĐỒNG NAI</t>
  </si>
  <si>
    <t>Chế biến thực phẩm</t>
  </si>
  <si>
    <t>Đông Hòa 1A, Khu 6, Ấp Bàu Cá, Trung Hòa, Trảng Bom Đồng Nai</t>
  </si>
  <si>
    <t>0909 215 079 Ms Hà
Email: Vu.nthanh@dnf.com.vn</t>
  </si>
  <si>
    <t xml:space="preserve">1. Giám sát bảo trì: 2 nam 25-&gt; 40 tuổi, đại học chuyên ngành Cơ khí, điện, cơ điện tử, tự động hóa. Tiếng Anh giao tiếp, kinh nghiệm  3 năm
2. Nhân viên QC: 3 nam 22-&gt; 35 tuổi, CĐ chuyên ngành công nghệ thực phẩm, chăn nuôi thú y
3. KTV  bảo trì: 10 nam 20-&gt; 35 tuổi, tốt nghiệp trung cấp  Cơ khí, điện, cơ điện tử, tự động hóa trở lên. Đọc tài liệu tiếng Anh, kinh nghiệm 1 năm
4. Nhân viên nhập liệu: 2 nam, nữ tuổi 25-&gt; 35. tốt nghiệp trung cấp trở lên ngành kế toán thống kê hoặc liên quan. Tin học văn phòng, có kinh nghiệm phân tích, tổng hợp, báo cáo số liệu
5. Công nhân vận hành máy: 5 nam tuổi 20- 40, THPT trở lên
</t>
  </si>
  <si>
    <t>CÔNG TY TNHH HYOSUNG</t>
  </si>
  <si>
    <t>SX sp công nghiệp nguyên vật liệu, công nghiệp dệt…</t>
  </si>
  <si>
    <t>Đường N3, KCN Nhơn Trạch 5, ĐN (Cổng 8 Hyosung)</t>
  </si>
  <si>
    <t>02513 566 000</t>
  </si>
  <si>
    <t>1/LĐPT: 500 người, THCS, tuổi 18-38
2/Bảo trì: 30 nam, TC cơ điện, tuổi 18-38
3/Kỹ thuật: 20 nam, TC trở lên chuyên ngành Hóa, môi trường, tuổi 18-38</t>
  </si>
  <si>
    <t>Chế độ theo QĐNN, thâm niên, lễ, tết, du lịch …</t>
  </si>
  <si>
    <t>CÔNG TY CP MASAN MEATLIFE</t>
  </si>
  <si>
    <t>Cung cấp các sản phẩm thịt có thương hiệu (Sp ăn liền mì, xúc xích)</t>
  </si>
  <si>
    <t>Đường số 9, KCN BH1, ĐN</t>
  </si>
  <si>
    <t>0934 063 007</t>
  </si>
  <si>
    <t>Đóng gói: 20 người, tuổi 18-45</t>
  </si>
  <si>
    <t xml:space="preserve">CÔNG TY TNHH SHOPEE EXPRESS </t>
  </si>
  <si>
    <t>Vận chuyển hàng hóa, Singapore</t>
  </si>
  <si>
    <t>Tầng 17, Tòa nhà Saigon Centre 2, 67 Lê Lợi, P.Bến Nghé, Q1, TPHCM</t>
  </si>
  <si>
    <t>Hotline: 1900 6885</t>
  </si>
  <si>
    <t>Nhân viên kho (trên toàn quốc): 5 người, THPT, Quản lý, phân chia, điều phối hảng hóa</t>
  </si>
  <si>
    <t>CÔNG TY TNHH NGOẠI THẤT E.Z.I</t>
  </si>
  <si>
    <t>Công ty sản xuất và xuất khẩu bàn ghế giả mây</t>
  </si>
  <si>
    <t>168A, Đường ĐT 768, Ấp 6+7, Xã Thiện Tân, Vĩnh Cửu, Đồng Nai.</t>
  </si>
  <si>
    <t>Ms Thúy Vinh: 0912.357.499</t>
  </si>
  <si>
    <t xml:space="preserve">1. Nhân viên kế hoạch vật tư: 02 người. Tốt nghiệp cao đẳng trở lên
2. Nhân viên chứng từ XNK: 1 người biết tiếng Anh. Tốt nghiệp cao đẳng trở lên
3. Thủ kho: 03 người. Tốt nghiệp cao đẳng trở lên
4. Quản đốc : 01 người. Tốt nghiệp cao đẳng trở lên. Có kinh nghiệm ở vị trí tương đương 2 năm.
5/QC : 10 người có kinh nghiệm trong bàn ghế giả gỗ
</t>
  </si>
  <si>
    <t xml:space="preserve">- Được tham gia BHXH. Có lương tháng thứ 13
- Chế độ nghỉ và làm việc theo luật lao động.
</t>
  </si>
  <si>
    <t>14/09/2021
28/9/2021</t>
  </si>
  <si>
    <t>CÔNG TY TNHH HSPOLYTECH</t>
  </si>
  <si>
    <t>Chuyên sản xuất đế giày thể thao cao cấp</t>
  </si>
  <si>
    <t>0937 699 883 vuhue@hsvina.com</t>
  </si>
  <si>
    <t>1. Nhân viên an toàn - HSE: 1 nam, nữ. Tốt nghiệp trung cấp trở lên ngành môi trường. Có khả năng giao tiếp tiếng Anh
2. Nhân viên y tế: 2 nữ. Tốt nghiệp y sĩ đa khoa hoặc điều dưỡng. Có khả năng làm việc theo ca
3. Lao động phổ thông: 1 người
4. Điều dưỡng: 3 nữ, CĐ trở lên chuyên ngành điểu dưỡng hoặc y sỷ đa khoa. Lương thỏa thuận</t>
  </si>
  <si>
    <t>Lương theo quy định</t>
  </si>
  <si>
    <t>CÔNG TY TNHH AICA LAMINATES VIỆT NAM</t>
  </si>
  <si>
    <t>Đường số 4, KCN Nhơn Trạch 3, Giai đoạn 2, xã Long Thọ, H.Nhơn Trạch ĐN</t>
  </si>
  <si>
    <t>02513 686 717 Ms Tuyến</t>
  </si>
  <si>
    <t>Kế toán: 1 nữ, CĐ chuyên ngành kế toán sản xuất, kn 3 năm, Anh văn giao tiếp cơ bản, tuổi 25-30</t>
  </si>
  <si>
    <t>CÔNG TY TNHH KOSA VINA</t>
  </si>
  <si>
    <t>Đường D2, KCN Dệt may Nhơn Trạch, Nhơn Trạch, ĐN</t>
  </si>
  <si>
    <t>0978 012 056 thaolam1305@gmail.com</t>
  </si>
  <si>
    <t>Kế toán: 1 nữ kiêm nhân sự, CĐ chuyên ngành kế toán, kn 2 năm</t>
  </si>
  <si>
    <t>CÔNG TY CP 3F VIỆT</t>
  </si>
  <si>
    <t>Chăn nuôi gia súc, gia cầm, sản xuất thức ăn và chế biến thức phẩm</t>
  </si>
  <si>
    <t>Số 01-02, Lô S4, P.An Bình, TP Biên Hòa, Đồng Nai</t>
  </si>
  <si>
    <t>0888 626 979 Mr Lợi loiq@3fviet.com</t>
  </si>
  <si>
    <t>1. Kế toán quản trị: 1 nữ, CĐ chuyên ngành liên quan
2. Nhân viên Admin sản xuất: 1 người, TC trở lên. Đã làm việc tại vị trí tương đương
3. Nhân viên IT: 1 người tốt nghiệp cao đẳng CNTT trở lên chuyên ngành hệ thống thông tin, mạng máy tính. Có chứng chỉ CCNA, MCSA, MCSE hoặc chứng chỉ tương đương. Kinh nghiệm 1 năm</t>
  </si>
  <si>
    <t>14/09/2021
11/10/2021
26/10/2021</t>
  </si>
  <si>
    <t xml:space="preserve">CÔNG TY TNHH VINA SUNWOO </t>
  </si>
  <si>
    <t>Chuyên sản xuất bao bì giấy (hộp Carton)</t>
  </si>
  <si>
    <t>KCN Lộc An, Bình Sơn, Long Thành, ĐN</t>
  </si>
  <si>
    <t>02513 534 790 phòng nhân sự nhansu@vinasunwoo.com</t>
  </si>
  <si>
    <t>1/Trưởng phòng kỹ thuật chất lượng: 1 người, ĐH, anh văn giao tiếp, làm việc giờ hành chính, lương thỏa thuận
2/Nhân viên Audit/Đánh giá nội bộ: 1 người, TC trở lên, Anh văn thành thạo, vi tính, làm việc giờ hành chính. Lương thỏa thuận
3/Trưởng phòng quản lý kho: 1 người, ĐH, anh văn giao tiếp, kinh nghiệm 1 năm, làm giờ hành chính</t>
  </si>
  <si>
    <t>14/09/2021
22/9/2021</t>
  </si>
  <si>
    <t>CÔNG TY TNHH ZEDER VIỆT NAM</t>
  </si>
  <si>
    <t>Úc</t>
  </si>
  <si>
    <t>Chuyên sản xuất phụ tùng và bộ phận phụ trợ cho xe hơi</t>
  </si>
  <si>
    <t>Đường số 1, KCN Long Thành, xã Tam An, H.Long Thành, tỉnh Đồng Nai</t>
  </si>
  <si>
    <t>02513 514 747 MetalHRGeneralist@redrager.com.vn</t>
  </si>
  <si>
    <t>1/Giám sát sản xuất: 1 người, ĐH chuyên ngành cơ khí-kỹ thuật, kn 3 năm, có khả năng giao tiếp tiếng Anh 
2/Nhân viên nhập liệu: 2 người, THPT, biết sử dụng vi tính (Word, excel)
3/Chuyên viên mua hàng quốc tế: 1 người, ĐH chuyên ngành ngoại thương, anh văn giao tiếp, tuổi 25-30, kinh nghiệm 3 năm</t>
  </si>
  <si>
    <t>Chế độ theo quy định NN, thưởng tháng 13, bao cơm trưa và các phúc lợi khác trao đội khi phỏng vấn</t>
  </si>
  <si>
    <t>CÔNG TY TNHH AUGUST SPORTS</t>
  </si>
  <si>
    <t>Chuyên sản xuất giày, dép</t>
  </si>
  <si>
    <t>Đường 8, KCN Tam Phước, BH, ĐN</t>
  </si>
  <si>
    <t>0935 514 067</t>
  </si>
  <si>
    <t>1/Nhân viên thu mua: 6 người, TC trở lên, biết tiếng Anh hoặc tiếng Trung, không cần kinh nghiệm
2/Nhân viên xuất nhập khẩu: 3 người, CĐ, tiếng Anh giao tiếp, ưu tiên có kinh nghiệm
3/Nhân viên quản lý chất lượng: 1 người, TC, biết tiếng Anh, ưu tiên có kinh nghiệm
4/Nhân viên chuyển giao KT: 6 nữ, TC, biết tiếng Anh/Trung, không cần kinh nghiệm
5/Cán bộ sản xuất: 10 người, THPT, kinh nghiệm ngành giày
6/Nhân viên phiên dịch xưởng: 2 người, TC
7/Nhân viên bảo trì máy may: 3 người, THPT, ưu tiên có kinh nghiệm
8/Công nhân sản xuất: 400 người
9/Kế toán: 1 người, cao đẳng trở lên, biết tiếng Anh hoặc tiếng Trung, có kinh nghiệm kế toán
10/Nhân viên nhân sự: 1 người, cao đẳng trở lên
11/Nhân viên an toàn: 1 người, trung cấp trở lên, biết tiếng Trung,  có kinh nghiệm
12/Tạp vụ: 2 nữ, tuổi dưới 52
13/Chăm sóc cây xanh: 2 nam, tuổi dưới 55</t>
  </si>
  <si>
    <t>14/09/2021
18/10/2021</t>
  </si>
  <si>
    <t>CÔNG TY TNHH SEMCO ĐỒNG NAI</t>
  </si>
  <si>
    <t>Sản xuất cửa Gỗ xuất khẩu</t>
  </si>
  <si>
    <t>Đường số 2, KCN Nhơn Trạch 2-Nhơn Phú, Phú Hội, xã Hiệp Phước, H.Nhơn Trạch, ĐN</t>
  </si>
  <si>
    <t>02513 680 720 (Số nội bộ 12 Ms Hải)</t>
  </si>
  <si>
    <t>Thủ kho: 1 nam, TC trở lên, kinh nghiệm 1 năm, ưu tiên biết lái xe nâng</t>
  </si>
  <si>
    <t>BỆNH VIỆN ĐHYD SHING MARK</t>
  </si>
  <si>
    <t>Khám bệnh</t>
  </si>
  <si>
    <t>1054 QL 51, Long Bình Tân, TP Biên Hòa, Đồng Nai</t>
  </si>
  <si>
    <t>02513 988 888 - 80101 Ms Hưởng</t>
  </si>
  <si>
    <t>Tạp vụ: 5 người, dưới 50 tuổi</t>
  </si>
  <si>
    <t>CÔNG TY TNHH CA SYSTEM DONGNAI VIỆT NAM</t>
  </si>
  <si>
    <t>Sản xuất sản phẩm từ Plastic</t>
  </si>
  <si>
    <t>Đường số 4, KCN An Phước, huyện Long Thành, tỉnh Đồng Nai</t>
  </si>
  <si>
    <t>'0916 014 401 Ms Thoa</t>
  </si>
  <si>
    <t>Kế toán: 1 người, Cđ trở lên chuyên ngành kế toán, kn 2 năm. Ưu tiên biết tiếng Anh hoặc tiếng Hàn</t>
  </si>
  <si>
    <t>CÔNG TY CỔ PHẦN BAO BÌ VIỆT HƯNG SÀI GÒN</t>
  </si>
  <si>
    <t>Sản xuất các sản phẩm khác từ giấy và bìa chưa được phân vào đâu</t>
  </si>
  <si>
    <t>KCN Nhơn Trạch 2, Lộc Khang, xã Hiệp Phước, huyện Nhơn Trạch, tỉnh Đồng Nai</t>
  </si>
  <si>
    <t>0838 120 816 Thắng</t>
  </si>
  <si>
    <t>1. Quản đốc sản xuất: 2 nam. Tốt nghiệp cao đẳng trở lên. Kinh nghiệm 2 năm
2. Nhân viên thu mua: 2 nam, nữ. Tốt nghiệp cao đẳng trở lên. Kinh nghiệm thu mua
3. Nhân viên kỹ thuật sản xuất: 1 nam, nữ 21-&gt; 28 tuổi. Tốt nghiệp cao đẳng trở lên. Tin học văn phòng
4. Nhân viên kế hoạch sản xuất: 2 nam, nữ . Tốt nghiệp cao đẳng trở lên. Tin học văn phòng
5. Nhân viên bảo trì: 3 nam. Tốt nghiệp trung cấp trở lên, kinh nghiệm điện, điện lạnh, cơ khí
6. Nhân viên thống kê: 1 nữ 21-&gt; 28 tuổi. Tốt nghiệp trung cấp kế toán trở lên
7. Nhân viên IT: 1 nam 25-&gt; 30 tuổi. Tốt nghiệp cao đẳng trở lên chuyên ngành CNTT. Kinh nghiệm 3 năm, sức khỏe tốt
8. Trưởng máy in flexo: 3 nam từ 25 tuổi, đã có kinh nghiệm về vận hành máy in flexo
9. Lao động phổ thông: 300 nam, biết đọc biết viết, đi ca 12 tiếng, lương 9-12tr</t>
  </si>
  <si>
    <t>Chế độ theo quy định NN. Thưởng tháng 13 trên tổng lương tiền thâm niên 100.000/thg/người</t>
  </si>
  <si>
    <t>15/09/2021
4/10/2021
15/10/2021</t>
  </si>
  <si>
    <t>CÔNG TY TNHH AM INDUSTRIES</t>
  </si>
  <si>
    <t>Sản xuất thùng, bể chứa và dụng cụ chứa đựng bằng kim loại</t>
  </si>
  <si>
    <t>Lô K, Đường số 6, KCN An Phước, xã An Phước, huyện Long Thành, Đồng Nai</t>
  </si>
  <si>
    <t>' 02513 683 618</t>
  </si>
  <si>
    <t>1/Thợ hàn: 10 nam, biết hàn CO2, dưới 40 tuổi
2/Thợ lắp: 10 nam, biết cắt gió đá và sử dụng máy hàn CO2, dưới 40 tuổi
3/Lao động phổ thông: 10 nam, ưu tiên biết cơ khí, dưới 45 tuổi</t>
  </si>
  <si>
    <t>CÔNG TY TNHH OLYMPUS VIỆT NAM</t>
  </si>
  <si>
    <t>Chuyên sản xuất thiết bị dùng cho máy nội soi, máy ảnh kỹ thuật số, máy ghi âm và các sản phẩm hỗ trợ cho máy ảnh</t>
  </si>
  <si>
    <t>Đường 8, KCN Long Thành, huyện Long Thành, Đồng Nai</t>
  </si>
  <si>
    <t>02513 514 555</t>
  </si>
  <si>
    <t>1/Nhân viên quản lý chất lượng: 1 người, tuổi 28-35,ĐH chuyên ngành kỹ thuật, quản lý công nghiệp hoặc các ngành liên quan, kn 1 năm, tiếng Nhật N3
2/Nhân viên y tá: 1 người, CĐ trở lên chuyên ngành Ysĩ đa khoa, tuổi 24-30 làm ca 8 tiếng</t>
  </si>
  <si>
    <t>Có xe đưa rước, du lịch hàng năm, thưởng lễ, tết và các chế độ khác theo quy định NN</t>
  </si>
  <si>
    <t>CÔNG TY TNHH SUNJIN VINA</t>
  </si>
  <si>
    <t>Chuyên sản xuất thứcăn chăn nuôi</t>
  </si>
  <si>
    <t>KCN Hố Nai, Lô II-11, huyện Trảng Bom, Đồng Nai</t>
  </si>
  <si>
    <t>02517 300 680</t>
  </si>
  <si>
    <t>1/Trưởng phòng nghiên cứu về gia cầm: 1 người, tiến sĩ, thạc sĩ chuyên ngành chăn nuôi, tuổi 30-35,
2/Trưởng phòng nghiên cứu về chăn nuôi heo: 1 người, tiến sĩ, thạc sĩ chuyên ngành chăn nuôi, tuổi 28-35, kn 5 năm
3/Chuyên viên Marketing: 2 nữ, ĐH chuyên ngành chăn nuôi thú y, quản trị, Marketing, luật hoặc liên quan, tuổi 22-32
4/Quản lý kinh doanh (thức ăn chăn nuôi): 1 nam, ĐH, tuổi 30-40, kn 5 năm
5/Nhân viên kinh doanh (thức ăn chăn nuôi): 1 nam, ĐH, tuổi 22-35</t>
  </si>
  <si>
    <t>Chế độ theo quy định NN, được hỗ trợ chi phí công tác xăng, xe. Khám sức khỏe, du lịch …</t>
  </si>
  <si>
    <t>TẬP ĐOÀN ĐẤT XANH</t>
  </si>
  <si>
    <t>KD Bất động sản, tài chính, xây dựng</t>
  </si>
  <si>
    <t>2W Ung Văn Khiêm, P25, Q.Bình Thạnh</t>
  </si>
  <si>
    <t>02516 255 266</t>
  </si>
  <si>
    <t>Chuyên viên tài chính: 2 người, ĐH chuyên ngành tài chính, kế toán, kiểm toán, tuổi 27-35, kn 4 năm</t>
  </si>
  <si>
    <t>CÔNG TY CỔ PHẦN EUROWINDOW</t>
  </si>
  <si>
    <t>Chuyên sản xuất các loại cửa sổ, cửa đi, vách ngăn bằng vật liệu U-PVC cao cấp</t>
  </si>
  <si>
    <t>Số 02 Tôn Thất Tùng, P.Trung Tự, Q.Đống Đa, Hà Nội</t>
  </si>
  <si>
    <t>(84-24) 37474700 Ngô Thị Thảo Trinh</t>
  </si>
  <si>
    <t>Nhân viên kinh doanh KV Đồng Nai: 1 nam, TC trở lên, tuổi 21-35. Lương cứng, hoa hồng 3-5%</t>
  </si>
  <si>
    <t>Phụ cấp xăng, xe, cơm, điện thoại và các chế độ khác theo quy định NN</t>
  </si>
  <si>
    <t>CÔNG TY TNHH MTV GIÁO DỤC VIỆT MỸ</t>
  </si>
  <si>
    <t>Chuyên về đào tạo tiếng Anh tại VN</t>
  </si>
  <si>
    <t>E99 Võ Thị Sáu, P.Thống Nhất, BH, ĐN</t>
  </si>
  <si>
    <t>02513 917 555 Ms Phương</t>
  </si>
  <si>
    <t>Chuyên viên thiết kế: 1 người, ĐH chuyên ngành thiết kế hoặc các ngành tương đương, kn 1 năm</t>
  </si>
  <si>
    <t>CÔNG TY TNHH CJ VINA AGRI</t>
  </si>
  <si>
    <t>Chuyên thức ăn chăn nuôi</t>
  </si>
  <si>
    <t>QL1A, xã Mỹ Yên, Bến Lức, Mỵ Thạnh, Thủ Thừa, Long An</t>
  </si>
  <si>
    <t>0373 524 761</t>
  </si>
  <si>
    <t>1. Công nhân chăn nuôi heo: Nam, nữ 18-&gt; 45 tuổi, đủ sức khỏe để làm việc
2. Công nhân tạp vụ: Nam, nữ 18-&gt; 45 tuổi, đủ sức khỏe để làm việc
3. Công nhân nấu ăn: Nam, nữ 18-&gt; 45 tuổi, đủ sức khỏe để làm việc
4. Công nhân môi trường: Nam, nữ 18-&gt; 45 tuổi, đủ sức khỏe để làm việc
5. Nhân viên kỹ thuật heo - trại DST: 1 nam, ĐH chăn nuôi, bác sĩ thú y, tuổi 25-36</t>
  </si>
  <si>
    <t>15/9/2021
14/10/2021</t>
  </si>
  <si>
    <t>CÔNG TY TNHH FURSYS VN</t>
  </si>
  <si>
    <t>Chuyên sản phẩm nội thất với thiết kế tẩm mỹ, vật liệu chất lượng và chức năng cao</t>
  </si>
  <si>
    <t>Đường số 6, Phân khu CN Nhơn Trạch 6B, KCN Nhơn Trạch VI, xã Long Thọ, huyện Nhơn Trạch, tỉnh Đồng Nai</t>
  </si>
  <si>
    <t>02513 686 311 Ms Trâm Anh</t>
  </si>
  <si>
    <t>Kỹ sư cơ khí: 1 người, ĐH, kn 1 năm, tuổi 24-35. Nhận hồ sơ tiếng Anh hoặc tiếng Hàn, ưu tiên ứng viên Long Thành, Nhơn Trạch</t>
  </si>
  <si>
    <t>CÔNG TY TNHH SƠN AKZO NOBEL VIỆT NAM</t>
  </si>
  <si>
    <t>Hà Lan Thụy Điển</t>
  </si>
  <si>
    <t>SX Sơn</t>
  </si>
  <si>
    <t>Lầu 12 - Tòa Nhà Vincom Center Đồng Khởi, Số 72 Lê Thánh Tôn &amp; 45A Lý Tự Trọng, P.Bến Nghé, Q1, TPHCM</t>
  </si>
  <si>
    <t>028 3822 1612</t>
  </si>
  <si>
    <t>Đại diện dịch vụ kỹ thuật khách hàng: 1 người, ĐH chuyên ngành hóa, hoặc cơ khí, tuổi không giới hạn</t>
  </si>
  <si>
    <t>CÔNG TY CỔ PHẦN DƯỢC PHẨM AMPHARCO USA</t>
  </si>
  <si>
    <t>SX và kinh doanh dược phẩm, thực phẩm chức năng, mỹ phẩm, chăm sóc sức khỏe</t>
  </si>
  <si>
    <t>Lô III, 20B Đường số 1, KCN Tân Bình, P.Tây Thạnh, Q.Tân Phú, TPHCM</t>
  </si>
  <si>
    <t>02838 153 543 Ms Triều</t>
  </si>
  <si>
    <t>Nhân viên nghiên cừu phát triển sản phẩm: 1 người, ĐH dược sĩ, tuổi 25-40. Làm việc tại: Nhà máy tại KCN Nhơn Trạch 3, ĐN (ứng viên HCM có xe đưa rước)</t>
  </si>
  <si>
    <t>CTY TNHH TENMA VIỆT NAM</t>
  </si>
  <si>
    <t>KD vỏ nhựa cao cấp</t>
  </si>
  <si>
    <t>Số 10 Đường 9A, KCN BH2, BH ĐN</t>
  </si>
  <si>
    <t>0949124925 Sương</t>
  </si>
  <si>
    <r>
      <t xml:space="preserve">1/QA/QC: 5 nam người kg bị cận, làm 3 ca.             
2/Kỹ thuật viên bảo trì: 5 nam, TC sức khỏe tốt, siêng năng chịu khó, bậc 3/7 ngành điện cơ khí, làm 3 ca    
3/NV cấp nhựa: 10 người THPT làm 3 ca
</t>
    </r>
    <r>
      <rPr>
        <b/>
        <sz val="11"/>
        <color indexed="8"/>
        <rFont val="Cambria"/>
        <family val="1"/>
        <charset val="163"/>
      </rPr>
      <t/>
    </r>
  </si>
  <si>
    <t>Phụ cấp chuyên cần: 250.000   Phụ cấp đi lại: 300.000          Phụ cấp tăng ca</t>
  </si>
  <si>
    <t>CÔNG TY TNHH QUỐC TẾ FLEMING VIỆT NAM</t>
  </si>
  <si>
    <t xml:space="preserve"> Bristish Virgin Island</t>
  </si>
  <si>
    <t>Nến</t>
  </si>
  <si>
    <t>Lô 103/2, KCN Amata, P. Long Bình, TP. Biên Hòa, Tỉnh Đồng Nai</t>
  </si>
  <si>
    <t>02513 936 870/ 108</t>
  </si>
  <si>
    <t>Nhân viên y tế: 
Tốt nghiệp trung cấp y tá, điều dưỡng. Kinh nghiệm 2 năm, đi 3 ca</t>
  </si>
  <si>
    <t>CTY CP MARUICHI SUN STEEL</t>
  </si>
  <si>
    <t>Cơ khí (thép ống, thép tấm)</t>
  </si>
  <si>
    <t>DT 743, KP Đông Tác, P.Tân Đông Hiệp, TP Dĩ An BD</t>
  </si>
  <si>
    <t>0795935699 Cường</t>
  </si>
  <si>
    <t xml:space="preserve">1. LĐPT: 50 nam, lương 6tr trở lên (chưa tính tăng ca)
2. Thợ mài, tiện: 2 nam có kinh nghiệm, lương thỏa thuận
</t>
  </si>
  <si>
    <t>Các chế độ NN, BHTN 24/24, thưởng, du lịch hàng  năm</t>
  </si>
  <si>
    <t>CTY TNHH NYG ( VIET NAM)</t>
  </si>
  <si>
    <t>Thailand</t>
  </si>
  <si>
    <t>may mặc</t>
  </si>
  <si>
    <t>Đường số 5, Lô C, Khu Công Nghiệp Long Khánh, Xã Bình Lộc, TP. Long Khánh, Tỉnh Đồng Nai</t>
  </si>
  <si>
    <t>02513 788 833
0888 301 739</t>
  </si>
  <si>
    <t>1. Nhân viên phòng nhân sự: 3
Nam, nữ trong độ tuổi lao động, sức khỏe tốt. Tốt nghiệp cao đẳng trở lên các ngành quản trị nhân sự, luật, QTKD... Tiếng Anh giao tiếp, vi tính văn phòng. Kinh nghiệm 1 năm.
2. Cuting Manager: 1 người, CĐ trở lên
3. Ware Manager: 1 người, CĐ trở lên
4. HR Staff &amp; Senior: 1 người, CĐ trở lên
5. Nhân viên kế toán: 1 nam, nữ. Tốt nghiệp cao đẳng trở lên
6. Nhân viên y tế: 1 nam, nữ. Tốt nghiệp trung cấp trở lên
7. Nhân viên nhân sự: 2 nam, nữ. Tốt nghiệp cao đẳng trở lên
8. Nhân viên đào tạo may: 1 nam, nữ. Tốt nghiệp trung cấp trở lên
9. Nhóm trưởng chuyền may: 3 nam, nữ
10. Nhân viên thu mua nước ngoài:  1 nam, nữ. Tốt nghiệp cao đẳng trở lên
11. Công nhân may: 200 nam, nữ</t>
  </si>
  <si>
    <t>21/09/2021
25/10/2021</t>
  </si>
  <si>
    <t xml:space="preserve">1. Nhân viên nhân sự: 1 người, CĐ trở lên, tiếng Hoa lưu loát có kinh nghiệm 1 năm chấm công, bảo hiểm
</t>
  </si>
  <si>
    <t>CÔNG TY TNHH KUKA SOFA VIỆT NAM</t>
  </si>
  <si>
    <t>HONGKONG</t>
  </si>
  <si>
    <t>Sofa</t>
  </si>
  <si>
    <t>Cụm CN Bình Sơn, Long Thành Đồng Nai</t>
  </si>
  <si>
    <t>0989 999 381 Ms Trâm</t>
  </si>
  <si>
    <t>1. Chuyên viên IE: 2 người, Cao đẳng trở lên. Tiếng Trung, vi tính văn phòng, có kinh nghiệm IE
2. Nhân viên kho: 1 người, Tiếng Trung, ưu tiên có kinh nghiệm quản lý kho
3. Nhân viên quản lý tổng hợp: 1 người, Tiếng Trung, ưu tiên có kinh nghiệm thu mua.
4. Nhân sự: 1 người, Cao đẳng trở lên. Tiếng Trung, vi tính văn phòng, kinh nghiệm 2 năm tuyển dụng.
5. Thiết kế: 1 người, biết dùng phần mềm CAD.
6. Trợ lý: 1 người, Tiếng Trung, vi tính văn phòng, có năng lực giải quyết vấn đề.
7. Tổ trưởng: 6 người, năng lực quản lý và giải quyết vấn đề, trách nhiệm, có sức khỏe. Kinh nghiệm 1 năm.
8. Tổ trưởng QC: 1 người, Tiếng Trung, vi tính văn phòng, kinh nghiệm tổ trưởng.
9. Cải tiến chất lượng:  1 người, Tiếng Trung, vi tính văn phòng.
10. Chuyên viên XNK: 2 người, Tiếng Trung, kinh nghiệm XNK.
11. Chuyên viên quản lý liệu: 1 người, Tiếng Trung, vi tính văn phòng, năng lực giao tiếp, chịu khó,  phải tăng ca.
12. Chuyên viên kế hoạch: 1 người, Tiếng Trung, vi tính văn phòng, năng lực giao tiếp, chịu khó,  phải tăng ca.
13. Nhân viên y tế: 1 người, CĐ điều dưỡng, dược, có kinh nghiệm
14. Bảo vệ nội bộ: 2 nam, tiếng Trung giao tiếp, có sức khỏe
15. Nhân viên tổng vụ: 1 người, TC biết tếng Trung, có kinh nghiệm</t>
  </si>
  <si>
    <t>Lương thỏa thuận. Theo quy định của công ty.</t>
  </si>
  <si>
    <t xml:space="preserve">CTY CP CÔNG NGHIỆP QH PLUS </t>
  </si>
  <si>
    <t>Nhật Bản- Việt Nam</t>
  </si>
  <si>
    <t>Cấu kiện kim loại</t>
  </si>
  <si>
    <t>Đường N1, KCN Dệt may Nhơn Trạch, Hiệp Phước, Nhơn Trạch Đồng Nai</t>
  </si>
  <si>
    <t xml:space="preserve">0908 843 056 Ms Thục </t>
  </si>
  <si>
    <t>1. Nhân viên kế toán tổng hợp: 1 nam/ nữ, đại học trở lên. Kinh nghiệm 2 năm.
2. Nhân viên kinh doanh xuất khẩu: 2 nam/ nữ, cao đẳng chuyên ngành xây dựng, công nghệ vật liệu, cơ khs QTKD  trở lên. Làm việc tại TPHCM
3.  Nhân viên kỹ thuật- thống kê: 1 nam, nữ. Tốt nghiệp trung cấp trở lên. Kinh nghiệm 2 năm
4. Nhân viên IT: 1 nam. Tốt nghiệp cao đẳng trở lên. Kinh nghiệm 2 năm
5. Lao động phổ thông: 10 nam. Sức khỏe tốt, chăm chỉ
6. Đầu bếp: 1 nam
7. Phụ bếp: 1 nữ</t>
  </si>
  <si>
    <t>21/09/2021
13/10/2021
19/10/2021</t>
  </si>
  <si>
    <t xml:space="preserve">CTY TNHH KCTC VINA </t>
  </si>
  <si>
    <t>Vận chuyển, kho bãi</t>
  </si>
  <si>
    <t>Lô 25B, Đường Tôn Đức Thắng, KCN Nhơn Trạch I, Xã Phước Thiền, Huyện Nhơn Trạch, Tỉnh Đồng Nai</t>
  </si>
  <si>
    <t>0902 819 368 Danh</t>
  </si>
  <si>
    <t>1. Lao động phổ thông: 13nam/nữ
2. Tài xế xe nâng: 5 nam</t>
  </si>
  <si>
    <t>21/09/2021
18/10/2021</t>
  </si>
  <si>
    <t>CÔNG TY TNHH XÂY DỰNG TM DV HỪNG SÁNG</t>
  </si>
  <si>
    <t>Sửa chữa máy móc, thiết bị</t>
  </si>
  <si>
    <t>Số 558 Đường ĐT 743A, Khu phố Quyết Thắng, Phường Bình Thắng, Thành phố Dĩ An, Tỉnh Bình Dương</t>
  </si>
  <si>
    <t>0969 426 066</t>
  </si>
  <si>
    <t>1. Kế toán tổng hợp
2. Kế toán bán hàng
3. Quản lý kho</t>
  </si>
  <si>
    <t>Theo năng lực</t>
  </si>
  <si>
    <t>CÔNG TY TNHH OURHOME VIỆT NAM</t>
  </si>
  <si>
    <t>Thực phẩm</t>
  </si>
  <si>
    <t>KCN Nhơn Trạch 6</t>
  </si>
  <si>
    <t>0988 772 562 Ms Nhung</t>
  </si>
  <si>
    <t>1. Nhân viên văn phòng: Nữ 18-&gt; 30 tuổi, trung cấp trở lên, vi tính văn phòng, 6- &gt; 10 tr.
2. Đầu bếp chính: Nam, nữ 20-&gt; 45 tuổi, 9- &gt; 12 tr.
3. Phụ bếp: Nam, nữ 18-&gt; 50 tuổi, có sức khỏe, 5- &gt; 10 tr.</t>
  </si>
  <si>
    <t>CÔNG TY CỔ PHẦN TOGET VIỆT NAM</t>
  </si>
  <si>
    <t>Thức ăn chăn nuôi</t>
  </si>
  <si>
    <t>150b/3, ấp Lộc Hòa, Xã Tây Hoà, Huyện Trảng Bom, Đồng Nai</t>
  </si>
  <si>
    <t>0387 830 055 Ms Ánh</t>
  </si>
  <si>
    <t>1. Nhân viên bảo trì điện: 1 Nam 25- 40 tuổi, sức khỏe tốt, kinh nghiệm 1 năm.
2. Nhân viên bảo trì cơ khí: 2 Nam 25- 40 tuổi,sức khỏe tốt, trung cấp trở lên, vi tính văn phòng. Kinh nghiệm 1 năm.
3. Nhân viên thu mua: 1 Nam 22-30 tuổi, sức khỏe tốt,  trung cấp trở lên,  Kinh nghiệm 1 năm
4. Kế toán tổng hợp: 1 Nam, nữ sức khỏe tốt, cao đẳng kế toán trở lên, vi tính văn phòng. kỹ năng giao tiếp, kinh nghiệm 3 năm.
5/Nhân viên maketing: 1 người, TC trở lên, sức khỏe tốt
6/Nhân viên Sale Admin: 3 người, TC trở lên, sức khỏe tốt
7/Thủ kho: 1 nam, TC trở lên</t>
  </si>
  <si>
    <t>CÔNG TY TNHH HÀO HƯNG DẦU GIÂY</t>
  </si>
  <si>
    <t>Sản xuất ván ép MDF</t>
  </si>
  <si>
    <t>Lô H4-H5, Km2, Đường ĐT 769, KCN Dầu Giây, Xã Bàu Hàm 2, Huyện Thống Nhất, Đồng Nai</t>
  </si>
  <si>
    <t>0787 557 606 Cẩm Tú
haohungdaugiay@gmail.com</t>
  </si>
  <si>
    <t>01. Kỹ thuật viên vận hành máy: 10 người. Tốt nghiệp trung cấp cơ khí, điện trở lên.
02. Công nhân sản xuất: 10 người 18-&gt; 55 tuổi. Có sức khỏe, siêng năng
03. Nhân viên KCS: 1 nam, tốt nghiệp trung cấp trở lên. Có kinh nghiệm, trách nhiệm, vi tính văn phòng
04. Kế toán trạm cân: 1 nam, trung cấp trở lên ngành kế toán, QTKD.
05. Kỹ thuật viên đốt lò- lò hơi: 1 người, kinh nghiệm trên 1 năm.</t>
  </si>
  <si>
    <t>CÔNG TY CP SYSTEEL VINA</t>
  </si>
  <si>
    <t>Sản xuất Tôn phủ sơn</t>
  </si>
  <si>
    <t>Lô C1, KCN Nhơn Trạch 5, Thị Trấn Hiệp Phước, Huyện Nhơn Trạch, tỉnh Đồng Nai,</t>
  </si>
  <si>
    <t>02513 680801
ngkieuly79@gmail.com</t>
  </si>
  <si>
    <t>01. Quản lý XNK: Nam, nữ 32- 42 tuổi, tốt nghiệp đại học trở lên. Trên 5 năm kinh nghiệm
02. Quản lý QC/QA: Nam, nữ 32- 42 tuổi, tốt nghiệp đại học trở lên. Trên 5 năm kinh nghiệm. Tiếng Anh hoặc Hàn giao tiếp</t>
  </si>
  <si>
    <t>CÔNG TY CỔ PHẦN CÀ PHÊ TÍN NGHĨA</t>
  </si>
  <si>
    <t>Chế biến cafe</t>
  </si>
  <si>
    <t>Đường số 1 KCN Nhơn Trạch, 3, Giai đoạn 2 Xã, Nhơn Trạch, Đồng Nai</t>
  </si>
  <si>
    <t>0251 3686 010/ 3686 011
Email: info@tinnghiacoffee.com.vn</t>
  </si>
  <si>
    <t>Kỹ sư tự động hóa: Kinh nghiệm trên 3 năm</t>
  </si>
  <si>
    <t>CÔNG TY TNHH THỰC PHẨM 3F VIỆT</t>
  </si>
  <si>
    <t>17-19 Trương Phước Phan, Khu phố 2, Bình Tân, Thành phố Hồ Chí Minh</t>
  </si>
  <si>
    <t>0938 768 262 Mr Tiến
tiennv@3fviet.com</t>
  </si>
  <si>
    <t>Chuyên viên R&amp;D thị trường</t>
  </si>
  <si>
    <t>TẬP ĐOÀN BẢO HIỂM CATHAYLIFE VIỆT NAM</t>
  </si>
  <si>
    <t>Tân Mai, Biên Hòa, Đồng Nai</t>
  </si>
  <si>
    <t>0387 169 346</t>
  </si>
  <si>
    <t>1. Nhân viên văn phòng: 1 người, ĐH</t>
  </si>
  <si>
    <t>8tr -&gt; 10 tr</t>
  </si>
  <si>
    <t xml:space="preserve">CÔNG TY TNHH SÔNG HỒNG TÂN </t>
  </si>
  <si>
    <t>Số 753, Đường Xa Lộ Hà Nội, Khu Phố 3, Phường Long Bình, Thành phố Biên Hoà, Tỉnh Đồng Nai.</t>
  </si>
  <si>
    <t>0906 317 522 Mr Phú
tuyendungsht.van@gmail.com</t>
  </si>
  <si>
    <t>1/Quản lý kho: Tốt nghiệp đại học QTKD, Chuỗi cung ứng, Logistics. Kinh nghiệm 5 năm trở lên, thành thạo phần mềm văn phòng
2/Đầu bếp: 2 người</t>
  </si>
  <si>
    <t>24/09/2021
18/10/2021</t>
  </si>
  <si>
    <t>CÔNG TY TNHH JOOCO DONA</t>
  </si>
  <si>
    <t>Hàn Quốc- Nhật Bản</t>
  </si>
  <si>
    <t>Dép đi trong nhà</t>
  </si>
  <si>
    <t>Đường 4-KCN Bàu Xéo-Trảng Bom-Đồng Nai</t>
  </si>
  <si>
    <t>grace@jooco.com</t>
  </si>
  <si>
    <t>1. Nhân viên developer: Tiếng Anh khá</t>
  </si>
  <si>
    <t>10tr -&gt; 15 tr</t>
  </si>
  <si>
    <t>CÔNG TY TTI VN</t>
  </si>
  <si>
    <t>Thiết bị điện không dây</t>
  </si>
  <si>
    <t>Văn phòng 25.01, Tầng 25, Ngôi Nhà Đức Thành phố Hồ Chí Minh, Số 33 Lê Duẩn, Phường Bến Nghé, Quận 1,Thành phố Hồ Chí Minh</t>
  </si>
  <si>
    <t>dieuhuong.nguyen@ttigroup.com.vn</t>
  </si>
  <si>
    <t>Chuyên viên tuyển dụng: 1 nam, tiếng Anh khá. Kinh nghiệm trên 3 năm</t>
  </si>
  <si>
    <t>Lương cạnh tranh</t>
  </si>
  <si>
    <t>CTY TNHH ANSELL VINA</t>
  </si>
  <si>
    <t>Găng tay</t>
  </si>
  <si>
    <t>Đường 7, KCN Long Thành, Tam An, Long Thành, Đồng Nai</t>
  </si>
  <si>
    <t>0977 991 297</t>
  </si>
  <si>
    <t>1. Công nhân: 100 nam, nữ
2. Công nhân vận hành: 305 nam, nữ
3. Công nhân nhập liệu: 5 nam, nữ vi tính văn phòng
4. Trưởng ca sản xuất: 3 nam, nữ Kinh nghiệm 2 năm- ERP- Tiếng Anh giao tiếp, am hiểu về lean</t>
  </si>
  <si>
    <t xml:space="preserve">Công nhân 6tr -9 tr </t>
  </si>
  <si>
    <t>CÔNG TY TNHH MEDIASTEP SOFTWARE VIỆT NAM</t>
  </si>
  <si>
    <t>Sản phẩm hỗ trợ thương mại điện tử</t>
  </si>
  <si>
    <t>60A Trường Sơn, Quận Tân Bình, Tp. Hồ Chí Minh</t>
  </si>
  <si>
    <t>02873 030 800</t>
  </si>
  <si>
    <t>CÔNG TY CỔ PHẦN VLXD DO NA</t>
  </si>
  <si>
    <t>Vật liệu xây dựng</t>
  </si>
  <si>
    <t>Cụm CN VLXD Tân An, Vĩnh Cửu, Đồng Nai</t>
  </si>
  <si>
    <t>0939 492 307 Thảo</t>
  </si>
  <si>
    <t>1. Lao động phổ thông: 150 nam, trình độ lớp 8 trở lên. từ 7,5 tr
2. Điện công nghiệp, cơ khí điện tử: 30 nam, trung cấp trở lên, từ 8 tr
3. Cơ khí chế tạo, cơ khí động lực: 30 nam, trung cấp trở lên, từ 8 tr
4. Hóa học: 10 nam, nữ trung cấp trở lên, từ 8 tr</t>
  </si>
  <si>
    <t>CÔNG TY TNHH SAMTEC VIỆT NAM</t>
  </si>
  <si>
    <t>Điện tử</t>
  </si>
  <si>
    <t>Đường 9- 7, KCN Long Thành, Long Thành, Đồng Nai</t>
  </si>
  <si>
    <t>0251 3514 943</t>
  </si>
  <si>
    <t>Công nhân: 500 nam, nữ tốt nghiệp cấp 2 trở lên. Từ 8tr</t>
  </si>
  <si>
    <t>&gt; 8.000.000</t>
  </si>
  <si>
    <t>CÔNG TY TNHH MTV CPN THUẬN PHONG J&amp;T EXPRESS CHI NHÁNH BIÊN HÒA</t>
  </si>
  <si>
    <t>Chuyển phát nhanh</t>
  </si>
  <si>
    <t>E5- E6, Đường N3, KP7, Thống Nhất, Biên Hòa, Đồng Nai</t>
  </si>
  <si>
    <t>0914 278 727 Ms Hương</t>
  </si>
  <si>
    <t>1/Nhânviên C&amp;B: 1 người, CĐ, tuổi từ 23, tin học văn phòng, kinh nghiệm 1 năm
2/Nhân viên chủ quản kho: 5 nam, tuổi 30-&gt;35, CĐ trở lên
3/Nhân viên pháp chế: 1 người, CĐ trở lên
4/Nhân viên kho: 50 nam/nữ, ưu tiên nam</t>
  </si>
  <si>
    <t>12/10/2021
14/10/2021
18/10/2021</t>
  </si>
  <si>
    <t>NGÂN HÀNG NÔNG NGHIỆP VÀ PHÁT TRIỂN NÔNG THÔN VIỆT NAM, CHI NHÁNH BẮC ĐỒNG NAI</t>
  </si>
  <si>
    <t>Ngân hàng</t>
  </si>
  <si>
    <t>Số 1034, Xa lộ Hà Nội, KP 2, Phường Bình Đa, Thành phố Biên Hoà, Tỉnh Đồng Nai, Việt Nam</t>
  </si>
  <si>
    <t>02513 839 668</t>
  </si>
  <si>
    <t>1/Nhân viên tín dụng: 4 người, CĐ trở lên
2/Kế toán: 2 người, CĐ trở lên</t>
  </si>
  <si>
    <t>Lương và các chế độ đầy đủ</t>
  </si>
  <si>
    <t>BIG C DĨ AN</t>
  </si>
  <si>
    <t>Thương mại dịch vụ</t>
  </si>
  <si>
    <t>QL 1K, P.Đông Hòa, TX Dĩ An, Bình Dương</t>
  </si>
  <si>
    <t>0978 049 317 Ms Hương</t>
  </si>
  <si>
    <t>Phụ Trách nhân sự: 1 nữ CĐ trở lên</t>
  </si>
  <si>
    <t>CÔNG TY TNHH JINYANG</t>
  </si>
  <si>
    <t>KCN Nhơn Trạch II, Lộc Khang, Xã Hiệp Phước, Huyện Nhơn Trạch, Đồng Nai</t>
  </si>
  <si>
    <t>0909 326 345 Ms Liên</t>
  </si>
  <si>
    <t xml:space="preserve">
 Nhân viên quản lý định mức: 2 nam/nữ tốt nghiệp cao đẳng kế toán, toán thống kê trở lên. Kinh nghiệm 3 năm</t>
  </si>
  <si>
    <t>CÔNG TY CP  TẬP ĐOÀN AUSTDOOR - CHI NHÁNH NHƠN TRẠCH</t>
  </si>
  <si>
    <t>Cửa cuốn</t>
  </si>
  <si>
    <t>KCN Nhơn Trạch 1, Phước Thiền, Nhơn Trạch, Đồng Nai</t>
  </si>
  <si>
    <t>0938 386 240 Mr Sửu Mail: suund@austdoor.com</t>
  </si>
  <si>
    <t>1. Thợ lắp máy đùn nhôm: 5 nam, tốt nghiệp trung cấp cơ khí, điện công nghiệp. Kinh nghiệm 1 năm. Lương 9.1 tr -&gt; 12 tr
2. Công nhân sản xuất: 20 nam, nữ sức khỏe tốt. Lương từ 5.3 tr
3. Chuyên viên kỹ thuật sơn tĩnh điện: 1 nam tốt nghiệp cao đẳng kỹ thuật tở lên, am hiểu về hóa chất, autocad. Lương thỏa thuận
4. Bảo vệ: 1 nam tốt nghiệp THCS trở lênđi ca 12h thu nhập 8.3 tr
5. Nhân viên xử lý nước thải: 1 nam tốt nghiệp THPT trở lên. Kinh nghiệm 1 năm xử lý nước thải. Lương thỏa thuận
6/Nhân viên cơ điện: 10 nam, TC trở lên</t>
  </si>
  <si>
    <t>Lương từ 10-14tr chưa kể tăng ca</t>
  </si>
  <si>
    <t>7/10/2021
12/10/2021</t>
  </si>
  <si>
    <t>NGÂN HÀNG TMCP M&amp;B CN ĐỒNG NAI</t>
  </si>
  <si>
    <t>3/12-3/12A, Đường Đồng Khởi, Tam Hiệp, Biên Hòa, Đồng Nai</t>
  </si>
  <si>
    <t>0933 129 739</t>
  </si>
  <si>
    <t>1/Giám đốc quan hệ khách hàng: 1 người, CĐ
2/Kiểm soát viên: 1 người, CĐ
3/Giao dịch viên: 1 người, CĐ
4/Chuyên viên tín dụng (RM): 1 người, CĐ</t>
  </si>
  <si>
    <t>Mức lương cứng tùy từng vị trí từ 10-25tr (theo hiệu suất). Thưởng 10-50tr/hàng tháng</t>
  </si>
  <si>
    <t xml:space="preserve">CÔNGTY GỖ NHẬP KHẨU LAGAL FURNITURE </t>
  </si>
  <si>
    <t>Gỗ xuất khẩu</t>
  </si>
  <si>
    <t>KCN Biên Hòa 1, TP Biên Hòa, ĐồngNai</t>
  </si>
  <si>
    <t>0902 168 704 Ms Hà</t>
  </si>
  <si>
    <t>1/Nhân viên kinh doanh: 5 người, có kỹ năng giao tiếp, ưu tiên có kinh nghiệm Sale ngành gỗ
2/Nhân viên Maketing: 1 người biết chụp hình cơ bản, ưu tiên người làm công việc truyền thông
3/Nhân viên kho: 1 nam biết lái xe nâng, biết ghi chép chứng từ
4/Nhân viên nhân sự: 1 nữ tính lương thưởng, VPP</t>
  </si>
  <si>
    <t>Chế độ phúc lợi đầy đủ</t>
  </si>
  <si>
    <t xml:space="preserve">CÔNG TY TÀI CHÍNH  TNHH MTV SHINHAN VIETNAM </t>
  </si>
  <si>
    <t>Tứ vấn tài chính</t>
  </si>
  <si>
    <t>Lầu 2 tòa nhà Piago Thiên Kim, Chợ Mới Long Thành, Long Thành Đồng Nai</t>
  </si>
  <si>
    <t>0345685019</t>
  </si>
  <si>
    <t>1/Sale online (nhân viên văn phòng): 50 người, THPT
2/Sale online toàn quốc (làm việc tại nhà): 50 người, tuổi từ 18-35
Mức lương+doanh số trên 10tr/tháng. Thời gian làm việc từ 8h-17h30. Thứ 7 làm việc nữa ngày</t>
  </si>
  <si>
    <t>Môi trường làm việc năng động, không kinh nghiệm sẽ được đào tạo. Sale tài chính có kinh nghiệm sẽ được ký hợp đồng ngay</t>
  </si>
  <si>
    <t>BIG C TÂN HIỆP</t>
  </si>
  <si>
    <t>Bán lẻ</t>
  </si>
  <si>
    <t>1135 đường Nguyễn Ái Quốc, Khu phố 2, Phường Tân Hiệp, TP. Biên Hòa, Tỉnh Đồng Nai</t>
  </si>
  <si>
    <t>0978 049 317 Email: huynhbichthienhuong@gmail.com.</t>
  </si>
  <si>
    <t>1. Phụ trách HQ: 1 người, tốt nghiệp trung cấp thực phẩm trở lên
2. Quản lý nhân sự: 1 người tốt nghiệp cao đẳng ngành liên quan trở lên
3. Nhân viên  nhân sự: 1 người tốt nghiệp trung cấp ngành liên quan trở lên
4. Trưởng quầy nước: 1 nam tốt nghiệp trung cấp trở lên</t>
  </si>
  <si>
    <t>04/10/2021
26/10/2021</t>
  </si>
  <si>
    <t>CÔNG TY TNHH ĐÔNG QUỐC HƯNG</t>
  </si>
  <si>
    <t>Chuyên gia công sản xuất đồ gỗ trang trí nội thất cao cấp trong và ngoài nước</t>
  </si>
  <si>
    <t>KP8, P.Long Bình BH ĐN
Đường 4, KCN Sông Mây, Trảng Bom, ĐN</t>
  </si>
  <si>
    <t>0935 514 098 Anh Phong</t>
  </si>
  <si>
    <t>1/Lao động phổ thông: 250 người, lương thử việc 5.070.00-ký hđ 5.200.000, chuyên cần 500.000, môi trường 100.000, xăng xe, nhà ở 200.000, xếp loại ABC 100.000, thưởng năng xuất. Tổng thu nhập từ 7-10tr
2/QC: 5 người, THCS, kn 1 năm trở lên, ưu tiên ngành gỗ
3/NV thống kê sản xuất: 2 người, TC trở lên, kn 1 năm
4/Kỹ thuật gỗ các công đoạn: 15 nam, THPT trở lên, kn 1 năm, ưu tiên biết đọc bản vẽ
5/Vận hành máy CNC: 2 nam, TC, biết vi tính, Autocad, lập trình và vận hành máy CNC
6/ Công nhân có tay nghề gỗ: 60 nam, nữ 18-&gt; 48 tuổi
7/  Kỹ thuật vẽ: 2 nam, nữ 18-&gt; 48 tuổi
8/ Thợ sơn: 1 nam, nữ 18-&gt; 48 tuổi</t>
  </si>
  <si>
    <t>Lương thỏa thuận, nghĩ giải lao giữa giờ, bao cơm, thưởng tháng 13, phép năm 12 ngày. Làm việc từ 7h30-16h30</t>
  </si>
  <si>
    <t>04/10/2021
19/10/2021</t>
  </si>
  <si>
    <t>CÔNG TY TNHH MTV VIỆT NAM GS INDUSTRY- CN SẢN XUẤT CỐP PHA NHÔM</t>
  </si>
  <si>
    <t>Cốp pha nhôm</t>
  </si>
  <si>
    <t>Lô E2, KCN Nhơn Trạch 6, Long Thọ, Nhơn trạch, Đồng Nai</t>
  </si>
  <si>
    <t>0384 237 567 Ms Trang( Zalo)</t>
  </si>
  <si>
    <t>1. Trưởng phòng bảo trì: 1 người tốt nghiệp đại học điện, cơ khí có kiến thức điện, PLC, biến tần, thủy lực, khí nén. Tiếng Anh giao tiếp. Lương 28tr-&gt; 35tr
2. Tài xế lái xe nâng 7 tons: 03 nam, 25-&gt; 35 tuổi. Sức khỏe tốt. Lương 8tr</t>
  </si>
  <si>
    <t>CÔNG TY SẢN XUẤT THƯƠNG MẠI DỊCH VỤ HOÀNG BÍCH</t>
  </si>
  <si>
    <t>26B, Phạm Thị Nghĩa, KP5, Tân Hiệp, Biên Hòa, Đồng Nai</t>
  </si>
  <si>
    <t>0906 317 522 Mr Phú
hoangphu151194@gmail.com</t>
  </si>
  <si>
    <t>1. Nhân viên thu mua, chăm sóc khách hàng: 1 nữ, tốt nghiệp cao đẳng trở lên, có kinh nghiệm.
2. Nhân viên quản lý kho: 1 nam có kinh nghiệm quản lý kho</t>
  </si>
  <si>
    <t>CÔNG TY TNHH HOMETEC, LLC</t>
  </si>
  <si>
    <t>Hàng nội thất, sofa</t>
  </si>
  <si>
    <t>ĐƯỜNG SỐ 5 KCN GIANG ĐIỀN, XÃ GIANG ĐIỀN HUYỆN  TRẢNG BOM -TỈNH ĐỒNG NAI</t>
  </si>
  <si>
    <t>02513 683 975 Mail: nguyenhiensyf@gmail.com</t>
  </si>
  <si>
    <t>1/Nhân viên thu mua: 2 nam, nữ tốt nghiệp trung cấp trở lên. Biết tiếng Hoa
2/Nhân sự: 1 người, TC biết tiếng Hoa</t>
  </si>
  <si>
    <t>Thỏa thuận</t>
  </si>
  <si>
    <t xml:space="preserve">5/10/2021, 12/10/2021
</t>
  </si>
  <si>
    <t>CÔNG TY CỔ PHẦN SCAVI</t>
  </si>
  <si>
    <t>Pháp</t>
  </si>
  <si>
    <t>Trang phục lót</t>
  </si>
  <si>
    <t>Số 14, đường 19A, KCN II, Biên Hòa, Đồng Nai</t>
  </si>
  <si>
    <t>02513 994 994 ext: 214 Tuyền</t>
  </si>
  <si>
    <t>1. Công nhân may mẫu : 20 nam, nữ.
2. Công nhân may: 200 nam, nữ</t>
  </si>
  <si>
    <t>&gt; 7.500.000</t>
  </si>
  <si>
    <t>CÔNG TY TNHH SẢN PHẨM BAO BÌ GOLDEN KAITAT VIỆT NAM</t>
  </si>
  <si>
    <t>Số 4, đường 9, KCN Tam Phước, Phường Tam Phước, Thành phố Biên Hoà, Đồng Nai</t>
  </si>
  <si>
    <t>02512 814 556 Email: hamymy357@gmail.com</t>
  </si>
  <si>
    <t>1. Nhân viên hành chính nhân sự: 1 nam, nữ dưới 30 tuổi. Tốt nghiệp trung cấp, vi tính văn phòng, kinh nghiệm 1 năm
2. Lao động phổ thông: 10 nam, nữ dưới 35 tuổi. Biết đọc, viết. Sức khỏe tốt
3. Tạp vụ: 1 nữ 30-&gt; 60 tuổi. Sạch sẽ, thật thà
4. Nhân viên văn phòng: 1 nữ dưới 30 tuổi. Tốt nghiệp trung cấp trở lên. Biết tiếng Trung, tin học văn phòng</t>
  </si>
  <si>
    <t>04/10/2021
18/10/2021
21/10/2021</t>
  </si>
  <si>
    <t>CÔNG TY VIETTEL</t>
  </si>
  <si>
    <t>Viễn thông</t>
  </si>
  <si>
    <t>Biên Hòa, Đồng Nai</t>
  </si>
  <si>
    <t>0989 625 579 (Zalo)</t>
  </si>
  <si>
    <t>Nhân viên kinh doanh: 3 nam, nữ 20-&gt; 35 tuổi. Tốt nghiệp THPT trở lên</t>
  </si>
  <si>
    <t>&gt; 10.000.000</t>
  </si>
  <si>
    <t>CÔNG TY TNHH SAM HWAN VINA</t>
  </si>
  <si>
    <t>Dây đai thép &amp; dây đai nhựa PET</t>
  </si>
  <si>
    <t>Khu Công Nghiệp Nhơn Trạch 5, huyện Nhơn Trạch, Tỉnh Đồng Nai</t>
  </si>
  <si>
    <t>02513 569 400</t>
  </si>
  <si>
    <t>1. Công nhân: 10 nam, sức khỏe tốt.
2. Nhân viên kinh doanh trong nước: 3 nam, nữ 23-&gt; 35 tuổi. Tốt nghiệp cao đẳng trở lên, kinh nghiệm 2 năm. Tiếng Anh hoặc Hàn giao tiếp.
3. Nhân viên xuất nhập khẩu: 1 nữ 23-&gt; 30 tuổi. Tốt nghiệp cao đẳng trở lên, kinh nghiệm 2 năm. Tiếng Anh hoặc Hàn giao tiếp.
4. Trợ lý nhân sự, tổng vụ:  1 nữ 23-&gt; 30 tuổi. Tốt nghiệp cao đẳng trở lên, kinh nghiệm 2 năm. Tiếng Anh hoặc Hàn giao tiếp.
5. Trưởng phòng  kinh doanh trong nước: 1 nam, nữ 25-&gt; 38 tuổi. Tốt nghiệp cao đẳng trở lên, kinh nghiệm 5 năm. Tiếng Anh hoặc Hàn giao tiếp. Tin học văn phòng</t>
  </si>
  <si>
    <t>05/10/2021
25/10/2021</t>
  </si>
  <si>
    <t>CÔNG TY TNHH LEADER ELECTRIC APPLIANCE</t>
  </si>
  <si>
    <t>Máy hút bụi, linh kiện bằng nhựa</t>
  </si>
  <si>
    <t>Đường số 5, KCN Sông Mây, Bắc Sơn, Trảng Bom, Đồng Nai</t>
  </si>
  <si>
    <t>0919 620 757</t>
  </si>
  <si>
    <t>Nhân viên nhân sự: 2 nữ. Kinh nghiệm 1 năm trở lên, biết tiếng Hoa</t>
  </si>
  <si>
    <t>CÔNG TY TNHH TAIXIN PRINTING VINA CHI NHÁNH ĐỒNG NAI</t>
  </si>
  <si>
    <t>Các sản phẩm bằng giấy</t>
  </si>
  <si>
    <t>55, đường 1-7, KCN Long Thành, Tam An, Long Thành, Đồng Nai</t>
  </si>
  <si>
    <t>0966 114 799 Ms Thuận Email: Thuanhm1004@gmail.com</t>
  </si>
  <si>
    <t>CÔNG TY TNHH CÔNG NGHỆ CHANTING VIỆT NAM</t>
  </si>
  <si>
    <t>Cơ khí</t>
  </si>
  <si>
    <t>Đường số 10, KCN 1 Nhơn Trạch, Phước Thiền, Nhơn Trạch, Đồng Nai</t>
  </si>
  <si>
    <t>02513 682 243 Email: nv_chanting@123.com</t>
  </si>
  <si>
    <t>1. Lao động phổ thông: 10 nam, 10 nữ tốt nghiệp THCS trở lên, chịu khó.
2. Nhân viên kỹ thuật: 2 nam, tốt nghiệp trung cấp trở lên. Có kinh nghiệm chỉnh sửa máy CNC
3. QC: 04 nam, nữ tốt nghiệp THPT trở lên. Hiểu biết về chất lượng, chịu khó</t>
  </si>
  <si>
    <t>CÔNG TY TNHH GOLDEN DONGNAI FUNITURE</t>
  </si>
  <si>
    <t>Số C16, Khu dân cư An Hòa, Khu phố 3, An Hòa, Biên Hòa, Đồng Nai</t>
  </si>
  <si>
    <t>0978 084 702</t>
  </si>
  <si>
    <t>1. Kế toán trưởng: 1 người kinh nghiệm 5 năm
2. Quản đốc xưởng sơn nằm: 1 người tốt nghiệp trung cấp trở lên. Kinh nghiệm 2 năm
3. Tổ trưởng tổ sơn: 2 người tốt nghiệp THPT trở lên</t>
  </si>
  <si>
    <t>07/10/2021
22/10/2021</t>
  </si>
  <si>
    <t>CÔNG TY TNHH  GỐM SỨ THÁI VINH</t>
  </si>
  <si>
    <t>Lô G4, Cụm Công Nghiệp Gốm sứ Tân Hạnh, phường Tân Hạnh, Biên Hòa, Đồng Nai.</t>
  </si>
  <si>
    <t>0909 283 405</t>
  </si>
  <si>
    <t>Lao động phổ thông: 10 nam, biết đọc biết viết, tuổi 18 trở lên</t>
  </si>
  <si>
    <t>5tr -&gt; 15 tr</t>
  </si>
  <si>
    <t>CÔNG TY TNHH ĐỈNH VÀNG</t>
  </si>
  <si>
    <t>Giày dép</t>
  </si>
  <si>
    <t>Đường số 6A, lô C8, KCN Bàu Xéo, Tây Hòa, Trảng Bom, Đồng Nai</t>
  </si>
  <si>
    <t>0985 558 583 Mr Đức
0933 329 809 Mr Chúc</t>
  </si>
  <si>
    <t>1. Luật
2 Tài chính kế toán
3. Ngoại thương
4. Ngoại ngữ( Tiếng Anh, tiếng Trung)
5. Công Nghệ thông tin
6. Điện, điện tử</t>
  </si>
  <si>
    <t>CÔNG TY TNHH KUO YUEN VIỆT NAM</t>
  </si>
  <si>
    <t>Sản phẩm từ da</t>
  </si>
  <si>
    <t>KCN Nhơn Trạch III, Huyện Nhơn Trạch, tỉnh Đồng Nai</t>
  </si>
  <si>
    <t>0985 114 352 Phương</t>
  </si>
  <si>
    <t>Kế toán tổng hợp: 1 người biết tính giá thành</t>
  </si>
  <si>
    <t>PKĐK TÂM BÌNH AN</t>
  </si>
  <si>
    <t>Y</t>
  </si>
  <si>
    <t>Số 52- Tổ 12- Đường Hùng Vương- KP Phước Hiệp- TT Hiệp Phước- H. Nhơn Trạch- Tỉnh Đồng Nai.</t>
  </si>
  <si>
    <t>0982510293- 0948678115  tambinhan.ns@gmail.com</t>
  </si>
  <si>
    <t>1. Điều dưỡng: số lượng 08 người 
2. Y sĩ y học cổ truyền: số lượng 05 người 
3. Nữ hộ sinh: số lượng 05 người 
4. Kỹ thuật viên X-quang: số lượng 03 người 
5. Phụ tá nha khoa nữ: số lượng 03 người 
6. Kỹ thuật viên xét nghiệm: số lượng 05 người</t>
  </si>
  <si>
    <t>CÔNG TY TNHH MATSUYA R&amp;D VIỆT NAM</t>
  </si>
  <si>
    <t>Nhật Bản</t>
  </si>
  <si>
    <t>Túi khí</t>
  </si>
  <si>
    <t>Lô 404 đường 13 KCN Amata, Long Bình, Thành phố Biên Hòa, Đồng Nai</t>
  </si>
  <si>
    <t>Ms Ngọc</t>
  </si>
  <si>
    <t>1. Kỹ sư cơ khí: 1 người 22- 35 tuổi, tốt nghiệp đại học ngành cơ khí, ô tô, tự động hóa. &lt;24tr
2. Kỹ sư CNTT: 1 người, tốt nghiệp đại học CNTT- phần mềm</t>
  </si>
  <si>
    <t>NGÂN HÀNG TMCP BẢO VIỆT</t>
  </si>
  <si>
    <t>Tài chính</t>
  </si>
  <si>
    <t>16, Phan Chu Trinh, Hoàn Kiếm, Hà Nội</t>
  </si>
  <si>
    <t>CV/CVC/CVCC Quan hệ khách hàng cá nhân: 3 người, tốt nghiệp cao đẳng tài chính, ngân hàng, kinh tế trở lên</t>
  </si>
  <si>
    <t>MEGA MARKET VIỆT NAM</t>
  </si>
  <si>
    <t>Chuỗi cung ứng</t>
  </si>
  <si>
    <t>0932 076 736 Ms Hiền</t>
  </si>
  <si>
    <t>Trợ lý giám sát ngành hàng- Rau củ quả: 1 người tốt nghiệp trung cấp trở lên, kinh nghiệm 1- 2 năm. Lương 6,5-&gt; 7tr</t>
  </si>
  <si>
    <t>CÔNG TY CỔ PHẦN ĐẦU TƯ &amp; XÂY DỰNG TÂY HỒ</t>
  </si>
  <si>
    <t>Kinh doanh bất động sản, quyền sử dụng đất thuộc chủ sở hữu, chủ sử dụng hoặc đi thuê</t>
  </si>
  <si>
    <t>73 Cộng Hòa - Phường 4 - Quận Tân Bình - TP Hồ Chí Minh.</t>
  </si>
  <si>
    <t>Phương</t>
  </si>
  <si>
    <t>Nhân viên kỹ thuật:  1nam 28- 40 tuổi, tốt nghiệp cao đẳng kỹ thuật trở lên. Kinh nghiệm 3 năm.</t>
  </si>
  <si>
    <t>CÔNG TY CP ĐẦU TƯ THƯƠNG MẠI VÀ KỸ THUẬT HOÀ BÌNH</t>
  </si>
  <si>
    <t>thi công lắp đặt hệ thống điện, điều hòa không khí, hệ thống thông gió, hệ thống M&amp;E.</t>
  </si>
  <si>
    <t>Số 7 BT3, Phố Nguyễn Duy Trinh, Bán đảo Linh Đàm, quận Hoàng Mai, TP Hà Nội</t>
  </si>
  <si>
    <t>024 3668 6390</t>
  </si>
  <si>
    <t xml:space="preserve">Kỹ sư cơ điện: 1 nam 23- 40 tuổi. Tốt nghiệp đại học, kinh nghiệm 1 năm. </t>
  </si>
  <si>
    <t>13-&gt;25 tr</t>
  </si>
  <si>
    <t>CÔNG TY TNHH BOSCH VIỆT NAM</t>
  </si>
  <si>
    <t>Hàn Lan</t>
  </si>
  <si>
    <t>Dây đai truyền lực</t>
  </si>
  <si>
    <t>KCN Long Thành, Đồng Nai</t>
  </si>
  <si>
    <t>Kỹ sư, kỹ sư cao cấp quy trình và thiết bị: 1 người tốt nghiệp đại học trở lên ngành cơ khí, cơ điện tử, tự động hóa. Tiếng Anh thành thao, kinh nghiệm 3 năm</t>
  </si>
  <si>
    <t>CÔNG TY TNHH KHANG THÀNH</t>
  </si>
  <si>
    <t>Bao bì giấy</t>
  </si>
  <si>
    <t>Lô 103/6, Đường 5, KCN Amata, P. Long Bình, TP. Biên Hòa,Đồng Nai</t>
  </si>
  <si>
    <t>0912 400 246
0778 878 222</t>
  </si>
  <si>
    <t>1. Nhân viên giao nhận
2. Nhân viên bảo trì
3. Nhân viên vận hành máy sản xuất
4. Nhân viên Chế bản
5. Nhân viên quản lý đơn hàng
6. Giám sát Kho
7. Nhân viên Kho xe nâng
8. Nhân viên HCNS
9. Nhân viên Kinh doanh
10. Trưởng phòng HCNS
11. Nhân viên Kế toán 
12. Nhân viên Kế toán tổng hợp
13. Nhân viên Kế toán thống kê sx
14. Công nhân QC</t>
  </si>
  <si>
    <t>CÔNG TY TNHH DỊCH VỤ VÀ THƯƠNG MẠI TÂN NAM CHINH</t>
  </si>
  <si>
    <t>Logistics</t>
  </si>
  <si>
    <t>Lầu 9, Tòa nhà HDTC, 36 Bùi Thị Xuân, Phường Bến Thành, Quận 1Tp. Hồ Chí Minh</t>
  </si>
  <si>
    <t>0901 820 182</t>
  </si>
  <si>
    <t>Sales Logistics: 1 người tốt nghiệp cao đẳng trở lên. Tiếng Anh giao tiếp, tin học văn phòng</t>
  </si>
  <si>
    <t>CÔNG TY TNHH VP COMPONENTS (VIỆT NAM)</t>
  </si>
  <si>
    <t>SX bàn đạp xe đạp, các bộ phận của bàn đạp, các chi tiết bằng nhựa của xe đạp</t>
  </si>
  <si>
    <t>Lô 104/2-1, Đường Số 2, KCN Amata, Long Bình, Biên Hòa, Đồng Nai</t>
  </si>
  <si>
    <t>0906 066 771
0398 347 123</t>
  </si>
  <si>
    <t>Nhân viên C&amp;B: 1 người kinh nghiệm 1 năm. Tiếng Anh hoặc trung giao tiếp</t>
  </si>
  <si>
    <t xml:space="preserve">CÔNG TY TNHH VIỆT NAM NISSHIN TECHNOMIC </t>
  </si>
  <si>
    <t xml:space="preserve">Sản xuất bột hỗn hợp và bột trộn sẵn làm bánh mỳ, bánh quy và bánh ngọt </t>
  </si>
  <si>
    <t>Lô 517, đường 13, KCN amata, TP Biên Hòa, Tỉnh Đồng Nai</t>
  </si>
  <si>
    <t>02513 686 123
0931 109 060 MS HOÀNG ANH
recruit.tm@nisshin.vn</t>
  </si>
  <si>
    <t>Nhân viên logistic: 1 nam, nữ tốt nghiệp cao đẳng trở lên. Tiếng Anh khá</t>
  </si>
  <si>
    <t>7 tr</t>
  </si>
  <si>
    <t>CÔNG TY TÀI CHÍNH TNHH MTV SHINHAN VIỆT NAM</t>
  </si>
  <si>
    <t>Tòa nhà Trung Tâm Thương Mại SG Số 37 Tôn Đức Thắng, P.Bến Nghé, TPHCM</t>
  </si>
  <si>
    <t>0933970070 Đạt</t>
  </si>
  <si>
    <t>1/Team Lead: 3 người, THPT
2/Nhân viên kinh doanh: 50 người, THPT, lương trên 6tr (thưởng tùy năng lực)</t>
  </si>
  <si>
    <t>CÔNG TY TNHH SEOGWANG VIỆT NAM</t>
  </si>
  <si>
    <t>Sản xuất các sản phẩm nhựa dân dụng và công nghiệp</t>
  </si>
  <si>
    <t>K1,K2 – KCN An Phước – Long Thành – Đồng Nai</t>
  </si>
  <si>
    <t>02513 520 200 Email: kimhue812002@gmail.com</t>
  </si>
  <si>
    <t>1. Nhân viên quản lý kho: 1 nam, tốt nghiệp trung cấp trở lên. Tiếng Anh giao tiếp, tin học văn phòng. Lương 7-&gt; 10tr
2. Quản lý sản xuất: 1 người, tốt nghiệp trung cấp trở lên. Tiếng Anh hoặc Hàn giao tiếp, tin học văn phòng. Lương 10-&gt; 20tr</t>
  </si>
  <si>
    <t>CÔNG TY TNHH CƠ KHÍ HẢI THAO VIỆT NAM</t>
  </si>
  <si>
    <t>Sản xuất, gia công cơ khí sản phẩm kim loại</t>
  </si>
  <si>
    <t>Đường Nguyễn Ái Quốc, KCN Nhơn Trạch 3- giai đoạn 2, Thị trấn Hiệp Phước, Huyện Nhơn Trạch, Tỉnh Đồng Nai</t>
  </si>
  <si>
    <t>0902 504 111 Trúc Email: vnhaithao@gmail.com</t>
  </si>
  <si>
    <t>Nhân viên phiên dịch tiếng Trung: 1 nam, nữ. Tiếng Trung đầy đủ 4 kỹ năng, nhanh nhẹn, hoạt bát</t>
  </si>
  <si>
    <t>CÔNG TY TNHH VĨ LỢI</t>
  </si>
  <si>
    <t>Sx sản phẩm điện gia dụng &amp; linh kiện mô tơ</t>
  </si>
  <si>
    <t>Khu Công Nghiệp Nhơn Trạch 2 , Nhơn Trạch, Đồng Nai</t>
  </si>
  <si>
    <t>Nhân viên: 4 nam, nữ tốt nghiệp trung cấp trở lên. Kinh nghiệm 1 năm về kế toán</t>
  </si>
  <si>
    <t>CÔNG TY CỔ PHẦN BAO BÌ VÀ IN AN SƠN</t>
  </si>
  <si>
    <t>Sản xuất thùng carton</t>
  </si>
  <si>
    <t>27, tổ 5, ấp 7, An Phước, Long Thành, Đồng Nai</t>
  </si>
  <si>
    <t>0387 813 238 Ms Giang</t>
  </si>
  <si>
    <t>8-&gt; 12 tr</t>
  </si>
  <si>
    <t>CÔNG TY TBVS TRANG TRỌNG</t>
  </si>
  <si>
    <t>Thiết bị vệ sinh</t>
  </si>
  <si>
    <t>Đường 9, KCN Sông Mây, Bắc Sơn, trảng Bom, Đồng Nai</t>
  </si>
  <si>
    <t>0961 628 013 Phương</t>
  </si>
  <si>
    <t>Nhân viên kinh doanh: 5 nam, nữ 18-&gt; 35 tuổi, kỹ năng giao tiếp tốt. Tin học văn phòng</t>
  </si>
  <si>
    <t>7tr + hoa hồng</t>
  </si>
  <si>
    <t>CÔNG TY CỔ PHẦN LEGAL FURNITURE</t>
  </si>
  <si>
    <t>Sản xuất sản phẩm khác từ gỗ; sản xuất sản phẩm từ tre, nứa, rơm, rạ và vật liệu tết bện</t>
  </si>
  <si>
    <t>Số 107, đường D3-KDC đường Võ Thị Sáu, KP 7, phường Thống Nhất, thành phố Biên Hòa, tỉnh Đồng Nai</t>
  </si>
  <si>
    <t>0976 816 688 Mr sinh Email: info02.mt@gmail.com</t>
  </si>
  <si>
    <t>Nhân viên kinh doanh: 5 nam, nữ từ 22 tuổi, kỹ năng giao tiếp tốt. Tốt nghiệp trung cấp trở lên. Tin học văn phòng</t>
  </si>
  <si>
    <t>10-&gt; 30 tr</t>
  </si>
  <si>
    <t>CÔNG TY CỔ PHẦN CÔNG NGHỆ SINH HỌC R.E.P</t>
  </si>
  <si>
    <t>Sản xuất thức ăn gia súc, gia cầm và thuỷ sản</t>
  </si>
  <si>
    <t>0774 536 843</t>
  </si>
  <si>
    <t>Nhân viên IT: 1 người Chuyên về quản trị mạng và bảo mật thông tin</t>
  </si>
  <si>
    <t>CÔNG TY CỔ PHẦN THIẾT BỊ VỆ SINH CAESAR VIỆT NAM</t>
  </si>
  <si>
    <t>Sản xuất thiết bị vệ sinh cao cấp bằng sứ</t>
  </si>
  <si>
    <t>KCN NHƠN TRẠCH 1, XÃ PHƯỚC THIỀN, NHƠN TRẠCH, ĐỒNG NAI</t>
  </si>
  <si>
    <t>02513.569.090 (NỘI BỘ 131)</t>
  </si>
  <si>
    <t>Nhân viên nhân sự: 01 người, Dưới 27 tuổi, Trình độ Trung cấp trở lên. Biết vi tính văn phòng, Có kinh nghiệm làm Bảo hiểm 1-2 năm</t>
  </si>
  <si>
    <t>CÔNG TY TNHH SAITEX FABRICS VIETNAM</t>
  </si>
  <si>
    <t>Sản xuất vải dệt thoi và vải jean các loại…</t>
  </si>
  <si>
    <t>Đường D3, KCN Nhơn Trạch VI, Đồng Nai</t>
  </si>
  <si>
    <t>0869 311 800</t>
  </si>
  <si>
    <t>1. Nhân viên tổng vụ
2. Nhân viên xuất nhập khẩu
3. Nhân viên thu mua
4. Giám sát QC
5. QA
6. QC
7. LAB
8. Kỹ sư dệt
9. Kỹ sư hóa
10. Kỹ sư điện
11. Kỹ sư cơ khí
12. Kỹ sư môi trường
13. Bảo trì
14. Công nhân dệt
15. Lao động phổ thông
16. Tạp vụ</t>
  </si>
  <si>
    <t>CÔNG TY CỔ PHẦN GIAO HÀNG TIẾT KIỆM ĐỒNG NAI</t>
  </si>
  <si>
    <t>Giao hàng</t>
  </si>
  <si>
    <t>0336 350 887</t>
  </si>
  <si>
    <t>Nhân viên giao nhận hàng hóa: 10 nam, nữ có xe máy, điện thoại android, chăm chỉ, trung thực</t>
  </si>
  <si>
    <t>7-&gt; 12tr</t>
  </si>
  <si>
    <t>CÔNG TY TNHH CÔNG NGHỆ YUEFA VIỆT NAM</t>
  </si>
  <si>
    <t>Samoa</t>
  </si>
  <si>
    <t>Sản xuất các sản phẩm trục lăn bọc cao su, pu-silicol, mạ crom, …</t>
  </si>
  <si>
    <t>Đường N4, KCN Dệt May Nhơn Trạch, Hiệp Phước, Nhơn trạch, Đồng Nai</t>
  </si>
  <si>
    <t xml:space="preserve">02513  566 189 (Ms.Ngân)  Email: yfvc602@gmail.com </t>
  </si>
  <si>
    <t>1. Nhân viên sinh quản: 1 Nam tuổi từ 18-35 tuổi, tốt nghiệp cấp 3 trở lên, biết sử dụng máy vi tính, siêng năng, chăm chỉ
2. Nhân viên phẩm quản(QC) 1 nữ  tuổi từ 18-35 tuổi, tốt nghiệp cấp 3 trở lên, biết sử dụng máy vi tính, siêng năng, chăm chỉ
3. Thợ tiện cơ: 3 namtuổi từ 18 - 55 tuổi, biết tiện chi tiết, có kinh nghiệm, làm giờ hành chánh tăng ca
4. Nhân viên nhân sự: 1 nữ dưới 35 tuổi. Tốt nghiệp trung cấp, cao đẳng trở lên
5. Lao động phổ thông: 4 nam 18 - 55 tuổi
6. Cơ khí thợ hàn: 1 nam 18 - 55 tuổi.</t>
  </si>
  <si>
    <t>12/10/2021
19/10/2021</t>
  </si>
  <si>
    <t>CÔNG TY TNHH SẢN PHẨM THỂ THAO HUA XING</t>
  </si>
  <si>
    <t>Belize</t>
  </si>
  <si>
    <t>Sản xuất và gia công bán thành phẩm giày, nguyên phụ liệu giày</t>
  </si>
  <si>
    <t>KCN Nhơn Trạch II, Nhơn Phú, Nhơn Trạch, Đồng Nai</t>
  </si>
  <si>
    <t>02513 683 311</t>
  </si>
  <si>
    <t>1. Nhân viên tổng vụ: 1 người, kinh nghiệm 1 năm trở lên, am hiểu về hs PCCC, giấy tờ NNN, tiếng trung nghe, nói, đọc, đánh máy ok. LƯƠNG THOẢ THUẬN
2. Thợ in (mực nước): có kinh nghiệm in hàng NIke, ADIDAS. (Lương từ 16-20tr)</t>
  </si>
  <si>
    <t>CÔNG TY GỖ STAR</t>
  </si>
  <si>
    <t>Sản xuất đồ gỗ</t>
  </si>
  <si>
    <t>Biên Hòa, Đồng nai</t>
  </si>
  <si>
    <t>0388331789 A. Sơn</t>
  </si>
  <si>
    <t>Lao động phổ thông: 50 nam, nữ lương 8h 210.000 vnđ.</t>
  </si>
  <si>
    <t>CÔNG TY TNHH DA THUỘC TAI YU</t>
  </si>
  <si>
    <t>Hàn Quốc - Samoa - Đài Loan</t>
  </si>
  <si>
    <t>Sản xuất và gia công các loại da thành phẩm và bán thành phẩm</t>
  </si>
  <si>
    <t>KCN 5, Hiệp Phước, Nhơn Trạch, Đồng Nai</t>
  </si>
  <si>
    <t>0962446046 Ms: Tâm
BangTam@cthw.com.tw</t>
  </si>
  <si>
    <t>1. Nhân viên kinh doanh
2. Trợ lý kinh doanh
3. Trợ lý phòng thí nghiệm
4. Trợ lý quản sinh
5. Trợ lý kho</t>
  </si>
  <si>
    <t>12/10/2021
21/10/2021</t>
  </si>
  <si>
    <t>CÔNG TY CỔ PHẦN AN PHÚ THỊNH</t>
  </si>
  <si>
    <t>Sản xuất đồ bảo hộ l;ao động</t>
  </si>
  <si>
    <t>Khu 3, Ấp 7, Xã An Phước, Long Thành, Tỉnh Đồng Nai</t>
  </si>
  <si>
    <t>0938 475 547 Lâm</t>
  </si>
  <si>
    <t>1. Kế toán nhân sự tiền lương: 1 người cao đẳng trở lên. 18-&gt; 45 tuổi
2. Nhân viên bảo trì cơ khí:  1 người cao đẳng trở lên. 18-&gt; 45 tuổi
3. Nhân viên thống kê và kế hoạch:  1 người cao đẳng trở lên. 18-&gt; 45 tuổi
4. Nhân viên kho và bốc xếp hàng:  1 người THCS trở lên. 18-&gt; 45 tuổi
5. Nhân viên vận hành máy sợi và máy dệt: 1 người THCS trở lên. 18-&gt; 45 tuổi
6. Nhân viên bộ phận vắt sổ: 1 người THCS trở lên. 18-&gt; 45 tuổi</t>
  </si>
  <si>
    <t>CÔNG TY TNHH MARIGOT VIỆT NAM</t>
  </si>
  <si>
    <t>Sản xuất đồ kim hoàn và các phụ kiện kim hoàn, các phụ kiện thời trang và vật trang trí</t>
  </si>
  <si>
    <t>204, KCN AMATA, Long Bình, Biên Hòa, Đồng Nai</t>
  </si>
  <si>
    <t>02518 877 262 ext 266</t>
  </si>
  <si>
    <t>Cán bộ, kế hoạch sản xuất: 1 người ttoost nghiệp đại học QTKD, liên quan. Tin học văn phòng, kinh nghiệm 1 năm</t>
  </si>
  <si>
    <t>CÔNG TY TNHH PERSOLKELLY VIỆT NAM</t>
  </si>
  <si>
    <t>Hoạt động của các trung tâm, đại lý tư vấn, giới thiệu và môi giới lao động, việc làm</t>
  </si>
  <si>
    <t>Tòa nhà sonatus, 15, Lê Thánh Tôn, Phường Bến Nghé, Quận 1, Hồ Chí Minh</t>
  </si>
  <si>
    <t>0283 910 2080</t>
  </si>
  <si>
    <t>Hội quy định( xuất khẩu)- ngành dược phẩm: 1 người 25-&gt; 35 tuổi. Tốt nghiệp đại học kỹ thuật. Kinh nghiệm 3 năm. Tiếng Anh giao tiếp, tin học văn phòng</t>
  </si>
  <si>
    <t>20 tr-&gt; 30 tr</t>
  </si>
  <si>
    <t>CÔNG TY TNHH CHỨNG KHOÁN YUANTA VIỆT NAM</t>
  </si>
  <si>
    <t>Chứng khoán</t>
  </si>
  <si>
    <t>Tầng Trệt, toà nhà Pegasus Plaza, Số 53-55 Võ Thị Sáu, P.Quyết Thắng, TP. Biên Hoà, Đồng Nai</t>
  </si>
  <si>
    <t>028 3622 6868</t>
  </si>
  <si>
    <t>Trưởng phòng/ chuyên viên tư ván đầu tư chứng khoán: 1 người tốt nghiệp đại học ngành tài chính, ngân hàng, chứng khoán hoặc liên quan</t>
  </si>
  <si>
    <t>CÔNG TY TNHH GENE FRIEND VIỆT NAM</t>
  </si>
  <si>
    <t>Giải mã gen</t>
  </si>
  <si>
    <t>Tầng 6, Số 62A, Phạm Ngọc Thạch, Phường 6, Quận 3, Thành Phố Hồ Chí Minh</t>
  </si>
  <si>
    <t>1900 599 927</t>
  </si>
  <si>
    <t>Bancassurance- Nhân viên kinh doanh kênh hợp tác ngân hàng tại Đồng nai: 1 người cao đẳng trở lên ngành QTKD, tài chính, ngân hàng…</t>
  </si>
  <si>
    <t>Lương + hoa hồng + phụ cấp</t>
  </si>
  <si>
    <t>CÔNG TY CỔ PHẦN SX&amp;TM MIỀN QUÊ</t>
  </si>
  <si>
    <t>Sx tủ, gường, bàn, ghế và các sp đồ gỗ gia dụng</t>
  </si>
  <si>
    <t>Lô 3, đường 5A, KCN Nhơn Trạch II, Nhơn Trạch, Đồng Nai</t>
  </si>
  <si>
    <t>0918 039 067</t>
  </si>
  <si>
    <t>1. Nhân viên hành chính: 1 nữ, tốt nghiệp trung cấp trở lên. Có kinh nghiệm làm hành chính hoặc lễ tân.
2. Nhân viên an toàn lao động: 1 người, tốt nghiệp cao đẳng trở lên. Có kinh nghiệm làm HSE tại công ty sản xuất. Tin học văn phòng</t>
  </si>
  <si>
    <t>CÔNG TY CỔ PHẦN THƯƠNG MẠI KOVA</t>
  </si>
  <si>
    <t>Bán buôn vật liệu, thiết bị lắp đặt khác trong xây dựng
chi tiết: Bán buôn sơn, chất chống thấm.</t>
  </si>
  <si>
    <t>Nhà máy sơn Kova, Cụm CN Phú Thạnh, Nhơn Trạch, Đồng nai</t>
  </si>
  <si>
    <t>028 3620 3939</t>
  </si>
  <si>
    <t>Thủ kho: 1 người 25 -&gt; 35 tuổi, TC trở lên, kinh nghiệm 3 năm, tin học văn phòng</t>
  </si>
  <si>
    <t>CÔNG TY TNHH TÍCH HỢP HỆ THỐNG CMC SÀI GÒN</t>
  </si>
  <si>
    <t>Dịch Vụ Tích Hợp Hệ Thống, Cung Cấp Giải Pháp Tổng Thể, Hạ Tầng Cntt</t>
  </si>
  <si>
    <t>Lầu 9, 111-121 Ngô Gia Tự, Phường 2, Q.10, Tp.Hồ Chí Minh</t>
  </si>
  <si>
    <t>02838 330 579</t>
  </si>
  <si>
    <t>Network engineer: 1 người, tốt nghiệp đại học, kinh nghiệm 1 năm. Chứng chỉ CCNA/CCNP…</t>
  </si>
  <si>
    <t>12 tr-&gt; 14tr</t>
  </si>
  <si>
    <t>CÔNG TY CỔ PHẦN MẠC TÍCH</t>
  </si>
  <si>
    <t>Sản xuất các sản phẩm cơ khí phục vụ sản xuất và tiêu dùng</t>
  </si>
  <si>
    <t>Đường số 2, KCN Nhơn Trạch 3- giai đoạn 2, H.Nhơn Trạch, Đồng Nai</t>
  </si>
  <si>
    <t>02513 566 345 /356/347/346</t>
  </si>
  <si>
    <t>1. Kỹ sư thiết kế( cơ kỹ thuật): 1 người tốt nghiệp cao đẳng trở lên ngành kỹ thuật, cơ khí.. Kinh nghiệm 1 năm, tiếng Anh giao tiếp.
2. Kỹ sư thiết kế( hệ thống điện): 1 người tốt nghiệp cao đẳng trở lên ngành điện, điện tử.. Kinh nghiệm 3 năm, tiếng Anh giao tiếp.</t>
  </si>
  <si>
    <t>10 tr-&gt; 15 tr</t>
  </si>
  <si>
    <t>CÔNG TY CỔ PHẦN NICON</t>
  </si>
  <si>
    <t>Số 4, Đường 31E, Phường An Phú, An Khánh, Quận 2, Hồ Chí Minh</t>
  </si>
  <si>
    <t>028 6281 4427 Mr Nguyên</t>
  </si>
  <si>
    <t>1. Kỹ sư giám sát dự án: 1 nam 24- 40 tuổi, tốt nghiệp cao đẳng trở lên ngành xây dựng. Kinh nghiệm 2 năm, tiếng Anh giao tiếp, sử dụng tốt các phần mềm văn phòng
2. Kỹ sư giám sát M&amp;E: 1 nam 23- 40 tuổi, tốt nghiệp cao đẳng trở lên ngành xây dựng. Kinh nghiệm 2 năm, tiếng Anh giao tiếp, sử dụng tốt các phần mềm văn phòng</t>
  </si>
  <si>
    <t>Cạnh tranh</t>
  </si>
  <si>
    <t>CÔNG TY TNHH MTV WACONTRE</t>
  </si>
  <si>
    <t>Lập trình máy tính</t>
  </si>
  <si>
    <t>10D1- 10D2, Nguyễn Thị Minh Khai, Phường Đa Kao, Quận 1, TP Hồ Chí Minh</t>
  </si>
  <si>
    <t>0283 820 1012 Ms Ngọc Ánh</t>
  </si>
  <si>
    <t>General Affairs Leader: 1 nam, nữ 27- 37 tuổi. Tốt nghiệp đại học, tiếng Anh toeic 500, tiếng Nhật N1. Kinh nghiệm 2 năm</t>
  </si>
  <si>
    <t>23 tr -&gt; 33 tr</t>
  </si>
  <si>
    <t>CÔNG TY TNHH RODE DESIGN</t>
  </si>
  <si>
    <t>Sản xuất giường, tủ, bàn, ghế</t>
  </si>
  <si>
    <t>Lô D11, D12, D13, cụm công nghiệp Hố Nai, Xã Hố Nai 3, Huyện Trảng Bom, Tỉnh Đồng Nai</t>
  </si>
  <si>
    <t>0934 705 305 ( C Ngân)</t>
  </si>
  <si>
    <t>Lao động phổ thông: 70 nam, nữ biết bọc ghế, nệm</t>
  </si>
  <si>
    <t>CÔNG TY TNHH CAP TAIHAN VINA</t>
  </si>
  <si>
    <t>Sx các loại dây và cáp</t>
  </si>
  <si>
    <t>Đường số 8, KCN Long Thành, Long Thành, Đồng Nai</t>
  </si>
  <si>
    <t>02513 514 145 mail: phuonglm@taihancable.com</t>
  </si>
  <si>
    <t>Deputy Manager of Quality Management Dept: 1 nam 38-&gt; 42 tuổi. Tốt nghiệp đại học, có kinh nghiệm ở vị trí tương đương</t>
  </si>
  <si>
    <t>CÔNG TY TNHH HANLIM ĐỒNG NAI</t>
  </si>
  <si>
    <t>Sản xuất soơn, ép nhựa xi mạ các linh kiện điện tử</t>
  </si>
  <si>
    <t>Đường N4, KCN Lộc An- Bình Sơn, Long Thành, Đồng Nai</t>
  </si>
  <si>
    <t>0399 985 025 Mrs Phượng</t>
  </si>
  <si>
    <t>1. Phiên dịch tiếng Hàn: Tiếng Hàn topik 4 trở lên. Kinh nghiệm 3 năm
2. Kế toán tổng hợp: Tốt nghiệp đại học kế toán. Kinh nghiệm 5 năm
3. Nhân viên kinh doanh: Tốt nghiệp cao đẳng trở lên. Kinh nghiệm 2 năm
4. Nhân viên thu mua: Nam, tốt nghiệp cao đẳng trở lên. Kinh nghiệm 2 năm
5. Nhân viên nhân sự: Tốt nghiệp cao đẳng trở lên. Kinh nghiệm 2 năm, tiếng Anh giao tiếp, tin học văn phòng
6. Quản lý sản xuất: Tốt nghiệp cao đẳng trở lên. Kinh nghiệm 3 năm
7. Kỹ thuật ép nhựa: Tốt nghiệp THPT trở lên. Kinh nghiệm 5 năm.
8. Nhân viên QC: Tốt nghiệp cao đẳng trở lên. Kinh nghiệm 2 năm, tiếng Anh giao tiếp, tin học văn phòng</t>
  </si>
  <si>
    <t>CÔNG TY TNHH ROTONG VIỆT NAM</t>
  </si>
  <si>
    <t>Sản xuất các thiết bị, phụ tùng cơ điện</t>
  </si>
  <si>
    <t>KCN Nhơn Trạch 3, Nhơn Trạch, Đồng Nai</t>
  </si>
  <si>
    <t>02513 683 092 Mail: ynguyenrotong@gmail.com</t>
  </si>
  <si>
    <t xml:space="preserve">1. Nhân viên nhân sự: 1 nữ, Trung cấp trở lên
2. Bảo trì: 3 nam có kinh nghiệm bảo trì điện cơ, nhanh nhẹn
</t>
  </si>
  <si>
    <t>CÔNG TY TNHH DELSON TECHNOLOGY</t>
  </si>
  <si>
    <t>Sản xuất bóng đèn di-ot phát sáng</t>
  </si>
  <si>
    <t>KCN Sông Mây, Trảng Bom, Đồng Nai.</t>
  </si>
  <si>
    <t>02513 683 175</t>
  </si>
  <si>
    <t>CÔNG TY CỔ PHẦN SY VINA</t>
  </si>
  <si>
    <t>Sản xuất và kinh doanh vải dệt, vải nhuộm và vải khăn các loại.</t>
  </si>
  <si>
    <t>CN Nhơn Trạch 2, Hiệp Phước, Nhơn Trạch, Đồng Nai.</t>
  </si>
  <si>
    <t>02513 560 560  Mail: tuyetloan@syvina.com.</t>
  </si>
  <si>
    <t>Nhân viên bán hàng trực tuyến: Tốt nghiệp cao đẳng trở lênhuyên ngành kinh tế, marketing hoặc các ngành tương đương… Tiếng Anh giao tiếp</t>
  </si>
  <si>
    <t>CÔNG TY TNHH SX GỖ HOME DESIGN</t>
  </si>
  <si>
    <t>Đồ gỗ xuất khẩu</t>
  </si>
  <si>
    <t>Tỉnh lộ 767, KCN Sông Mây, Bắc Sơn, Trảng Bom, Đồng Nai</t>
  </si>
  <si>
    <t>0907 145 468 Mr Tâm</t>
  </si>
  <si>
    <t>1. Nhân viên bảo trì: 1 nam từ 22 tuổi. Tốt nghiệp trung cấp cơ khí chế tạo máy trở lên. Kinh nghiệm 1 năm
2. Chủ quản QC: 1 nam từ 22 tuổi có kinh nghiệm làm việc trong ngành gỗ.
3. Nhân viên QC: 1 nam từ 22 tuổi có kinh nghiệm làm việc trong ngành gỗ.
4. Lao động phổ thông: 100 nam, nữ từ 18 tuổi. Biết đọc viết</t>
  </si>
  <si>
    <t>CÔNG TY TNHH TOÀN CẦU ESSONS</t>
  </si>
  <si>
    <t>Sản xuất các loại vòng đệm, vòng chắn dầu, cao su bọc kim loại…</t>
  </si>
  <si>
    <t>Lô 527, Đường 13, KCN AMATA, Long Bình, Biên Hòa, Đồng Nai</t>
  </si>
  <si>
    <t>0839 930 448 Mail: hcs1@essons.vn</t>
  </si>
  <si>
    <t>1. Nhân viên thống kê: 1 nữ 22-&gt; 30 tuổi. Tốt nghiệp trung cấp trở lên, tin học văn phòng
2. Nhân viên kho: 1 nữ 22-&gt; 30 tuổi. Tốt nghiệp trung cấp trở lên, tin học văn phòng
3. Nhân viên tạp vụ: 1 nữ 30-&gt; 50 tuổi. Sức khỏe tốt, nhanh nhẹn, trung thực. Kinh nghiệm 1 năm</t>
  </si>
  <si>
    <t>5 tr-&gt; 6 tr</t>
  </si>
  <si>
    <t>15/10/2021
21/10/2021
25/10/2021</t>
  </si>
  <si>
    <t>CÔNG TY TNHH MTV VINA CHEONG AM</t>
  </si>
  <si>
    <t>Sửa chữa giày, dép, hàng da và giả da…</t>
  </si>
  <si>
    <t>1310/6, tổ 10, KP Long Đức 1, Tam Phước, Biên Hòa, Đồng nai</t>
  </si>
  <si>
    <t>0972 385 523 Mr Hoài</t>
  </si>
  <si>
    <t>Thông dịch viên tiếng Hàn: 1 nữ 18-&gt; 35 tuổi, khả năng giao tiếp tốt</t>
  </si>
  <si>
    <t>CÔNG TY TNHH KIN YIP BAGS &amp; HATS MANUFACTORY (VIỆT NAM)</t>
  </si>
  <si>
    <t>Sản xuất ba lô, túi xách, va li, giỏ xách các loại</t>
  </si>
  <si>
    <t>Số 7, Đường số 2, KCN Thạnh Phú, Thạnh Phú, Vĩnh Cửu, Đồng Nai</t>
  </si>
  <si>
    <t>0988 421 138 Email: adminvn7@yiko.com</t>
  </si>
  <si>
    <t>1. Nhân viên kế toán tổng hợp: 1 nam/ nữ, cao đẳng trở lên. Kinh nghiệm 3 năm. Tiếng Trung nghe, nó,i đọc, viết
2. Nhân viên thống kê: 1 nam/ nữ, cao đẳng trở lên. Kinh nghiệm 1 năm. Tiếng Trung cơ bản</t>
  </si>
  <si>
    <t>CÔNG TY TNHH ĐIỆN GORDON</t>
  </si>
  <si>
    <t>Sản xuất chân máy cắt gỗ</t>
  </si>
  <si>
    <t>Tỉnh lộ 768, Ấp 1, Thạnh Phú, Vĩnh Cửu, Đồng Nai</t>
  </si>
  <si>
    <t>0339 764 894 Ms Linh Email: bichlinh94@gmail.com</t>
  </si>
  <si>
    <t>CÔNG TY CỔ PHẦN ANOVA FEED</t>
  </si>
  <si>
    <t>Sản xuất thức ăn gia súc, gia cầm và con giống</t>
  </si>
  <si>
    <t>Lô G8, Đường Đ6A, KCN Dầu Giây, Thị trấn Dầu Giây, Thống Nhất, Đồng Nai</t>
  </si>
  <si>
    <t>02513 772 380 
0902 212 018 Ms Ly</t>
  </si>
  <si>
    <t>CÔNG TY TNHH SUKAVINA</t>
  </si>
  <si>
    <t>Cung cấp các loại bàn thao tác, giá kệ, xe đẩy hàng, khớp nối, thanh trượt con lăn, bánh xe, các loại ống chất lượng cao</t>
  </si>
  <si>
    <t>Số 292/9 Kp. Tân Phú 2, P.Tân Bình, Tx.Dĩ An, Bình Dương</t>
  </si>
  <si>
    <t>0938 214 806 </t>
  </si>
  <si>
    <t>Nhân viên Social Marketing: 1 người tốt nghiệp cao đẳng trở lên. Viết bài PR, thông cáo báo chí theo yêu cầu.Đề xuất ý tưởng thực hiện nội dung về hình ảnh, video, infographic...theo phong cách của thương hiệu</t>
  </si>
  <si>
    <t>CÔNG TY TNHH EMERALD BLUE VIỆT NAM</t>
  </si>
  <si>
    <t>Nhật bản- Trung Quốc</t>
  </si>
  <si>
    <t>Sản xuất các loại mũ vải, bao tay bằng sợi, khăn choàng, khăn tay</t>
  </si>
  <si>
    <t>Lô 105, KCN AMATA, Long Bình, Biên Hòa, Đồng Nai</t>
  </si>
  <si>
    <t>02513 936 420 Mr Tạo</t>
  </si>
  <si>
    <t>1. Nhân viên thiết kế mẫu dệt: 1 người
2.  Nhân viên thiết kế thêu: 1 người
3. Nhân viên xuất nhập khẩu: 1 người
4. Công nhân may: 30 nam, nữ</t>
  </si>
  <si>
    <t>CÔNG TY CỔ PHẦN TƯ VẤN KIỂM ĐỊNH ĐÔNG NAM</t>
  </si>
  <si>
    <t>Tư vấn xây dựng</t>
  </si>
  <si>
    <t>68 Đặng Đức Thuật, KP6, P.Tân Hiệp BH ĐN</t>
  </si>
  <si>
    <t>0868577789 Nga</t>
  </si>
  <si>
    <t>Nhân viên văn phòng: 2 nữ, CĐ trở lên, ưu tiên kinh tế, tài chính, kế toán</t>
  </si>
  <si>
    <t>CÔNG TY TNHH GIẤY TRUNG PHÚ</t>
  </si>
  <si>
    <t>Lô D3- 4, Đường 5, KCN AN Phước, An Phước, Long Thành, Đồng Nai</t>
  </si>
  <si>
    <t>0375 209 193 Thảo</t>
  </si>
  <si>
    <t>Công nhân sản xuất: Nam/ nữ 18-&gt; 35 tuổi. Làm theo ca 12h</t>
  </si>
  <si>
    <t>CÔNG TY TNHH MTV MAY CÔNG NGHIỆP GE LAN (VIỆT NAM)</t>
  </si>
  <si>
    <t>Sản xuất, gia công phụ kiện giày</t>
  </si>
  <si>
    <t>Đường 11, KCN Hố Nai 3, Trảng Bom, Đồng Nai</t>
  </si>
  <si>
    <t>0985 718 496 Mrs Lê</t>
  </si>
  <si>
    <t>1. Thiết kế: Nam, nữ từ 24 tuổi. Có kiến thức về lĩnh vực thiết kế, sử dụng thành thạo AI, photoshop, corel draw… Tin học văn phòng
2. Nhân viên quản lý sản xuất: 1 Nữ từ 20-&gt; 35 tuổi. Tiếng Hoa thành thạo. Kinh nghiệm 1 năm. Tin học văn phòng</t>
  </si>
  <si>
    <t>18/10/2021
21/10/2021</t>
  </si>
  <si>
    <t>CÔNG TY TNHH DONGIL ENGINEERING VIỆT NAM</t>
  </si>
  <si>
    <t>Sản xuất sứ lót mối hàn</t>
  </si>
  <si>
    <t>Đường 9, KCN I Biên Hòa, Biên Hòa, Đồng nai</t>
  </si>
  <si>
    <t>02513 831 857</t>
  </si>
  <si>
    <t>Lao động phổ thông: 30 nam, nữ 18-&gt; 45 tuổi</t>
  </si>
  <si>
    <t>CÔNG TY TNHH TRANSTECH VIỆT NAM</t>
  </si>
  <si>
    <t>Liechtenstein</t>
  </si>
  <si>
    <t>Hoàn thiện sản phẩm dệt</t>
  </si>
  <si>
    <t>02513 514 672 Ms Giang</t>
  </si>
  <si>
    <t>1. Nhân viên vận hành máy in kỹ thuật số: 1 người, tốt nghiệp THPT trở lên. Sức khỏe tốt, cảm nhận màu sắc tốt
2. Nhân viên duyệt màu: 1 nam, nữ tốt nghiệp cao đẳng trở lên. Kinh nghiệm 1 năm
3. Nhân viên QC: 1 người</t>
  </si>
  <si>
    <t>18/10/2021
22/10/2021
26/10/2021</t>
  </si>
  <si>
    <t>CÔNG TY TNHH NADFINLO VIỆT NAM</t>
  </si>
  <si>
    <t>Sản xuất các loại khuôn và các bộ phận có liên quan của khuôn, các sản phẩm bằng plastic dùng trong gia dụng, y tế, công nghiệp</t>
  </si>
  <si>
    <t>Đường số 6, KCN Nhơn Trạch III-GĐ2,Thị trấn Hiệp Phước, Huyện Nhơn Trạch, Tỉnh Đồng Nai</t>
  </si>
  <si>
    <t>02513 683 880
jobcareer@nadfinlo.com.vn</t>
  </si>
  <si>
    <t>Nhân viên thu mua: 1 nam, nữ tốt nghiệp cao đẳng trở lên. Thành thạo tiếng Anh, có kinh nghiệm thu mua</t>
  </si>
  <si>
    <t>CÔNG TY TNHH TK P&amp; S VINA</t>
  </si>
  <si>
    <t>Sản xuất mút xốp</t>
  </si>
  <si>
    <t>Lô N1, KCN Lộc An- Bình Sơn, Long An, Long Thành, Đồng Nai</t>
  </si>
  <si>
    <t>02513 682 162</t>
  </si>
  <si>
    <t>1. Nhân viên nhập liệu kho nguyên liệu: 1 người. Tốt nghiệp trung cấp trở lên, tin học văn phòng, có kinh nghiệm kho
2. Nhân viên PE( Vẽ thiết kế cơ khí): 1 người. Tốt nghiệp cao đẳng cơ khí trở lên, biết đọc và vẽ 2D, 3D. Tiếng Anh giao tiếp
3. Trưởng phòng kinh doanh: 1 người. Tốt nghiệp đại học QTKD, kinh tế, ngoại ngữ... Tiếng Anh hoặc Hàn lưu loát. kinh nghiệm 2 năm</t>
  </si>
  <si>
    <t>CÔNG TY TNHH YOUNGTEX VINA</t>
  </si>
  <si>
    <t>Sản xuất các loại vải từ sợi polyester</t>
  </si>
  <si>
    <t>02513 569 101</t>
  </si>
  <si>
    <t>1. Nhân viên theo dõi đơn hàng: 1 người. Có kinh nghiệm ngành may mặc. Tiếng Anh giao tiếp tốt
2. Nhân viên theo dõi hàng xuất nhập tồn: 1 người. Có kinh nghiệm ngành may mặc. Tiếng Anh giao tiếp tốt
3. Công nhân đóng thùng, đóng gói: 2 người
4. Công nhân kiểm hàng QC: 1 người
5. Thợ cắt, thợ phụ: 2 người
6. Làm vườn: 1 người
7. Lao động phổ thông: 100 người
8. Lao động thời vụ có tay nghề may: 4 người 250.000 vnđ/ ngày</t>
  </si>
  <si>
    <t>CÔNG TY DIC ĐỒNG TIẾN</t>
  </si>
  <si>
    <t>Lô 17, KCN Nhơn Trạch 2, tỉnh lộ 25B, Nhơn Trạch, Đồng Nai</t>
  </si>
  <si>
    <t>0901 197 783</t>
  </si>
  <si>
    <t>Nhân viên kỹ thuật điện: 1 người. Tốt nghiệp trung cấp trở lên, có kinh nghiệm</t>
  </si>
  <si>
    <t>CÔNG TY TNHH NHÔM ALANMI</t>
  </si>
  <si>
    <t>Seychelles</t>
  </si>
  <si>
    <t>Sản xuất các loại sản phẩm bằng nhôm, sắt</t>
  </si>
  <si>
    <t>Đường số 3, KCN Tam Phước, TAm Phước, biên Hòa, Đồng NAi</t>
  </si>
  <si>
    <t>0251 3511 447</t>
  </si>
  <si>
    <t>Tài xế xe tải 5 tấn: 1 người</t>
  </si>
  <si>
    <t>CÔNG TY TNHH KUREHA VIỆT NAM</t>
  </si>
  <si>
    <t>Nhật bản</t>
  </si>
  <si>
    <t>Sản xuất bao bì nhựa</t>
  </si>
  <si>
    <t>227/3, Đường 13, KCN AMATA, Biên Hòa, Đồng Nai</t>
  </si>
  <si>
    <t>02513 936 806 ext 100</t>
  </si>
  <si>
    <t>1. Nhân viên kỹ thuật: 1 nam dưới 40 tuổi. Tốt nghiệp đại học ngành quản lý công nghiệp, điện… Tiếng Nhật tương đương N2
2. Nhân viên kế toán: 2 nữ dưới 35 tuổi. Tốt nghiệp cao đẳng trở lên
3. Nhân viên y tế: 1 nữ dưới 35 tuổi. Tốt nghiệp trung cấp y- dược trở lên
4. công nhân: 1 nam dưới 35 tuổi. tốt nghiệp THPT trở lên. không cận, loạn thị</t>
  </si>
  <si>
    <t>CÔNG TY TNHH IN HOA RUIJIA VIỆT NAM</t>
  </si>
  <si>
    <t>Sản xuất sợi, vải dệt thoi và hoàn thiện sản phẩm dệt</t>
  </si>
  <si>
    <t>Đường N3, KCN Dệt May Nhơn Trạch ,xã Phước An , huyện Nhơn Trạch ,tỉnh Đồng Nai</t>
  </si>
  <si>
    <t>0352 652 112 Ms Lan</t>
  </si>
  <si>
    <t>1. Công nhân kho: 2 nam, siêng năng
2. Công nhân pha mực: 2 nam, siêng năng
3. Nhân viên văn phòng: 1 nữ tiếng Anh 4 kỹ năng
4. Công nhân QC: 1 nữ siêng năng, chịu khó học hỏi</t>
  </si>
  <si>
    <t>CÔNG TY TNHH YNG HUA VIỆT NAM</t>
  </si>
  <si>
    <t>Sản xuất linh kiện, phụ tùng dùng cho xe ô tô, xe gắn máy và máy nổ</t>
  </si>
  <si>
    <t>Đường số 3, KCN Nhơn Trạch I, Nhơn Trạch, Đồng Nai</t>
  </si>
  <si>
    <t>02513 569 601 Hiền</t>
  </si>
  <si>
    <t>1. Nhân viên điện công nghiệp: 2 nam. Tốt nghiệp trung cấp điện công nghiệp trở lên
2. Công nhân bộ phận khuôn: 2 nam tuổi 18-&gt; 37. Sức khỏe tốt, chăm chỉ.
3. Công nhân cơ khí: 10 nam, nữ tuổi 18-&gt; 37. Sức khỏe tốt, chăm chỉ
4. Công nhân bộ phận ép nhựa: 3 nam tuổi 18-&gt; 37. Sức khỏe tốt, chăm chỉ</t>
  </si>
  <si>
    <t>9,2 tr -&gt; 14 tr</t>
  </si>
  <si>
    <t>CÔNG TY TNHH ISHIKAWAKASEI VIỆT NAM</t>
  </si>
  <si>
    <t>Sản xuất gioăng cao su và các loại miếng đệm bằng cao su</t>
  </si>
  <si>
    <t>Đường 6, KCN Nhơn Trạch III- giai đoạn 2, Hiệp Phước, Nhơn Trạch, Đồng Nai</t>
  </si>
  <si>
    <t>02513 566 246</t>
  </si>
  <si>
    <t>Công nhân đứng máy lưu hóa: 5 nam 18-&gt; 32 tuổi. Biết viết, sức khỏe tốt</t>
  </si>
  <si>
    <t>7 tr -&gt; 11 tr</t>
  </si>
  <si>
    <t>CÔNG TY TNHH G.M GLOBAL VINA</t>
  </si>
  <si>
    <t>Sản xuất các cấu kiện kim loại</t>
  </si>
  <si>
    <t>Số 228, đường 4, KCN Amata, Long Bình, Biên Hoà, Đồng Nai</t>
  </si>
  <si>
    <t>0978 781 016 Ms Thương</t>
  </si>
  <si>
    <t>Nhân viên kế toán nội bộ: 1 người. Tốt nghiệp cao đẳng trở lên. Thành thạo tiếng Anh, tin học văn phòng</t>
  </si>
  <si>
    <t>CÔNG TY TNHH MTV NHẤT GỖ</t>
  </si>
  <si>
    <t>Sản xuất các loại sản phẩm từ gỗ</t>
  </si>
  <si>
    <t>Lô 18, Đường số 5, KCN Giang Điền, Giang Điền, Trảng Bom, Đồng Nai</t>
  </si>
  <si>
    <t>02517 303 077</t>
  </si>
  <si>
    <t>Nhân viên nhân sự: 2 nữ 21-&gt;35 tuổi. Tốt nghiệp trung cấp trở lên. Kinh nghiệm 1 năm trở lên</t>
  </si>
  <si>
    <t>CÔNG TY TNHH DŨNG KHANH</t>
  </si>
  <si>
    <t>Cụm CN Thạnh Phú, Thiện Tân, Vĩnh Cửu, Đồng Nai</t>
  </si>
  <si>
    <t>02513 966 778</t>
  </si>
  <si>
    <t>1. Nhân viên kế hoạch: 1 nữ. Tốt nghiệp trung cấp trở lên
2. Nhân viên xuất nhập khẩu: 1 nam, nữ. Tốt nghiệp trung cấp trở lên</t>
  </si>
  <si>
    <t>18/10/2021
20/10/2021</t>
  </si>
  <si>
    <t>CÔNG TY TNHH POONG YOUNG VINA</t>
  </si>
  <si>
    <t>Sản xuất, lắp ráp máy giặt và các bộ phận, linh kiện của máy giặt</t>
  </si>
  <si>
    <t>Đường số 5, KCN Giang Điền, Giang Điền, Trảng Bom, Đồng Nai</t>
  </si>
  <si>
    <t>02518 966 997 Mail: nguyenthithao29101980@gmail.com</t>
  </si>
  <si>
    <t>1. Nhân viên kinh doanh: 1 nữ. Tốt nghiệp trung cấp trở lên
2. Thợ hàn: 1 Nam. Tốt nghiệp trung cấp trở lên
3. Thợ tiện: 1 Nam. Tốt nghiệp trung cấp trở lên
4. QA: 2 Nam, Nữ
5. Lao động phổ thông: 30 Nam
6. Nhân viên kho: 1 Nam. Tốt nghiệp trung cấp trở lên</t>
  </si>
  <si>
    <t>CÔNG TY THÊU HOA TNHH PHỤ LIỆU QUỐC TẾ REMMINGTON</t>
  </si>
  <si>
    <t>Sản xuất may trang phục, valy, túi xách…</t>
  </si>
  <si>
    <t>Đường số 3, KCN Nhơn Trạch, Nhơn Phú, Phú Hội, Nhơn Trạch, Đồng Nai</t>
  </si>
  <si>
    <t>0904 377 504 Mai</t>
  </si>
  <si>
    <t xml:space="preserve">1. Nhân sự hành chính: 1 người
2. Nhân viên xuất nhập khẩu: 1 người
3. Nhân viên trợ lý xưởng sản xuất phiên dịch tiếng Trung: 2 người
4. Nhân viên kho: 1 nữ
5. Công nhân vận hành máy thêu: 20 người
6. Công nhân chỉnh lý hàng: 20 người
7. Công nhân biết sử dụng máy vắt sổ: 5 người
8. Công nhân đứng máy cắt:  2 nam </t>
  </si>
  <si>
    <t>CÔNG TY ĐẤT XANH MIỀN NAM</t>
  </si>
  <si>
    <t>Bất động sản</t>
  </si>
  <si>
    <t>92G, Đặng Văn Trơn, Hiệp Hòa, Biên Hòa, Đồng Nai</t>
  </si>
  <si>
    <t>0896 471 899</t>
  </si>
  <si>
    <t>Nhân viên kinh doanh: 1 nam, nữ</t>
  </si>
  <si>
    <t>6 tr-&gt; 15 tr + Hoa hồng</t>
  </si>
  <si>
    <t>CÔNG TY TNHH VACPRO VIETNAM</t>
  </si>
  <si>
    <t>Sản xuất máy hút bụi, máy lọc không khí, máy làm vườn, máy lau sàn, đồ gia dụng</t>
  </si>
  <si>
    <t>0933 632 942</t>
  </si>
  <si>
    <t>Lao động phổ thông: 100 nam,nữ tuổi 18 -&gt; 35. Sức khỏe tốt, siêng năng</t>
  </si>
  <si>
    <t>4 tr 8 + phụ cấp 1 tr 3</t>
  </si>
  <si>
    <t>CÔNG TY TNHH NOX ASEAN</t>
  </si>
  <si>
    <t>Sản xuất tấm phủ sàn từ nhựa tổng hợp PVC</t>
  </si>
  <si>
    <t>KCN Nhơn Trạch VI, Nhơn Trạch, Đồng Nai</t>
  </si>
  <si>
    <t>0367 687 768</t>
  </si>
  <si>
    <t>1. Nhân viên lễ tân: 1 nữ dưới 30 tuổi. Tốt nghiệp cao đẳng trở lên. Tiếng Anh hoặc hàn giao tiếp
2. Đầu bếp món Hàn: 1 nam, nữ dưới 45 tuổi. Kinh nghiệm 2 năm</t>
  </si>
  <si>
    <t>CÔNG TY TNHH GREENTECH HEADGEAR</t>
  </si>
  <si>
    <t>Philipin</t>
  </si>
  <si>
    <t>Sản xuất, gia công các loại mũ nón, bao tay, vớ, trang phục và phụ liệu trang phục…</t>
  </si>
  <si>
    <t>Đường số 3, KCN Nhơn Trạch 2 Nhơn Phú, Phú Hội, Nhơn Trạch, Đồng Nai</t>
  </si>
  <si>
    <t>02513 685 868 ext 122 Mail: vn.hr2@asiansha.com</t>
  </si>
  <si>
    <t>Trợ lý xưởng sản xuất: 1 nam, nữ tiếng Trung 4 kỹ năng</t>
  </si>
  <si>
    <t>CÔNG TY CỔ PHẦN VẬT LIỆU XÂY DỰNG THẾ GIỚI NHÀ</t>
  </si>
  <si>
    <t>Tổ 9, Ấp Tân Cang, Xã Phước Tân, Biên Hòa, Đồng Nai</t>
  </si>
  <si>
    <t>0984 853 384 Thảo</t>
  </si>
  <si>
    <t>Thủ kho: 1 nam</t>
  </si>
  <si>
    <t xml:space="preserve">CÔNG TY TNHH HIGH POINT </t>
  </si>
  <si>
    <t>Panama</t>
  </si>
  <si>
    <t>Sản xuất các loại túi xách và vali</t>
  </si>
  <si>
    <t>KCN Nhơn Trạch I, Phước Thiền, Nhơn Trạch, Đồng Nai</t>
  </si>
  <si>
    <t>0356 984 434 Ms Thảo</t>
  </si>
  <si>
    <t>1. Nhân viên IT kiêm tổng vụ: 1 người
2. Công nhân: 20 nam, nữ biết may</t>
  </si>
  <si>
    <t>21/10/2021
22/10/2021</t>
  </si>
  <si>
    <t>CÔNG TY TNHH ONP VIETNAM</t>
  </si>
  <si>
    <t>Số 9, KCN Tam Phước, Biên Hòa, Đồng Nai</t>
  </si>
  <si>
    <t>0971 375 020</t>
  </si>
  <si>
    <t>1. Lao động phổ thông: nam, nữ
2. Lái xe nâng: nam
3. Tổ trưởng sản xuất: nam, nữ
4. Thợ sơn: nam, nữ</t>
  </si>
  <si>
    <t>từ 8 tr</t>
  </si>
  <si>
    <t>CÔNG TY TNHH YULUNG PAINT MANUFACTURING (VIỆT NAM)</t>
  </si>
  <si>
    <t>Sản xuất sơn các loại</t>
  </si>
  <si>
    <t>Lô 104/6-2, Đường 4, KCN AMATA, Biên Hòa, Đồng Nai</t>
  </si>
  <si>
    <t>0251 399 2018 Ms.Linh munhatlinh2210@gmail.com</t>
  </si>
  <si>
    <t>Nhân viê kế toán: 1 nam, nữ. Tốt nghiệp chuyên ngành ké toán. Kinh nghiệm kế toán tổng hợp</t>
  </si>
  <si>
    <t>CÔNG TY TNHH UNIPAX</t>
  </si>
  <si>
    <t>Sản xuất mũ các loại</t>
  </si>
  <si>
    <t>Đường số 3, KCN AMATA, Biên Hòa, Đồng Nai</t>
  </si>
  <si>
    <t>02513 936 224 Ms Dương Mail: hr@unipaxvn.com</t>
  </si>
  <si>
    <t>1. Nhân viên thu mua: 5 nữ 22-&gt; 35 tuổi. Tốt nghiệp trung cấp trở lên. Kinh nghiệm 1 năm
2. Nhân viên bảo trì máy may: 5 nam 20-&gt; 35 tuổi. Tốt nghiệp THPT trở lên. Kinh nghiệm 1 năm
3. Nhân viên QA: 10 nữ 22-&gt; 35 tuổi. Tốt nghiệp THPT trở lên. Kinh nghiệm 1 năm, tiếng Anh giao tiếp
4. Nhân viên thiết kế 2D: 2 nam, nữ 22-&gt; 35 tuổi. Tốt nghiệp THPT trở lên. Kinh nghiệm 1 năm, tiếng Anh giao tiếp
5. Nhân viên thiết kế 3D: 2 nam, nữ 22-&gt; 35 tuổi. Tốt nghiệp THPT trở lên. Kinh nghiệm 1 năm, tiếng Anh giao tiếp
6. Nhân viên sale- Marketing: 5 nam, nữ 22-&gt; 35 tuổi. Tốt nghiệp trung cấp trở lên. Kinh nghiệm 2 năm, tiếng Anh tốt
7. Nhân viên phòng EET: 5 nữ 22-&gt; 35 tuổi. Tốt nghiệp THPT trở lên. Kinh nghiệm 1 năm, tiếng Anh giao tiếp
8. Nhân viên phòng Punching: 4 nam, nữ 22-&gt; 35 tuổi. Tốt nghiệp THPT trở lên. Kinh nghiệm 1 năm, tiếng Anh giao tiếp
9. Nhân viên vận hành máy dệt len: 2 nam 20-&gt; 35 tuổi. Tốt nghiệp THPT trở lên. Kinh nghiệm 1 năm, tiếng Anh giao tiếp</t>
  </si>
  <si>
    <t>CÔNG TY HỮU HẠN SENTEC VIỆT NAM</t>
  </si>
  <si>
    <t>Sản xuất bộ lọc gió, tấm xốp lọc gió, lọc xăng, hộp chống hơi độc...</t>
  </si>
  <si>
    <t>KCN Hố Nai, Trảng Bom, Đồng Nai</t>
  </si>
  <si>
    <t>02513 984 682</t>
  </si>
  <si>
    <t>1. Nhân viên kỹ thuật: 1 nam, 1 nữ 18-&gt; 35 tuổi. Tốt nghiệp THPT
2. Nhân viên QC: 1 nam 18-&gt; 35 tuổi. Tốt nghiệp THPT
3. Nhân viên xe nâng: 1 nam 18-&gt; 35 tuổi. Tốt nghiệp THCS
4. Nhân viên kế toán: nữ 18-&gt; 35 tuổi. Tốt nghiệp trung cấp trở lên
5. Công nhân sản xuất: 5 nam, 1 nữ 18-&gt; 35 tuổi. Tốt nghiệp THCS</t>
  </si>
  <si>
    <t>CÔNG TY TNHH DONGYANG VINA SPECIAL METAL</t>
  </si>
  <si>
    <t>Chuyên đúc gang, thép</t>
  </si>
  <si>
    <t>Đường số 5, KCN Sông Mây, Trảng Bom, Đồng Nai</t>
  </si>
  <si>
    <t>0397 277 114</t>
  </si>
  <si>
    <t>1. Lao động phổ thông: 10 nam từ 18 tuổi trở lên. Nhanh nhẹn, trung thực
2. Thợ tiện cơ khí: 3 nam từ 18 tuổi trở lên. Tốt nghiệp  trung cấp. Nhanh nhẹn, trung thực
3. Thủ kho: 1 nam từ 18 tuổi trở lên.  Tốt nghiệp  trung cấp.Nhanh nhẹn, trung thực</t>
  </si>
  <si>
    <t>CÔNG TY TNHH MEUBLES DEMEYERE VIỆT NAM</t>
  </si>
  <si>
    <t>Sản xuất các mặt hàng về MDF</t>
  </si>
  <si>
    <t>Đường số 5A, KCN Hố Nai, Xã hố nai 3, Trảng Bom, Đồng Nai</t>
  </si>
  <si>
    <t>02513 671 097 gặp Thủy mail: hong.thuy@demeyere.vn.</t>
  </si>
  <si>
    <t>Trợ lý giám đốc sản xuất: 1 nữ từ 22 tuổi. Tốt nghiệp trung cấp trở lên. Tin học văn phòng</t>
  </si>
  <si>
    <t>CÔNG TY TNHH DK SUNGSHIN VINA</t>
  </si>
  <si>
    <t>Sản xuất phụ tùng cho tủ lạnh</t>
  </si>
  <si>
    <t>Đường số 4, KCN Nhơn Trạch 3, Hiệp Phước, Nhơn Trạch, Đồng Nai</t>
  </si>
  <si>
    <t>02513 682 202</t>
  </si>
  <si>
    <t>Lao động phổ thông: 50 nam, nữ</t>
  </si>
  <si>
    <t>CÔNG TY TNHH TENTAC</t>
  </si>
  <si>
    <t>Bán buôn chuyên doanh khác chưa được phân vào đâu</t>
  </si>
  <si>
    <t>D4, 2, KCN Long Đức, Long Đức, Long Thành, Đồng Nai</t>
  </si>
  <si>
    <t>0251 368 1278  Ms. Tâm</t>
  </si>
  <si>
    <t>Nhân viên nhập liệu: 2 nữ. Tốt nghiệp THPT trở lên, tin học văn phòng</t>
  </si>
  <si>
    <t>CÔNG TY TNHH CÔNG NGHỆ KIMYIDA</t>
  </si>
  <si>
    <t>Sản xuất các sản phẩm khuôn mẫu nhựa</t>
  </si>
  <si>
    <t>Đường 2, KCN Nhơn Trạch III- Giai đoạn 2, Long Thọ, Nhơn Trạch, Đồng Nai</t>
  </si>
  <si>
    <t>0933 283 292</t>
  </si>
  <si>
    <t>Trợ lý tổng giám đốc: 1 nữ 25-&gt; 35 tuổi. Tốt nghiệp trung cấp trở lên. Sức khỏe tốt, tiếng Hoa 4 kỹ năng.</t>
  </si>
  <si>
    <t>CÔNG TY TNHH GIÀY TNT VIỆT NAM</t>
  </si>
  <si>
    <t>Lô 6, đường Số 2, KCN Giang Điền, Giang Điền, Trảng Bom, Đồng Nai</t>
  </si>
  <si>
    <t>0984 013 130 Chị Anh Mail: anhanh203003@gmail.com</t>
  </si>
  <si>
    <t>1. Kế toán trưởng: 1 người tốt nghiệp  cao đẳng trở lên ngành tài chính, kế toán hoặc liên quan. Kinh nghiệm 2 năm
2. Tạp vụ: 1 nữ. Sức khỏe tốt, siêng năng, thật thà. Lương 5,5tr</t>
  </si>
  <si>
    <t>22/10/2021
25/10/2021</t>
  </si>
  <si>
    <t>CÔNG TY TNHH NITEX VINA</t>
  </si>
  <si>
    <t>Sản xuất găng tay</t>
  </si>
  <si>
    <t>KCN Dệt may Nhơn Trạch, Nhơn Trạch, Đồng Nai</t>
  </si>
  <si>
    <t>0251 3566 018 Ms Trang mail: nitexvina@gmail.com</t>
  </si>
  <si>
    <t>Nhân viên xuất nhập khẩu: 1 người tốt nghiệp cao đẳng trở lên. Kinh nghiệm 5 năm</t>
  </si>
  <si>
    <t>15 tr</t>
  </si>
  <si>
    <t>CÔNG TY TNHH PATH MASTERY</t>
  </si>
  <si>
    <t>Sản xuất gia công đầu gậy đánh golf</t>
  </si>
  <si>
    <t>Đường số 1, KCN Nhơn Trạch VI, Long Thọ, Nhơn Trạch, Đồng Nai</t>
  </si>
  <si>
    <t>0339 730 377 Ms Mai</t>
  </si>
  <si>
    <t>CÔNG TY CỔ PHẦN PANEL VIỆT</t>
  </si>
  <si>
    <t>Sản xuất panel</t>
  </si>
  <si>
    <t>Đường Phan Đăng Lưu, Tân Cang, Phước Tân, Biên Hòa, Đồng Nai</t>
  </si>
  <si>
    <t>0966 419 100</t>
  </si>
  <si>
    <t>Lao động phổ thông: 5 người 20-&gt; 45 tuổi. Sức khỏe tốt, siêng năng</t>
  </si>
  <si>
    <t>7 tr -&gt; 10 tr</t>
  </si>
  <si>
    <t>CÔNG TY TNHH XÂY DỰNG ỨC PHÁT</t>
  </si>
  <si>
    <t>Long Thành, Đồng Nai</t>
  </si>
  <si>
    <t>0938 768 369 Ms Thanh</t>
  </si>
  <si>
    <t>1. Nhân viên thu mua: 1 người biết tiếng Hoa, tin học văn phòng
2. Hợp đồng- thanh toán: 1 người biết tiếng Hoa, tin học văn phòng</t>
  </si>
  <si>
    <t>CÔNG TY TNHH FANS TECH</t>
  </si>
  <si>
    <t>Sản xuất máy bơm nước</t>
  </si>
  <si>
    <t>0583 693 669 Mr Đào</t>
  </si>
  <si>
    <t>Nhân viên kế toán tổng hợp: 1 nữ 28 -&gt; 38 tuổi. Tốt nghiệp đại học kế toán, tài chính hoặc liên quan. Kinh nghiệm trên 3 năm. Tiếng Trung trôi chảy</t>
  </si>
  <si>
    <t>15 tr-&gt; 18 tr</t>
  </si>
  <si>
    <t>CÔNG TY TNHH SƠN SONG KỲ</t>
  </si>
  <si>
    <t>Sản xuất sơn, vecni...</t>
  </si>
  <si>
    <t>Tổ 3, Đường Kiểm, Ấp Vàm, Thiện Tân, Vĩnh Cửu, Đồng Nai</t>
  </si>
  <si>
    <t>0357 695 266 Hoa</t>
  </si>
  <si>
    <t>1. Trợ lý kinh doanh: 1 người cao đẳng trở lên
2. Kế toán: 1 nữ cao đẳng trở lên</t>
  </si>
  <si>
    <t>CÔNG TY TNHH PKĐK Y DƯỢC MIỀN ĐÔNG SÀI GÒN</t>
  </si>
  <si>
    <t>Ấp Bến Cam, Phước Thiền, Nhơn Trạch, Đồng Nai</t>
  </si>
  <si>
    <t>0349 738 267 Ms Phượng 0985 712 712 Mr Định</t>
  </si>
  <si>
    <t>1. Nhân viên kế toán, bảo hiểm: 2 nam, nữ tốt nghiệp cao đẳng trở lên. Nhanh nhẹn, giao tiếp tốt
2. Nhân viên nhân sự: 4 nam, nữ tốt nghiệp trung cấp trở lên. Nhanh nhẹn, giao tiếp tốt
3.  Nhân viên thu ngân: 2 nam, nữ tốt nghiệp trung cấp trở lên. Nhanh nhẹn, giao tiếp tốt
4.  Hộ sinh: 2 nữ tốt nghiệp trung cấp trở lên. Có chứng chỉ hành nghề. Nhanh nhẹn, giao tiếp tốt
5. Dược sĩ:  4 nam, nữ tốt nghiệp trung cấp trở lên. Có chứng chỉ hành nghề. Nhanh nhẹn, giao tiếp tốt</t>
  </si>
  <si>
    <t>CÔNG TY TNHH  CHUNJIN VINA</t>
  </si>
  <si>
    <t>Sản xuất bảng quảng cáo</t>
  </si>
  <si>
    <t>Lô M, KCN Lộc An- Bình Sơn, Long An, Long Thành, Đồng Nai</t>
  </si>
  <si>
    <t>0906 843 322 Ms Thắm Mail: chunjin3322@gmail.com</t>
  </si>
  <si>
    <t>CÔNG TY TNHH PHÚ THIÊN HƯƠNG</t>
  </si>
  <si>
    <t>54A, Điểu Xiểu, Khu phố 8, Long Bình, Biên Hòa, Đồng Nai</t>
  </si>
  <si>
    <t>0918 211 949 A Thông</t>
  </si>
  <si>
    <t>1. Nhân viên nhân sự: 1 nam, nữ tốt nghiệp trung cấp trở lên
2. Tổ trưởng: 6 nam, nữ
3. Công nhân: 100 nam, nữ</t>
  </si>
  <si>
    <t>CÔNG TY TNHH JOOWON VINA</t>
  </si>
  <si>
    <t>Sản xuất phụ kiện cho ngành giày</t>
  </si>
  <si>
    <t>Đường số 8, KCN Nhơn Trạch I, Nhơn Trạch, Đồng Nai</t>
  </si>
  <si>
    <t>02513 560 493</t>
  </si>
  <si>
    <t>1. Nhân viên kinh doanh: 2 nữ tốt nghiệp cao đẳng trở lên. Kinh nghiệm trên 1 năm. Tiếng Anh giao tiếp tốt. Lương thỏa thuận
2. Trợ lý sản xuất: 5 nữ 20-&gt; 35 tuổi. Tốt nghiệp cao đẳng trở lên. Lương thỏa thuận
3. Công nhân kho nguyên vật liệu: 20 nam, nữ từ 18 tuổi. tốt nghiệp THPT, thu nhập 7 tr-&gt; 9 tr
4. Công nhân vận hành máy ép: 20 nam từ 18 tuổi. tốt nghiệp THPT, thu nhập 11 tr-&gt; 13 tr
5. Tạp vụ: 1 nữ 35-&gt; 50 tuổi. Siêng năng, chịu khó. Lương 5, 5 tr -&gt; 6,5 tr</t>
  </si>
  <si>
    <t>CÔNG TY CỔ PHẦN CÔNG NGHIỆP TRẦN LONG</t>
  </si>
  <si>
    <t>Cắt tạo dáng và hoàn thiện đá</t>
  </si>
  <si>
    <t>Đường số 8, KCN Nhơn Trạch 3, Hiệp Phước, Nhơn Trạch, Đồng Nai</t>
  </si>
  <si>
    <t>0983 241 163 Mrs Lành</t>
  </si>
  <si>
    <t>Công nhân sản xuất: 20 nam 18-&gt; 35 tuổi. Sức khỏe tốt, nhanh nhẹn</t>
  </si>
  <si>
    <t>8 tr-&gt; 12 tr</t>
  </si>
  <si>
    <t>CÔNG TY TNHH JANG IN FURNITURE VIỆT NAM</t>
  </si>
  <si>
    <t>Sản xuất các sản phẩm nội thất</t>
  </si>
  <si>
    <t>Đường N2, KCN Nhơn Trạch 5, Hiệp Phước, Nhơn Trạch, Đồng Nai</t>
  </si>
  <si>
    <t>0906 556 771 Mail: tamhoang@jangin.vn</t>
  </si>
  <si>
    <t>Kế toán trưởng: 1 nam, nữ. Tốt nghiệp đại học, có chứng chỉ kế toán trưởng. Kinh nghiệm 3 năm. Biết tiếng Anh hoặc Hàn</t>
  </si>
  <si>
    <t>CÔNG TY TNHH BAO BÌ MYS (ĐỒNG NAI)</t>
  </si>
  <si>
    <t>Sản xuất bao bì giấy</t>
  </si>
  <si>
    <t>Đường số 5, KCN Nhơn Trạch 3, Long Thọ, Nhơn Trạch, Đồng Nai</t>
  </si>
  <si>
    <t xml:space="preserve">0865 119 587 </t>
  </si>
  <si>
    <t>1. Công nhân: 40 nam, nữ 18-&gt; 40 tuổi
2. Nhân viên kho: 5 nam, nữ. Siêng năng, có sức khỏe
3. Tài xế xe nâng: 3 nam
4. Chủ quản nhân sự: 1 nam, nữ. Tiếng Trung thành thạo, có kinh nghiệm
5. Nhân viên chất lượng: 5 nam, nữ không bị dị tật về mắt
6. Nhân viên phòng thí nghiệm: 1 nam 18-&gt; 40 tuổi biết vận hành máy kiểm định giấy
7. Nhân viên chăm sóc khách hàng: 1 nữ, tiếng Anh và tiếng Trung giao tiếp tốt</t>
  </si>
  <si>
    <t>CÔNG TY TNHH CÔNG NGHỆ QUANG ĐIỆN TỬ MITENG (VIỆT NAM)</t>
  </si>
  <si>
    <t>Sản xuất, gia công thanh led đèn nền tivi, bóng hình nền tiv</t>
  </si>
  <si>
    <t>Khu nhà xưởng Nhật bản JSC, Nguyễn Ái Quốc, KCN Nhơn Trạch III- Giai đoạn 2, Hiệp Phước, Nhơn Trạch, Đồng Nai</t>
  </si>
  <si>
    <t>0906 686 428</t>
  </si>
  <si>
    <t>Nhân viên chất lượng: 1 nữ tốt nghiệp trung cấp trở lên. Kinh nghiệm 2 năm, chăm chỉ, cẩn thận</t>
  </si>
  <si>
    <t>CÔNG TY TNHH WAGON</t>
  </si>
  <si>
    <t>Mahe RepublicSeychelles</t>
  </si>
  <si>
    <t>Sản xuất khung ảnh, đồ lưu niệm, đồ trang sức...</t>
  </si>
  <si>
    <t>Đường 6, KCN Nhơn Trạch III, Hiệp Phước, Nhơn Trạch, Đồng Nai</t>
  </si>
  <si>
    <t>02513 682 911 ext 211, 210 Ngọc, Tiên, Vững</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</si>
  <si>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200 nam, nữ từ 18 tuổi, biết đọc, viết</t>
  </si>
  <si>
    <t>CÔNG TY TNHH TMDV VÀ CƠ KHÍ HẢI LÂM</t>
  </si>
  <si>
    <t>Long Thọ, Nhơn Trạch, Đồng nai</t>
  </si>
  <si>
    <t>0399 674 324 Thiên</t>
  </si>
  <si>
    <t>Nhân viên thu mua: 1 người biết tiếng Trung, có kinh nghiệm thu mua( về điện)</t>
  </si>
  <si>
    <t>CÔNG TY TNHH SỢI DSCM VIỆT NAM</t>
  </si>
  <si>
    <t>Sản xuất các loại bọc dây điện và dây cáp</t>
  </si>
  <si>
    <t>Đường 4B, KCN Nhơn Trạch I, Nhơn Trạch, Đồng nai</t>
  </si>
  <si>
    <t>02513 569 041</t>
  </si>
  <si>
    <t>Nhân viên kinh doanh: 1 nam tốt nghiệp trung cấp trở lên. Biết tiếng Anh, kinh nghiệm 6 tháng trở lên</t>
  </si>
  <si>
    <t>CÔNG TY TNHH ĐẾ VƯƠNG</t>
  </si>
  <si>
    <t>Đài loan</t>
  </si>
  <si>
    <t>Số 58A, Quốc Lộ 1A, Mỹ Yên, Bến Lức, Long An</t>
  </si>
  <si>
    <t>0272 3890 422</t>
  </si>
  <si>
    <t>1. Lao động phổ thông: 300 nam, nữ
2. Nhân viên văn phòng: 10 nam, nữ biết tiếng Trung</t>
  </si>
  <si>
    <t>CÔNG TY TNHH ELENSYS TP HỒ CHÍ MINH</t>
  </si>
  <si>
    <t>Sản xuất thiết bị điện, điện tử...</t>
  </si>
  <si>
    <t>Đường 1 , KCN Giang Điền, Giang Điền, Trảng Bom, Đồng Nai</t>
  </si>
  <si>
    <t xml:space="preserve">02518 966 737 </t>
  </si>
  <si>
    <t>1. Quản lý khuôn ép nhựa: 2 nam, nữ 25-&gt; 40 tuổi. Tốt nghiệp trung cấp trở lên. Có kinh nghiệm, tin học văn phòng
2. Nhân viên QC: 10 nam, nữ 25-&gt; 35 tuổi. Tốt nghiệp TC các ngành liên quan đến điện, điện tử. Kinh nghiệm 1 năm, tin học văn phòng</t>
  </si>
  <si>
    <t>CÔNG TY TNHH MAY THÊU WINNING</t>
  </si>
  <si>
    <t>May trang phục</t>
  </si>
  <si>
    <t>Bình Phú, Bình Chuẩn, Thuận An, Bình Dương</t>
  </si>
  <si>
    <t>0942 267 908 Ly</t>
  </si>
  <si>
    <t>Kế toán trưởng: 1 người có kinh nghiệm kế toán tổng hợp 5 năm hoặc kế toán trưởng 3 năm. Biết tiếng Trung, vi tính tiếng Trung</t>
  </si>
  <si>
    <t>CÔNG TY TNHH DONGYANG E&amp;P HCM VINA</t>
  </si>
  <si>
    <t>KCN Lộc An- Bình Sơn, Long Thành, Đồng Nai</t>
  </si>
  <si>
    <t>02518 838 511</t>
  </si>
  <si>
    <t>1. Thông dịch tiếng Hàn: 1 nam, nữ tốt nghiệp cao đẳng trở lên. Có topik 4 trở lên. Lương 1000 USD
2. Trợ lý sản xuất:  1 nam, nữ tốt nghiệp cao đẳng trở lên. Có topik 3 trở lên. Lương 700 USD
3. Nhân viên kế hoạch sản xuất:  1 nam, nữ tốt nghiệp cao đẳng trở lên. Tiếng Anh hoặc Hàn giao tiếp, kinh nghiệm 1 năm. Lương từ 500 USD
4. Nhân viên kho: 1 nam, nữ tốt nghiệp cao đẳng trở lên. Tiếng Anh hoặc Hàn giao tiếp, kinh nghiệm 1 năm. Lương từ 500 USD
5. Nhân viên xuất nhập khẩu: 1 nam, nữ tốt nghiệp cao đẳng trở lên. Tiếng Anh hoặc Hàn giao tiếp, kinh nghiệm 1 năm. Lương từ 500 USD</t>
  </si>
  <si>
    <t>NGÂN HÀNG TIÊN PHONG</t>
  </si>
  <si>
    <t>97, Đường 30/4, Thanh Bình, Biên Hòa, Đồng nai</t>
  </si>
  <si>
    <t>0908 575 331</t>
  </si>
  <si>
    <t>Nhân viên tư vấn tài chính: 10 nam, nữ</t>
  </si>
  <si>
    <t>CÔNG TY BĐS PHƯƠNG NAM</t>
  </si>
  <si>
    <t>D10, Võ Thị Sáu, Thống Nhất, Biên Hòa, Đồng Nai</t>
  </si>
  <si>
    <t>0976 488 767</t>
  </si>
  <si>
    <t>1. Chuyên viên tuyển dụng: 1 nam, nữ 
2. Trưởng phòng kinh doanh: 2 nam, nữ
3. Nhân viên kinh doanh: 50 nam, nữ</t>
  </si>
  <si>
    <t>CÔNG TY TNHH KỸ THUẬT TỰ ĐỘNG VIỆT ĐÔNG HẢI</t>
  </si>
  <si>
    <t>Thang máy</t>
  </si>
  <si>
    <t>1974, Võ Văn Kiệt, An Lạc, Bình Tân, Hồ CHí Minh</t>
  </si>
  <si>
    <t>0868 711 119</t>
  </si>
  <si>
    <t>Nhân viên kinh doanh thang máy</t>
  </si>
  <si>
    <t>CÔNG TY CỔ PHẦN THƯƠNG MẠI ĐẦU TƯ HALINA</t>
  </si>
  <si>
    <t>Mỹ phẩm</t>
  </si>
  <si>
    <t>Số A98, Đường D5, KP7, Thống Nhất, Biên Hòa, Đồng Nai</t>
  </si>
  <si>
    <t>0898 141 088 Mr Vũ</t>
  </si>
  <si>
    <t>Nhân viên kinh doanh: 10 nam, nữ tốt nghiệp trung cấp QTKD, Kinh tế... trở lên. Tin học văn phòng</t>
  </si>
  <si>
    <t>Lương cơ bản + phụ cấp</t>
  </si>
  <si>
    <t>CÔNG TY TNHH SX TM XD ĐIỆN BÍCH HẠNH</t>
  </si>
  <si>
    <t>Thiết kế, chế tạo, lắp đặt máy móc, thiết bị</t>
  </si>
  <si>
    <t>Tổ 17, Bình Hóa, Hóa An, Biên Hòa, Đồng Nai</t>
  </si>
  <si>
    <t>0966 099 105 Ms Đạt
0916 223 236 Ms Phúc</t>
  </si>
  <si>
    <t>Lao động phổ thông: 50 nam 18-&gt; 20 tuổi. Tốt nghiệp THCS trở lên</t>
  </si>
  <si>
    <t>Từ 6,5 tr</t>
  </si>
  <si>
    <t>CÔNG TY CỔ PHẦN PHẦN MỀM CITIGO- KIOTVIET</t>
  </si>
  <si>
    <t>Phần mềm quản lý bán hàng</t>
  </si>
  <si>
    <t>E137, Đườg D11, KP7, Thống Nhất, Biên Hòa, Đồng Nai</t>
  </si>
  <si>
    <t>0962 441 765 Huyền</t>
  </si>
  <si>
    <t>1. Nhân viên hành chính- nhân sự: 1 nam, nữ tốt nghiệp cao đẳng trở lên. Kinh nghiệm 6 tháng
2. Nhân viên kinh doanh: 1 nam, nữ tốt nghiệp cao đẳng trở lên</t>
  </si>
  <si>
    <t>KHO TRUNG TÂM BÁCH HÓA XANH</t>
  </si>
  <si>
    <t>Hàng tiêu dùng</t>
  </si>
  <si>
    <t>ICD Tân Cảng, Long Bình, Biên Hòa, Đồng Nai</t>
  </si>
  <si>
    <t>0934 150 297 Hoàng Anh</t>
  </si>
  <si>
    <t>1. Nhân viên chia hàng kho trung tâm: 1 nam, nữ sức khỏe tốt. Đi 3 ca
2. Nhân viên chia hàng kho rau củ: 1 nam, nữ sức khỏe tốt. Ca đêm 17h- 5h
3. Nhân viên phụ xe tải: 1 nam, nữ sức khỏe tốt</t>
  </si>
  <si>
    <t>6 tr -&gt; 10 tr</t>
  </si>
  <si>
    <t>INS ENGLISH XUÂN LỘC</t>
  </si>
  <si>
    <t>Giáo dục</t>
  </si>
  <si>
    <t>27, Hùng Vương, Gia Ray, Xuân Lộc, Đồng Nai</t>
  </si>
  <si>
    <t>0934 944 184</t>
  </si>
  <si>
    <t>1. Nhân viên tư vấn: 2 nam, nữ tốt nghiệp THPT trở lên
2. Giáo viên tiếng Anh: 1 nam, nữ tốt nghiệp cao đẳng tiếng Anh trở lên hoặc tương đương</t>
  </si>
  <si>
    <t>CÔNG TY TNHH PHÁT HOA HIỀN</t>
  </si>
  <si>
    <t>Hoạt động hỗ trợ dịch vụ tài chính chưa được phân vào đâu</t>
  </si>
  <si>
    <t>38, đường số 4, KDC Hiệp Thành 3, Hiệp Thành, Thủ Dầu Một, Bình Dương</t>
  </si>
  <si>
    <t>0966 312 206</t>
  </si>
  <si>
    <t>Nhân viên văn phòng: 5 nam, nữ thành thạo tin học văn phòng</t>
  </si>
  <si>
    <t>7tr -&gt; 8 tr</t>
  </si>
  <si>
    <t>CÔNG TY TNHH SOLTEC VIỆT NAM</t>
  </si>
  <si>
    <t>Sản xuất, thi công, lắp đặt các thiết bị công nghiệp</t>
  </si>
  <si>
    <t>Đường số 2, KCN Nhơn Trạch 3 - Giai đoạn 2, Long Thọ, Nhơn Trạch, Đồng Nai</t>
  </si>
  <si>
    <t>02516 274 888 mail: tuyendung@soltecvn.com</t>
  </si>
  <si>
    <t>Nhân viên bảo trì cơ điện: 1 người tốt nghiệp trung cấp điện công nghiệp trở lên</t>
  </si>
  <si>
    <t>BỆNH VIỆN NHI ĐỒNG ĐỒNG NAI</t>
  </si>
  <si>
    <t>Xa lộ hà nội, KP5, Tân Hiệp, Biên Hòa, Đồng nai</t>
  </si>
  <si>
    <t>02513 891 485</t>
  </si>
  <si>
    <t xml:space="preserve">1. Điều dưỡng: 15 người tốt nghiệp trung cấp trở lên
2. Kế toán: 10 người tốt nghiệp trung cấp trở lên
3. Hộ lý: 7 người </t>
  </si>
  <si>
    <t>BỆNH VIỆN ĐỒNG NAI 2</t>
  </si>
  <si>
    <t>Số 2 Đồng Khởi, Tam Hòa, Biên Hòa, Đồng Nai</t>
  </si>
  <si>
    <t>0933 029 999</t>
  </si>
  <si>
    <t>1. Điều dưỡng: 1 người tốt nghiệp trung cấp trở lên
2. Lễ tân: 1 người</t>
  </si>
  <si>
    <t>CÔNG TY TNHH THƯƠNG MẠI DỊCH VỤ QUỐC HUẤN</t>
  </si>
  <si>
    <t>Bán buôn thực phẩm</t>
  </si>
  <si>
    <t>528/31, Xa lộ Hà Nội, KP4, Tân Hiệp,, Biên Hòa, Đồng nai</t>
  </si>
  <si>
    <t>0967 358 454</t>
  </si>
  <si>
    <t>Kế toán kho: 1 người tốt nghiệp cao đẳng kế toán trở lên. Tin học văn phòng, kinh nghiệm 1 năm</t>
  </si>
  <si>
    <t>CÔNG TY CỔ PHẦN BAO BÌ ĐẠI LỤC CHI NHÁNH ĐỒNG NAI</t>
  </si>
  <si>
    <t>Lô IV-4A, KCN Hố Nai, Hố Nai 3, Trảng Bom, Đồng Nai</t>
  </si>
  <si>
    <t>0966 499 838</t>
  </si>
  <si>
    <t>1. Nhân viên bảo trì: 4 người tốt nghiệp trung cấp điện công nghiệp, cơ khí trở lên. Lương thỏa thuận
2. Nhân viên y tế: 1 người tốt nghiệp trung cấp trở lên. Lương thỏa thuận
3. Nhân viên an toàn vệ sinh lao động: 1 người tốt nghiệp trung cấp môi trường trở lên. Lương thỏa thuận
4. Nhân viên chất lượng: 2 người tốt nghiệp THPT trở lên. Lương thỏa thuận
5. Lao động phổ thông: 50 người có sức khỏe. Lương 6 tr-&gt; 12 tr</t>
  </si>
  <si>
    <t>Kim Anh</t>
  </si>
  <si>
    <t>Tư nhân</t>
  </si>
  <si>
    <t>BH ĐN</t>
  </si>
  <si>
    <t>0914 140 024</t>
  </si>
  <si>
    <t>Giúp việc: 1 nữ, ở lại. Trông người già đàn ông 90t, đi đứng khó khăn, đi tolet, tự tắm được, không mặc đồ được. Không cần làm việc nhà, bao ăn ở, Lương 4tr (có thể thỏa thuận thêm)</t>
  </si>
  <si>
    <t>CÔNG TY TNHH SẢN PHẨM CÔNG NGHIỆP TOSHIBAASIA</t>
  </si>
  <si>
    <t>KD thiết bị Điện-Điện tử</t>
  </si>
  <si>
    <t>Lô 309, Đường 9, KCN Amata, P.Long Bình BH ĐN</t>
  </si>
  <si>
    <t>02513 936 969</t>
  </si>
  <si>
    <t xml:space="preserve">1. QA: 30 người kiểm tra chất lượng hàng đầu vào, THCS, sức khỏe tốt, làm 3 ca và tăng ca
2. QC: 30 người,  Kiểm tra chất lương các công đoạn sản xuất và hàng gia công ngoài, THCS, sức khỏe tốt, là, 3 ca và tăng ca
3. Công nhân sản xuất: 200 người, THCS, làm việc tại xưởng sản xuất Motor, quấn dây, lắp ráp, dập, đúc, gia công cơ khí
</t>
  </si>
  <si>
    <t>Ưu tiên đã lập gia đình
Du lịch, tiệc tất 
niên hàng năm, thưởng năng suất 2l/năm, mp bữa ăn giữa ca, thưởng tết</t>
  </si>
  <si>
    <t>NÔNG VĂN TUẤN</t>
  </si>
  <si>
    <t>1042 Phạm Văn Thuận, Tân Mai, BH ĐN</t>
  </si>
  <si>
    <t>0855595 838</t>
  </si>
  <si>
    <t>Giúp việc gia đình: 1 nữ, dọn dẹp trông trẻ, lương 5tr bao ăn ở</t>
  </si>
  <si>
    <t>CÔNG TY TNHH TMDV Ý CƯỜNG THỊNH</t>
  </si>
  <si>
    <t>KDHóa chất công nghiệp</t>
  </si>
  <si>
    <t>1. Kế toán tổng hợp: 1 nữ, Cử nhân ngành tài chính, kế toán, ngân hàng, kinh nghiệm 3 năm
2. Kế toán chi tiết: 1 nữ, Cử nhân ngành tài chính, kế toán, ngân hàng, kinh nghiệm 3 năm</t>
  </si>
  <si>
    <t>7-15tr/thg và hưởng % doanh thu KD. Các chế độ NN. Thưởng lễ tết hàng năm</t>
  </si>
  <si>
    <t>CÔNG TY NÔNG SẢN DŨNG PHÁT LỘC</t>
  </si>
  <si>
    <t>Buôn bán thực phẩm</t>
  </si>
  <si>
    <t>Ấp Tân Thành, Xã Thanh Bình, Trảng Bom Đồng Nai</t>
  </si>
  <si>
    <t>0399 351 445 Anh Dũng</t>
  </si>
  <si>
    <t>Nhân viên bàn hàng: 1 nữ, THPT biết tiếng Trung. Thời gian làm việc giờ hành chính từ 7h-17h (tăng ca phát sinh). Lương thỏa thuận từ 10tr trở lên</t>
  </si>
  <si>
    <t>CÔNGTY TNHH MTV SX-TM MINH TIẾN ĐẠT</t>
  </si>
  <si>
    <t>Thương mại</t>
  </si>
  <si>
    <t>68/T8, KP3, P.An Bình, TP.Biên Hòa, Đồng Nai</t>
  </si>
  <si>
    <t>0917 223 572 Mr Thân</t>
  </si>
  <si>
    <t>Kỹ sư hiện trường cơ điện: 1 nam, ĐH trở lên chuyên ngành điện-điện tử ĐH SPKT TPHCM. Hiểu biết tổng quan về hệ thống cơ điện công trình. Thành thạo các phần mềm thiết kế Autocad, phần mềm điện, có thể đi công tác xa. Biết ngoại ngữ Trung,Anh là lợi thế. Lương thỏa thuận</t>
  </si>
  <si>
    <t>CÔNG TY TNHH BRISKHEAT VIỆT NAM</t>
  </si>
  <si>
    <t>Sản xuất vỏ bọc chịu nhiệt, vỏ bọc cách nhiệt và thiết bị kiểm soát nhiệt độ</t>
  </si>
  <si>
    <t>Lô 305/1, Đường 7 A, KCN AMATA, Biên Hòa, Đồng Nai</t>
  </si>
  <si>
    <t>02518 877 058</t>
  </si>
  <si>
    <t>Công nhân may: 100 nam, nữ</t>
  </si>
  <si>
    <t>Từ 6,6 tr</t>
  </si>
  <si>
    <t>CÔNG TY HỮU HẠN CƠ KHÍ ĐỘNG LỰC TOÀN CẦU</t>
  </si>
  <si>
    <t>Lô 7, KCN Giang Điền, Trảng Bom, Đồng Nai</t>
  </si>
  <si>
    <t>0968 364 117 Mơ</t>
  </si>
  <si>
    <t>1. Phiên dịch tiếng Hoa: 2 nam, nữ. Tiếng Hoa nghe, nói, đọc, viết. Tin học văn phòng
2. Kỹ sư cơ khí: 40 nam. Tốt nghiệp cao đẳng cơ khí trở lên
3. Nhân viên QA: 8 nam. Tốt nghiệp trung cấp cơ khí trở lên
4. Nhân viên SQF: 2 nam. Tốt nghiệp cao đẳng cơ khí trở lên
5. Nhân viên thu mua: 1 nam, 1 nữ. Tốt nghiệp cao đẳng trở lên chuyên ngành kế toán, QTKD.... Tiếng Anh hoặc Hoa giao tiếp
6. Nhân viên kinh doanh: 1 nam, nữ tốt nghiệp đại học chuyên ngành tiếng Anh
7. Lao động phổ thông: 400 nam, nữ tốt nghiệp THCS trở lên. Thu nhập từ 9,7 tr</t>
  </si>
  <si>
    <t>CÔNG TY TNHH HITECH MOULD</t>
  </si>
  <si>
    <t>Sản xuất khuôn mẫu bằng kim loại</t>
  </si>
  <si>
    <t>Lô 412, Đường 13, KCN AMATA, Long Bình, Biên Hòa, Đồng Nai</t>
  </si>
  <si>
    <t>02518 899 693</t>
  </si>
  <si>
    <t>1. Kỹ sư thiết kế khuôn: 1 nam 27-&gt; 35 tuổi. Tốt nghiệp đại học cơ khí chế tạo máy. Kinh nghiệm từ 3 năm
2. Nhân viên lập trình CNC part CAM: 1 nam 27-&gt; 35 tuổi. Tốt nghiệp đại học cơ khí chế tạo máy. Kinh nghiệm từ 3 năm
3. Công nhân lắp ráp khuôn: 1 nam 27-&gt; 35 tuổi. Tốt nghiệp trung cấp cơ khí. Kinh nghiệm từ 5 năm
4. Công nhân vận hành máy tiện cơ: 1 nam 27-&gt; 35 tuổi. Tốt nghiệp trung cấp cơ khí. Kinh nghiệm vận hành máy tiện cơ
5. Nhân viên văn phòng: 1 nam 27-&gt; 35 tuổi. Tốt nghiệp đại học cơ khí chế tạo máy
6.  Nhân viên văn phòng: 1 nữ 27-&gt; 35 tuổi. Tốt nghiệp trung cấp cơ khí chế tạo máy</t>
  </si>
  <si>
    <t>TỔNG HỢP NHU CẦU TUYỂN DỤNG THEO NHÓM NGHỀ ĐÀO TẠO
 NĂM 2021</t>
  </si>
  <si>
    <t xml:space="preserve">NHÓM NGHỀ </t>
  </si>
  <si>
    <t>CĐ-ĐH</t>
  </si>
  <si>
    <t xml:space="preserve">Công nghệ thông tin – Viễn thông </t>
  </si>
  <si>
    <t>Tài chính – Ngân hàng – Kế toán – Kiểm toán - Thống kê - QTKD - Ngoại thương - Xuất nhập khẩu - Marketing - Thu mua</t>
  </si>
  <si>
    <t>May - Thêu – Giày da – Dệt – Nhuộm - Thiết kế thời trang</t>
  </si>
  <si>
    <t xml:space="preserve">Luật – Quản trị nhân lực - Bảo hiểm </t>
  </si>
  <si>
    <t>Tư vấn – Chăm sóc khách hàng - Bán hàng - Bảo vệ – Vận tải</t>
  </si>
  <si>
    <t>Nhà hàng – Khách sạn – Du lịch</t>
  </si>
  <si>
    <t>Cơ khí – Công nghệ, lắp ráp Ô tô, xe máy</t>
  </si>
  <si>
    <t>Điện – Điện tử - Điện lạnh – Lắp ráp điện tử - Tự động hóa</t>
  </si>
  <si>
    <t xml:space="preserve">Hóa – Công nghệ thực phẩm, sinh học - Chế biến - Hóa chất – Môi trường </t>
  </si>
  <si>
    <t>Xây dựng – Kiến trúc – Gỗ - Trang trí nội thất, VLXD</t>
  </si>
  <si>
    <t>Giáo dục - Ngoại ngữ</t>
  </si>
  <si>
    <t>Y tế - Chăm sóc sức khỏe – Dược</t>
  </si>
  <si>
    <t>Nông nghiệp - Lâm nghiệp – Bảo vệ thực vật – Khai khoáng</t>
  </si>
  <si>
    <t>Cao su - Nhựa – Bao bì - In</t>
  </si>
  <si>
    <t>Ngành khác (bưu điện, tạp vụ, giúp việc nhà, bất động sản, nấu ăn, tỉa cây cảnh, photocopy, giao nhận hàng hóa, thủ kho, điều phối, giám sát …)</t>
  </si>
  <si>
    <t>1. Nhân viên Telemarketing- WFH
2. Lao động phổ thông: 50 người</t>
  </si>
  <si>
    <t>28/09/2021
28/10/2021</t>
  </si>
  <si>
    <t>1/Công nhân sản xuất( thời vụ):  30 Nam/ nữ 20-&gt; 50 tuổi. Có sức khỏe, cần cù, siêng năng, làm theo ca
2/ Tài xế xe năng: 2 nam, tuổi từ 25-45, kinh nghiệm 3 năm. Lưu trú tại Ctyu với phụ cấp 150.000đ/ngày , làm việc theo ca, có sức khỏe, cần cù chịu khó</t>
  </si>
  <si>
    <t>CÔNGTY TNHH MURATA MANUFACTURING VIỆT NAM HỒ CHÍ MINH</t>
  </si>
  <si>
    <t>Số 06 Đường 9A, KCN Biên Hòa 2, Biên Hòa, Đồng Nai</t>
  </si>
  <si>
    <t>02513 836 567</t>
  </si>
  <si>
    <t>1. Lao động phổ thông: 500 người, lớp 6 trở lên, làm ca
2. Nhân viên bảo trì: 4 người, CĐ trở lên ngành điện điện tử, 3 năm kinh nghiệm
3. Kỹ sư thiết kế PHG: 2 người, CĐ ngành điện điện tử, ưu tiên biết tiếng Anh hoặc Nhật</t>
  </si>
  <si>
    <t>CÔNG TY TNHH CÔNG NGHỆ ĐIỆN TỬ-NGHE NHỈN BOE (VIỆT Nam)</t>
  </si>
  <si>
    <t>Đường số 3, KCN Nhơn Trạch II, Nhơn Phú, Phú Hội, Nhơn Trạch Đồng Nai</t>
  </si>
  <si>
    <t>0962 243 85  gặp nhân viên tuyển dụng</t>
  </si>
  <si>
    <t>1. Giám đốc quản lý kho: 1 người, CĐ trở lên, biết tiếng Trung, 2 năm kinh nghiệm, lương 25-35tr
2. Trợ lý phiên dịch: 2 người, CĐ trở lên tiếng Trung, lương 13-17tr
3. Kế hoạch sản xuất: 1 người, CĐ biết tiếng Trung có kinh nghiệm, lương 15-20tr
4. Kỹ sư kho: 2 người, CĐ biết tiếng Trung
5. Quản lý kinh doanh: 1 người, CĐ biết tiếng Trung
6. Kỹ sư MES: 2 người, CĐ, biết tiếng Trung có kinh nghiệm
7. Kỹ sư thiết bị: 1 người, CĐ tự động hóa ngành cơ khí và điện công nghiệp
8. Kỹ sư cơ cấu (MPE): 2 người, CĐ, biết tiếng Trung, có kinh nghiệm liên quan
9. Điện PE: 2 người, CĐ, biết tiếng Trung
10. Kỹ sư thiết bị đo lường: 1 người, CĐ trở lên chuyên ngành liên quan đến điện và máy tính
11. Quản lý kinh doanh: 1 người, CĐ trở lên biết tiếng Trung
12. Kỹ sư sản xuất: 1 người, CĐ biết tiếng Trung có kinh nghiệm
13. Kỹ sư quản lý dụng cụ: 1 người, CĐ biết tiếng Trung
14. Kỹ sư sản xuất: 4 người, CĐ ngành điện ử, công nghệ
15. sinh viên mới ra trường hoặ thực ập sinh: 10 người, CĐ có thể làm việc trên 6 tháng
16. Công nhânaản xất: 1000 người, tuổi 18-39, đi 2 ca</t>
  </si>
  <si>
    <t>SỞ LAO ĐỘNG - THƯƠNG BINH VÀ XÃ HỘI</t>
  </si>
  <si>
    <t>TỈNH ĐỒNG NAI</t>
  </si>
  <si>
    <t xml:space="preserve">TRUNG TÂM DỊCH VỤ VIỆC LÀM </t>
  </si>
  <si>
    <t>Doanh nghiêp Nhà Nước</t>
  </si>
  <si>
    <t>Ngoài KCN</t>
  </si>
  <si>
    <t>Tổng số Doanh nghiệp</t>
  </si>
  <si>
    <t>Tổng số Doanh nghiêp</t>
  </si>
  <si>
    <t>Tổng</t>
  </si>
  <si>
    <t>Nội dung</t>
  </si>
  <si>
    <t>Doanh Nghiệp FDI</t>
  </si>
  <si>
    <t>I</t>
  </si>
  <si>
    <t>Tổng số lao động
 (người)</t>
  </si>
  <si>
    <t>Trong KCN,
KCX,CCN</t>
  </si>
  <si>
    <t>Các loại hình doanh nghiệp khác</t>
  </si>
  <si>
    <t xml:space="preserve"> </t>
  </si>
  <si>
    <t>DỰ KIẾN NHU CẦU TUYỂN DỤNG ĐẾN 31/12/2021</t>
  </si>
  <si>
    <t xml:space="preserve">KHẢ NĂNG ĐÁP ỨNG </t>
  </si>
  <si>
    <t>SỐ LAO ĐỘNG THIẾU</t>
  </si>
  <si>
    <t>DỰ BÁO LAO ĐỘNG ĐẾN 31/12/2021</t>
  </si>
  <si>
    <t>CỘNG HÒA XÃ HỘI CHỦ NGHĨA VIỆT NAM</t>
  </si>
  <si>
    <t>Độc lập - Tự do - Hạnh phúc</t>
  </si>
  <si>
    <t>Đồng Nai, ngày 31 tháng 10 năm 2021</t>
  </si>
  <si>
    <t>NHU CẦU TUYỂN DỤNG TỪ SAU  GIÃN CÁCH ĐẾN HẾT NGÀY 31/10/2021 TRÊN ĐỊA BÀN TỈNH ĐỒNG NAI</t>
  </si>
  <si>
    <t>1. Công nhân sản xuất: 300 ngườiCN chặt, CN may, CN gia công (in sơn, ấn cao tần), CN thành hình (vô foam, may labang, quét keo)
2. Bảo trì máy may: 2 người, THPT
3. Bảo trì điện: 3 người, THPT
4. Nhân viên văn phòng: 2 người, TC biết tiếng Hoa
5. Trợ lý giám đốc: 1 người, CĐ biết tiếng Hoa
6. Trợ lý phòng khai phá: 1 người, TC biết tiếng Hoa
7. Leader QC Audit: 1 người, TC biết tiếng Anh
8. Công nhân phòng mẫu có tay nghề: 6 người, THPT
9. Xưởng trưởng sản xuất giày da: 6 người, THPT</t>
  </si>
  <si>
    <t xml:space="preserve">hỗ trợ xe đưa rước một số khu vực </t>
  </si>
  <si>
    <t>1. Trưởng phòng XNK: 1 người, ĐH chuyên ngành liên quan, kinh nghiệm 5 năm, 30-45 tuổi, Anh văn giao tiếp
2. Nhân viên QA: 1 người, THPT biết tiếng Trung
3. Nhân viên cơ khí: 2 người, TC
4. Nhân viên điện: 1 người, TC
5. Nhân viên phòng khuôn: 3 người, THPT, đi ca 12 tiếng
6. Công nhân đứng máy: 4 người, đi ca 12 tiếng
7. Nhân viên thống kê kho: 1 nữ, THPT biết vi tính
8. Tài xế xe nâng: 1 người</t>
  </si>
  <si>
    <t>21/10/2021, 01/11/2021</t>
  </si>
  <si>
    <t>1/Nhân viên xuất nhập khẩu: 1 nữ, CĐ trở lên chuyên ngành kế toán, có kinh nghiệm
2/Nhân viên QC: 2 người, biết tiếng Hoa hoặc tiếng Anh, vi ti1nh văn phòng
3/Nhân viên kế toán: 2 nữ, TC kế toán, có kinh nghiệm4/Nhân viên in hoa: 1 nam, biết vi tính, tiếng Trung cơ bản
4. NHÂN VIÊN IN HOA: 01 NAM Biết vi tính, tiếng Trung cơ bản.
5/Thương mại điện tử: 1 nữ, biết vi tính văn phòng biết tiếng Trung</t>
  </si>
  <si>
    <t>CÔNG TY CP SẢN XUẤT VÀ ĐẦU TƯ HOÀNG GIA ROYAL GROUP</t>
  </si>
  <si>
    <t>Công nhân: 10 nam, nữ 18-&gt; 30 tuổi,  biết đọc, viết.
1. Nhân viên quản lý chất lượng: 1 nữ, CĐ, kinh nghiệm 3 năm
2. Nhân viên Marketing: 1 người, CĐ trở lên chuyên ngành liên quan</t>
  </si>
  <si>
    <t>06/10/2021
01/11/2021</t>
  </si>
  <si>
    <t>1. Thợ bảng: 1 nam 20-&gt; 40 tuổi sức khỏe tốt
2. Thợ máy in bọc: 1 người
3. Lao động phổ thông: 5 người
4. Phụ xe giao hàng: 1 người</t>
  </si>
  <si>
    <t>1. Tổ trưởng: 2 người, THPT, có kinh nghiệm quản lý
2. Lao động phổ thông: 120 người, có sức khỏe
3. Nhân viên ráp khuôn: 3 nam, có kinh nghiệm
4. Thủ kho: 1 nam, THPT
5. Nhân viên văn phòng kho: 1 nữ, THPT, biết tiếng Hoa
6. Nhân viên FQC, OQC, IQC: 15 người, THPT
7. Nhân viên sửa khuôn: 2 nam, biết tiện, mài, phay
8. Nhân viên cây xanh: 1 nam
9. Kế toán tổng hợp: 1 người, CĐ trở lên</t>
  </si>
  <si>
    <t>1. Kế toán trưởng: 1 người. Tốt nghiệp đại học chuyên ngành kế toán, tài chính.  Kinh nghiệm 5 năm. Thành thạo tiếng Hoa
2.Quản lý kho: 1 người. Tốt nghiệp trung cấp trở lên. Kinh nghiệm 5 năm. Thành thạo tiếng Hoa
3. Nhân viên thu mua: 1 người. Tốt nghiệp trung cấp trở lên. Kinh nghiệm 5 năm. Thành thạo tiếng Hoa
4. Lao động phổ thông: 100 nam, nữ
5. Nhân viên nghiệp vụ: 2 người, CĐ, thành thạo vi tính, Anh văn giao tiếp, thời gian làm việc từ 7h30-16h30 từ thứ 2-7</t>
  </si>
  <si>
    <t>1. Nhân viên Admin: 5 nam, nữ tốt nghiệp cao đẳng trở lên ngành thú y, kế toán. Kinh nghiệm 6 tháng
2. Lao động phổ thông: 100 nam, nữ sức khỏe tốt, chăm chỉ
1. Nhân viên IT: 01 nam Tốt nghiệp cao đẳng trở lên. Có ít nhất 02 năm kinh nghiệm. Thành thạo tiếng anh hoặc tiếng Hoa.  
2. Nhân viên SQE: 1 người, TC chuyên ngành kế toán
3. Kế toán giá thành: 1 người, TC chuyên ngành kế toán
4. Nhân viên tổng vụ: 1 nữ, TC chuyên ngành kế toán, luật</t>
  </si>
  <si>
    <t>15/10/2021
1/11/2021</t>
  </si>
  <si>
    <t>1. Trợ lý: 3 nữ tốt nghiệp trung cấp trở lên. Tiếng Hoa 4 kỹ năng
2. Nhân viên quản lý sản xuất: 1 nam tiếng Hoa thành thạo( nghe, nói, đánh máy)
3. Kế toán nội bộ: 1 nữ kinh nghiệm 2 năm
2. Nhân viên quản sinh: 2 nữ, TC tiếng Hoa thành thạo( nghe, nói, đánh máy)
3. Nhân viên văn phòng xưởng: 1 người, TC trở lên
4. Lao động phổ thông: 50 nam, THCS, tuổi 20-35</t>
  </si>
  <si>
    <t>Nhân viên kinh doanh: 3 nam, nữ có kinh nghiệm sale mảng in ấn, chữ nổi, bảng hiệu quảng cáo…
1. Thợ quảng cáo: 5 người, TC trở lên
2. Lao động phổ thông: 5 người</t>
  </si>
  <si>
    <t>25/10/2021
01/11/2021</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</si>
  <si>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300 nam, nữ từ 18 tuổi, biết đọc, viết</t>
  </si>
  <si>
    <t>CÔNG TY TNHH VIỆT NAM CENTER POWER TECH XƯỞNG PIN LITHIUM</t>
  </si>
  <si>
    <t>Sản xuất và gia công các loại pin dùng cho các sản phẩm điện tử</t>
  </si>
  <si>
    <t>20- 21, Khu nhà xưởng Việt Hoàng, KCN Nhơn Trạch II, Phú Hội, Nhơn Trạch Đồng Nai</t>
  </si>
  <si>
    <t>02512 860 680 Ms Như</t>
  </si>
  <si>
    <t>1. Nhân viên thu mua: 1 nam, nữ. Tiếng Trung nghe, nói, đọc, viết. Tin học văn phòng. Kinh nghiệm 1 năm
2. Nhân viên kế toán: 1 nữ có kinh nghiệm kế toán 1 năm
3. Trợ lý sản xuất: 1 nam, nữ. Tiếng Trung nghe, nói, đọc, viết. Tin học văn phòng
4. Thợ điện: 1 nam, nữ tốt nghiệp ngành điện. Tiếng Trung nghe, nói
5. Nhân viên kỹ thuật:  5 nam, nữ. Tiếng Trung nghe, nói( không yêu cầu kinh nghiệm). Kinh nghiệm nếu không biết tiếng Trung</t>
  </si>
  <si>
    <t>CÔNG TY TNHH NEW VIỆT NAM</t>
  </si>
  <si>
    <t>Sản xuất và gia công cac bộ phận của hộp số xe hơi</t>
  </si>
  <si>
    <t>Đường số 7, KCN Long Bình (Amata) - Phường Long Bình - Thành phố Biên Hoà - Đồng Nai.</t>
  </si>
  <si>
    <t>02513936821 3</t>
  </si>
  <si>
    <t>1. Nhân viên kiểm hàng: 18 người (ưu tiên nữ), THCS, tuổi 18-38, làm từ 6h-17h
2. Công nhân vận hành máy: 45 người (ưu tiên nam), THCS, tuổi 18-38, làm từ 6h-17h</t>
  </si>
  <si>
    <t>Lương từ 8-10tr</t>
  </si>
  <si>
    <t>CÔNG TY TNHH THÁI THỊNH</t>
  </si>
  <si>
    <t>Cụm CN Thiện Tân-Thạnh Phú, Vĩnh Cửu Đồng Nai (ngay bến xe Vĩnh Cửu)</t>
  </si>
  <si>
    <t>0868 221 274</t>
  </si>
  <si>
    <t>Cán bộ kỹ thuật: 1nam, TC trở lên chuyên ngành cơ khí lâm nghiệp</t>
  </si>
  <si>
    <t>CÔNG TY TNHH SX-TM NHỰA KỸ THUẬT VINASTAR</t>
  </si>
  <si>
    <t>Sản xuất sản phẩm từ nhựa</t>
  </si>
  <si>
    <t>Tổ 34, KP3, P.Trảng Dài, Biên Hòa, Đồng Nai</t>
  </si>
  <si>
    <t>0251 3896 139</t>
  </si>
  <si>
    <t>1. Lao động phổ thông: 100 người, đi ca 12 tiếng, biết đọc biết viết, lương 9,5-11tr
2. Nhân viên bảo trì điện: 2 người, THPT, lương 5,5-7tr
3. Trưởng/Phó lắp ráp: 1 người, CĐ, có kinh nghiệm quản lý lắp ráp sản phẩm nhựa, lương thỏa thuận
4. Công nhan lắp ráp: 20 người, lương 5,1 tr+tăng ca
5.Trưởng ca sản xuất: 1 người, TC, đi ca 12 tiếng, lương thỏa thuận
6. Phiên dịch tiếng Hoa: 1 người, TC, lương thỏa thuận
7. Nhân viên kế hoạch: 1 người, TC, lương 6-6,5tr</t>
  </si>
  <si>
    <t>CÔNG TY TNHH BRIGHT VIỆT NAM</t>
  </si>
  <si>
    <t>Giao điểm 38, Đường số 8, KCN Tam Phước, P.Tam Phước, TP Biên Hòa, Đồng Nai</t>
  </si>
  <si>
    <t>0332 515 400 Ms Nhung</t>
  </si>
  <si>
    <t>Công nhân may: 5 người, trong độ tuổi lao động, lương theo sản phẩm 8-12tr</t>
  </si>
  <si>
    <t>CÔNGTY TNHH HOME VOYAGE VIỆT NAM</t>
  </si>
  <si>
    <t>Lô 23, Đường số 2, KCN Tam Phước, TP Biên Hòa, Đồng Nai</t>
  </si>
  <si>
    <t>02513 512 651 gặp nhân sự</t>
  </si>
  <si>
    <t>1. Lao động phổ thông: 500 người, tuổi 18-45
2. Nhân viên tổng đài:  người, TC thành thạo vi tính văn phòng
3. Nhân viên IT: 1 người, CĐ chuyên ngành viễn thông</t>
  </si>
  <si>
    <t>CÔNG TY TNHH GSK VIỆT NAM</t>
  </si>
  <si>
    <t>Đường số 5, KCN Trảng Bom, Đồng Nai</t>
  </si>
  <si>
    <t>02513 673 587</t>
  </si>
  <si>
    <t>1. Nhân viên quản lý sản xuất: 1 nữ, TC, tuổi 20-35
2. Nhan viên QC: 1 nữ, THPT, tuổi 18-35</t>
  </si>
  <si>
    <t>CÔNG TY TNHH KUGIL VINA</t>
  </si>
  <si>
    <t>Chuyên sản xuất bao bì sản phẩm từ nhựa và thủy tinh</t>
  </si>
  <si>
    <t>Lô D, KCN Lộc An Bình Sơn, Xã Long An, Long Thành, Đồng Nai</t>
  </si>
  <si>
    <t>0915 844 833</t>
  </si>
  <si>
    <t>1. Nhân viên kế toán: 1 người, CĐ, kinh nghiệm 2 năm tiếng Hàn giao tiếp. Lương thỏa thuận
2. Lao động phổ thông: 30 người, THCS, tuổi 20-40</t>
  </si>
  <si>
    <t>CÔNG TY TNHH LỰC QUÁN (VN) CÔNG NGHIỆP NHỰA</t>
  </si>
  <si>
    <t>Đường số 9, KCN Tam Phước, BH ĐN</t>
  </si>
  <si>
    <t>02516 280 170</t>
  </si>
  <si>
    <t>Phó phòng hành chính nhân sự: 1 người, CĐ, tuổi 30-45, có kinh nghiệm. Lương thỏa thuận</t>
  </si>
  <si>
    <t>CÔNG TY TNHH TIAN - POWER TECHNOLOGY (VIỆT NAM)</t>
  </si>
  <si>
    <t>Chuyên sản xuất sản phẩm bo mạch điện tử (PCBA)</t>
  </si>
  <si>
    <t>Lô D5, KCN An Phước, Xã An Phước, Huyện Long Thành, tỉnh Đồng Nai</t>
  </si>
  <si>
    <t>2513 940 999</t>
  </si>
  <si>
    <t>Nhân viên nhân sự: 2 người, CĐ trở lên, tiếng Hoa giao tiếp, kinh nghiệm 2 năm</t>
  </si>
  <si>
    <t>NỘI THẤT XAVIA</t>
  </si>
  <si>
    <t>Nội thất</t>
  </si>
  <si>
    <t>Đường 113, tổ 5, Ấp Lộ Đức, Hố Nai 3, Trảng Bom, Đồng Nai</t>
  </si>
  <si>
    <t xml:space="preserve"> 0943 798 099 Chị Hà</t>
  </si>
  <si>
    <t>1. Kế toán kho: 1 người, TC
2. Lao động phổ thông: 5 nam</t>
  </si>
  <si>
    <t>CÔNG TY TNHH AJINOMOTO VIỆT NAM</t>
  </si>
  <si>
    <t>Chế biến thực phẩm khác chưa được phân vào đâu</t>
  </si>
  <si>
    <t>Khu Công nghiệp Biên Hòa I - Phường An Bình - Thành phố Biên Hoà - Đồng Nai.</t>
  </si>
  <si>
    <t>0969 057 708</t>
  </si>
  <si>
    <t>Nhân viên phòng Logistic: 1 nam, CĐ lương 8,2tr+cơm trưa</t>
  </si>
  <si>
    <t>CÔNG TY TNHH SAMIL VINA</t>
  </si>
  <si>
    <t>Chuyên sản xuất các loại vải thành phẩm</t>
  </si>
  <si>
    <t>DĐường số 5, KCN Long Thành, Xã Tam An, Long Thành Đồng Nai</t>
  </si>
  <si>
    <t>0345 959 671</t>
  </si>
  <si>
    <t>1. Nhân viên IT: 1 người, TC trở lên, lương thỏa thuận
2. Nhân viên y sỹ: 1 người, TC trở lên, lương thỏa thuận
3. Lao động phổ thông: 10 người, THPT, lương 8-12 tr
4. Tài xế xe nâng: 1 người, có chứng chỉ nghề, lương 8-12tr</t>
  </si>
  <si>
    <t>CÔNG TY TNHH XNK GỖ TƯỜNG HỒNG</t>
  </si>
  <si>
    <t>XNK Gỗ</t>
  </si>
  <si>
    <t>Soố 81, KCN Sông Mây, Xã Bắc Sơn, Trảng Bom, Đồng Nai</t>
  </si>
  <si>
    <t>0786 677 590</t>
  </si>
  <si>
    <t>Kế toán: 1 người, TC trở lên. Lương thỏa thuận</t>
  </si>
  <si>
    <t>CÔNG TY TNHH GLOBAL DYEING</t>
  </si>
  <si>
    <t>KCN Long thành, huyện Long Thành, Đồng Nai</t>
  </si>
  <si>
    <t>02513 514 050</t>
  </si>
  <si>
    <t>1. Nhân viên phòng thí nghiệm: 2 người, CĐ trở lên
2. Công nhân phòng thí nghiệm: 3 người, THPT
3. Công nhân phòng mẫu: 5 người, THPT
4. Công nhân vận hành máy và kiểm hàng: 100 người, THCS
5. Tạp vụ: 5 người, 6/12</t>
  </si>
  <si>
    <t>CÔNG TY HANGNAM VINA</t>
  </si>
  <si>
    <t>Sản xuất mô tơ, máy phát thiết bị phân phối và điều khiển điện</t>
  </si>
  <si>
    <t>Đường số 10, KCN Nhơn Trạch 6, Nhơn Trạch Đồng Nai</t>
  </si>
  <si>
    <t>02513 683 479</t>
  </si>
  <si>
    <t>Công nhân đứng máy bộ phận CNC: 3 nam, THPT, tuổi 20-35</t>
  </si>
  <si>
    <t>CÔNG TY TNHH ASSEMS VIỆT NAM</t>
  </si>
  <si>
    <t>Chuyên sản xuất keo cuộn</t>
  </si>
  <si>
    <t>02512 814 228</t>
  </si>
  <si>
    <t>1. Nhân viên kho: 1 nam, TC
2. Tài xế: 1 nam, THPT có bằng B2
3. Tạp vụ: 1 nữ, tuổi 35-50
4. Nhân viên cây xanh: 1 nam, tuổi 30-50
5. Lao động phổ thông: 5 nam, tuổi 18-35</t>
  </si>
  <si>
    <t>CÔNG TY TNHH KỸ THUẬT CÔNG NGHỆ CƠ ĐIỆN ZHONGDIAN VIỆT NAM</t>
  </si>
  <si>
    <t>Gia công cơ khí</t>
  </si>
  <si>
    <t>Đường số 5, KCN Nhơn Trạch 3, Thị trấn hiệp Phước, Nhơn Trạch Đồng Nai</t>
  </si>
  <si>
    <t>1. Nhân viên theo dõi đơn hàng: 2 nữ, TC, tuổi 18-30 lương 9-11tr
2. Thợ điện, nước: 10 người, tuổi 18-35
3. Thợ hàn: 10 người, tuổi 18-35
4. Nhân viên kho: 1 nữ, THPT, tuổi 18-35
5. Nhận đào tạo thợ điện và thợ hàn: 10 người</t>
  </si>
  <si>
    <t>CÔNG TY TNHH SẢN XUẤT THUN &amp; NL MAY PREMIER</t>
  </si>
  <si>
    <t>Chuyên sản xuất thun và nguyên liệu may</t>
  </si>
  <si>
    <t>Đường số 8, KCN Nhơn Trạch 1, Đồng Nai</t>
  </si>
  <si>
    <t>02513 560 832 Ms Hiền</t>
  </si>
  <si>
    <t xml:space="preserve">1.Nhân viên kế toán thanh toán: 1 nữ, TC, tuổi 22-30, tiếng Anh giao tiếp
2. Lao động phổ thông: 20 người, tuổi 25-42
3. </t>
  </si>
  <si>
    <t>MÁY NÉN KHÍ JAGUAR COMPRESSOR</t>
  </si>
  <si>
    <t>Máy nén khí</t>
  </si>
  <si>
    <t>Ấp Bến Sắn, Xã Phước Thiền, Nhơn Trạch Đồng Nai</t>
  </si>
  <si>
    <t>0933 305 245</t>
  </si>
  <si>
    <t>Nhân viên kỹ thuật máy nén khí: 4 người, THPT, Ưu tiên có bằng B2</t>
  </si>
  <si>
    <t>NHU CẦU TUYỂN DỤNG TỪ SAU GIÃN CÁCH ĐẾN HẾT NGÀY 31/10/2021 TRÊN ĐỊA BÀN TỈNH ĐỒNG NAI  
(TUYỂN TRÊN 200 LAO ĐỘNG)</t>
  </si>
  <si>
    <t>NHU CẦU TUYỂN DỤNG ĐẾN 31/10/2021</t>
  </si>
  <si>
    <t>SỐ LƯỢNG DOANH NGHIỆP TRÊN ĐỊA BÀN TỈNH</t>
  </si>
  <si>
    <t>Tính đến 1/11/2021 95% các doanh nghiệp trong KCN, KCX,CCN đã hoạt động trở lại,</t>
  </si>
  <si>
    <t xml:space="preserve"> Tổng số lao động đi làm lại tại doanh nghiệp là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</si>
</sst>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 _₫_-;\-* #,##0\ _₫_-;_-* &quot;-&quot;??\ _₫_-;_-@_-"/>
  </numFmts>
  <fonts count="33" x14ac:knownFonts="1">
    <font>
      <sz val="11"/>
      <color theme="1"/>
      <name val="Arial"/>
      <family val="2"/>
      <charset val="163"/>
      <scheme val="minor"/>
    </font>
    <font>
      <sz val="11"/>
      <color theme="1"/>
      <name val="Calibri"/>
      <family val="2"/>
      <charset val="163"/>
    </font>
    <font>
      <u/>
      <sz val="11"/>
      <color theme="10"/>
      <name val="Calibri"/>
      <family val="2"/>
      <charset val="163"/>
    </font>
    <font>
      <sz val="10"/>
      <name val="Arial"/>
      <family val="2"/>
      <charset val="163"/>
    </font>
    <font>
      <b/>
      <sz val="11"/>
      <color indexed="8"/>
      <name val="Cambria"/>
      <family val="1"/>
      <charset val="163"/>
    </font>
    <font>
      <b/>
      <sz val="9"/>
      <color indexed="81"/>
      <name val="Tahoma"/>
      <family val="2"/>
    </font>
    <font>
      <sz val="9"/>
      <color indexed="81"/>
      <name val="Tahoma"/>
      <family val="2"/>
    </font>
    <font>
      <b/>
      <sz val="12"/>
      <name val="Times New Roman"/>
      <family val="1"/>
      <charset val="163"/>
    </font>
    <font>
      <sz val="12"/>
      <name val="Times New Roman"/>
      <family val="1"/>
      <charset val="163"/>
    </font>
    <font>
      <b/>
      <sz val="12"/>
      <color rgb="FFFF0000"/>
      <name val="Times New Roman"/>
      <family val="1"/>
      <charset val="163"/>
    </font>
    <font>
      <b/>
      <sz val="12"/>
      <color rgb="FF92D050"/>
      <name val="Times New Roman"/>
      <family val="1"/>
      <charset val="163"/>
    </font>
    <font>
      <b/>
      <sz val="12"/>
      <color rgb="FF00B050"/>
      <name val="Times New Roman"/>
      <family val="1"/>
      <charset val="163"/>
    </font>
    <font>
      <b/>
      <sz val="12"/>
      <color rgb="FF0070C0"/>
      <name val="Times New Roman"/>
      <family val="1"/>
      <charset val="163"/>
    </font>
    <font>
      <sz val="12"/>
      <color indexed="8"/>
      <name val="Times New Roman"/>
      <family val="1"/>
      <charset val="163"/>
    </font>
    <font>
      <b/>
      <sz val="12"/>
      <color rgb="FF7030A0"/>
      <name val="Times New Roman"/>
      <family val="1"/>
      <charset val="163"/>
    </font>
    <font>
      <b/>
      <sz val="14"/>
      <color theme="1"/>
      <name val="Times New Roman"/>
      <family val="1"/>
      <charset val="163"/>
    </font>
    <font>
      <sz val="14"/>
      <color theme="1"/>
      <name val="Times New Roman"/>
      <family val="1"/>
      <charset val="163"/>
    </font>
    <font>
      <b/>
      <sz val="12"/>
      <color rgb="FF000000"/>
      <name val="Times New Roman"/>
      <family val="1"/>
      <charset val="163"/>
    </font>
    <font>
      <sz val="11"/>
      <color theme="1"/>
      <name val="Arial"/>
      <family val="2"/>
      <charset val="163"/>
      <scheme val="minor"/>
    </font>
    <font>
      <sz val="14"/>
      <color rgb="FF000000"/>
      <name val="Times New Roman"/>
      <family val="1"/>
      <charset val="163"/>
    </font>
    <font>
      <b/>
      <sz val="14"/>
      <color rgb="FF000000"/>
      <name val="Times New Roman"/>
      <family val="1"/>
      <charset val="163"/>
    </font>
    <font>
      <sz val="14"/>
      <name val="Times New Roman"/>
      <family val="1"/>
      <charset val="163"/>
    </font>
    <font>
      <b/>
      <sz val="14"/>
      <name val="Times New Roman"/>
      <family val="1"/>
      <charset val="163"/>
    </font>
    <font>
      <sz val="11"/>
      <name val="Times New Roman"/>
      <family val="1"/>
      <charset val="163"/>
    </font>
    <font>
      <i/>
      <sz val="14"/>
      <name val="Times New Roman"/>
      <family val="1"/>
      <charset val="163"/>
    </font>
    <font>
      <b/>
      <sz val="16"/>
      <name val="Times New Roman"/>
      <family val="1"/>
      <charset val="163"/>
    </font>
    <font>
      <b/>
      <sz val="11"/>
      <name val="Times New Roman"/>
      <family val="1"/>
      <charset val="163"/>
    </font>
    <font>
      <u/>
      <sz val="11"/>
      <name val="Times New Roman"/>
      <family val="1"/>
      <charset val="163"/>
    </font>
    <font>
      <sz val="9"/>
      <name val="Times New Roman"/>
      <family val="1"/>
      <charset val="163"/>
    </font>
    <font>
      <sz val="11"/>
      <color rgb="FF333E48"/>
      <name val="Times New Roman"/>
      <family val="1"/>
      <charset val="163"/>
    </font>
    <font>
      <sz val="11"/>
      <color rgb="FF333333"/>
      <name val="Times New Roman"/>
      <family val="1"/>
      <charset val="163"/>
    </font>
    <font>
      <u/>
      <sz val="14"/>
      <name val="Times New Roman"/>
      <family val="1"/>
      <charset val="163"/>
    </font>
    <font>
      <sz val="14"/>
      <color rgb="FF333E48"/>
      <name val="Times New Roman"/>
      <family val="1"/>
      <charset val="163"/>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xf numFmtId="0" fontId="3" fillId="0" borderId="0"/>
    <xf numFmtId="164" fontId="18" fillId="0" borderId="0" applyFont="0" applyFill="0" applyBorder="0" applyAlignment="0" applyProtection="0"/>
  </cellStyleXfs>
  <cellXfs count="213">
    <xf numFmtId="0" fontId="0" fillId="0" borderId="0" xfId="0"/>
    <xf numFmtId="0" fontId="8" fillId="0" borderId="0" xfId="0" applyFont="1" applyAlignment="1">
      <alignment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3" fontId="10" fillId="0" borderId="1" xfId="0" applyNumberFormat="1" applyFont="1" applyBorder="1" applyAlignment="1">
      <alignment horizontal="center" vertical="center"/>
    </xf>
    <xf numFmtId="3" fontId="11" fillId="0" borderId="1" xfId="0" applyNumberFormat="1" applyFont="1" applyBorder="1" applyAlignment="1">
      <alignment horizontal="center" vertical="center"/>
    </xf>
    <xf numFmtId="3" fontId="12" fillId="0" borderId="1" xfId="0" applyNumberFormat="1" applyFont="1" applyBorder="1" applyAlignment="1">
      <alignment horizontal="center" vertical="center"/>
    </xf>
    <xf numFmtId="3" fontId="9" fillId="0" borderId="2" xfId="0" applyNumberFormat="1" applyFont="1" applyBorder="1" applyAlignment="1">
      <alignment horizontal="center" vertical="center"/>
    </xf>
    <xf numFmtId="0" fontId="8" fillId="0" borderId="0" xfId="0" applyFont="1" applyFill="1" applyAlignment="1">
      <alignment vertical="center"/>
    </xf>
    <xf numFmtId="0" fontId="8" fillId="0" borderId="1" xfId="0" applyFont="1" applyBorder="1" applyAlignment="1">
      <alignment horizontal="center" vertical="center"/>
    </xf>
    <xf numFmtId="0" fontId="13" fillId="0" borderId="5" xfId="0" applyFont="1" applyBorder="1" applyAlignment="1">
      <alignment vertical="center" wrapText="1"/>
    </xf>
    <xf numFmtId="3" fontId="13" fillId="0" borderId="1" xfId="0" applyNumberFormat="1" applyFont="1" applyBorder="1" applyAlignment="1">
      <alignment vertical="center" wrapText="1"/>
    </xf>
    <xf numFmtId="3" fontId="13" fillId="0" borderId="5" xfId="0" applyNumberFormat="1" applyFont="1" applyBorder="1" applyAlignment="1">
      <alignment horizontal="right" vertical="center" wrapText="1"/>
    </xf>
    <xf numFmtId="3" fontId="8" fillId="0" borderId="5" xfId="0" applyNumberFormat="1" applyFont="1" applyBorder="1" applyAlignment="1">
      <alignment horizontal="right" vertical="center"/>
    </xf>
    <xf numFmtId="3" fontId="14" fillId="0" borderId="1"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Border="1" applyAlignment="1">
      <alignment vertical="center"/>
    </xf>
    <xf numFmtId="0" fontId="17" fillId="0" borderId="0" xfId="0" applyFont="1" applyAlignment="1">
      <alignment horizontal="center" vertical="center"/>
    </xf>
    <xf numFmtId="0" fontId="16" fillId="0" borderId="0" xfId="0" applyFont="1"/>
    <xf numFmtId="0" fontId="15" fillId="0" borderId="1" xfId="0" applyFont="1" applyBorder="1" applyAlignment="1">
      <alignment horizontal="center"/>
    </xf>
    <xf numFmtId="0" fontId="16" fillId="0" borderId="1" xfId="0" applyFont="1" applyBorder="1"/>
    <xf numFmtId="3" fontId="16" fillId="0" borderId="1" xfId="0" applyNumberFormat="1" applyFont="1" applyBorder="1"/>
    <xf numFmtId="0" fontId="15" fillId="0" borderId="1" xfId="0" applyFont="1" applyBorder="1" applyAlignment="1">
      <alignment horizontal="center" wrapText="1"/>
    </xf>
    <xf numFmtId="0" fontId="7" fillId="0" borderId="1" xfId="0" applyFont="1" applyBorder="1" applyAlignment="1">
      <alignment vertical="center"/>
    </xf>
    <xf numFmtId="3" fontId="8" fillId="0" borderId="1" xfId="0" applyNumberFormat="1"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horizontal="center" vertical="center"/>
    </xf>
    <xf numFmtId="0" fontId="21" fillId="0" borderId="0" xfId="0" applyFont="1" applyBorder="1" applyAlignment="1">
      <alignment horizontal="right" vertical="center"/>
    </xf>
    <xf numFmtId="0" fontId="22" fillId="0" borderId="0" xfId="0" applyFont="1" applyBorder="1" applyAlignment="1">
      <alignment horizontal="center" vertical="center"/>
    </xf>
    <xf numFmtId="0" fontId="23" fillId="0" borderId="0" xfId="0" applyFont="1" applyBorder="1" applyAlignment="1">
      <alignment horizontal="left" vertical="center"/>
    </xf>
    <xf numFmtId="0" fontId="23" fillId="0" borderId="0" xfId="0" applyFont="1" applyBorder="1" applyAlignment="1">
      <alignment horizontal="right" vertical="center"/>
    </xf>
    <xf numFmtId="0" fontId="23" fillId="0" borderId="0" xfId="0" applyFont="1" applyBorder="1" applyAlignment="1">
      <alignment horizontal="center" vertical="center"/>
    </xf>
    <xf numFmtId="0" fontId="24" fillId="0" borderId="0" xfId="0" applyFont="1" applyBorder="1" applyAlignment="1">
      <alignment horizontal="center" vertical="center"/>
    </xf>
    <xf numFmtId="0" fontId="26" fillId="0" borderId="0" xfId="0" applyFont="1" applyBorder="1" applyAlignment="1">
      <alignment horizontal="center" vertical="center"/>
    </xf>
    <xf numFmtId="0" fontId="26" fillId="0" borderId="1" xfId="0" applyFont="1" applyBorder="1" applyAlignment="1">
      <alignment horizontal="center" vertical="center" wrapText="1"/>
    </xf>
    <xf numFmtId="49" fontId="26" fillId="0" borderId="1"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3" fontId="26" fillId="0" borderId="1" xfId="0" applyNumberFormat="1" applyFont="1" applyBorder="1" applyAlignment="1">
      <alignment horizontal="center" vertical="center" wrapText="1"/>
    </xf>
    <xf numFmtId="3" fontId="26" fillId="0" borderId="1" xfId="0" applyNumberFormat="1" applyFont="1" applyBorder="1" applyAlignment="1">
      <alignment horizontal="left" vertical="center" wrapText="1"/>
    </xf>
    <xf numFmtId="3" fontId="26" fillId="0" borderId="1" xfId="0" applyNumberFormat="1" applyFont="1" applyBorder="1" applyAlignment="1">
      <alignment horizontal="right" vertical="center" wrapText="1"/>
    </xf>
    <xf numFmtId="3" fontId="26" fillId="0" borderId="5" xfId="0" applyNumberFormat="1" applyFont="1" applyBorder="1" applyAlignment="1">
      <alignment horizontal="left" vertical="center" wrapText="1"/>
    </xf>
    <xf numFmtId="3" fontId="26" fillId="0" borderId="0"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49" fontId="23" fillId="0" borderId="1" xfId="0" applyNumberFormat="1" applyFont="1" applyBorder="1" applyAlignment="1">
      <alignment horizontal="center" vertical="center" wrapText="1"/>
    </xf>
    <xf numFmtId="0" fontId="23" fillId="0" borderId="1" xfId="0" applyFont="1" applyBorder="1" applyAlignment="1">
      <alignment horizontal="right" vertical="center" wrapText="1"/>
    </xf>
    <xf numFmtId="49" fontId="23" fillId="0" borderId="1" xfId="0" applyNumberFormat="1" applyFont="1" applyBorder="1" applyAlignment="1">
      <alignment horizontal="left" vertical="center" wrapText="1"/>
    </xf>
    <xf numFmtId="49" fontId="23" fillId="0" borderId="5" xfId="0" applyNumberFormat="1" applyFont="1" applyBorder="1" applyAlignment="1">
      <alignment horizontal="left" vertical="center" wrapText="1"/>
    </xf>
    <xf numFmtId="0" fontId="23" fillId="0" borderId="1" xfId="0" quotePrefix="1" applyFont="1" applyBorder="1" applyAlignment="1">
      <alignment horizontal="center" vertical="center" wrapText="1"/>
    </xf>
    <xf numFmtId="0" fontId="23" fillId="0" borderId="5" xfId="0" applyFont="1" applyBorder="1" applyAlignment="1">
      <alignment horizontal="left" vertical="center" wrapText="1"/>
    </xf>
    <xf numFmtId="14" fontId="23" fillId="0" borderId="1" xfId="0" applyNumberFormat="1" applyFont="1" applyBorder="1" applyAlignment="1">
      <alignment horizontal="right" vertical="center" wrapText="1"/>
    </xf>
    <xf numFmtId="165" fontId="23" fillId="0" borderId="1" xfId="4" applyNumberFormat="1" applyFont="1" applyBorder="1" applyAlignment="1">
      <alignment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xf>
    <xf numFmtId="0" fontId="23"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3" fillId="0" borderId="1" xfId="1" applyFont="1" applyBorder="1" applyAlignment="1">
      <alignment horizontal="center" vertical="center" wrapText="1"/>
    </xf>
    <xf numFmtId="0" fontId="23" fillId="0" borderId="1" xfId="1" applyFont="1" applyBorder="1" applyAlignment="1">
      <alignment horizontal="right" vertical="center" wrapText="1"/>
    </xf>
    <xf numFmtId="0" fontId="23" fillId="0" borderId="1" xfId="1" applyFont="1" applyBorder="1" applyAlignment="1">
      <alignment horizontal="right" vertical="center"/>
    </xf>
    <xf numFmtId="0" fontId="23" fillId="0" borderId="1" xfId="1" applyFont="1" applyBorder="1" applyAlignment="1">
      <alignment horizontal="left" vertical="center" wrapText="1"/>
    </xf>
    <xf numFmtId="0" fontId="23" fillId="0" borderId="5" xfId="1" applyFont="1" applyFill="1" applyBorder="1" applyAlignment="1">
      <alignment horizontal="left" vertical="center" wrapText="1"/>
    </xf>
    <xf numFmtId="14" fontId="23" fillId="0" borderId="1" xfId="1" applyNumberFormat="1" applyFont="1" applyBorder="1" applyAlignment="1">
      <alignment horizontal="right" vertical="center" wrapText="1"/>
    </xf>
    <xf numFmtId="0" fontId="23" fillId="0" borderId="1" xfId="0" quotePrefix="1" applyFont="1" applyBorder="1" applyAlignment="1">
      <alignment horizontal="left" vertical="center" wrapText="1"/>
    </xf>
    <xf numFmtId="0" fontId="23" fillId="0" borderId="0" xfId="0" applyFont="1" applyBorder="1" applyAlignment="1">
      <alignment horizontal="center" vertical="center" wrapText="1"/>
    </xf>
    <xf numFmtId="49" fontId="23" fillId="0" borderId="1" xfId="0" quotePrefix="1" applyNumberFormat="1" applyFont="1" applyBorder="1" applyAlignment="1">
      <alignment horizontal="center" vertical="center" wrapText="1"/>
    </xf>
    <xf numFmtId="0" fontId="23" fillId="0" borderId="1" xfId="0" quotePrefix="1" applyFont="1" applyBorder="1" applyAlignment="1">
      <alignment horizontal="center" vertical="center"/>
    </xf>
    <xf numFmtId="0" fontId="23" fillId="0" borderId="1" xfId="0" applyFont="1" applyBorder="1" applyAlignment="1">
      <alignment horizontal="right" vertical="center"/>
    </xf>
    <xf numFmtId="14" fontId="23" fillId="0" borderId="1" xfId="0" applyNumberFormat="1" applyFont="1" applyBorder="1" applyAlignment="1">
      <alignment horizontal="right" vertical="center"/>
    </xf>
    <xf numFmtId="49" fontId="23" fillId="0" borderId="1" xfId="1" applyNumberFormat="1" applyFont="1" applyBorder="1" applyAlignment="1">
      <alignment horizontal="center" vertical="center" wrapText="1"/>
    </xf>
    <xf numFmtId="14" fontId="23" fillId="2" borderId="1" xfId="0" applyNumberFormat="1" applyFont="1" applyFill="1" applyBorder="1" applyAlignment="1">
      <alignment horizontal="right" vertical="center" wrapText="1"/>
    </xf>
    <xf numFmtId="0" fontId="23" fillId="0" borderId="5" xfId="1" applyFont="1" applyBorder="1" applyAlignment="1">
      <alignment horizontal="left" vertical="center" wrapText="1"/>
    </xf>
    <xf numFmtId="0" fontId="23" fillId="0" borderId="1" xfId="0" applyFont="1" applyBorder="1" applyAlignment="1">
      <alignment horizontal="center" vertical="center" wrapText="1" readingOrder="2"/>
    </xf>
    <xf numFmtId="0" fontId="23" fillId="0" borderId="1" xfId="0" applyFont="1" applyBorder="1" applyAlignment="1">
      <alignment horizontal="left" vertical="center" wrapText="1" readingOrder="2"/>
    </xf>
    <xf numFmtId="0" fontId="23" fillId="0" borderId="1" xfId="0" applyFont="1" applyBorder="1" applyAlignment="1">
      <alignment horizontal="right" vertical="center" wrapText="1" readingOrder="2"/>
    </xf>
    <xf numFmtId="0" fontId="23" fillId="0" borderId="5" xfId="0" applyFont="1" applyBorder="1" applyAlignment="1">
      <alignment horizontal="left" vertical="center" wrapText="1" readingOrder="2"/>
    </xf>
    <xf numFmtId="14" fontId="23" fillId="0" borderId="1" xfId="0" applyNumberFormat="1" applyFont="1" applyBorder="1" applyAlignment="1">
      <alignment horizontal="right" vertical="center" wrapText="1" readingOrder="2"/>
    </xf>
    <xf numFmtId="0" fontId="23" fillId="0" borderId="0" xfId="0" applyFont="1" applyBorder="1" applyAlignment="1">
      <alignment horizontal="center" vertical="center" wrapText="1" readingOrder="2"/>
    </xf>
    <xf numFmtId="49" fontId="23" fillId="0" borderId="1" xfId="1" quotePrefix="1" applyNumberFormat="1" applyFont="1" applyBorder="1" applyAlignment="1">
      <alignment horizontal="center" vertical="center" wrapText="1"/>
    </xf>
    <xf numFmtId="0" fontId="23" fillId="0" borderId="1" xfId="1" quotePrefix="1" applyFont="1" applyBorder="1" applyAlignment="1">
      <alignment horizontal="center" vertical="center" wrapText="1"/>
    </xf>
    <xf numFmtId="14" fontId="23" fillId="0" borderId="1" xfId="1" applyNumberFormat="1" applyFont="1" applyBorder="1" applyAlignment="1">
      <alignment horizontal="right" vertical="center"/>
    </xf>
    <xf numFmtId="0" fontId="23" fillId="0" borderId="1" xfId="1" quotePrefix="1" applyFont="1" applyFill="1" applyBorder="1" applyAlignment="1">
      <alignment horizontal="center" vertical="center" wrapText="1"/>
    </xf>
    <xf numFmtId="14" fontId="23" fillId="3" borderId="1" xfId="1" applyNumberFormat="1" applyFont="1" applyFill="1" applyBorder="1" applyAlignment="1">
      <alignment horizontal="right" vertical="center" wrapText="1"/>
    </xf>
    <xf numFmtId="0" fontId="23" fillId="0" borderId="1" xfId="1" applyFont="1" applyFill="1" applyBorder="1" applyAlignment="1">
      <alignment horizontal="right" vertical="center" wrapText="1"/>
    </xf>
    <xf numFmtId="0" fontId="27" fillId="0" borderId="1" xfId="2" quotePrefix="1" applyFont="1" applyBorder="1" applyAlignment="1">
      <alignment horizontal="center" vertical="center" wrapText="1"/>
    </xf>
    <xf numFmtId="0" fontId="23" fillId="0" borderId="1" xfId="1" applyFont="1" applyBorder="1" applyAlignment="1">
      <alignment horizontal="center" vertical="center"/>
    </xf>
    <xf numFmtId="0" fontId="23" fillId="0" borderId="1" xfId="1" quotePrefix="1" applyFont="1" applyBorder="1" applyAlignment="1">
      <alignment horizontal="center" vertical="center"/>
    </xf>
    <xf numFmtId="0" fontId="23" fillId="0" borderId="5" xfId="1" applyFont="1" applyBorder="1" applyAlignment="1">
      <alignment horizontal="left" vertical="center"/>
    </xf>
    <xf numFmtId="0" fontId="23" fillId="3" borderId="1" xfId="1" applyFont="1" applyFill="1" applyBorder="1" applyAlignment="1">
      <alignment horizontal="left" vertical="center" wrapText="1"/>
    </xf>
    <xf numFmtId="0" fontId="23" fillId="3" borderId="1" xfId="1" applyFont="1" applyFill="1" applyBorder="1" applyAlignment="1">
      <alignment horizontal="center" vertical="center" wrapText="1"/>
    </xf>
    <xf numFmtId="49" fontId="23" fillId="3" borderId="1" xfId="1" quotePrefix="1" applyNumberFormat="1" applyFont="1" applyFill="1" applyBorder="1" applyAlignment="1">
      <alignment horizontal="center" vertical="center" wrapText="1"/>
    </xf>
    <xf numFmtId="0" fontId="27" fillId="0" borderId="1" xfId="1" applyFont="1" applyBorder="1" applyAlignment="1">
      <alignment horizontal="left" vertical="center" wrapText="1"/>
    </xf>
    <xf numFmtId="0" fontId="23" fillId="3" borderId="1" xfId="1" quotePrefix="1" applyFont="1" applyFill="1" applyBorder="1" applyAlignment="1">
      <alignment horizontal="center" vertical="center" wrapText="1"/>
    </xf>
    <xf numFmtId="0" fontId="23" fillId="0" borderId="1" xfId="3" applyFont="1" applyBorder="1" applyAlignment="1">
      <alignment horizontal="left" vertical="center" wrapText="1"/>
    </xf>
    <xf numFmtId="0" fontId="8" fillId="0" borderId="1" xfId="0" applyFont="1" applyBorder="1" applyAlignment="1">
      <alignment horizontal="center" vertical="center" wrapText="1"/>
    </xf>
    <xf numFmtId="0" fontId="23" fillId="2" borderId="1" xfId="0" applyFont="1" applyFill="1" applyBorder="1" applyAlignment="1">
      <alignment horizontal="right" vertical="center" wrapText="1"/>
    </xf>
    <xf numFmtId="0" fontId="23" fillId="0" borderId="5" xfId="0" quotePrefix="1" applyFont="1" applyBorder="1" applyAlignment="1">
      <alignment horizontal="left" vertical="center" wrapText="1"/>
    </xf>
    <xf numFmtId="0" fontId="23" fillId="3" borderId="1" xfId="3" applyFont="1" applyFill="1" applyBorder="1" applyAlignment="1">
      <alignment horizontal="center" vertical="center" wrapText="1"/>
    </xf>
    <xf numFmtId="0" fontId="23" fillId="3" borderId="1" xfId="3" applyFont="1" applyFill="1" applyBorder="1" applyAlignment="1">
      <alignment horizontal="left" vertical="center" wrapText="1"/>
    </xf>
    <xf numFmtId="49" fontId="23" fillId="3" borderId="1" xfId="1" applyNumberFormat="1" applyFont="1" applyFill="1" applyBorder="1" applyAlignment="1">
      <alignment horizontal="center" vertical="center" wrapText="1"/>
    </xf>
    <xf numFmtId="0" fontId="23" fillId="3" borderId="1" xfId="1" applyFont="1" applyFill="1" applyBorder="1" applyAlignment="1">
      <alignment horizontal="right" vertical="center" wrapText="1"/>
    </xf>
    <xf numFmtId="0" fontId="23" fillId="3" borderId="5" xfId="1" quotePrefix="1" applyFont="1" applyFill="1" applyBorder="1" applyAlignment="1">
      <alignment horizontal="left" vertical="center" wrapText="1"/>
    </xf>
    <xf numFmtId="0" fontId="8" fillId="0" borderId="1" xfId="1" applyFont="1" applyBorder="1" applyAlignment="1">
      <alignment horizontal="center" vertical="center" wrapText="1"/>
    </xf>
    <xf numFmtId="0" fontId="28" fillId="0" borderId="1" xfId="1" applyFont="1" applyBorder="1" applyAlignment="1">
      <alignment horizontal="left" vertical="center"/>
    </xf>
    <xf numFmtId="0" fontId="8" fillId="0" borderId="1" xfId="1" applyFont="1" applyBorder="1" applyAlignment="1">
      <alignment horizontal="left" vertical="center"/>
    </xf>
    <xf numFmtId="0" fontId="23" fillId="0" borderId="1" xfId="0" applyFont="1" applyFill="1" applyBorder="1" applyAlignment="1">
      <alignment horizontal="left" vertical="center" wrapText="1"/>
    </xf>
    <xf numFmtId="0" fontId="8" fillId="0" borderId="1" xfId="1" applyFont="1" applyBorder="1" applyAlignment="1">
      <alignment horizontal="center" vertical="center"/>
    </xf>
    <xf numFmtId="0" fontId="23" fillId="0" borderId="0" xfId="1" applyFont="1" applyBorder="1" applyAlignment="1">
      <alignment horizontal="center" vertical="center"/>
    </xf>
    <xf numFmtId="0" fontId="23" fillId="0" borderId="1" xfId="1" applyFont="1" applyBorder="1" applyAlignment="1">
      <alignment vertical="center" wrapText="1"/>
    </xf>
    <xf numFmtId="14" fontId="23" fillId="0" borderId="1" xfId="0" applyNumberFormat="1" applyFont="1" applyBorder="1" applyAlignment="1">
      <alignment vertical="center" wrapText="1"/>
    </xf>
    <xf numFmtId="3" fontId="23" fillId="0" borderId="1" xfId="1" applyNumberFormat="1" applyFont="1" applyBorder="1" applyAlignment="1">
      <alignment horizontal="left" vertical="center" wrapText="1"/>
    </xf>
    <xf numFmtId="0" fontId="23" fillId="0" borderId="1" xfId="0" applyFont="1" applyBorder="1" applyAlignment="1">
      <alignment horizontal="right" vertical="center" readingOrder="2"/>
    </xf>
    <xf numFmtId="0" fontId="23" fillId="0" borderId="0" xfId="0" applyFont="1" applyBorder="1" applyAlignment="1">
      <alignment horizontal="center" vertical="center" readingOrder="2"/>
    </xf>
    <xf numFmtId="49" fontId="23" fillId="0" borderId="1" xfId="1" applyNumberFormat="1" applyFont="1" applyFill="1" applyBorder="1" applyAlignment="1">
      <alignment horizontal="center" vertical="center" wrapText="1"/>
    </xf>
    <xf numFmtId="0" fontId="23" fillId="0" borderId="5" xfId="0" applyFont="1" applyBorder="1" applyAlignment="1">
      <alignment horizontal="left" vertical="center"/>
    </xf>
    <xf numFmtId="0" fontId="23" fillId="0" borderId="1" xfId="1" applyFont="1" applyFill="1" applyBorder="1" applyAlignment="1">
      <alignment horizontal="right" vertical="center"/>
    </xf>
    <xf numFmtId="0" fontId="23" fillId="0" borderId="1" xfId="1" applyFont="1" applyBorder="1" applyAlignment="1">
      <alignment horizontal="left" vertical="center"/>
    </xf>
    <xf numFmtId="14" fontId="23" fillId="0" borderId="1" xfId="0" applyNumberFormat="1" applyFont="1" applyBorder="1" applyAlignment="1">
      <alignment horizontal="center" vertical="center" wrapText="1"/>
    </xf>
    <xf numFmtId="49" fontId="23" fillId="0" borderId="1" xfId="0" quotePrefix="1" applyNumberFormat="1" applyFont="1" applyBorder="1" applyAlignment="1">
      <alignment vertical="center" wrapText="1"/>
    </xf>
    <xf numFmtId="0" fontId="23" fillId="0" borderId="5" xfId="0" applyFont="1" applyBorder="1" applyAlignment="1">
      <alignment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left" vertical="center"/>
    </xf>
    <xf numFmtId="0" fontId="23" fillId="4" borderId="1" xfId="0" applyFont="1" applyFill="1" applyBorder="1" applyAlignment="1">
      <alignment horizontal="center" vertical="center"/>
    </xf>
    <xf numFmtId="0" fontId="23" fillId="0" borderId="1" xfId="1" applyFont="1" applyFill="1" applyBorder="1" applyAlignment="1">
      <alignment vertical="center" wrapText="1"/>
    </xf>
    <xf numFmtId="0" fontId="23" fillId="0" borderId="1" xfId="1" applyFont="1" applyBorder="1" applyAlignment="1">
      <alignment wrapText="1"/>
    </xf>
    <xf numFmtId="14" fontId="23" fillId="0" borderId="1" xfId="1" applyNumberFormat="1" applyFont="1" applyBorder="1" applyAlignment="1">
      <alignment vertical="center" wrapText="1"/>
    </xf>
    <xf numFmtId="0" fontId="29" fillId="0" borderId="1" xfId="0" applyFont="1" applyBorder="1" applyAlignment="1">
      <alignment horizontal="left" vertical="center" wrapText="1"/>
    </xf>
    <xf numFmtId="0" fontId="29" fillId="0" borderId="1" xfId="0" applyFont="1" applyBorder="1" applyAlignment="1">
      <alignment horizontal="left" vertical="center"/>
    </xf>
    <xf numFmtId="0" fontId="23" fillId="0" borderId="1" xfId="0" quotePrefix="1" applyFont="1" applyBorder="1" applyAlignment="1">
      <alignment vertical="center" wrapText="1"/>
    </xf>
    <xf numFmtId="0" fontId="30" fillId="0" borderId="1" xfId="0" applyFont="1" applyBorder="1" applyAlignment="1">
      <alignment horizontal="left" vertical="center"/>
    </xf>
    <xf numFmtId="0" fontId="29" fillId="0" borderId="1" xfId="0" applyFont="1" applyBorder="1" applyAlignment="1">
      <alignment wrapText="1"/>
    </xf>
    <xf numFmtId="0" fontId="23" fillId="0" borderId="4" xfId="0" applyFont="1" applyBorder="1" applyAlignment="1">
      <alignment horizontal="right" vertical="center"/>
    </xf>
    <xf numFmtId="0" fontId="21" fillId="0" borderId="0" xfId="0" applyFont="1" applyBorder="1" applyAlignment="1">
      <alignment horizontal="center" vertical="center" wrapText="1"/>
    </xf>
    <xf numFmtId="0" fontId="21" fillId="0" borderId="0" xfId="0" applyFont="1" applyBorder="1" applyAlignment="1">
      <alignment horizontal="left" vertical="center" wrapText="1"/>
    </xf>
    <xf numFmtId="3" fontId="21" fillId="0" borderId="0" xfId="0" applyNumberFormat="1" applyFont="1" applyBorder="1" applyAlignment="1">
      <alignment horizontal="right" vertical="center" wrapText="1"/>
    </xf>
    <xf numFmtId="0" fontId="21" fillId="0" borderId="0" xfId="0" applyFont="1" applyBorder="1" applyAlignment="1">
      <alignment horizontal="right" vertical="center" wrapText="1"/>
    </xf>
    <xf numFmtId="0" fontId="22" fillId="0" borderId="0" xfId="0" applyFont="1" applyBorder="1" applyAlignment="1">
      <alignment horizontal="center" vertical="center" wrapText="1"/>
    </xf>
    <xf numFmtId="3" fontId="22"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2" fillId="0" borderId="5" xfId="0" applyNumberFormat="1" applyFont="1" applyBorder="1" applyAlignment="1">
      <alignment horizontal="center" vertical="center" wrapText="1"/>
    </xf>
    <xf numFmtId="3" fontId="22" fillId="0" borderId="1" xfId="0" applyNumberFormat="1" applyFont="1" applyBorder="1" applyAlignment="1">
      <alignment horizontal="left" vertical="center" wrapText="1"/>
    </xf>
    <xf numFmtId="3" fontId="22" fillId="0" borderId="1" xfId="0" applyNumberFormat="1" applyFont="1" applyBorder="1" applyAlignment="1">
      <alignment horizontal="right" vertical="center" wrapText="1"/>
    </xf>
    <xf numFmtId="3" fontId="22" fillId="0" borderId="5" xfId="0" applyNumberFormat="1" applyFont="1" applyBorder="1" applyAlignment="1">
      <alignment horizontal="left" vertical="center" wrapText="1"/>
    </xf>
    <xf numFmtId="3" fontId="22" fillId="0" borderId="0"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49" fontId="21" fillId="0" borderId="1" xfId="0" applyNumberFormat="1" applyFont="1" applyBorder="1" applyAlignment="1">
      <alignment horizontal="center" vertical="center" wrapText="1"/>
    </xf>
    <xf numFmtId="3" fontId="21" fillId="0" borderId="1" xfId="0" applyNumberFormat="1" applyFont="1" applyBorder="1" applyAlignment="1">
      <alignment horizontal="right" vertical="center" wrapText="1"/>
    </xf>
    <xf numFmtId="0" fontId="21" fillId="0" borderId="1" xfId="0" applyFont="1" applyBorder="1" applyAlignment="1">
      <alignment horizontal="right" vertical="center" wrapText="1"/>
    </xf>
    <xf numFmtId="49" fontId="21" fillId="0" borderId="1" xfId="0" applyNumberFormat="1" applyFont="1" applyBorder="1" applyAlignment="1">
      <alignment horizontal="left" vertical="center" wrapText="1"/>
    </xf>
    <xf numFmtId="49" fontId="21" fillId="0" borderId="5" xfId="0" applyNumberFormat="1" applyFont="1" applyBorder="1" applyAlignment="1">
      <alignment horizontal="left" vertical="center" wrapText="1"/>
    </xf>
    <xf numFmtId="0" fontId="21" fillId="0" borderId="1" xfId="0" quotePrefix="1" applyFont="1" applyBorder="1" applyAlignment="1">
      <alignment horizontal="center" vertical="center" wrapText="1"/>
    </xf>
    <xf numFmtId="0" fontId="21" fillId="0" borderId="5" xfId="0" applyFont="1" applyBorder="1" applyAlignment="1">
      <alignment horizontal="left" vertical="center" wrapText="1"/>
    </xf>
    <xf numFmtId="14" fontId="21" fillId="0" borderId="1" xfId="0" applyNumberFormat="1" applyFont="1" applyBorder="1" applyAlignment="1">
      <alignment horizontal="right" vertical="center" wrapText="1"/>
    </xf>
    <xf numFmtId="165" fontId="21" fillId="0" borderId="1" xfId="4" applyNumberFormat="1" applyFont="1" applyBorder="1" applyAlignment="1">
      <alignment vertical="center" wrapText="1"/>
    </xf>
    <xf numFmtId="0" fontId="21" fillId="0" borderId="1" xfId="0" applyFont="1" applyBorder="1" applyAlignment="1">
      <alignment vertical="center" wrapText="1"/>
    </xf>
    <xf numFmtId="0" fontId="21" fillId="0"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Border="1" applyAlignment="1">
      <alignment horizontal="center" vertical="center" wrapText="1"/>
    </xf>
    <xf numFmtId="3" fontId="21" fillId="0" borderId="1" xfId="1" applyNumberFormat="1" applyFont="1" applyBorder="1" applyAlignment="1">
      <alignment horizontal="right" vertical="center" wrapText="1"/>
    </xf>
    <xf numFmtId="0" fontId="21" fillId="0" borderId="1" xfId="1" applyFont="1" applyBorder="1" applyAlignment="1">
      <alignment horizontal="right" vertical="center" wrapText="1"/>
    </xf>
    <xf numFmtId="0" fontId="21" fillId="0" borderId="1" xfId="1" applyFont="1" applyBorder="1" applyAlignment="1">
      <alignment horizontal="left" vertical="center" wrapText="1"/>
    </xf>
    <xf numFmtId="0" fontId="21" fillId="0" borderId="5" xfId="1" applyFont="1" applyFill="1" applyBorder="1" applyAlignment="1">
      <alignment horizontal="left" vertical="center" wrapText="1"/>
    </xf>
    <xf numFmtId="14" fontId="21" fillId="0" borderId="1" xfId="1" applyNumberFormat="1" applyFont="1" applyBorder="1" applyAlignment="1">
      <alignment horizontal="right" vertical="center" wrapText="1"/>
    </xf>
    <xf numFmtId="0" fontId="21" fillId="0" borderId="1" xfId="0" quotePrefix="1" applyFont="1" applyBorder="1" applyAlignment="1">
      <alignment horizontal="left" vertical="center" wrapText="1"/>
    </xf>
    <xf numFmtId="49" fontId="21" fillId="0" borderId="1" xfId="1" quotePrefix="1" applyNumberFormat="1" applyFont="1" applyBorder="1" applyAlignment="1">
      <alignment horizontal="center" vertical="center" wrapText="1"/>
    </xf>
    <xf numFmtId="0" fontId="21" fillId="0" borderId="5" xfId="1" applyFont="1" applyBorder="1" applyAlignment="1">
      <alignment horizontal="left" vertical="center" wrapText="1"/>
    </xf>
    <xf numFmtId="14" fontId="21" fillId="3" borderId="1" xfId="1" applyNumberFormat="1" applyFont="1" applyFill="1" applyBorder="1" applyAlignment="1">
      <alignment horizontal="right" vertical="center" wrapText="1"/>
    </xf>
    <xf numFmtId="0" fontId="31" fillId="0" borderId="1" xfId="2" quotePrefix="1" applyFont="1" applyBorder="1" applyAlignment="1">
      <alignment horizontal="center" vertical="center" wrapText="1"/>
    </xf>
    <xf numFmtId="49" fontId="21" fillId="0" borderId="1" xfId="1" applyNumberFormat="1" applyFont="1" applyBorder="1" applyAlignment="1">
      <alignment horizontal="center" vertical="center" wrapText="1"/>
    </xf>
    <xf numFmtId="49" fontId="21" fillId="0" borderId="1" xfId="0" quotePrefix="1" applyNumberFormat="1" applyFont="1" applyBorder="1" applyAlignment="1">
      <alignment horizontal="center" vertical="center" wrapText="1"/>
    </xf>
    <xf numFmtId="49" fontId="21" fillId="0" borderId="1" xfId="0" quotePrefix="1" applyNumberFormat="1" applyFont="1" applyBorder="1" applyAlignment="1">
      <alignment vertical="center" wrapText="1"/>
    </xf>
    <xf numFmtId="3" fontId="21" fillId="0" borderId="1" xfId="0" applyNumberFormat="1" applyFont="1" applyBorder="1" applyAlignment="1">
      <alignment vertical="center" wrapText="1"/>
    </xf>
    <xf numFmtId="0" fontId="21" fillId="0" borderId="5" xfId="0" applyFont="1" applyBorder="1" applyAlignment="1">
      <alignment vertical="center" wrapText="1"/>
    </xf>
    <xf numFmtId="14" fontId="21" fillId="0" borderId="1" xfId="0" applyNumberFormat="1" applyFont="1" applyBorder="1" applyAlignment="1">
      <alignment vertical="center" wrapText="1"/>
    </xf>
    <xf numFmtId="14" fontId="21" fillId="0" borderId="1" xfId="0" applyNumberFormat="1" applyFont="1" applyBorder="1" applyAlignment="1">
      <alignment horizontal="center" vertical="center" wrapText="1"/>
    </xf>
    <xf numFmtId="14" fontId="21" fillId="0" borderId="2" xfId="0" applyNumberFormat="1" applyFont="1" applyBorder="1" applyAlignment="1">
      <alignment horizontal="center" vertical="center" wrapText="1"/>
    </xf>
    <xf numFmtId="0" fontId="32" fillId="0" borderId="1" xfId="0" applyFont="1" applyBorder="1" applyAlignment="1">
      <alignment horizontal="left" vertical="center" wrapText="1"/>
    </xf>
    <xf numFmtId="0" fontId="21" fillId="0" borderId="1" xfId="0" quotePrefix="1" applyFont="1" applyBorder="1" applyAlignment="1">
      <alignment vertical="center" wrapText="1"/>
    </xf>
    <xf numFmtId="0" fontId="21" fillId="0" borderId="4" xfId="0" applyFont="1" applyBorder="1" applyAlignment="1">
      <alignment horizontal="right" vertical="center" wrapText="1"/>
    </xf>
    <xf numFmtId="3" fontId="8" fillId="0" borderId="1" xfId="0" applyNumberFormat="1" applyFont="1" applyFill="1" applyBorder="1" applyAlignment="1">
      <alignment vertical="center"/>
    </xf>
    <xf numFmtId="0" fontId="20"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5" fillId="0" borderId="0"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49" fontId="26" fillId="0" borderId="1" xfId="0" applyNumberFormat="1" applyFont="1" applyBorder="1" applyAlignment="1">
      <alignment horizontal="center" vertical="center" wrapText="1"/>
    </xf>
    <xf numFmtId="0" fontId="22" fillId="0" borderId="0"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49" fontId="22" fillId="0" borderId="1" xfId="0" applyNumberFormat="1" applyFont="1" applyBorder="1" applyAlignment="1">
      <alignment horizontal="center" vertical="center" wrapText="1"/>
    </xf>
    <xf numFmtId="3" fontId="22"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5" fillId="0" borderId="1" xfId="0" applyFont="1" applyBorder="1" applyAlignment="1">
      <alignment horizontal="center"/>
    </xf>
    <xf numFmtId="0" fontId="15" fillId="0" borderId="2" xfId="0" applyFont="1" applyBorder="1" applyAlignment="1">
      <alignment horizontal="center" wrapText="1"/>
    </xf>
    <xf numFmtId="0" fontId="15" fillId="0" borderId="4" xfId="0" applyFont="1" applyBorder="1" applyAlignment="1">
      <alignment horizontal="center"/>
    </xf>
  </cellXfs>
  <cellStyles count="5">
    <cellStyle name="Bình thường" xfId="0" builtinId="0"/>
    <cellStyle name="Dấu phẩy" xfId="4" builtinId="3"/>
    <cellStyle name="Hyperlink 2" xfId="2" xr:uid="{00000000-0005-0000-0000-000001000000}"/>
    <cellStyle name="Normal 2" xfId="3" xr:uid="{00000000-0005-0000-0000-000003000000}"/>
    <cellStyle name="Normal 3"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drawing1.xml><?xml version="1.0" encoding="utf-8"?>
<xdr:wsDr xmlns:xdr="http://schemas.openxmlformats.org/drawingml/2006/spreadsheetDrawing" xmlns:a="http://schemas.openxmlformats.org/drawingml/2006/main">
  <xdr:twoCellAnchor>
    <xdr:from>
      <xdr:col>1</xdr:col>
      <xdr:colOff>1285869</xdr:colOff>
      <xdr:row>3</xdr:row>
      <xdr:rowOff>23813</xdr:rowOff>
    </xdr:from>
    <xdr:to>
      <xdr:col>2</xdr:col>
      <xdr:colOff>130963</xdr:colOff>
      <xdr:row>3</xdr:row>
      <xdr:rowOff>23813</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1750213" y="631032"/>
          <a:ext cx="15835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1245048</xdr:colOff>
      <xdr:row>2</xdr:row>
      <xdr:rowOff>268742</xdr:rowOff>
    </xdr:from>
    <xdr:to>
      <xdr:col>2</xdr:col>
      <xdr:colOff>90142</xdr:colOff>
      <xdr:row>2</xdr:row>
      <xdr:rowOff>268742</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272143</xdr:colOff>
      <xdr:row>2</xdr:row>
      <xdr:rowOff>1</xdr:rowOff>
    </xdr:from>
    <xdr:to>
      <xdr:col>8</xdr:col>
      <xdr:colOff>2231571</xdr:colOff>
      <xdr:row>2</xdr:row>
      <xdr:rowOff>1</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2045043" y="514351"/>
          <a:ext cx="18641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1387923</xdr:colOff>
      <xdr:row>3</xdr:row>
      <xdr:rowOff>14742</xdr:rowOff>
    </xdr:from>
    <xdr:to>
      <xdr:col>2</xdr:col>
      <xdr:colOff>233017</xdr:colOff>
      <xdr:row>3</xdr:row>
      <xdr:rowOff>14742</xdr:rowOff>
    </xdr:to>
    <xdr:cxnSp macro="">
      <xdr:nvCxnSpPr>
        <xdr:cNvPr id="2" name="Straight Connector 1">
          <a:extLst>
            <a:ext uri="{FF2B5EF4-FFF2-40B4-BE49-F238E27FC236}">
              <a16:creationId xmlns:a16="http://schemas.microsoft.com/office/drawing/2014/main" id="{00000000-0008-0000-0100-000002000000}"/>
            </a:ext>
          </a:extLst>
        </xdr:cNvPr>
        <xdr:cNvCxnSpPr/>
      </xdr:nvCxnSpPr>
      <xdr:spPr>
        <a:xfrm>
          <a:off x="1797498" y="104344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555625</xdr:colOff>
      <xdr:row>2</xdr:row>
      <xdr:rowOff>15875</xdr:rowOff>
    </xdr:from>
    <xdr:to>
      <xdr:col>14</xdr:col>
      <xdr:colOff>2889250</xdr:colOff>
      <xdr:row>2</xdr:row>
      <xdr:rowOff>15875</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14224000" y="673100"/>
          <a:ext cx="2333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1245048</xdr:colOff>
      <xdr:row>2</xdr:row>
      <xdr:rowOff>268742</xdr:rowOff>
    </xdr:from>
    <xdr:to>
      <xdr:col>2</xdr:col>
      <xdr:colOff>90142</xdr:colOff>
      <xdr:row>2</xdr:row>
      <xdr:rowOff>268742</xdr:rowOff>
    </xdr:to>
    <xdr:cxnSp macro="">
      <xdr:nvCxnSpPr>
        <xdr:cNvPr id="2" name="Straight Connector 1">
          <a:extLst>
            <a:ext uri="{FF2B5EF4-FFF2-40B4-BE49-F238E27FC236}">
              <a16:creationId xmlns:a16="http://schemas.microsoft.com/office/drawing/2014/main" id="{00000000-0008-0000-0300-000002000000}"/>
            </a:ext>
          </a:extLst>
        </xdr:cNvPr>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272143</xdr:colOff>
      <xdr:row>2</xdr:row>
      <xdr:rowOff>1</xdr:rowOff>
    </xdr:from>
    <xdr:to>
      <xdr:col>6</xdr:col>
      <xdr:colOff>2231571</xdr:colOff>
      <xdr:row>2</xdr:row>
      <xdr:rowOff>1</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416143" y="514351"/>
          <a:ext cx="25445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 /><Relationship Id="rId3" Type="http://schemas.openxmlformats.org/officeDocument/2006/relationships/hyperlink" Target="mailto:phuonglm@taihancable.com" TargetMode="External" /><Relationship Id="rId7" Type="http://schemas.openxmlformats.org/officeDocument/2006/relationships/printerSettings" Target="../printerSettings/printerSettings1.bin" /><Relationship Id="rId2" Type="http://schemas.openxmlformats.org/officeDocument/2006/relationships/hyperlink" Target="https://yuanta.com.vn/lien-he?openBranches" TargetMode="External" /><Relationship Id="rId1" Type="http://schemas.openxmlformats.org/officeDocument/2006/relationships/hyperlink" Target="mailto:recruit.tm@nisshin.vn" TargetMode="External" /><Relationship Id="rId6" Type="http://schemas.openxmlformats.org/officeDocument/2006/relationships/hyperlink" Target="mailto:jobcareer@nadfinlo.com.vn" TargetMode="External" /><Relationship Id="rId5" Type="http://schemas.openxmlformats.org/officeDocument/2006/relationships/hyperlink" Target="mailto:thicamnhung.ngo@ttigroup.com.vn" TargetMode="External" /><Relationship Id="rId10" Type="http://schemas.openxmlformats.org/officeDocument/2006/relationships/comments" Target="../comments1.xml" /><Relationship Id="rId4" Type="http://schemas.openxmlformats.org/officeDocument/2006/relationships/hyperlink" Target="mailto:dieuhuong.nguyen@ttigroup.com.vn" TargetMode="External" /><Relationship Id="rId9" Type="http://schemas.openxmlformats.org/officeDocument/2006/relationships/vmlDrawing" Target="../drawings/vmlDrawing1.v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hyperlink" Target="mailto:thicamnhung.ngo@ttigroup.com.vn" TargetMode="Externa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332"/>
  <sheetViews>
    <sheetView topLeftCell="D1" zoomScale="98" zoomScaleNormal="98" workbookViewId="0">
      <pane ySplit="8" topLeftCell="D9" activePane="bottomLeft" state="frozen"/>
      <selection activeCell="D1" sqref="D1"/>
      <selection pane="bottomLeft" sqref="A1:N3"/>
    </sheetView>
  </sheetViews>
  <sheetFormatPr defaultColWidth="8.94921875" defaultRowHeight="13.5" x14ac:dyDescent="0.15"/>
  <cols>
    <col min="1" max="1" width="6.12890625" style="34" customWidth="1"/>
    <col min="2" max="2" width="35.796875" style="32" customWidth="1"/>
    <col min="3" max="3" width="10.6640625" style="34" customWidth="1"/>
    <col min="4" max="4" width="14.953125" style="34" customWidth="1"/>
    <col min="5" max="5" width="34.44921875" style="32" customWidth="1"/>
    <col min="6" max="6" width="17.8984375" style="34" customWidth="1"/>
    <col min="7" max="7" width="10.296875" style="33" customWidth="1"/>
    <col min="8" max="8" width="6.86328125" style="33" customWidth="1"/>
    <col min="9" max="9" width="7.84375" style="33" customWidth="1"/>
    <col min="10" max="10" width="7.4765625" style="33" customWidth="1"/>
    <col min="11" max="11" width="5.515625" style="33" customWidth="1"/>
    <col min="12" max="12" width="6.6171875" style="33" customWidth="1"/>
    <col min="13" max="13" width="7.4765625" style="33" customWidth="1"/>
    <col min="14" max="14" width="7.96484375" style="33" customWidth="1"/>
    <col min="15" max="15" width="31.99609375" style="32" customWidth="1"/>
    <col min="16" max="16" width="22.43359375" style="32" customWidth="1"/>
    <col min="17" max="17" width="14.46484375" style="69" bestFit="1" customWidth="1"/>
    <col min="18" max="16384" width="8.94921875" style="34"/>
  </cols>
  <sheetData>
    <row r="1" spans="1:17" ht="21" customHeight="1" x14ac:dyDescent="0.15">
      <c r="A1" s="184" t="s">
        <v>1595</v>
      </c>
      <c r="B1" s="184"/>
      <c r="C1" s="184"/>
      <c r="D1" s="184"/>
      <c r="E1" s="28"/>
      <c r="F1" s="29"/>
      <c r="G1" s="30"/>
      <c r="H1" s="30"/>
      <c r="I1" s="31" t="s">
        <v>1614</v>
      </c>
      <c r="J1" s="30"/>
      <c r="K1" s="30"/>
      <c r="L1" s="30"/>
      <c r="M1" s="30"/>
      <c r="N1" s="30"/>
      <c r="Q1" s="33"/>
    </row>
    <row r="2" spans="1:17" ht="19.5" customHeight="1" x14ac:dyDescent="0.15">
      <c r="A2" s="184" t="s">
        <v>1596</v>
      </c>
      <c r="B2" s="184"/>
      <c r="C2" s="184"/>
      <c r="D2" s="184"/>
      <c r="E2" s="28"/>
      <c r="F2" s="29"/>
      <c r="G2" s="30"/>
      <c r="H2" s="30"/>
      <c r="I2" s="31" t="s">
        <v>1615</v>
      </c>
      <c r="J2" s="30"/>
      <c r="K2" s="30"/>
      <c r="L2" s="30"/>
      <c r="M2" s="30"/>
      <c r="N2" s="30"/>
      <c r="Q2" s="33"/>
    </row>
    <row r="3" spans="1:17" ht="21.75" customHeight="1" x14ac:dyDescent="0.15">
      <c r="A3" s="185" t="s">
        <v>1597</v>
      </c>
      <c r="B3" s="185"/>
      <c r="C3" s="185"/>
      <c r="D3" s="185"/>
      <c r="E3" s="28"/>
      <c r="F3" s="29"/>
      <c r="G3" s="30"/>
      <c r="H3" s="30"/>
      <c r="I3" s="35" t="s">
        <v>1616</v>
      </c>
      <c r="J3" s="30"/>
      <c r="K3" s="30"/>
      <c r="L3" s="30"/>
      <c r="M3" s="30"/>
      <c r="N3" s="30"/>
      <c r="Q3" s="33"/>
    </row>
    <row r="4" spans="1:17" ht="34.5" customHeight="1" x14ac:dyDescent="0.15">
      <c r="A4" s="20"/>
      <c r="B4" s="20"/>
      <c r="C4" s="20"/>
      <c r="D4" s="20"/>
      <c r="Q4" s="33"/>
    </row>
    <row r="5" spans="1:17" ht="21" x14ac:dyDescent="0.15">
      <c r="A5" s="186" t="s">
        <v>1617</v>
      </c>
      <c r="B5" s="186"/>
      <c r="C5" s="186"/>
      <c r="D5" s="186"/>
      <c r="E5" s="186"/>
      <c r="F5" s="186"/>
      <c r="G5" s="186"/>
      <c r="H5" s="186"/>
      <c r="I5" s="186"/>
      <c r="J5" s="186"/>
      <c r="K5" s="186"/>
      <c r="L5" s="186"/>
      <c r="M5" s="186"/>
      <c r="N5" s="186"/>
      <c r="O5" s="186"/>
      <c r="P5" s="186"/>
      <c r="Q5" s="186"/>
    </row>
    <row r="6" spans="1:17" s="36" customFormat="1" x14ac:dyDescent="0.15">
      <c r="A6" s="187" t="s">
        <v>0</v>
      </c>
      <c r="B6" s="187" t="s">
        <v>1</v>
      </c>
      <c r="C6" s="187" t="s">
        <v>2</v>
      </c>
      <c r="D6" s="187" t="s">
        <v>3</v>
      </c>
      <c r="E6" s="188" t="s">
        <v>4</v>
      </c>
      <c r="F6" s="191" t="s">
        <v>5</v>
      </c>
      <c r="G6" s="187" t="s">
        <v>6</v>
      </c>
      <c r="H6" s="187"/>
      <c r="I6" s="187"/>
      <c r="J6" s="187"/>
      <c r="K6" s="187"/>
      <c r="L6" s="187"/>
      <c r="M6" s="187"/>
      <c r="N6" s="187"/>
      <c r="O6" s="187"/>
      <c r="P6" s="187"/>
      <c r="Q6" s="187" t="s">
        <v>7</v>
      </c>
    </row>
    <row r="7" spans="1:17" s="36" customFormat="1" ht="35.25" customHeight="1" x14ac:dyDescent="0.15">
      <c r="A7" s="187"/>
      <c r="B7" s="187"/>
      <c r="C7" s="187"/>
      <c r="D7" s="187"/>
      <c r="E7" s="189"/>
      <c r="F7" s="191"/>
      <c r="G7" s="187" t="s">
        <v>8</v>
      </c>
      <c r="H7" s="191" t="s">
        <v>9</v>
      </c>
      <c r="I7" s="191"/>
      <c r="J7" s="191"/>
      <c r="K7" s="191"/>
      <c r="L7" s="191"/>
      <c r="M7" s="191" t="s">
        <v>10</v>
      </c>
      <c r="N7" s="191"/>
      <c r="O7" s="191" t="s">
        <v>11</v>
      </c>
      <c r="P7" s="191"/>
      <c r="Q7" s="187"/>
    </row>
    <row r="8" spans="1:17" s="36" customFormat="1" ht="26.25" customHeight="1" x14ac:dyDescent="0.15">
      <c r="A8" s="187"/>
      <c r="B8" s="187"/>
      <c r="C8" s="187"/>
      <c r="D8" s="187"/>
      <c r="E8" s="190"/>
      <c r="F8" s="191"/>
      <c r="G8" s="187"/>
      <c r="H8" s="37" t="s">
        <v>12</v>
      </c>
      <c r="I8" s="38" t="s">
        <v>13</v>
      </c>
      <c r="J8" s="37" t="s">
        <v>14</v>
      </c>
      <c r="K8" s="37" t="s">
        <v>15</v>
      </c>
      <c r="L8" s="38" t="s">
        <v>16</v>
      </c>
      <c r="M8" s="38" t="s">
        <v>17</v>
      </c>
      <c r="N8" s="38" t="s">
        <v>18</v>
      </c>
      <c r="O8" s="38" t="s">
        <v>19</v>
      </c>
      <c r="P8" s="39" t="s">
        <v>20</v>
      </c>
      <c r="Q8" s="187"/>
    </row>
    <row r="9" spans="1:17" s="44" customFormat="1" ht="49.5" customHeight="1" x14ac:dyDescent="0.15">
      <c r="A9" s="40"/>
      <c r="B9" s="41"/>
      <c r="C9" s="40"/>
      <c r="D9" s="40"/>
      <c r="E9" s="41"/>
      <c r="F9" s="40"/>
      <c r="G9" s="42">
        <f>SUM(H9:L9)</f>
        <v>31330</v>
      </c>
      <c r="H9" s="42">
        <f t="shared" ref="H9:N9" si="0">SUM(H10:H359)</f>
        <v>2</v>
      </c>
      <c r="I9" s="42">
        <f t="shared" si="0"/>
        <v>570</v>
      </c>
      <c r="J9" s="42">
        <f t="shared" si="0"/>
        <v>587</v>
      </c>
      <c r="K9" s="42">
        <f t="shared" si="0"/>
        <v>367</v>
      </c>
      <c r="L9" s="42">
        <f t="shared" si="0"/>
        <v>29804</v>
      </c>
      <c r="M9" s="42">
        <f t="shared" si="0"/>
        <v>15591</v>
      </c>
      <c r="N9" s="42">
        <f t="shared" si="0"/>
        <v>15739</v>
      </c>
      <c r="O9" s="41"/>
      <c r="P9" s="43"/>
      <c r="Q9" s="42"/>
    </row>
    <row r="10" spans="1:17" ht="60.75" customHeight="1" x14ac:dyDescent="0.15">
      <c r="A10" s="45">
        <v>1</v>
      </c>
      <c r="B10" s="46" t="s">
        <v>21</v>
      </c>
      <c r="C10" s="45" t="s">
        <v>22</v>
      </c>
      <c r="D10" s="45" t="s">
        <v>23</v>
      </c>
      <c r="E10" s="46" t="s">
        <v>24</v>
      </c>
      <c r="F10" s="47"/>
      <c r="G10" s="48">
        <f>SUM(H10:L10)</f>
        <v>5000</v>
      </c>
      <c r="H10" s="48"/>
      <c r="I10" s="48"/>
      <c r="J10" s="48"/>
      <c r="K10" s="48"/>
      <c r="L10" s="48">
        <v>5000</v>
      </c>
      <c r="M10" s="48">
        <v>2500</v>
      </c>
      <c r="N10" s="48">
        <v>2500</v>
      </c>
      <c r="O10" s="49" t="s">
        <v>25</v>
      </c>
      <c r="P10" s="50"/>
      <c r="Q10" s="48"/>
    </row>
    <row r="11" spans="1:17" ht="24.75" x14ac:dyDescent="0.15">
      <c r="A11" s="45">
        <v>2</v>
      </c>
      <c r="B11" s="46" t="s">
        <v>26</v>
      </c>
      <c r="C11" s="45" t="s">
        <v>22</v>
      </c>
      <c r="D11" s="45" t="s">
        <v>27</v>
      </c>
      <c r="E11" s="46" t="s">
        <v>28</v>
      </c>
      <c r="F11" s="51" t="s">
        <v>29</v>
      </c>
      <c r="G11" s="48">
        <f t="shared" ref="G11:G74" si="1">SUM(H11:L11)</f>
        <v>2000</v>
      </c>
      <c r="H11" s="48"/>
      <c r="I11" s="48"/>
      <c r="J11" s="48"/>
      <c r="K11" s="48"/>
      <c r="L11" s="48">
        <v>2000</v>
      </c>
      <c r="M11" s="48">
        <v>1000</v>
      </c>
      <c r="N11" s="48">
        <v>1000</v>
      </c>
      <c r="O11" s="49" t="s">
        <v>25</v>
      </c>
      <c r="P11" s="52"/>
      <c r="Q11" s="53">
        <v>44494</v>
      </c>
    </row>
    <row r="12" spans="1:17" ht="99.75" customHeight="1" x14ac:dyDescent="0.15">
      <c r="A12" s="45">
        <v>3</v>
      </c>
      <c r="B12" s="46" t="s">
        <v>30</v>
      </c>
      <c r="C12" s="45" t="s">
        <v>31</v>
      </c>
      <c r="D12" s="45" t="s">
        <v>32</v>
      </c>
      <c r="E12" s="46" t="s">
        <v>33</v>
      </c>
      <c r="F12" s="45"/>
      <c r="G12" s="48">
        <f t="shared" si="1"/>
        <v>502</v>
      </c>
      <c r="H12" s="48"/>
      <c r="I12" s="48"/>
      <c r="J12" s="48"/>
      <c r="K12" s="48"/>
      <c r="L12" s="48">
        <v>502</v>
      </c>
      <c r="M12" s="48">
        <v>251</v>
      </c>
      <c r="N12" s="48">
        <v>251</v>
      </c>
      <c r="O12" s="46" t="s">
        <v>34</v>
      </c>
      <c r="P12" s="52"/>
      <c r="Q12" s="48"/>
    </row>
    <row r="13" spans="1:17" ht="60.75" customHeight="1" x14ac:dyDescent="0.15">
      <c r="A13" s="45">
        <v>4</v>
      </c>
      <c r="B13" s="46" t="s">
        <v>35</v>
      </c>
      <c r="C13" s="45" t="s">
        <v>36</v>
      </c>
      <c r="D13" s="45" t="s">
        <v>37</v>
      </c>
      <c r="E13" s="46" t="s">
        <v>38</v>
      </c>
      <c r="F13" s="51" t="s">
        <v>39</v>
      </c>
      <c r="G13" s="48">
        <f t="shared" si="1"/>
        <v>322</v>
      </c>
      <c r="H13" s="54"/>
      <c r="I13" s="54">
        <v>1</v>
      </c>
      <c r="J13" s="54">
        <v>4</v>
      </c>
      <c r="K13" s="54">
        <v>5</v>
      </c>
      <c r="L13" s="54">
        <v>312</v>
      </c>
      <c r="M13" s="54">
        <v>162</v>
      </c>
      <c r="N13" s="54">
        <v>160</v>
      </c>
      <c r="O13" s="55" t="s">
        <v>1618</v>
      </c>
      <c r="P13" s="55" t="s">
        <v>1619</v>
      </c>
      <c r="Q13" s="53">
        <v>44501</v>
      </c>
    </row>
    <row r="14" spans="1:17" ht="37.5" x14ac:dyDescent="0.15">
      <c r="A14" s="45">
        <v>5</v>
      </c>
      <c r="B14" s="46" t="s">
        <v>40</v>
      </c>
      <c r="C14" s="45" t="s">
        <v>22</v>
      </c>
      <c r="D14" s="45" t="s">
        <v>41</v>
      </c>
      <c r="E14" s="46" t="s">
        <v>42</v>
      </c>
      <c r="F14" s="51" t="s">
        <v>43</v>
      </c>
      <c r="G14" s="48">
        <f t="shared" si="1"/>
        <v>250</v>
      </c>
      <c r="H14" s="48"/>
      <c r="I14" s="48"/>
      <c r="J14" s="48"/>
      <c r="K14" s="48"/>
      <c r="L14" s="48">
        <v>250</v>
      </c>
      <c r="M14" s="48"/>
      <c r="N14" s="48">
        <v>250</v>
      </c>
      <c r="O14" s="46" t="s">
        <v>44</v>
      </c>
      <c r="P14" s="52"/>
      <c r="Q14" s="48"/>
    </row>
    <row r="15" spans="1:17" ht="24.75" x14ac:dyDescent="0.15">
      <c r="A15" s="45">
        <v>6</v>
      </c>
      <c r="B15" s="46" t="s">
        <v>45</v>
      </c>
      <c r="C15" s="45" t="s">
        <v>46</v>
      </c>
      <c r="D15" s="45" t="s">
        <v>47</v>
      </c>
      <c r="E15" s="46" t="s">
        <v>48</v>
      </c>
      <c r="F15" s="51" t="s">
        <v>49</v>
      </c>
      <c r="G15" s="48">
        <f t="shared" si="1"/>
        <v>2000</v>
      </c>
      <c r="H15" s="48"/>
      <c r="I15" s="48"/>
      <c r="J15" s="48"/>
      <c r="K15" s="48"/>
      <c r="L15" s="48">
        <v>2000</v>
      </c>
      <c r="M15" s="48">
        <v>1000</v>
      </c>
      <c r="N15" s="48">
        <v>1000</v>
      </c>
      <c r="O15" s="46" t="s">
        <v>50</v>
      </c>
      <c r="P15" s="52" t="s">
        <v>51</v>
      </c>
      <c r="Q15" s="48"/>
    </row>
    <row r="16" spans="1:17" ht="159" x14ac:dyDescent="0.15">
      <c r="A16" s="56">
        <v>7</v>
      </c>
      <c r="B16" s="57" t="s">
        <v>52</v>
      </c>
      <c r="C16" s="58" t="s">
        <v>53</v>
      </c>
      <c r="D16" s="58" t="s">
        <v>37</v>
      </c>
      <c r="E16" s="57" t="s">
        <v>54</v>
      </c>
      <c r="F16" s="59" t="s">
        <v>55</v>
      </c>
      <c r="G16" s="60">
        <v>1026</v>
      </c>
      <c r="H16" s="61"/>
      <c r="I16" s="61">
        <v>8</v>
      </c>
      <c r="J16" s="61">
        <v>18</v>
      </c>
      <c r="K16" s="61"/>
      <c r="L16" s="61">
        <v>1000</v>
      </c>
      <c r="M16" s="61">
        <v>513</v>
      </c>
      <c r="N16" s="61">
        <v>513</v>
      </c>
      <c r="O16" s="62" t="s">
        <v>56</v>
      </c>
      <c r="P16" s="63" t="s">
        <v>57</v>
      </c>
      <c r="Q16" s="64">
        <v>44495</v>
      </c>
    </row>
    <row r="17" spans="1:17" ht="171" x14ac:dyDescent="0.15">
      <c r="A17" s="45">
        <v>8</v>
      </c>
      <c r="B17" s="46" t="s">
        <v>58</v>
      </c>
      <c r="C17" s="45" t="s">
        <v>22</v>
      </c>
      <c r="D17" s="45" t="s">
        <v>59</v>
      </c>
      <c r="E17" s="46" t="s">
        <v>60</v>
      </c>
      <c r="F17" s="51" t="s">
        <v>61</v>
      </c>
      <c r="G17" s="48">
        <f t="shared" si="1"/>
        <v>13</v>
      </c>
      <c r="H17" s="48"/>
      <c r="I17" s="48">
        <v>5</v>
      </c>
      <c r="J17" s="48"/>
      <c r="K17" s="48"/>
      <c r="L17" s="48">
        <v>8</v>
      </c>
      <c r="M17" s="48">
        <v>7</v>
      </c>
      <c r="N17" s="48">
        <v>6</v>
      </c>
      <c r="O17" s="46" t="s">
        <v>62</v>
      </c>
      <c r="P17" s="52" t="s">
        <v>63</v>
      </c>
      <c r="Q17" s="53" t="s">
        <v>64</v>
      </c>
    </row>
    <row r="18" spans="1:17" ht="49.5" x14ac:dyDescent="0.15">
      <c r="A18" s="45">
        <v>9</v>
      </c>
      <c r="B18" s="46" t="s">
        <v>65</v>
      </c>
      <c r="C18" s="45" t="s">
        <v>66</v>
      </c>
      <c r="D18" s="45" t="s">
        <v>67</v>
      </c>
      <c r="E18" s="65" t="s">
        <v>68</v>
      </c>
      <c r="F18" s="51" t="s">
        <v>69</v>
      </c>
      <c r="G18" s="48">
        <f t="shared" si="1"/>
        <v>500</v>
      </c>
      <c r="H18" s="48"/>
      <c r="I18" s="48"/>
      <c r="J18" s="48"/>
      <c r="K18" s="48"/>
      <c r="L18" s="48">
        <v>500</v>
      </c>
      <c r="M18" s="48">
        <v>250</v>
      </c>
      <c r="N18" s="48">
        <v>250</v>
      </c>
      <c r="O18" s="46" t="s">
        <v>70</v>
      </c>
      <c r="P18" s="52" t="s">
        <v>63</v>
      </c>
      <c r="Q18" s="48"/>
    </row>
    <row r="19" spans="1:17" ht="30" customHeight="1" x14ac:dyDescent="0.15">
      <c r="A19" s="45">
        <v>10</v>
      </c>
      <c r="B19" s="46" t="s">
        <v>71</v>
      </c>
      <c r="C19" s="45" t="s">
        <v>72</v>
      </c>
      <c r="D19" s="45" t="s">
        <v>73</v>
      </c>
      <c r="E19" s="46" t="s">
        <v>74</v>
      </c>
      <c r="F19" s="51" t="s">
        <v>75</v>
      </c>
      <c r="G19" s="48">
        <f t="shared" si="1"/>
        <v>4</v>
      </c>
      <c r="H19" s="48"/>
      <c r="I19" s="48"/>
      <c r="J19" s="48"/>
      <c r="K19" s="48"/>
      <c r="L19" s="48">
        <v>4</v>
      </c>
      <c r="M19" s="48"/>
      <c r="N19" s="48">
        <v>4</v>
      </c>
      <c r="O19" s="46" t="s">
        <v>76</v>
      </c>
      <c r="P19" s="52" t="s">
        <v>77</v>
      </c>
      <c r="Q19" s="48"/>
    </row>
    <row r="20" spans="1:17" s="66" customFormat="1" ht="159" x14ac:dyDescent="0.15">
      <c r="A20" s="45">
        <v>11</v>
      </c>
      <c r="B20" s="46" t="s">
        <v>78</v>
      </c>
      <c r="C20" s="45" t="s">
        <v>22</v>
      </c>
      <c r="D20" s="45" t="s">
        <v>79</v>
      </c>
      <c r="E20" s="46" t="s">
        <v>80</v>
      </c>
      <c r="F20" s="45" t="s">
        <v>81</v>
      </c>
      <c r="G20" s="48">
        <f t="shared" si="1"/>
        <v>4</v>
      </c>
      <c r="H20" s="48"/>
      <c r="I20" s="48">
        <v>4</v>
      </c>
      <c r="J20" s="48"/>
      <c r="K20" s="48"/>
      <c r="L20" s="48"/>
      <c r="M20" s="48">
        <v>4</v>
      </c>
      <c r="N20" s="48"/>
      <c r="O20" s="46" t="s">
        <v>82</v>
      </c>
      <c r="P20" s="52"/>
      <c r="Q20" s="48"/>
    </row>
    <row r="21" spans="1:17" ht="86.25" x14ac:dyDescent="0.15">
      <c r="A21" s="45">
        <v>12</v>
      </c>
      <c r="B21" s="46" t="s">
        <v>83</v>
      </c>
      <c r="C21" s="45" t="s">
        <v>84</v>
      </c>
      <c r="D21" s="45" t="s">
        <v>85</v>
      </c>
      <c r="E21" s="46" t="s">
        <v>86</v>
      </c>
      <c r="F21" s="51" t="s">
        <v>87</v>
      </c>
      <c r="G21" s="48">
        <f t="shared" si="1"/>
        <v>5</v>
      </c>
      <c r="H21" s="48"/>
      <c r="I21" s="48">
        <v>5</v>
      </c>
      <c r="J21" s="48"/>
      <c r="K21" s="48"/>
      <c r="L21" s="48"/>
      <c r="M21" s="48">
        <v>2</v>
      </c>
      <c r="N21" s="48">
        <v>3</v>
      </c>
      <c r="O21" s="46" t="s">
        <v>88</v>
      </c>
      <c r="P21" s="52" t="s">
        <v>63</v>
      </c>
      <c r="Q21" s="48"/>
    </row>
    <row r="22" spans="1:17" ht="37.5" x14ac:dyDescent="0.15">
      <c r="A22" s="45">
        <v>13</v>
      </c>
      <c r="B22" s="46" t="s">
        <v>89</v>
      </c>
      <c r="C22" s="59" t="s">
        <v>90</v>
      </c>
      <c r="D22" s="45" t="s">
        <v>91</v>
      </c>
      <c r="E22" s="46" t="s">
        <v>92</v>
      </c>
      <c r="F22" s="51" t="s">
        <v>93</v>
      </c>
      <c r="G22" s="48">
        <f t="shared" si="1"/>
        <v>1</v>
      </c>
      <c r="H22" s="48"/>
      <c r="I22" s="48"/>
      <c r="J22" s="48"/>
      <c r="K22" s="48">
        <v>1</v>
      </c>
      <c r="L22" s="48"/>
      <c r="M22" s="48">
        <v>1</v>
      </c>
      <c r="N22" s="48"/>
      <c r="O22" s="46" t="s">
        <v>94</v>
      </c>
      <c r="P22" s="52" t="s">
        <v>63</v>
      </c>
      <c r="Q22" s="53">
        <v>44434</v>
      </c>
    </row>
    <row r="23" spans="1:17" ht="37.5" x14ac:dyDescent="0.15">
      <c r="A23" s="45">
        <v>14</v>
      </c>
      <c r="B23" s="46" t="s">
        <v>95</v>
      </c>
      <c r="C23" s="59" t="s">
        <v>90</v>
      </c>
      <c r="D23" s="45" t="s">
        <v>96</v>
      </c>
      <c r="E23" s="46" t="s">
        <v>97</v>
      </c>
      <c r="F23" s="51" t="s">
        <v>98</v>
      </c>
      <c r="G23" s="48">
        <f t="shared" si="1"/>
        <v>40</v>
      </c>
      <c r="H23" s="48"/>
      <c r="I23" s="48"/>
      <c r="J23" s="48"/>
      <c r="K23" s="48">
        <v>10</v>
      </c>
      <c r="L23" s="48">
        <v>30</v>
      </c>
      <c r="M23" s="48">
        <v>20</v>
      </c>
      <c r="N23" s="48">
        <v>20</v>
      </c>
      <c r="O23" s="46" t="s">
        <v>99</v>
      </c>
      <c r="P23" s="52" t="s">
        <v>77</v>
      </c>
      <c r="Q23" s="53">
        <v>44434</v>
      </c>
    </row>
    <row r="24" spans="1:17" ht="183.75" x14ac:dyDescent="0.15">
      <c r="A24" s="45">
        <v>15</v>
      </c>
      <c r="B24" s="46" t="s">
        <v>100</v>
      </c>
      <c r="C24" s="59" t="s">
        <v>90</v>
      </c>
      <c r="D24" s="45" t="s">
        <v>32</v>
      </c>
      <c r="E24" s="46" t="s">
        <v>101</v>
      </c>
      <c r="F24" s="51" t="s">
        <v>102</v>
      </c>
      <c r="G24" s="48">
        <f t="shared" si="1"/>
        <v>526</v>
      </c>
      <c r="H24" s="48"/>
      <c r="I24" s="48">
        <v>5</v>
      </c>
      <c r="J24" s="48">
        <v>8</v>
      </c>
      <c r="K24" s="48">
        <v>1</v>
      </c>
      <c r="L24" s="48">
        <v>512</v>
      </c>
      <c r="M24" s="48">
        <v>15</v>
      </c>
      <c r="N24" s="48">
        <v>511</v>
      </c>
      <c r="O24" s="46" t="s">
        <v>103</v>
      </c>
      <c r="P24" s="52" t="s">
        <v>77</v>
      </c>
      <c r="Q24" s="53">
        <v>44434</v>
      </c>
    </row>
    <row r="25" spans="1:17" ht="24.75" x14ac:dyDescent="0.15">
      <c r="A25" s="45">
        <v>16</v>
      </c>
      <c r="B25" s="46" t="s">
        <v>104</v>
      </c>
      <c r="C25" s="45"/>
      <c r="D25" s="45" t="s">
        <v>105</v>
      </c>
      <c r="E25" s="46" t="s">
        <v>106</v>
      </c>
      <c r="F25" s="67" t="s">
        <v>107</v>
      </c>
      <c r="G25" s="48">
        <f t="shared" si="1"/>
        <v>20</v>
      </c>
      <c r="H25" s="48"/>
      <c r="I25" s="48">
        <v>20</v>
      </c>
      <c r="J25" s="48"/>
      <c r="K25" s="48"/>
      <c r="L25" s="48"/>
      <c r="M25" s="48">
        <v>10</v>
      </c>
      <c r="N25" s="48">
        <v>10</v>
      </c>
      <c r="O25" s="46" t="s">
        <v>108</v>
      </c>
      <c r="P25" s="52"/>
      <c r="Q25" s="53">
        <v>44434</v>
      </c>
    </row>
    <row r="26" spans="1:17" x14ac:dyDescent="0.15">
      <c r="A26" s="45">
        <v>17</v>
      </c>
      <c r="B26" s="46" t="s">
        <v>109</v>
      </c>
      <c r="C26" s="59" t="s">
        <v>90</v>
      </c>
      <c r="D26" s="45" t="s">
        <v>110</v>
      </c>
      <c r="E26" s="46" t="s">
        <v>111</v>
      </c>
      <c r="F26" s="67" t="s">
        <v>112</v>
      </c>
      <c r="G26" s="48">
        <f t="shared" si="1"/>
        <v>0</v>
      </c>
      <c r="H26" s="48"/>
      <c r="I26" s="48"/>
      <c r="J26" s="48"/>
      <c r="K26" s="48"/>
      <c r="L26" s="48"/>
      <c r="M26" s="48"/>
      <c r="N26" s="48"/>
      <c r="O26" s="46"/>
      <c r="P26" s="52"/>
      <c r="Q26" s="53">
        <v>44434</v>
      </c>
    </row>
    <row r="27" spans="1:17" ht="37.5" x14ac:dyDescent="0.15">
      <c r="A27" s="45">
        <v>18</v>
      </c>
      <c r="B27" s="46" t="s">
        <v>113</v>
      </c>
      <c r="C27" s="59" t="s">
        <v>90</v>
      </c>
      <c r="D27" s="45" t="s">
        <v>114</v>
      </c>
      <c r="E27" s="46" t="s">
        <v>115</v>
      </c>
      <c r="F27" s="68" t="s">
        <v>116</v>
      </c>
      <c r="G27" s="48">
        <f t="shared" si="1"/>
        <v>1</v>
      </c>
      <c r="H27" s="69"/>
      <c r="I27" s="69">
        <v>1</v>
      </c>
      <c r="J27" s="69"/>
      <c r="K27" s="69"/>
      <c r="L27" s="69"/>
      <c r="M27" s="69">
        <v>1</v>
      </c>
      <c r="N27" s="69"/>
      <c r="O27" s="46" t="s">
        <v>117</v>
      </c>
      <c r="P27" s="52" t="s">
        <v>77</v>
      </c>
      <c r="Q27" s="70">
        <v>44439</v>
      </c>
    </row>
    <row r="28" spans="1:17" ht="159" x14ac:dyDescent="0.15">
      <c r="A28" s="45">
        <v>19</v>
      </c>
      <c r="B28" s="62" t="s">
        <v>118</v>
      </c>
      <c r="C28" s="59" t="s">
        <v>90</v>
      </c>
      <c r="D28" s="59" t="s">
        <v>119</v>
      </c>
      <c r="E28" s="62" t="s">
        <v>120</v>
      </c>
      <c r="F28" s="71" t="s">
        <v>121</v>
      </c>
      <c r="G28" s="48">
        <f t="shared" si="1"/>
        <v>8</v>
      </c>
      <c r="H28" s="48"/>
      <c r="I28" s="48">
        <v>1</v>
      </c>
      <c r="J28" s="48">
        <v>1</v>
      </c>
      <c r="K28" s="48">
        <v>1</v>
      </c>
      <c r="L28" s="48">
        <v>5</v>
      </c>
      <c r="M28" s="48">
        <v>7</v>
      </c>
      <c r="N28" s="48">
        <v>1</v>
      </c>
      <c r="O28" s="46" t="s">
        <v>122</v>
      </c>
      <c r="P28" s="52" t="s">
        <v>63</v>
      </c>
      <c r="Q28" s="53" t="s">
        <v>123</v>
      </c>
    </row>
    <row r="29" spans="1:17" ht="24.75" x14ac:dyDescent="0.15">
      <c r="A29" s="45">
        <v>20</v>
      </c>
      <c r="B29" s="46" t="s">
        <v>124</v>
      </c>
      <c r="C29" s="45"/>
      <c r="D29" s="45" t="s">
        <v>125</v>
      </c>
      <c r="E29" s="46" t="s">
        <v>126</v>
      </c>
      <c r="F29" s="51" t="s">
        <v>127</v>
      </c>
      <c r="G29" s="48">
        <f t="shared" si="1"/>
        <v>1</v>
      </c>
      <c r="H29" s="48"/>
      <c r="I29" s="48"/>
      <c r="J29" s="48">
        <v>1</v>
      </c>
      <c r="K29" s="48"/>
      <c r="L29" s="48"/>
      <c r="M29" s="48">
        <v>1</v>
      </c>
      <c r="N29" s="48"/>
      <c r="O29" s="46" t="s">
        <v>128</v>
      </c>
      <c r="P29" s="52" t="s">
        <v>77</v>
      </c>
      <c r="Q29" s="48"/>
    </row>
    <row r="30" spans="1:17" ht="49.5" x14ac:dyDescent="0.15">
      <c r="A30" s="45">
        <v>21</v>
      </c>
      <c r="B30" s="46" t="s">
        <v>129</v>
      </c>
      <c r="C30" s="45" t="s">
        <v>84</v>
      </c>
      <c r="D30" s="45" t="s">
        <v>130</v>
      </c>
      <c r="E30" s="46" t="s">
        <v>131</v>
      </c>
      <c r="F30" s="51" t="s">
        <v>132</v>
      </c>
      <c r="G30" s="48">
        <f t="shared" si="1"/>
        <v>1</v>
      </c>
      <c r="H30" s="48"/>
      <c r="I30" s="48"/>
      <c r="J30" s="48">
        <v>1</v>
      </c>
      <c r="K30" s="48"/>
      <c r="L30" s="48"/>
      <c r="M30" s="48"/>
      <c r="N30" s="48">
        <v>1</v>
      </c>
      <c r="O30" s="46" t="s">
        <v>133</v>
      </c>
      <c r="P30" s="52" t="s">
        <v>77</v>
      </c>
      <c r="Q30" s="48"/>
    </row>
    <row r="31" spans="1:17" ht="147" x14ac:dyDescent="0.15">
      <c r="A31" s="45">
        <v>22</v>
      </c>
      <c r="B31" s="46" t="s">
        <v>134</v>
      </c>
      <c r="C31" s="45" t="s">
        <v>84</v>
      </c>
      <c r="D31" s="45" t="s">
        <v>135</v>
      </c>
      <c r="E31" s="46" t="s">
        <v>136</v>
      </c>
      <c r="F31" s="51" t="s">
        <v>137</v>
      </c>
      <c r="G31" s="48">
        <f t="shared" si="1"/>
        <v>8</v>
      </c>
      <c r="H31" s="48"/>
      <c r="I31" s="48">
        <v>2</v>
      </c>
      <c r="J31" s="48">
        <v>2</v>
      </c>
      <c r="K31" s="48"/>
      <c r="L31" s="48">
        <v>4</v>
      </c>
      <c r="M31" s="48">
        <v>3</v>
      </c>
      <c r="N31" s="48">
        <v>5</v>
      </c>
      <c r="O31" s="46" t="s">
        <v>138</v>
      </c>
      <c r="P31" s="52" t="s">
        <v>77</v>
      </c>
      <c r="Q31" s="48"/>
    </row>
    <row r="32" spans="1:17" ht="61.5" x14ac:dyDescent="0.15">
      <c r="A32" s="45">
        <v>23</v>
      </c>
      <c r="B32" s="46" t="s">
        <v>139</v>
      </c>
      <c r="C32" s="45" t="s">
        <v>84</v>
      </c>
      <c r="D32" s="45" t="s">
        <v>140</v>
      </c>
      <c r="E32" s="46" t="s">
        <v>141</v>
      </c>
      <c r="F32" s="51" t="s">
        <v>142</v>
      </c>
      <c r="G32" s="48">
        <f t="shared" si="1"/>
        <v>2</v>
      </c>
      <c r="H32" s="48"/>
      <c r="I32" s="48"/>
      <c r="J32" s="48">
        <v>2</v>
      </c>
      <c r="K32" s="48"/>
      <c r="L32" s="48"/>
      <c r="M32" s="48">
        <v>1</v>
      </c>
      <c r="N32" s="48">
        <v>1</v>
      </c>
      <c r="O32" s="46" t="s">
        <v>143</v>
      </c>
      <c r="P32" s="52" t="s">
        <v>77</v>
      </c>
      <c r="Q32" s="48"/>
    </row>
    <row r="33" spans="1:17" ht="232.5" x14ac:dyDescent="0.15">
      <c r="A33" s="45">
        <v>24</v>
      </c>
      <c r="B33" s="46" t="s">
        <v>144</v>
      </c>
      <c r="C33" s="45" t="s">
        <v>90</v>
      </c>
      <c r="D33" s="45" t="s">
        <v>145</v>
      </c>
      <c r="E33" s="46" t="s">
        <v>146</v>
      </c>
      <c r="F33" s="51" t="s">
        <v>147</v>
      </c>
      <c r="G33" s="48">
        <f t="shared" si="1"/>
        <v>5</v>
      </c>
      <c r="H33" s="48"/>
      <c r="I33" s="48">
        <v>5</v>
      </c>
      <c r="J33" s="48"/>
      <c r="K33" s="48"/>
      <c r="L33" s="48"/>
      <c r="M33" s="48">
        <v>3</v>
      </c>
      <c r="N33" s="48">
        <v>2</v>
      </c>
      <c r="O33" s="46" t="s">
        <v>148</v>
      </c>
      <c r="P33" s="52" t="s">
        <v>77</v>
      </c>
      <c r="Q33" s="48"/>
    </row>
    <row r="34" spans="1:17" ht="124.5" customHeight="1" x14ac:dyDescent="0.15">
      <c r="A34" s="45">
        <v>25</v>
      </c>
      <c r="B34" s="46" t="s">
        <v>149</v>
      </c>
      <c r="C34" s="45" t="s">
        <v>150</v>
      </c>
      <c r="D34" s="45" t="s">
        <v>151</v>
      </c>
      <c r="E34" s="46" t="s">
        <v>152</v>
      </c>
      <c r="F34" s="51" t="s">
        <v>153</v>
      </c>
      <c r="G34" s="48">
        <f t="shared" si="1"/>
        <v>1</v>
      </c>
      <c r="H34" s="48"/>
      <c r="I34" s="48"/>
      <c r="J34" s="48">
        <v>1</v>
      </c>
      <c r="K34" s="48"/>
      <c r="L34" s="48"/>
      <c r="M34" s="48"/>
      <c r="N34" s="48">
        <v>1</v>
      </c>
      <c r="O34" s="46" t="s">
        <v>154</v>
      </c>
      <c r="P34" s="52" t="s">
        <v>77</v>
      </c>
      <c r="Q34" s="48"/>
    </row>
    <row r="35" spans="1:17" ht="122.25" x14ac:dyDescent="0.15">
      <c r="A35" s="45">
        <v>26</v>
      </c>
      <c r="B35" s="46" t="s">
        <v>155</v>
      </c>
      <c r="C35" s="45" t="s">
        <v>22</v>
      </c>
      <c r="D35" s="45" t="s">
        <v>156</v>
      </c>
      <c r="E35" s="46" t="s">
        <v>157</v>
      </c>
      <c r="F35" s="51" t="s">
        <v>158</v>
      </c>
      <c r="G35" s="48">
        <f t="shared" si="1"/>
        <v>21</v>
      </c>
      <c r="H35" s="48"/>
      <c r="I35" s="48">
        <v>2</v>
      </c>
      <c r="J35" s="48"/>
      <c r="K35" s="48"/>
      <c r="L35" s="48">
        <v>19</v>
      </c>
      <c r="M35" s="48">
        <v>15</v>
      </c>
      <c r="N35" s="48">
        <v>6</v>
      </c>
      <c r="O35" s="46" t="s">
        <v>159</v>
      </c>
      <c r="P35" s="52" t="s">
        <v>160</v>
      </c>
      <c r="Q35" s="53" t="s">
        <v>161</v>
      </c>
    </row>
    <row r="36" spans="1:17" ht="281.25" x14ac:dyDescent="0.15">
      <c r="A36" s="45">
        <v>27</v>
      </c>
      <c r="B36" s="46" t="s">
        <v>162</v>
      </c>
      <c r="C36" s="45" t="s">
        <v>90</v>
      </c>
      <c r="D36" s="45" t="s">
        <v>163</v>
      </c>
      <c r="E36" s="46" t="s">
        <v>164</v>
      </c>
      <c r="F36" s="51" t="s">
        <v>165</v>
      </c>
      <c r="G36" s="48">
        <f t="shared" si="1"/>
        <v>208</v>
      </c>
      <c r="H36" s="48"/>
      <c r="I36" s="48">
        <v>2</v>
      </c>
      <c r="J36" s="48">
        <v>3</v>
      </c>
      <c r="K36" s="48">
        <v>1</v>
      </c>
      <c r="L36" s="48">
        <v>202</v>
      </c>
      <c r="M36" s="48">
        <v>105</v>
      </c>
      <c r="N36" s="48">
        <v>103</v>
      </c>
      <c r="O36" s="46" t="s">
        <v>166</v>
      </c>
      <c r="P36" s="52"/>
      <c r="Q36" s="53">
        <v>44495</v>
      </c>
    </row>
    <row r="37" spans="1:17" ht="122.25" x14ac:dyDescent="0.15">
      <c r="A37" s="45">
        <v>28</v>
      </c>
      <c r="B37" s="46" t="s">
        <v>167</v>
      </c>
      <c r="C37" s="45" t="s">
        <v>22</v>
      </c>
      <c r="D37" s="45" t="s">
        <v>168</v>
      </c>
      <c r="E37" s="46" t="s">
        <v>169</v>
      </c>
      <c r="F37" s="51" t="s">
        <v>170</v>
      </c>
      <c r="G37" s="48">
        <f t="shared" si="1"/>
        <v>2</v>
      </c>
      <c r="H37" s="48"/>
      <c r="I37" s="48">
        <v>1</v>
      </c>
      <c r="J37" s="48"/>
      <c r="K37" s="48"/>
      <c r="L37" s="48">
        <v>1</v>
      </c>
      <c r="M37" s="48"/>
      <c r="N37" s="48">
        <v>2</v>
      </c>
      <c r="O37" s="46" t="s">
        <v>171</v>
      </c>
      <c r="P37" s="52" t="s">
        <v>172</v>
      </c>
      <c r="Q37" s="48"/>
    </row>
    <row r="38" spans="1:17" ht="49.5" x14ac:dyDescent="0.15">
      <c r="A38" s="45">
        <v>29</v>
      </c>
      <c r="B38" s="46" t="s">
        <v>173</v>
      </c>
      <c r="C38" s="45" t="s">
        <v>84</v>
      </c>
      <c r="D38" s="45" t="s">
        <v>174</v>
      </c>
      <c r="E38" s="46" t="s">
        <v>175</v>
      </c>
      <c r="F38" s="51" t="s">
        <v>176</v>
      </c>
      <c r="G38" s="48">
        <f t="shared" si="1"/>
        <v>1</v>
      </c>
      <c r="H38" s="48"/>
      <c r="I38" s="48">
        <v>1</v>
      </c>
      <c r="J38" s="48"/>
      <c r="K38" s="48"/>
      <c r="L38" s="48"/>
      <c r="M38" s="48"/>
      <c r="N38" s="48">
        <v>1</v>
      </c>
      <c r="O38" s="46" t="s">
        <v>177</v>
      </c>
      <c r="P38" s="52" t="s">
        <v>178</v>
      </c>
      <c r="Q38" s="48"/>
    </row>
    <row r="39" spans="1:17" ht="159" x14ac:dyDescent="0.15">
      <c r="A39" s="45">
        <v>30</v>
      </c>
      <c r="B39" s="46" t="s">
        <v>179</v>
      </c>
      <c r="C39" s="45" t="s">
        <v>84</v>
      </c>
      <c r="D39" s="45" t="s">
        <v>180</v>
      </c>
      <c r="E39" s="46" t="s">
        <v>181</v>
      </c>
      <c r="F39" s="67" t="s">
        <v>182</v>
      </c>
      <c r="G39" s="48">
        <f t="shared" si="1"/>
        <v>11</v>
      </c>
      <c r="H39" s="48"/>
      <c r="I39" s="48">
        <v>3</v>
      </c>
      <c r="J39" s="48">
        <v>6</v>
      </c>
      <c r="K39" s="48"/>
      <c r="L39" s="48">
        <v>2</v>
      </c>
      <c r="M39" s="48">
        <v>8</v>
      </c>
      <c r="N39" s="48">
        <v>3</v>
      </c>
      <c r="O39" s="46" t="s">
        <v>183</v>
      </c>
      <c r="P39" s="52" t="s">
        <v>178</v>
      </c>
      <c r="Q39" s="53">
        <v>44433</v>
      </c>
    </row>
    <row r="40" spans="1:17" ht="61.5" x14ac:dyDescent="0.15">
      <c r="A40" s="45">
        <v>31</v>
      </c>
      <c r="B40" s="46" t="s">
        <v>113</v>
      </c>
      <c r="C40" s="56" t="s">
        <v>90</v>
      </c>
      <c r="D40" s="45" t="s">
        <v>114</v>
      </c>
      <c r="E40" s="46" t="s">
        <v>115</v>
      </c>
      <c r="F40" s="51" t="s">
        <v>184</v>
      </c>
      <c r="G40" s="48">
        <f t="shared" si="1"/>
        <v>1</v>
      </c>
      <c r="H40" s="48"/>
      <c r="I40" s="48">
        <v>1</v>
      </c>
      <c r="J40" s="48"/>
      <c r="K40" s="48"/>
      <c r="L40" s="48"/>
      <c r="M40" s="48"/>
      <c r="N40" s="48">
        <v>1</v>
      </c>
      <c r="O40" s="46" t="s">
        <v>185</v>
      </c>
      <c r="P40" s="52" t="s">
        <v>186</v>
      </c>
      <c r="Q40" s="48"/>
    </row>
    <row r="41" spans="1:17" ht="73.5" x14ac:dyDescent="0.15">
      <c r="A41" s="45">
        <v>32</v>
      </c>
      <c r="B41" s="46" t="s">
        <v>187</v>
      </c>
      <c r="C41" s="45" t="s">
        <v>188</v>
      </c>
      <c r="D41" s="45" t="s">
        <v>189</v>
      </c>
      <c r="E41" s="46" t="s">
        <v>190</v>
      </c>
      <c r="F41" s="51" t="s">
        <v>191</v>
      </c>
      <c r="G41" s="48">
        <f t="shared" si="1"/>
        <v>1</v>
      </c>
      <c r="H41" s="48"/>
      <c r="I41" s="48">
        <v>1</v>
      </c>
      <c r="J41" s="48"/>
      <c r="K41" s="48"/>
      <c r="L41" s="48"/>
      <c r="M41" s="48"/>
      <c r="N41" s="48">
        <v>1</v>
      </c>
      <c r="O41" s="46" t="s">
        <v>192</v>
      </c>
      <c r="P41" s="52" t="s">
        <v>193</v>
      </c>
      <c r="Q41" s="48"/>
    </row>
    <row r="42" spans="1:17" ht="49.5" x14ac:dyDescent="0.15">
      <c r="A42" s="45">
        <v>33</v>
      </c>
      <c r="B42" s="46" t="s">
        <v>194</v>
      </c>
      <c r="C42" s="45" t="s">
        <v>90</v>
      </c>
      <c r="D42" s="45" t="s">
        <v>195</v>
      </c>
      <c r="E42" s="46" t="s">
        <v>196</v>
      </c>
      <c r="F42" s="67" t="s">
        <v>197</v>
      </c>
      <c r="G42" s="48">
        <f t="shared" si="1"/>
        <v>10</v>
      </c>
      <c r="H42" s="48"/>
      <c r="I42" s="48"/>
      <c r="J42" s="48"/>
      <c r="K42" s="48"/>
      <c r="L42" s="48">
        <v>10</v>
      </c>
      <c r="M42" s="48">
        <v>10</v>
      </c>
      <c r="N42" s="48"/>
      <c r="O42" s="46" t="s">
        <v>198</v>
      </c>
      <c r="P42" s="52" t="s">
        <v>63</v>
      </c>
      <c r="Q42" s="72">
        <v>44453</v>
      </c>
    </row>
    <row r="43" spans="1:17" ht="30" customHeight="1" x14ac:dyDescent="0.15">
      <c r="A43" s="45">
        <v>34</v>
      </c>
      <c r="B43" s="46" t="s">
        <v>199</v>
      </c>
      <c r="C43" s="45" t="s">
        <v>90</v>
      </c>
      <c r="D43" s="45" t="s">
        <v>200</v>
      </c>
      <c r="E43" s="46" t="s">
        <v>201</v>
      </c>
      <c r="F43" s="51" t="s">
        <v>202</v>
      </c>
      <c r="G43" s="48">
        <f t="shared" si="1"/>
        <v>10</v>
      </c>
      <c r="H43" s="48"/>
      <c r="I43" s="48"/>
      <c r="J43" s="48"/>
      <c r="K43" s="48"/>
      <c r="L43" s="48">
        <v>10</v>
      </c>
      <c r="M43" s="48">
        <v>10</v>
      </c>
      <c r="N43" s="48"/>
      <c r="O43" s="46" t="s">
        <v>203</v>
      </c>
      <c r="P43" s="52" t="s">
        <v>63</v>
      </c>
      <c r="Q43" s="48"/>
    </row>
    <row r="44" spans="1:17" s="66" customFormat="1" ht="30" customHeight="1" x14ac:dyDescent="0.15">
      <c r="A44" s="45">
        <v>35</v>
      </c>
      <c r="B44" s="46" t="s">
        <v>204</v>
      </c>
      <c r="C44" s="45" t="s">
        <v>205</v>
      </c>
      <c r="D44" s="45" t="s">
        <v>206</v>
      </c>
      <c r="E44" s="46" t="s">
        <v>207</v>
      </c>
      <c r="F44" s="45" t="s">
        <v>208</v>
      </c>
      <c r="G44" s="48">
        <f t="shared" si="1"/>
        <v>14</v>
      </c>
      <c r="H44" s="48"/>
      <c r="I44" s="48">
        <v>4</v>
      </c>
      <c r="J44" s="48">
        <v>4</v>
      </c>
      <c r="K44" s="48"/>
      <c r="L44" s="48">
        <v>6</v>
      </c>
      <c r="M44" s="48">
        <v>11</v>
      </c>
      <c r="N44" s="48">
        <v>3</v>
      </c>
      <c r="O44" s="46" t="s">
        <v>209</v>
      </c>
      <c r="P44" s="52" t="s">
        <v>210</v>
      </c>
      <c r="Q44" s="48"/>
    </row>
    <row r="45" spans="1:17" s="66" customFormat="1" ht="30" customHeight="1" x14ac:dyDescent="0.15">
      <c r="A45" s="45">
        <v>36</v>
      </c>
      <c r="B45" s="46" t="s">
        <v>211</v>
      </c>
      <c r="C45" s="45" t="s">
        <v>90</v>
      </c>
      <c r="D45" s="45" t="s">
        <v>212</v>
      </c>
      <c r="E45" s="46" t="s">
        <v>213</v>
      </c>
      <c r="F45" s="45" t="s">
        <v>214</v>
      </c>
      <c r="G45" s="48">
        <f t="shared" si="1"/>
        <v>8</v>
      </c>
      <c r="H45" s="48"/>
      <c r="I45" s="48">
        <v>3</v>
      </c>
      <c r="J45" s="48"/>
      <c r="K45" s="48"/>
      <c r="L45" s="48">
        <v>5</v>
      </c>
      <c r="M45" s="48">
        <v>6</v>
      </c>
      <c r="N45" s="48">
        <v>2</v>
      </c>
      <c r="O45" s="46" t="s">
        <v>215</v>
      </c>
      <c r="P45" s="52" t="s">
        <v>216</v>
      </c>
      <c r="Q45" s="48"/>
    </row>
    <row r="46" spans="1:17" s="66" customFormat="1" ht="30" customHeight="1" x14ac:dyDescent="0.15">
      <c r="A46" s="45">
        <v>37</v>
      </c>
      <c r="B46" s="46" t="s">
        <v>217</v>
      </c>
      <c r="C46" s="45" t="s">
        <v>90</v>
      </c>
      <c r="D46" s="45" t="s">
        <v>218</v>
      </c>
      <c r="E46" s="46" t="s">
        <v>219</v>
      </c>
      <c r="F46" s="45" t="s">
        <v>220</v>
      </c>
      <c r="G46" s="48">
        <f t="shared" si="1"/>
        <v>1</v>
      </c>
      <c r="H46" s="48"/>
      <c r="I46" s="48"/>
      <c r="J46" s="48"/>
      <c r="K46" s="48"/>
      <c r="L46" s="48">
        <v>1</v>
      </c>
      <c r="M46" s="48">
        <v>1</v>
      </c>
      <c r="N46" s="48"/>
      <c r="O46" s="46" t="s">
        <v>221</v>
      </c>
      <c r="P46" s="52" t="s">
        <v>222</v>
      </c>
      <c r="Q46" s="48"/>
    </row>
    <row r="47" spans="1:17" s="66" customFormat="1" ht="30" customHeight="1" x14ac:dyDescent="0.15">
      <c r="A47" s="45">
        <v>38</v>
      </c>
      <c r="B47" s="46" t="s">
        <v>223</v>
      </c>
      <c r="C47" s="45" t="s">
        <v>90</v>
      </c>
      <c r="D47" s="45" t="s">
        <v>224</v>
      </c>
      <c r="E47" s="46" t="s">
        <v>225</v>
      </c>
      <c r="F47" s="45" t="s">
        <v>226</v>
      </c>
      <c r="G47" s="48">
        <f t="shared" si="1"/>
        <v>57</v>
      </c>
      <c r="H47" s="48"/>
      <c r="I47" s="48">
        <v>5</v>
      </c>
      <c r="J47" s="48">
        <v>2</v>
      </c>
      <c r="K47" s="48"/>
      <c r="L47" s="48">
        <v>50</v>
      </c>
      <c r="M47" s="48">
        <v>31</v>
      </c>
      <c r="N47" s="48">
        <v>26</v>
      </c>
      <c r="O47" s="46" t="s">
        <v>227</v>
      </c>
      <c r="P47" s="52" t="s">
        <v>228</v>
      </c>
      <c r="Q47" s="53">
        <v>44490</v>
      </c>
    </row>
    <row r="48" spans="1:17" s="66" customFormat="1" ht="30" customHeight="1" x14ac:dyDescent="0.15">
      <c r="A48" s="45">
        <v>39</v>
      </c>
      <c r="B48" s="62" t="s">
        <v>229</v>
      </c>
      <c r="C48" s="59" t="s">
        <v>188</v>
      </c>
      <c r="D48" s="59" t="s">
        <v>230</v>
      </c>
      <c r="E48" s="62" t="s">
        <v>231</v>
      </c>
      <c r="F48" s="71" t="s">
        <v>232</v>
      </c>
      <c r="G48" s="48">
        <f t="shared" si="1"/>
        <v>66</v>
      </c>
      <c r="H48" s="60"/>
      <c r="I48" s="60">
        <v>4</v>
      </c>
      <c r="J48" s="60">
        <v>12</v>
      </c>
      <c r="K48" s="60">
        <v>10</v>
      </c>
      <c r="L48" s="60">
        <v>40</v>
      </c>
      <c r="M48" s="60">
        <v>33</v>
      </c>
      <c r="N48" s="60">
        <v>33</v>
      </c>
      <c r="O48" s="62" t="s">
        <v>233</v>
      </c>
      <c r="P48" s="73" t="s">
        <v>234</v>
      </c>
      <c r="Q48" s="64"/>
    </row>
    <row r="49" spans="1:17" s="66" customFormat="1" ht="30" customHeight="1" x14ac:dyDescent="0.15">
      <c r="A49" s="45">
        <v>40</v>
      </c>
      <c r="B49" s="46" t="s">
        <v>235</v>
      </c>
      <c r="C49" s="45" t="s">
        <v>90</v>
      </c>
      <c r="D49" s="45" t="s">
        <v>224</v>
      </c>
      <c r="E49" s="46" t="s">
        <v>236</v>
      </c>
      <c r="F49" s="45" t="s">
        <v>237</v>
      </c>
      <c r="G49" s="48">
        <f t="shared" si="1"/>
        <v>50</v>
      </c>
      <c r="H49" s="48"/>
      <c r="I49" s="48"/>
      <c r="J49" s="48"/>
      <c r="K49" s="48"/>
      <c r="L49" s="48">
        <v>50</v>
      </c>
      <c r="M49" s="48"/>
      <c r="N49" s="48">
        <v>50</v>
      </c>
      <c r="O49" s="46" t="s">
        <v>238</v>
      </c>
      <c r="P49" s="52" t="s">
        <v>239</v>
      </c>
      <c r="Q49" s="48"/>
    </row>
    <row r="50" spans="1:17" s="66" customFormat="1" ht="30" customHeight="1" x14ac:dyDescent="0.15">
      <c r="A50" s="45">
        <v>41</v>
      </c>
      <c r="B50" s="46" t="s">
        <v>240</v>
      </c>
      <c r="C50" s="45" t="s">
        <v>90</v>
      </c>
      <c r="D50" s="45" t="s">
        <v>241</v>
      </c>
      <c r="E50" s="46" t="s">
        <v>242</v>
      </c>
      <c r="F50" s="45" t="s">
        <v>243</v>
      </c>
      <c r="G50" s="48">
        <f t="shared" si="1"/>
        <v>2</v>
      </c>
      <c r="H50" s="48"/>
      <c r="I50" s="48">
        <v>2</v>
      </c>
      <c r="J50" s="48"/>
      <c r="K50" s="48"/>
      <c r="L50" s="48"/>
      <c r="M50" s="48"/>
      <c r="N50" s="48">
        <v>2</v>
      </c>
      <c r="O50" s="46" t="s">
        <v>244</v>
      </c>
      <c r="P50" s="52" t="s">
        <v>245</v>
      </c>
      <c r="Q50" s="48"/>
    </row>
    <row r="51" spans="1:17" s="66" customFormat="1" ht="30" customHeight="1" x14ac:dyDescent="0.15">
      <c r="A51" s="45">
        <v>42</v>
      </c>
      <c r="B51" s="46" t="s">
        <v>246</v>
      </c>
      <c r="C51" s="45" t="s">
        <v>90</v>
      </c>
      <c r="D51" s="45" t="s">
        <v>247</v>
      </c>
      <c r="E51" s="46" t="s">
        <v>248</v>
      </c>
      <c r="F51" s="45" t="s">
        <v>249</v>
      </c>
      <c r="G51" s="48">
        <f t="shared" si="1"/>
        <v>1</v>
      </c>
      <c r="H51" s="48"/>
      <c r="I51" s="48"/>
      <c r="J51" s="48"/>
      <c r="K51" s="48"/>
      <c r="L51" s="48">
        <v>1</v>
      </c>
      <c r="M51" s="48">
        <v>1</v>
      </c>
      <c r="N51" s="48"/>
      <c r="O51" s="46" t="s">
        <v>250</v>
      </c>
      <c r="P51" s="52" t="s">
        <v>251</v>
      </c>
      <c r="Q51" s="48"/>
    </row>
    <row r="52" spans="1:17" s="66" customFormat="1" ht="158.25" customHeight="1" x14ac:dyDescent="0.15">
      <c r="A52" s="45">
        <v>43</v>
      </c>
      <c r="B52" s="46" t="s">
        <v>252</v>
      </c>
      <c r="C52" s="45" t="s">
        <v>90</v>
      </c>
      <c r="D52" s="45" t="s">
        <v>253</v>
      </c>
      <c r="E52" s="46" t="s">
        <v>254</v>
      </c>
      <c r="F52" s="45" t="s">
        <v>255</v>
      </c>
      <c r="G52" s="48">
        <f t="shared" si="1"/>
        <v>10</v>
      </c>
      <c r="H52" s="48"/>
      <c r="I52" s="48"/>
      <c r="J52" s="48"/>
      <c r="K52" s="48"/>
      <c r="L52" s="48">
        <v>10</v>
      </c>
      <c r="M52" s="48">
        <v>5</v>
      </c>
      <c r="N52" s="48">
        <v>5</v>
      </c>
      <c r="O52" s="46" t="s">
        <v>256</v>
      </c>
      <c r="P52" s="52" t="s">
        <v>257</v>
      </c>
      <c r="Q52" s="48"/>
    </row>
    <row r="53" spans="1:17" s="79" customFormat="1" ht="30" customHeight="1" x14ac:dyDescent="0.15">
      <c r="A53" s="45">
        <v>44</v>
      </c>
      <c r="B53" s="57" t="s">
        <v>258</v>
      </c>
      <c r="C53" s="74" t="s">
        <v>22</v>
      </c>
      <c r="D53" s="74" t="s">
        <v>259</v>
      </c>
      <c r="E53" s="75" t="s">
        <v>260</v>
      </c>
      <c r="F53" s="74" t="s">
        <v>261</v>
      </c>
      <c r="G53" s="48">
        <f t="shared" si="1"/>
        <v>13</v>
      </c>
      <c r="H53" s="76"/>
      <c r="I53" s="76"/>
      <c r="J53" s="76">
        <v>1</v>
      </c>
      <c r="K53" s="76">
        <v>1</v>
      </c>
      <c r="L53" s="76">
        <v>11</v>
      </c>
      <c r="M53" s="76">
        <v>6</v>
      </c>
      <c r="N53" s="76">
        <v>7</v>
      </c>
      <c r="O53" s="46" t="s">
        <v>262</v>
      </c>
      <c r="P53" s="77" t="s">
        <v>263</v>
      </c>
      <c r="Q53" s="78" t="s">
        <v>264</v>
      </c>
    </row>
    <row r="54" spans="1:17" s="79" customFormat="1" ht="30" customHeight="1" x14ac:dyDescent="0.15">
      <c r="A54" s="45">
        <v>45</v>
      </c>
      <c r="B54" s="46" t="s">
        <v>265</v>
      </c>
      <c r="C54" s="74" t="s">
        <v>90</v>
      </c>
      <c r="D54" s="74" t="s">
        <v>266</v>
      </c>
      <c r="E54" s="75" t="s">
        <v>267</v>
      </c>
      <c r="F54" s="74" t="s">
        <v>268</v>
      </c>
      <c r="G54" s="48">
        <f t="shared" si="1"/>
        <v>1</v>
      </c>
      <c r="H54" s="76"/>
      <c r="I54" s="76"/>
      <c r="J54" s="76">
        <v>1</v>
      </c>
      <c r="K54" s="76"/>
      <c r="L54" s="76"/>
      <c r="M54" s="76">
        <v>1</v>
      </c>
      <c r="N54" s="76"/>
      <c r="O54" s="75" t="s">
        <v>269</v>
      </c>
      <c r="P54" s="77" t="s">
        <v>270</v>
      </c>
      <c r="Q54" s="76"/>
    </row>
    <row r="55" spans="1:17" s="66" customFormat="1" ht="30" customHeight="1" x14ac:dyDescent="0.15">
      <c r="A55" s="45">
        <v>46</v>
      </c>
      <c r="B55" s="46" t="s">
        <v>271</v>
      </c>
      <c r="C55" s="45" t="s">
        <v>90</v>
      </c>
      <c r="D55" s="45" t="s">
        <v>272</v>
      </c>
      <c r="E55" s="46" t="s">
        <v>273</v>
      </c>
      <c r="F55" s="45" t="s">
        <v>274</v>
      </c>
      <c r="G55" s="48">
        <f t="shared" si="1"/>
        <v>9</v>
      </c>
      <c r="H55" s="48"/>
      <c r="I55" s="48"/>
      <c r="J55" s="48"/>
      <c r="K55" s="48"/>
      <c r="L55" s="48">
        <v>9</v>
      </c>
      <c r="M55" s="48">
        <v>9</v>
      </c>
      <c r="N55" s="48"/>
      <c r="O55" s="46" t="s">
        <v>275</v>
      </c>
      <c r="P55" s="52" t="s">
        <v>276</v>
      </c>
      <c r="Q55" s="48"/>
    </row>
    <row r="56" spans="1:17" s="66" customFormat="1" ht="30" customHeight="1" x14ac:dyDescent="0.15">
      <c r="A56" s="45">
        <v>47</v>
      </c>
      <c r="B56" s="46" t="s">
        <v>277</v>
      </c>
      <c r="C56" s="45" t="s">
        <v>188</v>
      </c>
      <c r="D56" s="45" t="s">
        <v>278</v>
      </c>
      <c r="E56" s="46" t="s">
        <v>279</v>
      </c>
      <c r="F56" s="45" t="s">
        <v>280</v>
      </c>
      <c r="G56" s="48">
        <f t="shared" si="1"/>
        <v>14</v>
      </c>
      <c r="H56" s="48"/>
      <c r="I56" s="48">
        <v>1</v>
      </c>
      <c r="J56" s="48">
        <v>3</v>
      </c>
      <c r="K56" s="48">
        <v>1</v>
      </c>
      <c r="L56" s="48">
        <v>9</v>
      </c>
      <c r="M56" s="48">
        <v>8</v>
      </c>
      <c r="N56" s="48">
        <v>6</v>
      </c>
      <c r="O56" s="46" t="s">
        <v>1620</v>
      </c>
      <c r="P56" s="52" t="s">
        <v>276</v>
      </c>
      <c r="Q56" s="53" t="s">
        <v>1621</v>
      </c>
    </row>
    <row r="57" spans="1:17" s="66" customFormat="1" ht="30" customHeight="1" x14ac:dyDescent="0.15">
      <c r="A57" s="45">
        <v>48</v>
      </c>
      <c r="B57" s="46" t="s">
        <v>281</v>
      </c>
      <c r="C57" s="45" t="s">
        <v>188</v>
      </c>
      <c r="D57" s="45" t="s">
        <v>282</v>
      </c>
      <c r="E57" s="46" t="s">
        <v>283</v>
      </c>
      <c r="F57" s="45" t="s">
        <v>284</v>
      </c>
      <c r="G57" s="48">
        <f t="shared" si="1"/>
        <v>1</v>
      </c>
      <c r="H57" s="48"/>
      <c r="I57" s="48"/>
      <c r="J57" s="48"/>
      <c r="K57" s="48"/>
      <c r="L57" s="48">
        <v>1</v>
      </c>
      <c r="M57" s="48">
        <v>1</v>
      </c>
      <c r="N57" s="48"/>
      <c r="O57" s="46" t="s">
        <v>285</v>
      </c>
      <c r="P57" s="52" t="s">
        <v>276</v>
      </c>
      <c r="Q57" s="48"/>
    </row>
    <row r="58" spans="1:17" s="66" customFormat="1" ht="122.25" x14ac:dyDescent="0.15">
      <c r="A58" s="45">
        <v>49</v>
      </c>
      <c r="B58" s="46" t="s">
        <v>286</v>
      </c>
      <c r="C58" s="45" t="s">
        <v>90</v>
      </c>
      <c r="D58" s="45" t="s">
        <v>287</v>
      </c>
      <c r="E58" s="46" t="s">
        <v>288</v>
      </c>
      <c r="F58" s="45" t="s">
        <v>289</v>
      </c>
      <c r="G58" s="48">
        <f t="shared" si="1"/>
        <v>2</v>
      </c>
      <c r="H58" s="48"/>
      <c r="I58" s="48">
        <v>2</v>
      </c>
      <c r="J58" s="48"/>
      <c r="K58" s="48"/>
      <c r="L58" s="48"/>
      <c r="M58" s="48">
        <v>2</v>
      </c>
      <c r="N58" s="48"/>
      <c r="O58" s="46" t="s">
        <v>290</v>
      </c>
      <c r="P58" s="52" t="s">
        <v>276</v>
      </c>
      <c r="Q58" s="48"/>
    </row>
    <row r="59" spans="1:17" ht="158.25" customHeight="1" x14ac:dyDescent="0.15">
      <c r="A59" s="45">
        <v>50</v>
      </c>
      <c r="B59" s="62" t="s">
        <v>291</v>
      </c>
      <c r="C59" s="59" t="s">
        <v>90</v>
      </c>
      <c r="D59" s="59" t="s">
        <v>292</v>
      </c>
      <c r="E59" s="62" t="s">
        <v>293</v>
      </c>
      <c r="F59" s="71" t="s">
        <v>294</v>
      </c>
      <c r="G59" s="48">
        <f t="shared" si="1"/>
        <v>32</v>
      </c>
      <c r="H59" s="60"/>
      <c r="I59" s="60"/>
      <c r="J59" s="60"/>
      <c r="K59" s="60">
        <v>2</v>
      </c>
      <c r="L59" s="60">
        <v>30</v>
      </c>
      <c r="M59" s="60">
        <v>16</v>
      </c>
      <c r="N59" s="60">
        <v>16</v>
      </c>
      <c r="O59" s="62" t="s">
        <v>1586</v>
      </c>
      <c r="P59" s="73" t="s">
        <v>295</v>
      </c>
      <c r="Q59" s="64">
        <v>44462</v>
      </c>
    </row>
    <row r="60" spans="1:17" ht="135" x14ac:dyDescent="0.15">
      <c r="A60" s="45">
        <v>51</v>
      </c>
      <c r="B60" s="46" t="s">
        <v>296</v>
      </c>
      <c r="C60" s="45" t="s">
        <v>84</v>
      </c>
      <c r="D60" s="45" t="s">
        <v>297</v>
      </c>
      <c r="E60" s="46" t="s">
        <v>298</v>
      </c>
      <c r="F60" s="51" t="s">
        <v>299</v>
      </c>
      <c r="G60" s="48">
        <f t="shared" si="1"/>
        <v>7</v>
      </c>
      <c r="H60" s="48"/>
      <c r="I60" s="48">
        <v>1</v>
      </c>
      <c r="J60" s="48">
        <v>2</v>
      </c>
      <c r="K60" s="48">
        <v>4</v>
      </c>
      <c r="L60" s="48"/>
      <c r="M60" s="48">
        <v>2</v>
      </c>
      <c r="N60" s="48">
        <v>5</v>
      </c>
      <c r="O60" s="46" t="s">
        <v>1622</v>
      </c>
      <c r="P60" s="52"/>
      <c r="Q60" s="48"/>
    </row>
    <row r="61" spans="1:17" ht="268.5" x14ac:dyDescent="0.15">
      <c r="A61" s="45">
        <v>52</v>
      </c>
      <c r="B61" s="62" t="s">
        <v>300</v>
      </c>
      <c r="C61" s="59" t="s">
        <v>84</v>
      </c>
      <c r="D61" s="59" t="s">
        <v>301</v>
      </c>
      <c r="E61" s="62" t="s">
        <v>302</v>
      </c>
      <c r="F61" s="80" t="s">
        <v>303</v>
      </c>
      <c r="G61" s="48">
        <f t="shared" si="1"/>
        <v>3313</v>
      </c>
      <c r="H61" s="60"/>
      <c r="I61" s="60">
        <v>10</v>
      </c>
      <c r="J61" s="60">
        <v>3</v>
      </c>
      <c r="K61" s="60"/>
      <c r="L61" s="60">
        <v>3300</v>
      </c>
      <c r="M61" s="60">
        <v>1325</v>
      </c>
      <c r="N61" s="60">
        <v>1988</v>
      </c>
      <c r="O61" s="62" t="s">
        <v>304</v>
      </c>
      <c r="P61" s="73"/>
      <c r="Q61" s="64">
        <v>44433</v>
      </c>
    </row>
    <row r="62" spans="1:17" ht="150.75" customHeight="1" x14ac:dyDescent="0.15">
      <c r="A62" s="45">
        <v>53</v>
      </c>
      <c r="B62" s="57" t="s">
        <v>305</v>
      </c>
      <c r="C62" s="59" t="s">
        <v>84</v>
      </c>
      <c r="D62" s="59" t="s">
        <v>306</v>
      </c>
      <c r="E62" s="62" t="s">
        <v>307</v>
      </c>
      <c r="F62" s="80" t="s">
        <v>308</v>
      </c>
      <c r="G62" s="48">
        <f t="shared" si="1"/>
        <v>10</v>
      </c>
      <c r="H62" s="60"/>
      <c r="I62" s="60"/>
      <c r="J62" s="60"/>
      <c r="K62" s="60"/>
      <c r="L62" s="60">
        <v>10</v>
      </c>
      <c r="M62" s="60">
        <v>10</v>
      </c>
      <c r="N62" s="60"/>
      <c r="O62" s="62" t="s">
        <v>309</v>
      </c>
      <c r="P62" s="73"/>
      <c r="Q62" s="64">
        <v>44433</v>
      </c>
    </row>
    <row r="63" spans="1:17" ht="300" customHeight="1" x14ac:dyDescent="0.15">
      <c r="A63" s="45">
        <v>54</v>
      </c>
      <c r="B63" s="62" t="s">
        <v>310</v>
      </c>
      <c r="C63" s="59" t="s">
        <v>84</v>
      </c>
      <c r="D63" s="59" t="s">
        <v>311</v>
      </c>
      <c r="E63" s="62" t="s">
        <v>312</v>
      </c>
      <c r="F63" s="81" t="s">
        <v>313</v>
      </c>
      <c r="G63" s="48">
        <f t="shared" si="1"/>
        <v>5</v>
      </c>
      <c r="H63" s="60"/>
      <c r="I63" s="60"/>
      <c r="J63" s="60">
        <v>3</v>
      </c>
      <c r="K63" s="60"/>
      <c r="L63" s="60">
        <v>2</v>
      </c>
      <c r="M63" s="60">
        <v>2</v>
      </c>
      <c r="N63" s="60">
        <v>3</v>
      </c>
      <c r="O63" s="62" t="s">
        <v>314</v>
      </c>
      <c r="P63" s="73"/>
      <c r="Q63" s="82">
        <v>44439</v>
      </c>
    </row>
    <row r="64" spans="1:17" ht="366" x14ac:dyDescent="0.15">
      <c r="A64" s="45">
        <v>55</v>
      </c>
      <c r="B64" s="62" t="s">
        <v>315</v>
      </c>
      <c r="C64" s="59" t="s">
        <v>84</v>
      </c>
      <c r="D64" s="59" t="s">
        <v>316</v>
      </c>
      <c r="E64" s="62" t="s">
        <v>317</v>
      </c>
      <c r="F64" s="80" t="s">
        <v>318</v>
      </c>
      <c r="G64" s="48">
        <f t="shared" si="1"/>
        <v>12</v>
      </c>
      <c r="H64" s="60"/>
      <c r="I64" s="60">
        <v>4</v>
      </c>
      <c r="J64" s="60">
        <v>4</v>
      </c>
      <c r="K64" s="60">
        <v>2</v>
      </c>
      <c r="L64" s="60">
        <v>2</v>
      </c>
      <c r="M64" s="60">
        <v>7</v>
      </c>
      <c r="N64" s="60">
        <v>5</v>
      </c>
      <c r="O64" s="62" t="s">
        <v>319</v>
      </c>
      <c r="P64" s="73" t="s">
        <v>57</v>
      </c>
      <c r="Q64" s="64">
        <v>44433</v>
      </c>
    </row>
    <row r="65" spans="1:17" ht="61.5" x14ac:dyDescent="0.15">
      <c r="A65" s="45">
        <v>56</v>
      </c>
      <c r="B65" s="46" t="s">
        <v>320</v>
      </c>
      <c r="C65" s="45" t="s">
        <v>321</v>
      </c>
      <c r="D65" s="45" t="s">
        <v>322</v>
      </c>
      <c r="E65" s="46" t="s">
        <v>323</v>
      </c>
      <c r="F65" s="51" t="s">
        <v>324</v>
      </c>
      <c r="G65" s="48">
        <f t="shared" si="1"/>
        <v>2</v>
      </c>
      <c r="H65" s="48"/>
      <c r="I65" s="48">
        <v>1</v>
      </c>
      <c r="J65" s="48">
        <v>1</v>
      </c>
      <c r="K65" s="48"/>
      <c r="L65" s="48"/>
      <c r="M65" s="48"/>
      <c r="N65" s="48">
        <v>2</v>
      </c>
      <c r="O65" s="46" t="s">
        <v>325</v>
      </c>
      <c r="P65" s="73" t="s">
        <v>63</v>
      </c>
      <c r="Q65" s="53">
        <v>44487</v>
      </c>
    </row>
    <row r="66" spans="1:17" ht="73.5" x14ac:dyDescent="0.15">
      <c r="A66" s="45">
        <v>57</v>
      </c>
      <c r="B66" s="62" t="s">
        <v>326</v>
      </c>
      <c r="C66" s="59" t="s">
        <v>84</v>
      </c>
      <c r="D66" s="59" t="s">
        <v>327</v>
      </c>
      <c r="E66" s="62" t="s">
        <v>328</v>
      </c>
      <c r="F66" s="80" t="s">
        <v>329</v>
      </c>
      <c r="G66" s="48">
        <f t="shared" si="1"/>
        <v>2</v>
      </c>
      <c r="H66" s="60"/>
      <c r="I66" s="60">
        <v>2</v>
      </c>
      <c r="J66" s="60"/>
      <c r="K66" s="60"/>
      <c r="L66" s="60"/>
      <c r="M66" s="60">
        <v>1</v>
      </c>
      <c r="N66" s="60">
        <v>1</v>
      </c>
      <c r="O66" s="62" t="s">
        <v>330</v>
      </c>
      <c r="P66" s="73" t="s">
        <v>63</v>
      </c>
      <c r="Q66" s="64">
        <v>44433</v>
      </c>
    </row>
    <row r="67" spans="1:17" ht="61.5" x14ac:dyDescent="0.15">
      <c r="A67" s="45">
        <v>58</v>
      </c>
      <c r="B67" s="57" t="s">
        <v>331</v>
      </c>
      <c r="C67" s="59" t="s">
        <v>22</v>
      </c>
      <c r="D67" s="59" t="s">
        <v>332</v>
      </c>
      <c r="E67" s="62" t="s">
        <v>333</v>
      </c>
      <c r="F67" s="80" t="s">
        <v>334</v>
      </c>
      <c r="G67" s="48">
        <f t="shared" si="1"/>
        <v>1</v>
      </c>
      <c r="H67" s="60"/>
      <c r="I67" s="60">
        <v>1</v>
      </c>
      <c r="J67" s="60"/>
      <c r="K67" s="60"/>
      <c r="L67" s="60"/>
      <c r="M67" s="60"/>
      <c r="N67" s="60">
        <v>1</v>
      </c>
      <c r="O67" s="62" t="s">
        <v>335</v>
      </c>
      <c r="P67" s="73" t="s">
        <v>63</v>
      </c>
      <c r="Q67" s="64">
        <v>44433</v>
      </c>
    </row>
    <row r="68" spans="1:17" ht="183.75" x14ac:dyDescent="0.15">
      <c r="A68" s="45">
        <v>59</v>
      </c>
      <c r="B68" s="57" t="s">
        <v>336</v>
      </c>
      <c r="C68" s="59" t="s">
        <v>84</v>
      </c>
      <c r="D68" s="59" t="s">
        <v>337</v>
      </c>
      <c r="E68" s="57" t="s">
        <v>338</v>
      </c>
      <c r="F68" s="83" t="s">
        <v>339</v>
      </c>
      <c r="G68" s="48">
        <f t="shared" si="1"/>
        <v>9</v>
      </c>
      <c r="H68" s="60"/>
      <c r="I68" s="60">
        <v>5</v>
      </c>
      <c r="J68" s="60"/>
      <c r="K68" s="60"/>
      <c r="L68" s="60">
        <v>4</v>
      </c>
      <c r="M68" s="60">
        <v>4</v>
      </c>
      <c r="N68" s="60">
        <v>5</v>
      </c>
      <c r="O68" s="62" t="s">
        <v>340</v>
      </c>
      <c r="P68" s="73" t="s">
        <v>341</v>
      </c>
      <c r="Q68" s="64" t="s">
        <v>342</v>
      </c>
    </row>
    <row r="69" spans="1:17" ht="110.25" x14ac:dyDescent="0.15">
      <c r="A69" s="45">
        <v>60</v>
      </c>
      <c r="B69" s="62" t="s">
        <v>343</v>
      </c>
      <c r="C69" s="59" t="s">
        <v>84</v>
      </c>
      <c r="D69" s="59" t="s">
        <v>344</v>
      </c>
      <c r="E69" s="62" t="s">
        <v>345</v>
      </c>
      <c r="F69" s="80" t="s">
        <v>346</v>
      </c>
      <c r="G69" s="48">
        <f t="shared" si="1"/>
        <v>9</v>
      </c>
      <c r="H69" s="60"/>
      <c r="I69" s="60">
        <v>9</v>
      </c>
      <c r="J69" s="60"/>
      <c r="K69" s="60"/>
      <c r="L69" s="60"/>
      <c r="M69" s="60">
        <v>5</v>
      </c>
      <c r="N69" s="60">
        <v>4</v>
      </c>
      <c r="O69" s="62" t="s">
        <v>347</v>
      </c>
      <c r="P69" s="73" t="s">
        <v>63</v>
      </c>
      <c r="Q69" s="64">
        <v>44433</v>
      </c>
    </row>
    <row r="70" spans="1:17" ht="300" customHeight="1" x14ac:dyDescent="0.15">
      <c r="A70" s="45">
        <v>61</v>
      </c>
      <c r="B70" s="62" t="s">
        <v>348</v>
      </c>
      <c r="C70" s="59" t="s">
        <v>90</v>
      </c>
      <c r="D70" s="59" t="s">
        <v>349</v>
      </c>
      <c r="E70" s="62" t="s">
        <v>350</v>
      </c>
      <c r="F70" s="80" t="s">
        <v>351</v>
      </c>
      <c r="G70" s="48">
        <f t="shared" si="1"/>
        <v>20</v>
      </c>
      <c r="H70" s="60"/>
      <c r="I70" s="60"/>
      <c r="J70" s="60">
        <v>5</v>
      </c>
      <c r="K70" s="60"/>
      <c r="L70" s="60">
        <v>15</v>
      </c>
      <c r="M70" s="60">
        <v>10</v>
      </c>
      <c r="N70" s="60">
        <v>10</v>
      </c>
      <c r="O70" s="62" t="s">
        <v>352</v>
      </c>
      <c r="P70" s="73" t="s">
        <v>63</v>
      </c>
      <c r="Q70" s="84">
        <v>44480</v>
      </c>
    </row>
    <row r="71" spans="1:17" ht="409.5" x14ac:dyDescent="0.15">
      <c r="A71" s="45">
        <v>62</v>
      </c>
      <c r="B71" s="62" t="s">
        <v>353</v>
      </c>
      <c r="C71" s="59" t="s">
        <v>354</v>
      </c>
      <c r="D71" s="59" t="s">
        <v>355</v>
      </c>
      <c r="E71" s="62" t="s">
        <v>356</v>
      </c>
      <c r="F71" s="80" t="s">
        <v>357</v>
      </c>
      <c r="G71" s="48">
        <f t="shared" si="1"/>
        <v>3543</v>
      </c>
      <c r="H71" s="60"/>
      <c r="I71" s="60">
        <v>9</v>
      </c>
      <c r="J71" s="60">
        <v>4</v>
      </c>
      <c r="K71" s="60">
        <v>30</v>
      </c>
      <c r="L71" s="60">
        <v>3500</v>
      </c>
      <c r="M71" s="60">
        <v>1771</v>
      </c>
      <c r="N71" s="60">
        <v>1772</v>
      </c>
      <c r="O71" s="62" t="s">
        <v>358</v>
      </c>
      <c r="P71" s="73" t="s">
        <v>63</v>
      </c>
      <c r="Q71" s="84" t="s">
        <v>359</v>
      </c>
    </row>
    <row r="72" spans="1:17" ht="171" x14ac:dyDescent="0.15">
      <c r="A72" s="45">
        <v>63</v>
      </c>
      <c r="B72" s="57" t="s">
        <v>360</v>
      </c>
      <c r="C72" s="58" t="s">
        <v>53</v>
      </c>
      <c r="D72" s="58" t="s">
        <v>361</v>
      </c>
      <c r="E72" s="57" t="s">
        <v>362</v>
      </c>
      <c r="F72" s="58" t="s">
        <v>363</v>
      </c>
      <c r="G72" s="48">
        <f t="shared" si="1"/>
        <v>7</v>
      </c>
      <c r="H72" s="61"/>
      <c r="I72" s="61">
        <v>6</v>
      </c>
      <c r="J72" s="61"/>
      <c r="K72" s="61"/>
      <c r="L72" s="61">
        <v>1</v>
      </c>
      <c r="M72" s="61">
        <v>4</v>
      </c>
      <c r="N72" s="85">
        <v>3</v>
      </c>
      <c r="O72" s="57" t="s">
        <v>364</v>
      </c>
      <c r="P72" s="63" t="s">
        <v>365</v>
      </c>
      <c r="Q72" s="64">
        <v>44484</v>
      </c>
    </row>
    <row r="73" spans="1:17" ht="24.75" x14ac:dyDescent="0.15">
      <c r="A73" s="45">
        <v>64</v>
      </c>
      <c r="B73" s="46" t="s">
        <v>366</v>
      </c>
      <c r="C73" s="45" t="s">
        <v>22</v>
      </c>
      <c r="D73" s="45" t="s">
        <v>367</v>
      </c>
      <c r="E73" s="46" t="s">
        <v>368</v>
      </c>
      <c r="F73" s="51" t="s">
        <v>369</v>
      </c>
      <c r="G73" s="48">
        <f t="shared" si="1"/>
        <v>1</v>
      </c>
      <c r="H73" s="48"/>
      <c r="I73" s="48"/>
      <c r="J73" s="48"/>
      <c r="K73" s="48"/>
      <c r="L73" s="48">
        <v>1</v>
      </c>
      <c r="M73" s="48"/>
      <c r="N73" s="48">
        <v>1</v>
      </c>
      <c r="O73" s="46" t="s">
        <v>370</v>
      </c>
      <c r="P73" s="52" t="s">
        <v>77</v>
      </c>
      <c r="Q73" s="48"/>
    </row>
    <row r="74" spans="1:17" ht="39.950000000000003" customHeight="1" x14ac:dyDescent="0.15">
      <c r="A74" s="45">
        <v>65</v>
      </c>
      <c r="B74" s="62" t="s">
        <v>371</v>
      </c>
      <c r="C74" s="59" t="s">
        <v>372</v>
      </c>
      <c r="D74" s="59" t="s">
        <v>373</v>
      </c>
      <c r="E74" s="62" t="s">
        <v>374</v>
      </c>
      <c r="F74" s="86" t="s">
        <v>375</v>
      </c>
      <c r="G74" s="48">
        <f t="shared" si="1"/>
        <v>1006</v>
      </c>
      <c r="H74" s="60"/>
      <c r="I74" s="60">
        <v>1</v>
      </c>
      <c r="J74" s="60"/>
      <c r="K74" s="60"/>
      <c r="L74" s="60">
        <v>1005</v>
      </c>
      <c r="M74" s="60">
        <v>504</v>
      </c>
      <c r="N74" s="60">
        <v>502</v>
      </c>
      <c r="O74" s="62" t="s">
        <v>376</v>
      </c>
      <c r="P74" s="73"/>
      <c r="Q74" s="64" t="s">
        <v>377</v>
      </c>
    </row>
    <row r="75" spans="1:17" ht="409.5" x14ac:dyDescent="0.15">
      <c r="A75" s="45">
        <v>66</v>
      </c>
      <c r="B75" s="62" t="s">
        <v>378</v>
      </c>
      <c r="C75" s="59" t="s">
        <v>90</v>
      </c>
      <c r="D75" s="59" t="s">
        <v>379</v>
      </c>
      <c r="E75" s="62" t="s">
        <v>380</v>
      </c>
      <c r="F75" s="59" t="s">
        <v>381</v>
      </c>
      <c r="G75" s="48">
        <f t="shared" ref="G75:G138" si="2">SUM(H75:L75)</f>
        <v>19</v>
      </c>
      <c r="H75" s="60"/>
      <c r="I75" s="60">
        <v>13</v>
      </c>
      <c r="J75" s="60">
        <v>6</v>
      </c>
      <c r="K75" s="60"/>
      <c r="L75" s="60"/>
      <c r="M75" s="60">
        <v>9</v>
      </c>
      <c r="N75" s="60">
        <v>10</v>
      </c>
      <c r="O75" s="62" t="s">
        <v>382</v>
      </c>
      <c r="P75" s="73" t="s">
        <v>383</v>
      </c>
      <c r="Q75" s="64">
        <v>44482</v>
      </c>
    </row>
    <row r="76" spans="1:17" ht="40.5" customHeight="1" x14ac:dyDescent="0.15">
      <c r="A76" s="45">
        <v>67</v>
      </c>
      <c r="B76" s="62" t="s">
        <v>113</v>
      </c>
      <c r="C76" s="87" t="s">
        <v>384</v>
      </c>
      <c r="D76" s="59" t="s">
        <v>114</v>
      </c>
      <c r="E76" s="62" t="s">
        <v>115</v>
      </c>
      <c r="F76" s="88" t="s">
        <v>116</v>
      </c>
      <c r="G76" s="48">
        <f t="shared" si="2"/>
        <v>1</v>
      </c>
      <c r="H76" s="61"/>
      <c r="I76" s="61">
        <v>1</v>
      </c>
      <c r="J76" s="61"/>
      <c r="K76" s="61"/>
      <c r="L76" s="61"/>
      <c r="M76" s="61">
        <v>1</v>
      </c>
      <c r="N76" s="61"/>
      <c r="O76" s="62" t="s">
        <v>385</v>
      </c>
      <c r="P76" s="89"/>
      <c r="Q76" s="82">
        <v>44439</v>
      </c>
    </row>
    <row r="77" spans="1:17" ht="24.75" x14ac:dyDescent="0.15">
      <c r="A77" s="45">
        <v>68</v>
      </c>
      <c r="B77" s="62" t="s">
        <v>386</v>
      </c>
      <c r="C77" s="59" t="s">
        <v>384</v>
      </c>
      <c r="D77" s="59" t="s">
        <v>387</v>
      </c>
      <c r="E77" s="62" t="s">
        <v>388</v>
      </c>
      <c r="F77" s="81" t="s">
        <v>389</v>
      </c>
      <c r="G77" s="48">
        <f t="shared" si="2"/>
        <v>0</v>
      </c>
      <c r="H77" s="60"/>
      <c r="I77" s="60"/>
      <c r="J77" s="60"/>
      <c r="K77" s="60"/>
      <c r="L77" s="60"/>
      <c r="M77" s="60"/>
      <c r="N77" s="60"/>
      <c r="O77" s="62"/>
      <c r="P77" s="73"/>
      <c r="Q77" s="64">
        <v>44434</v>
      </c>
    </row>
    <row r="78" spans="1:17" ht="24.75" x14ac:dyDescent="0.15">
      <c r="A78" s="45">
        <v>69</v>
      </c>
      <c r="B78" s="62" t="s">
        <v>390</v>
      </c>
      <c r="C78" s="59" t="s">
        <v>321</v>
      </c>
      <c r="D78" s="59" t="s">
        <v>322</v>
      </c>
      <c r="E78" s="62" t="s">
        <v>391</v>
      </c>
      <c r="F78" s="81" t="s">
        <v>392</v>
      </c>
      <c r="G78" s="48">
        <f t="shared" si="2"/>
        <v>0</v>
      </c>
      <c r="H78" s="60"/>
      <c r="I78" s="60"/>
      <c r="J78" s="60"/>
      <c r="K78" s="60"/>
      <c r="L78" s="60"/>
      <c r="M78" s="60"/>
      <c r="N78" s="60"/>
      <c r="O78" s="62"/>
      <c r="P78" s="73"/>
      <c r="Q78" s="64">
        <v>44434</v>
      </c>
    </row>
    <row r="79" spans="1:17" ht="222" customHeight="1" x14ac:dyDescent="0.15">
      <c r="A79" s="45">
        <v>70</v>
      </c>
      <c r="B79" s="62" t="s">
        <v>393</v>
      </c>
      <c r="C79" s="59" t="s">
        <v>84</v>
      </c>
      <c r="D79" s="59" t="s">
        <v>394</v>
      </c>
      <c r="E79" s="62" t="s">
        <v>395</v>
      </c>
      <c r="F79" s="80" t="s">
        <v>396</v>
      </c>
      <c r="G79" s="48">
        <f t="shared" si="2"/>
        <v>4</v>
      </c>
      <c r="H79" s="60"/>
      <c r="I79" s="60">
        <v>3</v>
      </c>
      <c r="J79" s="60"/>
      <c r="K79" s="60"/>
      <c r="L79" s="60">
        <v>1</v>
      </c>
      <c r="M79" s="60">
        <v>2</v>
      </c>
      <c r="N79" s="60">
        <v>2</v>
      </c>
      <c r="O79" s="62" t="s">
        <v>397</v>
      </c>
      <c r="P79" s="73" t="s">
        <v>398</v>
      </c>
      <c r="Q79" s="64">
        <v>44446</v>
      </c>
    </row>
    <row r="80" spans="1:17" ht="159" x14ac:dyDescent="0.15">
      <c r="A80" s="45">
        <v>71</v>
      </c>
      <c r="B80" s="62" t="s">
        <v>399</v>
      </c>
      <c r="C80" s="59" t="s">
        <v>84</v>
      </c>
      <c r="D80" s="59" t="s">
        <v>400</v>
      </c>
      <c r="E80" s="62" t="s">
        <v>401</v>
      </c>
      <c r="F80" s="80" t="s">
        <v>402</v>
      </c>
      <c r="G80" s="48">
        <f t="shared" si="2"/>
        <v>13</v>
      </c>
      <c r="H80" s="60"/>
      <c r="I80" s="60">
        <v>4</v>
      </c>
      <c r="J80" s="60">
        <v>3</v>
      </c>
      <c r="K80" s="60"/>
      <c r="L80" s="60">
        <v>6</v>
      </c>
      <c r="M80" s="60">
        <v>4</v>
      </c>
      <c r="N80" s="60">
        <v>9</v>
      </c>
      <c r="O80" s="62" t="s">
        <v>403</v>
      </c>
      <c r="P80" s="73"/>
      <c r="Q80" s="64">
        <v>44446</v>
      </c>
    </row>
    <row r="81" spans="1:17" ht="342" x14ac:dyDescent="0.15">
      <c r="A81" s="45">
        <v>72</v>
      </c>
      <c r="B81" s="62" t="s">
        <v>404</v>
      </c>
      <c r="C81" s="59" t="s">
        <v>405</v>
      </c>
      <c r="D81" s="59" t="s">
        <v>406</v>
      </c>
      <c r="E81" s="62" t="s">
        <v>407</v>
      </c>
      <c r="F81" s="80" t="s">
        <v>408</v>
      </c>
      <c r="G81" s="48">
        <f t="shared" si="2"/>
        <v>101</v>
      </c>
      <c r="H81" s="60"/>
      <c r="I81" s="60">
        <v>9</v>
      </c>
      <c r="J81" s="60">
        <v>17</v>
      </c>
      <c r="K81" s="60"/>
      <c r="L81" s="60">
        <v>75</v>
      </c>
      <c r="M81" s="60">
        <v>60</v>
      </c>
      <c r="N81" s="60">
        <v>41</v>
      </c>
      <c r="O81" s="62" t="s">
        <v>409</v>
      </c>
      <c r="P81" s="73"/>
      <c r="Q81" s="64" t="s">
        <v>410</v>
      </c>
    </row>
    <row r="82" spans="1:17" ht="33.75" customHeight="1" x14ac:dyDescent="0.15">
      <c r="A82" s="45">
        <v>73</v>
      </c>
      <c r="B82" s="57" t="s">
        <v>411</v>
      </c>
      <c r="C82" s="59" t="s">
        <v>90</v>
      </c>
      <c r="D82" s="59" t="s">
        <v>412</v>
      </c>
      <c r="E82" s="57" t="s">
        <v>413</v>
      </c>
      <c r="F82" s="80" t="s">
        <v>414</v>
      </c>
      <c r="G82" s="48">
        <f t="shared" si="2"/>
        <v>16</v>
      </c>
      <c r="H82" s="60"/>
      <c r="I82" s="60">
        <v>1</v>
      </c>
      <c r="J82" s="60">
        <v>4</v>
      </c>
      <c r="K82" s="60">
        <v>2</v>
      </c>
      <c r="L82" s="60">
        <v>9</v>
      </c>
      <c r="M82" s="60">
        <v>13</v>
      </c>
      <c r="N82" s="60">
        <v>3</v>
      </c>
      <c r="O82" s="62" t="s">
        <v>415</v>
      </c>
      <c r="P82" s="73"/>
      <c r="Q82" s="64">
        <v>44448</v>
      </c>
    </row>
    <row r="83" spans="1:17" ht="24.75" x14ac:dyDescent="0.15">
      <c r="A83" s="45">
        <v>74</v>
      </c>
      <c r="B83" s="62" t="s">
        <v>416</v>
      </c>
      <c r="C83" s="59" t="s">
        <v>22</v>
      </c>
      <c r="D83" s="59" t="s">
        <v>417</v>
      </c>
      <c r="E83" s="62" t="s">
        <v>418</v>
      </c>
      <c r="F83" s="81" t="s">
        <v>419</v>
      </c>
      <c r="G83" s="48">
        <f t="shared" si="2"/>
        <v>10</v>
      </c>
      <c r="H83" s="60"/>
      <c r="I83" s="60"/>
      <c r="J83" s="60"/>
      <c r="K83" s="60"/>
      <c r="L83" s="60">
        <v>10</v>
      </c>
      <c r="M83" s="60">
        <v>10</v>
      </c>
      <c r="N83" s="60"/>
      <c r="O83" s="62" t="s">
        <v>420</v>
      </c>
      <c r="P83" s="73"/>
      <c r="Q83" s="64">
        <v>44448</v>
      </c>
    </row>
    <row r="84" spans="1:17" ht="69" customHeight="1" x14ac:dyDescent="0.15">
      <c r="A84" s="45">
        <v>75</v>
      </c>
      <c r="B84" s="62" t="s">
        <v>421</v>
      </c>
      <c r="C84" s="59" t="s">
        <v>422</v>
      </c>
      <c r="D84" s="59" t="s">
        <v>423</v>
      </c>
      <c r="E84" s="62" t="s">
        <v>424</v>
      </c>
      <c r="F84" s="81" t="s">
        <v>425</v>
      </c>
      <c r="G84" s="48">
        <f t="shared" si="2"/>
        <v>2</v>
      </c>
      <c r="H84" s="60"/>
      <c r="I84" s="60">
        <v>1</v>
      </c>
      <c r="J84" s="60"/>
      <c r="K84" s="60">
        <v>1</v>
      </c>
      <c r="L84" s="60"/>
      <c r="M84" s="60">
        <v>2</v>
      </c>
      <c r="N84" s="60"/>
      <c r="O84" s="62" t="s">
        <v>426</v>
      </c>
      <c r="P84" s="73"/>
      <c r="Q84" s="60"/>
    </row>
    <row r="85" spans="1:17" ht="37.5" x14ac:dyDescent="0.15">
      <c r="A85" s="45">
        <v>76</v>
      </c>
      <c r="B85" s="62" t="s">
        <v>427</v>
      </c>
      <c r="C85" s="59" t="s">
        <v>384</v>
      </c>
      <c r="D85" s="59" t="s">
        <v>428</v>
      </c>
      <c r="E85" s="62" t="s">
        <v>429</v>
      </c>
      <c r="F85" s="80" t="s">
        <v>430</v>
      </c>
      <c r="G85" s="48">
        <f t="shared" si="2"/>
        <v>1</v>
      </c>
      <c r="H85" s="60"/>
      <c r="I85" s="60"/>
      <c r="J85" s="60">
        <v>1</v>
      </c>
      <c r="K85" s="60"/>
      <c r="L85" s="60"/>
      <c r="M85" s="60">
        <v>1</v>
      </c>
      <c r="N85" s="60"/>
      <c r="O85" s="62" t="s">
        <v>431</v>
      </c>
      <c r="P85" s="73"/>
      <c r="Q85" s="64">
        <v>44448</v>
      </c>
    </row>
    <row r="86" spans="1:17" ht="37.5" x14ac:dyDescent="0.15">
      <c r="A86" s="45">
        <v>77</v>
      </c>
      <c r="B86" s="90" t="s">
        <v>432</v>
      </c>
      <c r="C86" s="91" t="s">
        <v>384</v>
      </c>
      <c r="D86" s="91" t="s">
        <v>433</v>
      </c>
      <c r="E86" s="90" t="s">
        <v>434</v>
      </c>
      <c r="F86" s="92" t="s">
        <v>435</v>
      </c>
      <c r="G86" s="48">
        <f t="shared" si="2"/>
        <v>2</v>
      </c>
      <c r="H86" s="60"/>
      <c r="I86" s="60"/>
      <c r="J86" s="60"/>
      <c r="K86" s="60"/>
      <c r="L86" s="60">
        <v>2</v>
      </c>
      <c r="M86" s="60">
        <v>1</v>
      </c>
      <c r="N86" s="60">
        <v>1</v>
      </c>
      <c r="O86" s="90" t="s">
        <v>436</v>
      </c>
      <c r="P86" s="73"/>
      <c r="Q86" s="64">
        <v>44449</v>
      </c>
    </row>
    <row r="87" spans="1:17" ht="135" x14ac:dyDescent="0.15">
      <c r="A87" s="45">
        <v>78</v>
      </c>
      <c r="B87" s="93" t="s">
        <v>437</v>
      </c>
      <c r="C87" s="59" t="s">
        <v>384</v>
      </c>
      <c r="D87" s="59" t="s">
        <v>438</v>
      </c>
      <c r="E87" s="62" t="s">
        <v>439</v>
      </c>
      <c r="F87" s="80" t="s">
        <v>440</v>
      </c>
      <c r="G87" s="48">
        <f t="shared" si="2"/>
        <v>26</v>
      </c>
      <c r="H87" s="60"/>
      <c r="I87" s="60">
        <v>4</v>
      </c>
      <c r="J87" s="60">
        <v>4</v>
      </c>
      <c r="K87" s="60"/>
      <c r="L87" s="60">
        <v>18</v>
      </c>
      <c r="M87" s="60">
        <v>15</v>
      </c>
      <c r="N87" s="60">
        <v>11</v>
      </c>
      <c r="O87" s="62" t="s">
        <v>441</v>
      </c>
      <c r="P87" s="73"/>
      <c r="Q87" s="64">
        <v>44449</v>
      </c>
    </row>
    <row r="88" spans="1:17" ht="24.75" x14ac:dyDescent="0.15">
      <c r="A88" s="45">
        <v>79</v>
      </c>
      <c r="B88" s="62" t="s">
        <v>442</v>
      </c>
      <c r="C88" s="59" t="s">
        <v>321</v>
      </c>
      <c r="D88" s="59" t="s">
        <v>443</v>
      </c>
      <c r="E88" s="62" t="s">
        <v>444</v>
      </c>
      <c r="F88" s="80" t="s">
        <v>445</v>
      </c>
      <c r="G88" s="48">
        <f t="shared" si="2"/>
        <v>0</v>
      </c>
      <c r="H88" s="60"/>
      <c r="I88" s="60"/>
      <c r="J88" s="60"/>
      <c r="K88" s="60"/>
      <c r="L88" s="60"/>
      <c r="M88" s="60"/>
      <c r="N88" s="60"/>
      <c r="O88" s="62"/>
      <c r="P88" s="73"/>
      <c r="Q88" s="64">
        <v>44449</v>
      </c>
    </row>
    <row r="89" spans="1:17" ht="98.25" x14ac:dyDescent="0.15">
      <c r="A89" s="45">
        <v>80</v>
      </c>
      <c r="B89" s="57" t="s">
        <v>446</v>
      </c>
      <c r="C89" s="59" t="s">
        <v>384</v>
      </c>
      <c r="D89" s="59" t="s">
        <v>447</v>
      </c>
      <c r="E89" s="57" t="s">
        <v>448</v>
      </c>
      <c r="F89" s="80" t="s">
        <v>449</v>
      </c>
      <c r="G89" s="48">
        <f t="shared" si="2"/>
        <v>61</v>
      </c>
      <c r="H89" s="60"/>
      <c r="I89" s="60"/>
      <c r="J89" s="60">
        <v>7</v>
      </c>
      <c r="K89" s="60"/>
      <c r="L89" s="60">
        <v>54</v>
      </c>
      <c r="M89" s="60">
        <v>33</v>
      </c>
      <c r="N89" s="60">
        <v>28</v>
      </c>
      <c r="O89" s="62" t="s">
        <v>450</v>
      </c>
      <c r="P89" s="73" t="s">
        <v>451</v>
      </c>
      <c r="Q89" s="64">
        <v>44449</v>
      </c>
    </row>
    <row r="90" spans="1:17" ht="122.25" x14ac:dyDescent="0.15">
      <c r="A90" s="45">
        <v>81</v>
      </c>
      <c r="B90" s="57" t="s">
        <v>452</v>
      </c>
      <c r="C90" s="59" t="s">
        <v>321</v>
      </c>
      <c r="D90" s="59" t="s">
        <v>453</v>
      </c>
      <c r="E90" s="57" t="s">
        <v>454</v>
      </c>
      <c r="F90" s="94" t="s">
        <v>455</v>
      </c>
      <c r="G90" s="48">
        <f t="shared" si="2"/>
        <v>4</v>
      </c>
      <c r="H90" s="60"/>
      <c r="I90" s="60">
        <v>2</v>
      </c>
      <c r="J90" s="60">
        <v>1</v>
      </c>
      <c r="K90" s="60">
        <v>1</v>
      </c>
      <c r="L90" s="60"/>
      <c r="M90" s="60">
        <v>3</v>
      </c>
      <c r="N90" s="60">
        <v>1</v>
      </c>
      <c r="O90" s="62" t="s">
        <v>456</v>
      </c>
      <c r="P90" s="73" t="s">
        <v>63</v>
      </c>
      <c r="Q90" s="64">
        <v>44449</v>
      </c>
    </row>
    <row r="91" spans="1:17" ht="86.25" x14ac:dyDescent="0.15">
      <c r="A91" s="45">
        <v>82</v>
      </c>
      <c r="B91" s="62" t="s">
        <v>457</v>
      </c>
      <c r="C91" s="59" t="s">
        <v>384</v>
      </c>
      <c r="D91" s="59" t="s">
        <v>458</v>
      </c>
      <c r="E91" s="62" t="s">
        <v>459</v>
      </c>
      <c r="F91" s="80" t="s">
        <v>460</v>
      </c>
      <c r="G91" s="48">
        <f t="shared" si="2"/>
        <v>30</v>
      </c>
      <c r="H91" s="60"/>
      <c r="I91" s="60"/>
      <c r="J91" s="60"/>
      <c r="K91" s="60"/>
      <c r="L91" s="60">
        <v>30</v>
      </c>
      <c r="M91" s="60">
        <v>30</v>
      </c>
      <c r="N91" s="60"/>
      <c r="O91" s="62" t="s">
        <v>461</v>
      </c>
      <c r="P91" s="73" t="s">
        <v>63</v>
      </c>
      <c r="Q91" s="64">
        <v>44449</v>
      </c>
    </row>
    <row r="92" spans="1:17" ht="281.25" x14ac:dyDescent="0.15">
      <c r="A92" s="45">
        <v>83</v>
      </c>
      <c r="B92" s="62" t="s">
        <v>462</v>
      </c>
      <c r="C92" s="59" t="s">
        <v>84</v>
      </c>
      <c r="D92" s="59" t="s">
        <v>463</v>
      </c>
      <c r="E92" s="62" t="s">
        <v>464</v>
      </c>
      <c r="F92" s="80" t="s">
        <v>465</v>
      </c>
      <c r="G92" s="48">
        <f t="shared" si="2"/>
        <v>8</v>
      </c>
      <c r="H92" s="60"/>
      <c r="I92" s="60">
        <v>7</v>
      </c>
      <c r="J92" s="60"/>
      <c r="K92" s="60"/>
      <c r="L92" s="60">
        <v>1</v>
      </c>
      <c r="M92" s="60">
        <v>7</v>
      </c>
      <c r="N92" s="60">
        <v>1</v>
      </c>
      <c r="O92" s="62" t="s">
        <v>466</v>
      </c>
      <c r="P92" s="73" t="s">
        <v>63</v>
      </c>
      <c r="Q92" s="64">
        <v>44460</v>
      </c>
    </row>
    <row r="93" spans="1:17" ht="73.5" x14ac:dyDescent="0.15">
      <c r="A93" s="45">
        <v>84</v>
      </c>
      <c r="B93" s="57" t="s">
        <v>467</v>
      </c>
      <c r="C93" s="59" t="s">
        <v>384</v>
      </c>
      <c r="D93" s="59" t="s">
        <v>468</v>
      </c>
      <c r="E93" s="90" t="s">
        <v>469</v>
      </c>
      <c r="F93" s="80" t="s">
        <v>470</v>
      </c>
      <c r="G93" s="48">
        <f t="shared" si="2"/>
        <v>180</v>
      </c>
      <c r="H93" s="60"/>
      <c r="I93" s="60"/>
      <c r="J93" s="60">
        <v>10</v>
      </c>
      <c r="K93" s="60">
        <v>35</v>
      </c>
      <c r="L93" s="60">
        <v>135</v>
      </c>
      <c r="M93" s="60">
        <v>175</v>
      </c>
      <c r="N93" s="60">
        <v>5</v>
      </c>
      <c r="O93" s="62" t="s">
        <v>471</v>
      </c>
      <c r="P93" s="73" t="s">
        <v>472</v>
      </c>
      <c r="Q93" s="64">
        <v>44452</v>
      </c>
    </row>
    <row r="94" spans="1:17" x14ac:dyDescent="0.15">
      <c r="A94" s="45">
        <v>85</v>
      </c>
      <c r="B94" s="62" t="s">
        <v>473</v>
      </c>
      <c r="C94" s="59" t="s">
        <v>384</v>
      </c>
      <c r="D94" s="59" t="s">
        <v>474</v>
      </c>
      <c r="E94" s="62" t="s">
        <v>475</v>
      </c>
      <c r="F94" s="80" t="s">
        <v>476</v>
      </c>
      <c r="G94" s="48">
        <f t="shared" si="2"/>
        <v>0</v>
      </c>
      <c r="H94" s="60"/>
      <c r="I94" s="60"/>
      <c r="J94" s="60"/>
      <c r="K94" s="60"/>
      <c r="L94" s="60"/>
      <c r="M94" s="60"/>
      <c r="N94" s="60"/>
      <c r="O94" s="62"/>
      <c r="P94" s="73"/>
      <c r="Q94" s="64"/>
    </row>
    <row r="95" spans="1:17" ht="171" x14ac:dyDescent="0.15">
      <c r="A95" s="45">
        <v>86</v>
      </c>
      <c r="B95" s="95" t="s">
        <v>477</v>
      </c>
      <c r="C95" s="96" t="s">
        <v>90</v>
      </c>
      <c r="D95" s="96" t="s">
        <v>478</v>
      </c>
      <c r="E95" s="95" t="s">
        <v>479</v>
      </c>
      <c r="F95" s="47" t="s">
        <v>480</v>
      </c>
      <c r="G95" s="48">
        <f t="shared" si="2"/>
        <v>180</v>
      </c>
      <c r="H95" s="48"/>
      <c r="I95" s="48"/>
      <c r="J95" s="48">
        <v>12</v>
      </c>
      <c r="K95" s="48"/>
      <c r="L95" s="48">
        <v>168</v>
      </c>
      <c r="M95" s="97">
        <v>90</v>
      </c>
      <c r="N95" s="97">
        <v>90</v>
      </c>
      <c r="O95" s="46" t="s">
        <v>481</v>
      </c>
      <c r="P95" s="98" t="s">
        <v>482</v>
      </c>
      <c r="Q95" s="64">
        <v>44452</v>
      </c>
    </row>
    <row r="96" spans="1:17" ht="49.5" x14ac:dyDescent="0.15">
      <c r="A96" s="45">
        <v>87</v>
      </c>
      <c r="B96" s="62" t="s">
        <v>483</v>
      </c>
      <c r="C96" s="59" t="s">
        <v>384</v>
      </c>
      <c r="D96" s="59" t="s">
        <v>484</v>
      </c>
      <c r="E96" s="62" t="s">
        <v>485</v>
      </c>
      <c r="F96" s="80" t="s">
        <v>486</v>
      </c>
      <c r="G96" s="48">
        <f t="shared" si="2"/>
        <v>1</v>
      </c>
      <c r="H96" s="60"/>
      <c r="I96" s="60"/>
      <c r="J96" s="60">
        <v>1</v>
      </c>
      <c r="K96" s="60"/>
      <c r="L96" s="60"/>
      <c r="M96" s="60"/>
      <c r="N96" s="60">
        <v>1</v>
      </c>
      <c r="O96" s="62" t="s">
        <v>487</v>
      </c>
      <c r="P96" s="73"/>
      <c r="Q96" s="64">
        <v>44452</v>
      </c>
    </row>
    <row r="97" spans="1:17" ht="147" x14ac:dyDescent="0.15">
      <c r="A97" s="45">
        <v>88</v>
      </c>
      <c r="B97" s="55" t="s">
        <v>1623</v>
      </c>
      <c r="C97" s="59" t="s">
        <v>384</v>
      </c>
      <c r="D97" s="59" t="s">
        <v>488</v>
      </c>
      <c r="E97" s="62" t="s">
        <v>489</v>
      </c>
      <c r="F97" s="80" t="s">
        <v>490</v>
      </c>
      <c r="G97" s="48">
        <f t="shared" si="2"/>
        <v>137</v>
      </c>
      <c r="H97" s="60"/>
      <c r="I97" s="60">
        <v>1</v>
      </c>
      <c r="J97" s="60">
        <v>16</v>
      </c>
      <c r="K97" s="60"/>
      <c r="L97" s="60">
        <v>120</v>
      </c>
      <c r="M97" s="60">
        <v>69</v>
      </c>
      <c r="N97" s="60">
        <v>68</v>
      </c>
      <c r="O97" s="62" t="s">
        <v>491</v>
      </c>
      <c r="P97" s="73"/>
      <c r="Q97" s="64" t="s">
        <v>492</v>
      </c>
    </row>
    <row r="98" spans="1:17" ht="37.5" x14ac:dyDescent="0.15">
      <c r="A98" s="45">
        <v>89</v>
      </c>
      <c r="B98" s="62" t="s">
        <v>493</v>
      </c>
      <c r="C98" s="59" t="s">
        <v>494</v>
      </c>
      <c r="D98" s="59" t="s">
        <v>495</v>
      </c>
      <c r="E98" s="62" t="s">
        <v>496</v>
      </c>
      <c r="F98" s="80" t="s">
        <v>497</v>
      </c>
      <c r="G98" s="48">
        <f t="shared" si="2"/>
        <v>1</v>
      </c>
      <c r="H98" s="60"/>
      <c r="I98" s="60">
        <v>1</v>
      </c>
      <c r="J98" s="60"/>
      <c r="K98" s="60"/>
      <c r="L98" s="60"/>
      <c r="M98" s="60">
        <v>1</v>
      </c>
      <c r="N98" s="60"/>
      <c r="O98" s="62" t="s">
        <v>498</v>
      </c>
      <c r="P98" s="73" t="s">
        <v>499</v>
      </c>
      <c r="Q98" s="64">
        <v>44452</v>
      </c>
    </row>
    <row r="99" spans="1:17" ht="86.25" x14ac:dyDescent="0.15">
      <c r="A99" s="45">
        <v>90</v>
      </c>
      <c r="B99" s="62" t="s">
        <v>500</v>
      </c>
      <c r="C99" s="59" t="s">
        <v>384</v>
      </c>
      <c r="D99" s="59" t="s">
        <v>501</v>
      </c>
      <c r="E99" s="62" t="s">
        <v>502</v>
      </c>
      <c r="F99" s="80" t="s">
        <v>503</v>
      </c>
      <c r="G99" s="48">
        <f t="shared" si="2"/>
        <v>3</v>
      </c>
      <c r="H99" s="60"/>
      <c r="I99" s="60"/>
      <c r="J99" s="60"/>
      <c r="K99" s="60"/>
      <c r="L99" s="60">
        <v>3</v>
      </c>
      <c r="M99" s="60"/>
      <c r="N99" s="60">
        <v>3</v>
      </c>
      <c r="O99" s="62" t="s">
        <v>504</v>
      </c>
      <c r="P99" s="73"/>
      <c r="Q99" s="64">
        <v>44452</v>
      </c>
    </row>
    <row r="100" spans="1:17" ht="232.5" x14ac:dyDescent="0.15">
      <c r="A100" s="45">
        <v>91</v>
      </c>
      <c r="B100" s="62" t="s">
        <v>505</v>
      </c>
      <c r="C100" s="59" t="s">
        <v>90</v>
      </c>
      <c r="D100" s="59" t="s">
        <v>506</v>
      </c>
      <c r="E100" s="62" t="s">
        <v>507</v>
      </c>
      <c r="F100" s="59" t="s">
        <v>508</v>
      </c>
      <c r="G100" s="48">
        <f t="shared" si="2"/>
        <v>22</v>
      </c>
      <c r="H100" s="60"/>
      <c r="I100" s="60">
        <v>5</v>
      </c>
      <c r="J100" s="60">
        <v>12</v>
      </c>
      <c r="K100" s="60"/>
      <c r="L100" s="60">
        <v>5</v>
      </c>
      <c r="M100" s="60">
        <v>21</v>
      </c>
      <c r="N100" s="60">
        <v>1</v>
      </c>
      <c r="O100" s="62" t="s">
        <v>509</v>
      </c>
      <c r="P100" s="63" t="s">
        <v>57</v>
      </c>
      <c r="Q100" s="61"/>
    </row>
    <row r="101" spans="1:17" ht="49.5" x14ac:dyDescent="0.15">
      <c r="A101" s="45">
        <v>92</v>
      </c>
      <c r="B101" s="62" t="s">
        <v>510</v>
      </c>
      <c r="C101" s="59" t="s">
        <v>22</v>
      </c>
      <c r="D101" s="59" t="s">
        <v>511</v>
      </c>
      <c r="E101" s="62" t="s">
        <v>512</v>
      </c>
      <c r="F101" s="80" t="s">
        <v>513</v>
      </c>
      <c r="G101" s="48">
        <f t="shared" si="2"/>
        <v>550</v>
      </c>
      <c r="H101" s="60"/>
      <c r="I101" s="60"/>
      <c r="J101" s="60">
        <v>50</v>
      </c>
      <c r="K101" s="60"/>
      <c r="L101" s="60">
        <v>500</v>
      </c>
      <c r="M101" s="60">
        <v>250</v>
      </c>
      <c r="N101" s="60">
        <v>300</v>
      </c>
      <c r="O101" s="62" t="s">
        <v>514</v>
      </c>
      <c r="P101" s="73" t="s">
        <v>515</v>
      </c>
      <c r="Q101" s="64">
        <v>44452</v>
      </c>
    </row>
    <row r="102" spans="1:17" ht="49.5" x14ac:dyDescent="0.15">
      <c r="A102" s="45">
        <v>93</v>
      </c>
      <c r="B102" s="62" t="s">
        <v>516</v>
      </c>
      <c r="C102" s="59" t="s">
        <v>384</v>
      </c>
      <c r="D102" s="59" t="s">
        <v>517</v>
      </c>
      <c r="E102" s="90" t="s">
        <v>518</v>
      </c>
      <c r="F102" s="80" t="s">
        <v>519</v>
      </c>
      <c r="G102" s="48">
        <f t="shared" si="2"/>
        <v>20</v>
      </c>
      <c r="H102" s="60"/>
      <c r="I102" s="60"/>
      <c r="J102" s="60"/>
      <c r="K102" s="60"/>
      <c r="L102" s="60">
        <v>20</v>
      </c>
      <c r="M102" s="60">
        <v>10</v>
      </c>
      <c r="N102" s="60">
        <v>10</v>
      </c>
      <c r="O102" s="62" t="s">
        <v>520</v>
      </c>
      <c r="P102" s="73"/>
      <c r="Q102" s="64">
        <v>44452</v>
      </c>
    </row>
    <row r="103" spans="1:17" ht="37.5" x14ac:dyDescent="0.15">
      <c r="A103" s="45">
        <v>94</v>
      </c>
      <c r="B103" s="62" t="s">
        <v>521</v>
      </c>
      <c r="C103" s="59" t="s">
        <v>384</v>
      </c>
      <c r="D103" s="59" t="s">
        <v>522</v>
      </c>
      <c r="E103" s="62" t="s">
        <v>523</v>
      </c>
      <c r="F103" s="80" t="s">
        <v>524</v>
      </c>
      <c r="G103" s="48">
        <f t="shared" si="2"/>
        <v>5</v>
      </c>
      <c r="H103" s="60"/>
      <c r="I103" s="60"/>
      <c r="J103" s="60"/>
      <c r="K103" s="60"/>
      <c r="L103" s="60">
        <v>5</v>
      </c>
      <c r="M103" s="60">
        <v>3</v>
      </c>
      <c r="N103" s="60">
        <v>2</v>
      </c>
      <c r="O103" s="62" t="s">
        <v>525</v>
      </c>
      <c r="P103" s="73"/>
      <c r="Q103" s="64">
        <v>44452</v>
      </c>
    </row>
    <row r="104" spans="1:17" ht="159" x14ac:dyDescent="0.15">
      <c r="A104" s="45">
        <v>95</v>
      </c>
      <c r="B104" s="90" t="s">
        <v>526</v>
      </c>
      <c r="C104" s="91" t="s">
        <v>90</v>
      </c>
      <c r="D104" s="99" t="s">
        <v>527</v>
      </c>
      <c r="E104" s="100" t="s">
        <v>528</v>
      </c>
      <c r="F104" s="101" t="s">
        <v>529</v>
      </c>
      <c r="G104" s="48">
        <f t="shared" si="2"/>
        <v>17</v>
      </c>
      <c r="H104" s="102"/>
      <c r="I104" s="102">
        <v>7</v>
      </c>
      <c r="J104" s="102"/>
      <c r="K104" s="102"/>
      <c r="L104" s="102">
        <v>10</v>
      </c>
      <c r="M104" s="102">
        <v>8</v>
      </c>
      <c r="N104" s="102">
        <v>9</v>
      </c>
      <c r="O104" s="90" t="s">
        <v>530</v>
      </c>
      <c r="P104" s="103" t="s">
        <v>531</v>
      </c>
      <c r="Q104" s="84" t="s">
        <v>532</v>
      </c>
    </row>
    <row r="105" spans="1:17" ht="122.25" x14ac:dyDescent="0.15">
      <c r="A105" s="45">
        <v>96</v>
      </c>
      <c r="B105" s="62" t="s">
        <v>533</v>
      </c>
      <c r="C105" s="59" t="s">
        <v>22</v>
      </c>
      <c r="D105" s="59" t="s">
        <v>534</v>
      </c>
      <c r="E105" s="62" t="s">
        <v>60</v>
      </c>
      <c r="F105" s="80" t="s">
        <v>535</v>
      </c>
      <c r="G105" s="48">
        <f t="shared" si="2"/>
        <v>7</v>
      </c>
      <c r="H105" s="61"/>
      <c r="I105" s="61">
        <v>3</v>
      </c>
      <c r="J105" s="61">
        <v>3</v>
      </c>
      <c r="K105" s="61"/>
      <c r="L105" s="61">
        <v>1</v>
      </c>
      <c r="M105" s="61">
        <v>2</v>
      </c>
      <c r="N105" s="85">
        <v>5</v>
      </c>
      <c r="O105" s="62" t="s">
        <v>536</v>
      </c>
      <c r="P105" s="63" t="s">
        <v>537</v>
      </c>
      <c r="Q105" s="61"/>
    </row>
    <row r="106" spans="1:17" ht="84" customHeight="1" x14ac:dyDescent="0.15">
      <c r="A106" s="45">
        <v>97</v>
      </c>
      <c r="B106" s="62" t="s">
        <v>538</v>
      </c>
      <c r="C106" s="59" t="s">
        <v>321</v>
      </c>
      <c r="D106" s="59" t="s">
        <v>224</v>
      </c>
      <c r="E106" s="62" t="s">
        <v>539</v>
      </c>
      <c r="F106" s="80" t="s">
        <v>540</v>
      </c>
      <c r="G106" s="48">
        <f t="shared" si="2"/>
        <v>1</v>
      </c>
      <c r="H106" s="60"/>
      <c r="I106" s="60">
        <v>1</v>
      </c>
      <c r="J106" s="60"/>
      <c r="K106" s="60"/>
      <c r="L106" s="60"/>
      <c r="M106" s="60"/>
      <c r="N106" s="60">
        <v>1</v>
      </c>
      <c r="O106" s="62" t="s">
        <v>541</v>
      </c>
      <c r="P106" s="73" t="s">
        <v>63</v>
      </c>
      <c r="Q106" s="84">
        <v>44453</v>
      </c>
    </row>
    <row r="107" spans="1:17" ht="90.75" customHeight="1" x14ac:dyDescent="0.15">
      <c r="A107" s="45">
        <v>98</v>
      </c>
      <c r="B107" s="62" t="s">
        <v>542</v>
      </c>
      <c r="C107" s="59" t="s">
        <v>22</v>
      </c>
      <c r="D107" s="59" t="s">
        <v>344</v>
      </c>
      <c r="E107" s="62" t="s">
        <v>543</v>
      </c>
      <c r="F107" s="80" t="s">
        <v>544</v>
      </c>
      <c r="G107" s="48">
        <f t="shared" si="2"/>
        <v>1</v>
      </c>
      <c r="H107" s="60"/>
      <c r="I107" s="60">
        <v>1</v>
      </c>
      <c r="J107" s="60"/>
      <c r="K107" s="60"/>
      <c r="L107" s="60"/>
      <c r="M107" s="60"/>
      <c r="N107" s="60">
        <v>1</v>
      </c>
      <c r="O107" s="62" t="s">
        <v>545</v>
      </c>
      <c r="P107" s="73" t="s">
        <v>63</v>
      </c>
      <c r="Q107" s="84">
        <v>44453</v>
      </c>
    </row>
    <row r="108" spans="1:17" ht="110.25" x14ac:dyDescent="0.15">
      <c r="A108" s="45">
        <v>99</v>
      </c>
      <c r="B108" s="62" t="s">
        <v>546</v>
      </c>
      <c r="C108" s="59" t="s">
        <v>90</v>
      </c>
      <c r="D108" s="104" t="s">
        <v>547</v>
      </c>
      <c r="E108" s="62" t="s">
        <v>548</v>
      </c>
      <c r="F108" s="80" t="s">
        <v>549</v>
      </c>
      <c r="G108" s="48">
        <f t="shared" si="2"/>
        <v>3</v>
      </c>
      <c r="H108" s="60"/>
      <c r="I108" s="60">
        <v>2</v>
      </c>
      <c r="J108" s="60">
        <v>1</v>
      </c>
      <c r="K108" s="60"/>
      <c r="L108" s="60"/>
      <c r="M108" s="60">
        <v>2</v>
      </c>
      <c r="N108" s="60">
        <v>1</v>
      </c>
      <c r="O108" s="62" t="s">
        <v>550</v>
      </c>
      <c r="P108" s="73" t="s">
        <v>63</v>
      </c>
      <c r="Q108" s="84" t="s">
        <v>551</v>
      </c>
    </row>
    <row r="109" spans="1:17" ht="122.25" x14ac:dyDescent="0.15">
      <c r="A109" s="45">
        <v>100</v>
      </c>
      <c r="B109" s="57" t="s">
        <v>552</v>
      </c>
      <c r="C109" s="59" t="s">
        <v>22</v>
      </c>
      <c r="D109" s="58" t="s">
        <v>553</v>
      </c>
      <c r="E109" s="57" t="s">
        <v>554</v>
      </c>
      <c r="F109" s="80" t="s">
        <v>555</v>
      </c>
      <c r="G109" s="48">
        <f t="shared" si="2"/>
        <v>3</v>
      </c>
      <c r="H109" s="60"/>
      <c r="I109" s="60">
        <v>2</v>
      </c>
      <c r="J109" s="60">
        <v>1</v>
      </c>
      <c r="K109" s="60"/>
      <c r="L109" s="60"/>
      <c r="M109" s="60">
        <v>2</v>
      </c>
      <c r="N109" s="60">
        <v>1</v>
      </c>
      <c r="O109" s="62" t="s">
        <v>556</v>
      </c>
      <c r="P109" s="73" t="s">
        <v>77</v>
      </c>
      <c r="Q109" s="84" t="s">
        <v>557</v>
      </c>
    </row>
    <row r="110" spans="1:17" ht="300" customHeight="1" x14ac:dyDescent="0.15">
      <c r="A110" s="45">
        <v>101</v>
      </c>
      <c r="B110" s="62" t="s">
        <v>558</v>
      </c>
      <c r="C110" s="59" t="s">
        <v>559</v>
      </c>
      <c r="D110" s="59" t="s">
        <v>560</v>
      </c>
      <c r="E110" s="62" t="s">
        <v>561</v>
      </c>
      <c r="F110" s="80" t="s">
        <v>562</v>
      </c>
      <c r="G110" s="48">
        <f t="shared" si="2"/>
        <v>4</v>
      </c>
      <c r="H110" s="60"/>
      <c r="I110" s="60">
        <v>2</v>
      </c>
      <c r="J110" s="60"/>
      <c r="K110" s="60"/>
      <c r="L110" s="60">
        <v>2</v>
      </c>
      <c r="M110" s="60">
        <v>2</v>
      </c>
      <c r="N110" s="60">
        <v>2</v>
      </c>
      <c r="O110" s="62" t="s">
        <v>563</v>
      </c>
      <c r="P110" s="73" t="s">
        <v>564</v>
      </c>
      <c r="Q110" s="84">
        <v>44453</v>
      </c>
    </row>
    <row r="111" spans="1:17" ht="342" x14ac:dyDescent="0.15">
      <c r="A111" s="45">
        <v>102</v>
      </c>
      <c r="B111" s="62" t="s">
        <v>565</v>
      </c>
      <c r="C111" s="59" t="s">
        <v>84</v>
      </c>
      <c r="D111" s="59" t="s">
        <v>566</v>
      </c>
      <c r="E111" s="62" t="s">
        <v>567</v>
      </c>
      <c r="F111" s="80" t="s">
        <v>568</v>
      </c>
      <c r="G111" s="48">
        <f t="shared" si="2"/>
        <v>438</v>
      </c>
      <c r="H111" s="60"/>
      <c r="I111" s="60">
        <v>5</v>
      </c>
      <c r="J111" s="60">
        <v>16</v>
      </c>
      <c r="K111" s="60"/>
      <c r="L111" s="60">
        <v>417</v>
      </c>
      <c r="M111" s="60">
        <v>216</v>
      </c>
      <c r="N111" s="60">
        <v>222</v>
      </c>
      <c r="O111" s="62" t="s">
        <v>569</v>
      </c>
      <c r="P111" s="73" t="s">
        <v>63</v>
      </c>
      <c r="Q111" s="84" t="s">
        <v>570</v>
      </c>
    </row>
    <row r="112" spans="1:17" ht="40.5" customHeight="1" x14ac:dyDescent="0.15">
      <c r="A112" s="45">
        <v>103</v>
      </c>
      <c r="B112" s="62" t="s">
        <v>571</v>
      </c>
      <c r="C112" s="59" t="s">
        <v>372</v>
      </c>
      <c r="D112" s="59" t="s">
        <v>572</v>
      </c>
      <c r="E112" s="62" t="s">
        <v>573</v>
      </c>
      <c r="F112" s="80" t="s">
        <v>574</v>
      </c>
      <c r="G112" s="48">
        <f t="shared" si="2"/>
        <v>1</v>
      </c>
      <c r="H112" s="60"/>
      <c r="I112" s="60"/>
      <c r="J112" s="60">
        <v>1</v>
      </c>
      <c r="K112" s="60"/>
      <c r="L112" s="60"/>
      <c r="M112" s="60">
        <v>1</v>
      </c>
      <c r="N112" s="60"/>
      <c r="O112" s="62" t="s">
        <v>575</v>
      </c>
      <c r="P112" s="73" t="s">
        <v>63</v>
      </c>
      <c r="Q112" s="84">
        <v>44453</v>
      </c>
    </row>
    <row r="113" spans="1:17" ht="24.75" x14ac:dyDescent="0.15">
      <c r="A113" s="45">
        <v>104</v>
      </c>
      <c r="B113" s="62" t="s">
        <v>576</v>
      </c>
      <c r="C113" s="59" t="s">
        <v>188</v>
      </c>
      <c r="D113" s="59" t="s">
        <v>577</v>
      </c>
      <c r="E113" s="62" t="s">
        <v>578</v>
      </c>
      <c r="F113" s="80" t="s">
        <v>579</v>
      </c>
      <c r="G113" s="48">
        <f t="shared" si="2"/>
        <v>5</v>
      </c>
      <c r="H113" s="60"/>
      <c r="I113" s="60"/>
      <c r="J113" s="60"/>
      <c r="K113" s="60"/>
      <c r="L113" s="60">
        <v>5</v>
      </c>
      <c r="M113" s="60"/>
      <c r="N113" s="60">
        <v>5</v>
      </c>
      <c r="O113" s="62" t="s">
        <v>580</v>
      </c>
      <c r="P113" s="73" t="s">
        <v>63</v>
      </c>
      <c r="Q113" s="64">
        <v>44454</v>
      </c>
    </row>
    <row r="114" spans="1:17" ht="98.25" customHeight="1" x14ac:dyDescent="0.15">
      <c r="A114" s="45">
        <v>105</v>
      </c>
      <c r="B114" s="62" t="s">
        <v>581</v>
      </c>
      <c r="C114" s="59" t="s">
        <v>22</v>
      </c>
      <c r="D114" s="59" t="s">
        <v>582</v>
      </c>
      <c r="E114" s="62" t="s">
        <v>583</v>
      </c>
      <c r="F114" s="80" t="s">
        <v>584</v>
      </c>
      <c r="G114" s="48">
        <f t="shared" si="2"/>
        <v>1</v>
      </c>
      <c r="H114" s="60"/>
      <c r="I114" s="60">
        <v>1</v>
      </c>
      <c r="J114" s="60"/>
      <c r="K114" s="60"/>
      <c r="L114" s="60"/>
      <c r="M114" s="60"/>
      <c r="N114" s="60">
        <v>1</v>
      </c>
      <c r="O114" s="62" t="s">
        <v>585</v>
      </c>
      <c r="P114" s="73" t="s">
        <v>63</v>
      </c>
      <c r="Q114" s="64">
        <v>44454</v>
      </c>
    </row>
    <row r="115" spans="1:17" ht="99" customHeight="1" x14ac:dyDescent="0.15">
      <c r="A115" s="45">
        <v>106</v>
      </c>
      <c r="B115" s="62" t="s">
        <v>586</v>
      </c>
      <c r="C115" s="59" t="s">
        <v>90</v>
      </c>
      <c r="D115" s="59" t="s">
        <v>587</v>
      </c>
      <c r="E115" s="62" t="s">
        <v>588</v>
      </c>
      <c r="F115" s="80" t="s">
        <v>589</v>
      </c>
      <c r="G115" s="48">
        <f t="shared" si="2"/>
        <v>315</v>
      </c>
      <c r="H115" s="60"/>
      <c r="I115" s="60">
        <v>8</v>
      </c>
      <c r="J115" s="60">
        <v>4</v>
      </c>
      <c r="K115" s="60">
        <v>3</v>
      </c>
      <c r="L115" s="60">
        <v>300</v>
      </c>
      <c r="M115" s="60">
        <v>311</v>
      </c>
      <c r="N115" s="60">
        <v>4</v>
      </c>
      <c r="O115" s="62" t="s">
        <v>590</v>
      </c>
      <c r="P115" s="73" t="s">
        <v>591</v>
      </c>
      <c r="Q115" s="64" t="s">
        <v>592</v>
      </c>
    </row>
    <row r="116" spans="1:17" ht="136.5" customHeight="1" x14ac:dyDescent="0.15">
      <c r="A116" s="45">
        <v>107</v>
      </c>
      <c r="B116" s="62" t="s">
        <v>593</v>
      </c>
      <c r="C116" s="59" t="s">
        <v>559</v>
      </c>
      <c r="D116" s="59" t="s">
        <v>594</v>
      </c>
      <c r="E116" s="62" t="s">
        <v>595</v>
      </c>
      <c r="F116" s="80" t="s">
        <v>596</v>
      </c>
      <c r="G116" s="48">
        <f t="shared" si="2"/>
        <v>30</v>
      </c>
      <c r="H116" s="60"/>
      <c r="I116" s="60"/>
      <c r="J116" s="60"/>
      <c r="K116" s="60">
        <v>20</v>
      </c>
      <c r="L116" s="60">
        <v>10</v>
      </c>
      <c r="M116" s="60">
        <v>30</v>
      </c>
      <c r="N116" s="60"/>
      <c r="O116" s="62" t="s">
        <v>597</v>
      </c>
      <c r="P116" s="73" t="s">
        <v>63</v>
      </c>
      <c r="Q116" s="64">
        <v>44454</v>
      </c>
    </row>
    <row r="117" spans="1:17" ht="86.25" x14ac:dyDescent="0.15">
      <c r="A117" s="45">
        <v>108</v>
      </c>
      <c r="B117" s="62" t="s">
        <v>598</v>
      </c>
      <c r="C117" s="59" t="s">
        <v>321</v>
      </c>
      <c r="D117" s="59" t="s">
        <v>599</v>
      </c>
      <c r="E117" s="62" t="s">
        <v>600</v>
      </c>
      <c r="F117" s="80" t="s">
        <v>601</v>
      </c>
      <c r="G117" s="48">
        <f t="shared" si="2"/>
        <v>2</v>
      </c>
      <c r="H117" s="60"/>
      <c r="I117" s="60">
        <v>2</v>
      </c>
      <c r="J117" s="60"/>
      <c r="K117" s="60"/>
      <c r="L117" s="60"/>
      <c r="M117" s="60">
        <v>1</v>
      </c>
      <c r="N117" s="60">
        <v>1</v>
      </c>
      <c r="O117" s="62" t="s">
        <v>602</v>
      </c>
      <c r="P117" s="73" t="s">
        <v>603</v>
      </c>
      <c r="Q117" s="64">
        <v>44454</v>
      </c>
    </row>
    <row r="118" spans="1:17" ht="159" x14ac:dyDescent="0.15">
      <c r="A118" s="45">
        <v>109</v>
      </c>
      <c r="B118" s="57" t="s">
        <v>604</v>
      </c>
      <c r="C118" s="59" t="s">
        <v>22</v>
      </c>
      <c r="D118" s="59" t="s">
        <v>605</v>
      </c>
      <c r="E118" s="57" t="s">
        <v>606</v>
      </c>
      <c r="F118" s="83" t="s">
        <v>607</v>
      </c>
      <c r="G118" s="48">
        <f t="shared" si="2"/>
        <v>6</v>
      </c>
      <c r="H118" s="60">
        <v>2</v>
      </c>
      <c r="I118" s="60">
        <v>4</v>
      </c>
      <c r="J118" s="60"/>
      <c r="K118" s="60"/>
      <c r="L118" s="60"/>
      <c r="M118" s="60">
        <v>4</v>
      </c>
      <c r="N118" s="60">
        <v>2</v>
      </c>
      <c r="O118" s="62" t="s">
        <v>608</v>
      </c>
      <c r="P118" s="73" t="s">
        <v>609</v>
      </c>
      <c r="Q118" s="64">
        <v>44454</v>
      </c>
    </row>
    <row r="119" spans="1:17" ht="110.25" customHeight="1" x14ac:dyDescent="0.15">
      <c r="A119" s="45">
        <v>110</v>
      </c>
      <c r="B119" s="62" t="s">
        <v>610</v>
      </c>
      <c r="C119" s="59" t="s">
        <v>90</v>
      </c>
      <c r="D119" s="59" t="s">
        <v>611</v>
      </c>
      <c r="E119" s="62" t="s">
        <v>612</v>
      </c>
      <c r="F119" s="80" t="s">
        <v>613</v>
      </c>
      <c r="G119" s="48">
        <f t="shared" si="2"/>
        <v>2</v>
      </c>
      <c r="H119" s="60"/>
      <c r="I119" s="60">
        <v>2</v>
      </c>
      <c r="J119" s="60"/>
      <c r="K119" s="60"/>
      <c r="L119" s="60"/>
      <c r="M119" s="60">
        <v>1</v>
      </c>
      <c r="N119" s="60">
        <v>1</v>
      </c>
      <c r="O119" s="62" t="s">
        <v>614</v>
      </c>
      <c r="P119" s="73" t="s">
        <v>63</v>
      </c>
      <c r="Q119" s="64">
        <v>44454</v>
      </c>
    </row>
    <row r="120" spans="1:17" ht="57" customHeight="1" x14ac:dyDescent="0.15">
      <c r="A120" s="45">
        <v>111</v>
      </c>
      <c r="B120" s="57" t="s">
        <v>615</v>
      </c>
      <c r="C120" s="59" t="s">
        <v>90</v>
      </c>
      <c r="D120" s="59" t="s">
        <v>616</v>
      </c>
      <c r="E120" s="62" t="s">
        <v>617</v>
      </c>
      <c r="F120" s="80" t="s">
        <v>618</v>
      </c>
      <c r="G120" s="48">
        <f t="shared" si="2"/>
        <v>1</v>
      </c>
      <c r="H120" s="60"/>
      <c r="I120" s="60"/>
      <c r="J120" s="60">
        <v>1</v>
      </c>
      <c r="K120" s="60"/>
      <c r="L120" s="60"/>
      <c r="M120" s="60">
        <v>1</v>
      </c>
      <c r="N120" s="60"/>
      <c r="O120" s="62" t="s">
        <v>619</v>
      </c>
      <c r="P120" s="73" t="s">
        <v>620</v>
      </c>
      <c r="Q120" s="64">
        <v>44454</v>
      </c>
    </row>
    <row r="121" spans="1:17" ht="37.5" x14ac:dyDescent="0.15">
      <c r="A121" s="45">
        <v>112</v>
      </c>
      <c r="B121" s="62" t="s">
        <v>621</v>
      </c>
      <c r="C121" s="59" t="s">
        <v>90</v>
      </c>
      <c r="D121" s="59" t="s">
        <v>622</v>
      </c>
      <c r="E121" s="62" t="s">
        <v>623</v>
      </c>
      <c r="F121" s="80" t="s">
        <v>624</v>
      </c>
      <c r="G121" s="48">
        <f t="shared" si="2"/>
        <v>1</v>
      </c>
      <c r="H121" s="60"/>
      <c r="I121" s="60">
        <v>1</v>
      </c>
      <c r="J121" s="60"/>
      <c r="K121" s="60"/>
      <c r="L121" s="60"/>
      <c r="M121" s="60">
        <v>1</v>
      </c>
      <c r="N121" s="60"/>
      <c r="O121" s="62" t="s">
        <v>625</v>
      </c>
      <c r="P121" s="73" t="s">
        <v>63</v>
      </c>
      <c r="Q121" s="64">
        <v>44454</v>
      </c>
    </row>
    <row r="122" spans="1:17" ht="80.25" customHeight="1" x14ac:dyDescent="0.15">
      <c r="A122" s="45">
        <v>113</v>
      </c>
      <c r="B122" s="62" t="s">
        <v>626</v>
      </c>
      <c r="C122" s="59" t="s">
        <v>22</v>
      </c>
      <c r="D122" s="59" t="s">
        <v>627</v>
      </c>
      <c r="E122" s="62" t="s">
        <v>628</v>
      </c>
      <c r="F122" s="71" t="s">
        <v>629</v>
      </c>
      <c r="G122" s="48">
        <f t="shared" si="2"/>
        <v>5</v>
      </c>
      <c r="H122" s="60"/>
      <c r="I122" s="60">
        <v>1</v>
      </c>
      <c r="J122" s="60"/>
      <c r="K122" s="60"/>
      <c r="L122" s="60">
        <v>4</v>
      </c>
      <c r="M122" s="60">
        <v>3</v>
      </c>
      <c r="N122" s="60">
        <v>2</v>
      </c>
      <c r="O122" s="62" t="s">
        <v>630</v>
      </c>
      <c r="P122" s="73" t="s">
        <v>77</v>
      </c>
      <c r="Q122" s="64" t="s">
        <v>631</v>
      </c>
    </row>
    <row r="123" spans="1:17" ht="59.25" customHeight="1" x14ac:dyDescent="0.15">
      <c r="A123" s="45">
        <v>114</v>
      </c>
      <c r="B123" s="62" t="s">
        <v>632</v>
      </c>
      <c r="C123" s="59" t="s">
        <v>22</v>
      </c>
      <c r="D123" s="59" t="s">
        <v>633</v>
      </c>
      <c r="E123" s="62" t="s">
        <v>634</v>
      </c>
      <c r="F123" s="80" t="s">
        <v>635</v>
      </c>
      <c r="G123" s="48">
        <f t="shared" si="2"/>
        <v>1</v>
      </c>
      <c r="H123" s="60"/>
      <c r="I123" s="60">
        <v>1</v>
      </c>
      <c r="J123" s="60"/>
      <c r="K123" s="60"/>
      <c r="L123" s="60"/>
      <c r="M123" s="60">
        <v>1</v>
      </c>
      <c r="N123" s="60"/>
      <c r="O123" s="62" t="s">
        <v>636</v>
      </c>
      <c r="P123" s="73" t="s">
        <v>63</v>
      </c>
      <c r="Q123" s="64">
        <v>44454</v>
      </c>
    </row>
    <row r="124" spans="1:17" ht="37.5" x14ac:dyDescent="0.15">
      <c r="A124" s="45">
        <v>115</v>
      </c>
      <c r="B124" s="62" t="s">
        <v>637</v>
      </c>
      <c r="C124" s="59" t="s">
        <v>638</v>
      </c>
      <c r="D124" s="59" t="s">
        <v>639</v>
      </c>
      <c r="E124" s="62" t="s">
        <v>640</v>
      </c>
      <c r="F124" s="80" t="s">
        <v>641</v>
      </c>
      <c r="G124" s="48">
        <f t="shared" si="2"/>
        <v>1</v>
      </c>
      <c r="H124" s="60"/>
      <c r="I124" s="60">
        <v>1</v>
      </c>
      <c r="J124" s="60"/>
      <c r="K124" s="60"/>
      <c r="L124" s="60"/>
      <c r="M124" s="60">
        <v>1</v>
      </c>
      <c r="N124" s="60"/>
      <c r="O124" s="62" t="s">
        <v>642</v>
      </c>
      <c r="P124" s="73" t="s">
        <v>63</v>
      </c>
      <c r="Q124" s="64">
        <v>44454</v>
      </c>
    </row>
    <row r="125" spans="1:17" ht="108" customHeight="1" x14ac:dyDescent="0.15">
      <c r="A125" s="45">
        <v>116</v>
      </c>
      <c r="B125" s="62" t="s">
        <v>643</v>
      </c>
      <c r="C125" s="59" t="s">
        <v>372</v>
      </c>
      <c r="D125" s="59" t="s">
        <v>644</v>
      </c>
      <c r="E125" s="62" t="s">
        <v>645</v>
      </c>
      <c r="F125" s="80" t="s">
        <v>646</v>
      </c>
      <c r="G125" s="48">
        <f t="shared" si="2"/>
        <v>1</v>
      </c>
      <c r="H125" s="60"/>
      <c r="I125" s="60">
        <v>1</v>
      </c>
      <c r="J125" s="60"/>
      <c r="K125" s="60"/>
      <c r="L125" s="60"/>
      <c r="M125" s="60"/>
      <c r="N125" s="60">
        <v>1</v>
      </c>
      <c r="O125" s="62" t="s">
        <v>647</v>
      </c>
      <c r="P125" s="73" t="s">
        <v>63</v>
      </c>
      <c r="Q125" s="64">
        <v>44454</v>
      </c>
    </row>
    <row r="126" spans="1:17" ht="100.5" x14ac:dyDescent="0.15">
      <c r="A126" s="45">
        <v>117</v>
      </c>
      <c r="B126" s="62" t="s">
        <v>648</v>
      </c>
      <c r="C126" s="59" t="s">
        <v>321</v>
      </c>
      <c r="D126" s="59" t="s">
        <v>649</v>
      </c>
      <c r="E126" s="62" t="s">
        <v>650</v>
      </c>
      <c r="F126" s="59" t="s">
        <v>651</v>
      </c>
      <c r="G126" s="48">
        <f t="shared" si="2"/>
        <v>20</v>
      </c>
      <c r="H126" s="60"/>
      <c r="I126" s="60"/>
      <c r="J126" s="60">
        <v>5</v>
      </c>
      <c r="K126" s="60"/>
      <c r="L126" s="60">
        <v>15</v>
      </c>
      <c r="M126" s="60">
        <v>15</v>
      </c>
      <c r="N126" s="60">
        <v>5</v>
      </c>
      <c r="O126" s="62" t="s">
        <v>652</v>
      </c>
      <c r="P126" s="73" t="s">
        <v>653</v>
      </c>
      <c r="Q126" s="64">
        <v>44454</v>
      </c>
    </row>
    <row r="127" spans="1:17" ht="37.5" x14ac:dyDescent="0.15">
      <c r="A127" s="45">
        <v>118</v>
      </c>
      <c r="B127" s="62" t="s">
        <v>654</v>
      </c>
      <c r="C127" s="59" t="s">
        <v>655</v>
      </c>
      <c r="D127" s="59" t="s">
        <v>656</v>
      </c>
      <c r="E127" s="62" t="s">
        <v>657</v>
      </c>
      <c r="F127" s="80" t="s">
        <v>658</v>
      </c>
      <c r="G127" s="48">
        <f t="shared" si="2"/>
        <v>1</v>
      </c>
      <c r="H127" s="60"/>
      <c r="I127" s="60"/>
      <c r="J127" s="60">
        <v>1</v>
      </c>
      <c r="K127" s="60"/>
      <c r="L127" s="60"/>
      <c r="M127" s="60"/>
      <c r="N127" s="60">
        <v>1</v>
      </c>
      <c r="O127" s="62" t="s">
        <v>659</v>
      </c>
      <c r="P127" s="73" t="s">
        <v>398</v>
      </c>
      <c r="Q127" s="64">
        <v>44460</v>
      </c>
    </row>
    <row r="128" spans="1:17" ht="61.5" x14ac:dyDescent="0.15">
      <c r="A128" s="45">
        <v>119</v>
      </c>
      <c r="B128" s="90" t="s">
        <v>660</v>
      </c>
      <c r="C128" s="59" t="s">
        <v>321</v>
      </c>
      <c r="D128" s="59" t="s">
        <v>661</v>
      </c>
      <c r="E128" s="90" t="s">
        <v>662</v>
      </c>
      <c r="F128" s="80" t="s">
        <v>663</v>
      </c>
      <c r="G128" s="48">
        <f t="shared" si="2"/>
        <v>52</v>
      </c>
      <c r="H128" s="60"/>
      <c r="I128" s="60"/>
      <c r="J128" s="60"/>
      <c r="K128" s="60">
        <v>2</v>
      </c>
      <c r="L128" s="60">
        <v>50</v>
      </c>
      <c r="M128" s="60">
        <v>52</v>
      </c>
      <c r="N128" s="60"/>
      <c r="O128" s="62" t="s">
        <v>664</v>
      </c>
      <c r="P128" s="73" t="s">
        <v>665</v>
      </c>
      <c r="Q128" s="64">
        <v>44459</v>
      </c>
    </row>
    <row r="129" spans="1:17" ht="256.5" x14ac:dyDescent="0.15">
      <c r="A129" s="45">
        <v>120</v>
      </c>
      <c r="B129" s="62" t="s">
        <v>666</v>
      </c>
      <c r="C129" s="59" t="s">
        <v>667</v>
      </c>
      <c r="D129" s="59" t="s">
        <v>668</v>
      </c>
      <c r="E129" s="62" t="s">
        <v>669</v>
      </c>
      <c r="F129" s="80" t="s">
        <v>670</v>
      </c>
      <c r="G129" s="48">
        <f t="shared" si="2"/>
        <v>217</v>
      </c>
      <c r="H129" s="60"/>
      <c r="I129" s="60">
        <v>12</v>
      </c>
      <c r="J129" s="60">
        <v>2</v>
      </c>
      <c r="K129" s="60"/>
      <c r="L129" s="60">
        <v>203</v>
      </c>
      <c r="M129" s="60">
        <v>104</v>
      </c>
      <c r="N129" s="60">
        <v>113</v>
      </c>
      <c r="O129" s="62" t="s">
        <v>671</v>
      </c>
      <c r="P129" s="73" t="s">
        <v>398</v>
      </c>
      <c r="Q129" s="64" t="s">
        <v>672</v>
      </c>
    </row>
    <row r="130" spans="1:17" ht="50.1" customHeight="1" x14ac:dyDescent="0.15">
      <c r="A130" s="45">
        <v>121</v>
      </c>
      <c r="B130" s="62" t="s">
        <v>393</v>
      </c>
      <c r="C130" s="59" t="s">
        <v>84</v>
      </c>
      <c r="D130" s="59" t="s">
        <v>394</v>
      </c>
      <c r="E130" s="62" t="s">
        <v>395</v>
      </c>
      <c r="F130" s="80" t="s">
        <v>396</v>
      </c>
      <c r="G130" s="48">
        <f t="shared" si="2"/>
        <v>1</v>
      </c>
      <c r="H130" s="60"/>
      <c r="I130" s="60">
        <v>1</v>
      </c>
      <c r="J130" s="60"/>
      <c r="K130" s="60"/>
      <c r="L130" s="60"/>
      <c r="M130" s="60"/>
      <c r="N130" s="60">
        <v>1</v>
      </c>
      <c r="O130" s="62" t="s">
        <v>673</v>
      </c>
      <c r="P130" s="73" t="s">
        <v>398</v>
      </c>
      <c r="Q130" s="64">
        <v>44460</v>
      </c>
    </row>
    <row r="131" spans="1:17" ht="409.5" x14ac:dyDescent="0.15">
      <c r="A131" s="45">
        <v>122</v>
      </c>
      <c r="B131" s="62" t="s">
        <v>674</v>
      </c>
      <c r="C131" s="59" t="s">
        <v>675</v>
      </c>
      <c r="D131" s="59" t="s">
        <v>676</v>
      </c>
      <c r="E131" s="105" t="s">
        <v>677</v>
      </c>
      <c r="F131" s="80" t="s">
        <v>678</v>
      </c>
      <c r="G131" s="48">
        <f t="shared" si="2"/>
        <v>23</v>
      </c>
      <c r="H131" s="60"/>
      <c r="I131" s="60">
        <v>4</v>
      </c>
      <c r="J131" s="60">
        <v>1</v>
      </c>
      <c r="K131" s="60">
        <v>10</v>
      </c>
      <c r="L131" s="60">
        <v>8</v>
      </c>
      <c r="M131" s="60">
        <v>13</v>
      </c>
      <c r="N131" s="60">
        <v>10</v>
      </c>
      <c r="O131" s="62" t="s">
        <v>679</v>
      </c>
      <c r="P131" s="73" t="s">
        <v>680</v>
      </c>
      <c r="Q131" s="64" t="s">
        <v>672</v>
      </c>
    </row>
    <row r="132" spans="1:17" ht="183.75" x14ac:dyDescent="0.15">
      <c r="A132" s="45">
        <v>123</v>
      </c>
      <c r="B132" s="62" t="s">
        <v>681</v>
      </c>
      <c r="C132" s="59" t="s">
        <v>682</v>
      </c>
      <c r="D132" s="59" t="s">
        <v>683</v>
      </c>
      <c r="E132" s="62" t="s">
        <v>684</v>
      </c>
      <c r="F132" s="80" t="s">
        <v>685</v>
      </c>
      <c r="G132" s="48">
        <f t="shared" si="2"/>
        <v>17</v>
      </c>
      <c r="H132" s="60"/>
      <c r="I132" s="60">
        <v>4</v>
      </c>
      <c r="J132" s="60">
        <v>1</v>
      </c>
      <c r="K132" s="60"/>
      <c r="L132" s="60">
        <v>12</v>
      </c>
      <c r="M132" s="60">
        <v>14</v>
      </c>
      <c r="N132" s="60">
        <v>3</v>
      </c>
      <c r="O132" s="62" t="s">
        <v>686</v>
      </c>
      <c r="P132" s="73" t="s">
        <v>57</v>
      </c>
      <c r="Q132" s="64" t="s">
        <v>687</v>
      </c>
    </row>
    <row r="133" spans="1:17" ht="37.5" x14ac:dyDescent="0.15">
      <c r="A133" s="45">
        <v>124</v>
      </c>
      <c r="B133" s="62" t="s">
        <v>688</v>
      </c>
      <c r="C133" s="59" t="s">
        <v>22</v>
      </c>
      <c r="D133" s="59" t="s">
        <v>689</v>
      </c>
      <c r="E133" s="62" t="s">
        <v>690</v>
      </c>
      <c r="F133" s="80" t="s">
        <v>691</v>
      </c>
      <c r="G133" s="48">
        <f t="shared" si="2"/>
        <v>18</v>
      </c>
      <c r="H133" s="60"/>
      <c r="I133" s="60"/>
      <c r="J133" s="60"/>
      <c r="K133" s="60">
        <v>5</v>
      </c>
      <c r="L133" s="60">
        <v>13</v>
      </c>
      <c r="M133" s="60">
        <v>12</v>
      </c>
      <c r="N133" s="60">
        <v>6</v>
      </c>
      <c r="O133" s="62" t="s">
        <v>692</v>
      </c>
      <c r="P133" s="73" t="s">
        <v>234</v>
      </c>
      <c r="Q133" s="64" t="s">
        <v>693</v>
      </c>
    </row>
    <row r="134" spans="1:17" ht="37.5" x14ac:dyDescent="0.15">
      <c r="A134" s="45">
        <v>125</v>
      </c>
      <c r="B134" s="62" t="s">
        <v>694</v>
      </c>
      <c r="C134" s="59" t="s">
        <v>90</v>
      </c>
      <c r="D134" s="59" t="s">
        <v>695</v>
      </c>
      <c r="E134" s="62" t="s">
        <v>696</v>
      </c>
      <c r="F134" s="80" t="s">
        <v>697</v>
      </c>
      <c r="G134" s="48">
        <f t="shared" si="2"/>
        <v>3</v>
      </c>
      <c r="H134" s="60"/>
      <c r="I134" s="60"/>
      <c r="J134" s="60">
        <v>3</v>
      </c>
      <c r="K134" s="60"/>
      <c r="L134" s="60"/>
      <c r="M134" s="60"/>
      <c r="N134" s="60">
        <v>3</v>
      </c>
      <c r="O134" s="62" t="s">
        <v>698</v>
      </c>
      <c r="P134" s="73" t="s">
        <v>699</v>
      </c>
      <c r="Q134" s="64">
        <v>44460</v>
      </c>
    </row>
    <row r="135" spans="1:17" ht="86.25" x14ac:dyDescent="0.15">
      <c r="A135" s="45">
        <v>126</v>
      </c>
      <c r="B135" s="62" t="s">
        <v>700</v>
      </c>
      <c r="C135" s="59" t="s">
        <v>22</v>
      </c>
      <c r="D135" s="59" t="s">
        <v>701</v>
      </c>
      <c r="E135" s="106" t="s">
        <v>702</v>
      </c>
      <c r="F135" s="80" t="s">
        <v>703</v>
      </c>
      <c r="G135" s="48">
        <f t="shared" si="2"/>
        <v>11</v>
      </c>
      <c r="H135" s="60"/>
      <c r="I135" s="60"/>
      <c r="J135" s="60">
        <v>1</v>
      </c>
      <c r="K135" s="60"/>
      <c r="L135" s="60">
        <v>10</v>
      </c>
      <c r="M135" s="60">
        <v>6</v>
      </c>
      <c r="N135" s="60">
        <v>5</v>
      </c>
      <c r="O135" s="62" t="s">
        <v>704</v>
      </c>
      <c r="P135" s="73" t="s">
        <v>63</v>
      </c>
      <c r="Q135" s="64">
        <v>44460</v>
      </c>
    </row>
    <row r="136" spans="1:17" ht="207.75" x14ac:dyDescent="0.15">
      <c r="A136" s="45">
        <v>127</v>
      </c>
      <c r="B136" s="62" t="s">
        <v>705</v>
      </c>
      <c r="C136" s="59" t="s">
        <v>90</v>
      </c>
      <c r="D136" s="59" t="s">
        <v>706</v>
      </c>
      <c r="E136" s="62" t="s">
        <v>707</v>
      </c>
      <c r="F136" s="80" t="s">
        <v>708</v>
      </c>
      <c r="G136" s="48">
        <f t="shared" si="2"/>
        <v>10</v>
      </c>
      <c r="H136" s="60"/>
      <c r="I136" s="60">
        <v>1</v>
      </c>
      <c r="J136" s="60">
        <v>9</v>
      </c>
      <c r="K136" s="60"/>
      <c r="L136" s="60"/>
      <c r="M136" s="60">
        <v>7</v>
      </c>
      <c r="N136" s="60">
        <v>3</v>
      </c>
      <c r="O136" s="62" t="s">
        <v>709</v>
      </c>
      <c r="P136" s="73" t="s">
        <v>57</v>
      </c>
      <c r="Q136" s="64">
        <v>44460</v>
      </c>
    </row>
    <row r="137" spans="1:17" ht="135" x14ac:dyDescent="0.15">
      <c r="A137" s="45">
        <v>128</v>
      </c>
      <c r="B137" s="62" t="s">
        <v>710</v>
      </c>
      <c r="C137" s="59" t="s">
        <v>84</v>
      </c>
      <c r="D137" s="59" t="s">
        <v>711</v>
      </c>
      <c r="E137" s="62" t="s">
        <v>712</v>
      </c>
      <c r="F137" s="71" t="s">
        <v>713</v>
      </c>
      <c r="G137" s="48">
        <f t="shared" si="2"/>
        <v>23</v>
      </c>
      <c r="H137" s="60"/>
      <c r="I137" s="60"/>
      <c r="J137" s="60">
        <v>12</v>
      </c>
      <c r="K137" s="60"/>
      <c r="L137" s="60">
        <v>11</v>
      </c>
      <c r="M137" s="60">
        <v>12</v>
      </c>
      <c r="N137" s="60">
        <v>11</v>
      </c>
      <c r="O137" s="62" t="s">
        <v>714</v>
      </c>
      <c r="P137" s="73" t="s">
        <v>63</v>
      </c>
      <c r="Q137" s="64">
        <v>44462</v>
      </c>
    </row>
    <row r="138" spans="1:17" ht="73.5" x14ac:dyDescent="0.15">
      <c r="A138" s="45">
        <v>129</v>
      </c>
      <c r="B138" s="62" t="s">
        <v>715</v>
      </c>
      <c r="C138" s="59" t="s">
        <v>22</v>
      </c>
      <c r="D138" s="59" t="s">
        <v>716</v>
      </c>
      <c r="E138" s="62" t="s">
        <v>717</v>
      </c>
      <c r="F138" s="71" t="s">
        <v>718</v>
      </c>
      <c r="G138" s="48">
        <f t="shared" si="2"/>
        <v>2</v>
      </c>
      <c r="H138" s="60"/>
      <c r="I138" s="60">
        <v>2</v>
      </c>
      <c r="J138" s="60"/>
      <c r="K138" s="60"/>
      <c r="L138" s="60"/>
      <c r="M138" s="60">
        <v>1</v>
      </c>
      <c r="N138" s="60">
        <v>1</v>
      </c>
      <c r="O138" s="62" t="s">
        <v>719</v>
      </c>
      <c r="P138" s="73" t="s">
        <v>57</v>
      </c>
      <c r="Q138" s="64">
        <v>44462</v>
      </c>
    </row>
    <row r="139" spans="1:17" ht="61.5" x14ac:dyDescent="0.15">
      <c r="A139" s="45">
        <v>130</v>
      </c>
      <c r="B139" s="62" t="s">
        <v>720</v>
      </c>
      <c r="C139" s="59"/>
      <c r="D139" s="59" t="s">
        <v>721</v>
      </c>
      <c r="E139" s="62" t="s">
        <v>722</v>
      </c>
      <c r="F139" s="59" t="s">
        <v>723</v>
      </c>
      <c r="G139" s="48">
        <f t="shared" ref="G139:G202" si="3">SUM(H139:L139)</f>
        <v>1</v>
      </c>
      <c r="H139" s="60"/>
      <c r="I139" s="60">
        <v>1</v>
      </c>
      <c r="J139" s="60"/>
      <c r="K139" s="60"/>
      <c r="L139" s="60"/>
      <c r="M139" s="60">
        <v>1</v>
      </c>
      <c r="N139" s="60"/>
      <c r="O139" s="62" t="s">
        <v>724</v>
      </c>
      <c r="P139" s="73" t="s">
        <v>57</v>
      </c>
      <c r="Q139" s="64">
        <v>44462</v>
      </c>
    </row>
    <row r="140" spans="1:17" ht="24.75" x14ac:dyDescent="0.15">
      <c r="A140" s="45">
        <v>131</v>
      </c>
      <c r="B140" s="62" t="s">
        <v>725</v>
      </c>
      <c r="C140" s="59" t="s">
        <v>90</v>
      </c>
      <c r="D140" s="59" t="s">
        <v>701</v>
      </c>
      <c r="E140" s="62" t="s">
        <v>726</v>
      </c>
      <c r="F140" s="71" t="s">
        <v>727</v>
      </c>
      <c r="G140" s="48">
        <f t="shared" si="3"/>
        <v>1</v>
      </c>
      <c r="H140" s="60"/>
      <c r="I140" s="60">
        <v>1</v>
      </c>
      <c r="J140" s="60"/>
      <c r="K140" s="60"/>
      <c r="L140" s="60"/>
      <c r="M140" s="60"/>
      <c r="N140" s="60">
        <v>1</v>
      </c>
      <c r="O140" s="62" t="s">
        <v>728</v>
      </c>
      <c r="P140" s="73" t="s">
        <v>699</v>
      </c>
      <c r="Q140" s="64">
        <v>44462</v>
      </c>
    </row>
    <row r="141" spans="1:17" ht="24.75" x14ac:dyDescent="0.15">
      <c r="A141" s="45">
        <v>132</v>
      </c>
      <c r="B141" s="62" t="s">
        <v>729</v>
      </c>
      <c r="C141" s="59"/>
      <c r="D141" s="59" t="s">
        <v>105</v>
      </c>
      <c r="E141" s="62" t="s">
        <v>730</v>
      </c>
      <c r="F141" s="71" t="s">
        <v>731</v>
      </c>
      <c r="G141" s="48">
        <f t="shared" si="3"/>
        <v>1</v>
      </c>
      <c r="H141" s="60"/>
      <c r="I141" s="60">
        <v>1</v>
      </c>
      <c r="J141" s="60"/>
      <c r="K141" s="60"/>
      <c r="L141" s="60"/>
      <c r="M141" s="60"/>
      <c r="N141" s="60">
        <v>1</v>
      </c>
      <c r="O141" s="62" t="s">
        <v>732</v>
      </c>
      <c r="P141" s="73" t="s">
        <v>733</v>
      </c>
      <c r="Q141" s="64">
        <v>44462</v>
      </c>
    </row>
    <row r="142" spans="1:17" ht="61.5" x14ac:dyDescent="0.15">
      <c r="A142" s="45">
        <v>133</v>
      </c>
      <c r="B142" s="57" t="s">
        <v>734</v>
      </c>
      <c r="C142" s="59" t="s">
        <v>90</v>
      </c>
      <c r="D142" s="58" t="s">
        <v>96</v>
      </c>
      <c r="E142" s="62" t="s">
        <v>735</v>
      </c>
      <c r="F142" s="71" t="s">
        <v>736</v>
      </c>
      <c r="G142" s="48">
        <f t="shared" si="3"/>
        <v>3</v>
      </c>
      <c r="H142" s="60"/>
      <c r="I142" s="60">
        <v>1</v>
      </c>
      <c r="J142" s="60"/>
      <c r="K142" s="60">
        <v>2</v>
      </c>
      <c r="L142" s="60"/>
      <c r="M142" s="60">
        <v>1</v>
      </c>
      <c r="N142" s="60">
        <v>2</v>
      </c>
      <c r="O142" s="62" t="s">
        <v>737</v>
      </c>
      <c r="P142" s="73" t="s">
        <v>63</v>
      </c>
      <c r="Q142" s="84" t="s">
        <v>738</v>
      </c>
    </row>
    <row r="143" spans="1:17" ht="24.75" x14ac:dyDescent="0.15">
      <c r="A143" s="45">
        <v>134</v>
      </c>
      <c r="B143" s="62" t="s">
        <v>739</v>
      </c>
      <c r="C143" s="59" t="s">
        <v>740</v>
      </c>
      <c r="D143" s="59" t="s">
        <v>741</v>
      </c>
      <c r="E143" s="62" t="s">
        <v>742</v>
      </c>
      <c r="F143" s="71" t="s">
        <v>743</v>
      </c>
      <c r="G143" s="48">
        <f t="shared" si="3"/>
        <v>1</v>
      </c>
      <c r="H143" s="60"/>
      <c r="I143" s="60">
        <v>1</v>
      </c>
      <c r="J143" s="60"/>
      <c r="K143" s="60"/>
      <c r="L143" s="60"/>
      <c r="M143" s="60"/>
      <c r="N143" s="60">
        <v>1</v>
      </c>
      <c r="O143" s="62" t="s">
        <v>744</v>
      </c>
      <c r="P143" s="73" t="s">
        <v>745</v>
      </c>
      <c r="Q143" s="84">
        <v>44463</v>
      </c>
    </row>
    <row r="144" spans="1:17" ht="49.5" x14ac:dyDescent="0.15">
      <c r="A144" s="45">
        <v>135</v>
      </c>
      <c r="B144" s="62" t="s">
        <v>746</v>
      </c>
      <c r="C144" s="59" t="s">
        <v>405</v>
      </c>
      <c r="D144" s="59" t="s">
        <v>747</v>
      </c>
      <c r="E144" s="62" t="s">
        <v>748</v>
      </c>
      <c r="F144" s="71" t="s">
        <v>749</v>
      </c>
      <c r="G144" s="48">
        <f t="shared" si="3"/>
        <v>1</v>
      </c>
      <c r="H144" s="60"/>
      <c r="I144" s="60">
        <v>1</v>
      </c>
      <c r="J144" s="60"/>
      <c r="K144" s="60"/>
      <c r="L144" s="60"/>
      <c r="M144" s="60">
        <v>1</v>
      </c>
      <c r="N144" s="60"/>
      <c r="O144" s="62" t="s">
        <v>750</v>
      </c>
      <c r="P144" s="73" t="s">
        <v>751</v>
      </c>
      <c r="Q144" s="84">
        <v>44463</v>
      </c>
    </row>
    <row r="145" spans="1:17" ht="86.25" x14ac:dyDescent="0.15">
      <c r="A145" s="45">
        <v>136</v>
      </c>
      <c r="B145" s="62" t="s">
        <v>752</v>
      </c>
      <c r="C145" s="59" t="s">
        <v>559</v>
      </c>
      <c r="D145" s="59" t="s">
        <v>753</v>
      </c>
      <c r="E145" s="62" t="s">
        <v>754</v>
      </c>
      <c r="F145" s="71" t="s">
        <v>755</v>
      </c>
      <c r="G145" s="48">
        <f t="shared" si="3"/>
        <v>413</v>
      </c>
      <c r="H145" s="60"/>
      <c r="I145" s="60"/>
      <c r="J145" s="60"/>
      <c r="K145" s="60">
        <v>8</v>
      </c>
      <c r="L145" s="60">
        <v>405</v>
      </c>
      <c r="M145" s="60">
        <v>213</v>
      </c>
      <c r="N145" s="60">
        <v>200</v>
      </c>
      <c r="O145" s="62" t="s">
        <v>756</v>
      </c>
      <c r="P145" s="73" t="s">
        <v>757</v>
      </c>
      <c r="Q145" s="84">
        <v>44467</v>
      </c>
    </row>
    <row r="146" spans="1:17" ht="24.75" x14ac:dyDescent="0.15">
      <c r="A146" s="45">
        <v>137</v>
      </c>
      <c r="B146" s="62" t="s">
        <v>758</v>
      </c>
      <c r="C146" s="59" t="s">
        <v>84</v>
      </c>
      <c r="D146" s="59" t="s">
        <v>759</v>
      </c>
      <c r="E146" s="62" t="s">
        <v>760</v>
      </c>
      <c r="F146" s="71" t="s">
        <v>761</v>
      </c>
      <c r="G146" s="48">
        <f t="shared" si="3"/>
        <v>51</v>
      </c>
      <c r="H146" s="60"/>
      <c r="I146" s="60">
        <v>1</v>
      </c>
      <c r="J146" s="60"/>
      <c r="K146" s="60"/>
      <c r="L146" s="60">
        <v>50</v>
      </c>
      <c r="M146" s="60">
        <v>26</v>
      </c>
      <c r="N146" s="60">
        <v>25</v>
      </c>
      <c r="O146" s="62" t="s">
        <v>1584</v>
      </c>
      <c r="P146" s="73" t="s">
        <v>699</v>
      </c>
      <c r="Q146" s="84" t="s">
        <v>1585</v>
      </c>
    </row>
    <row r="147" spans="1:17" ht="98.25" x14ac:dyDescent="0.15">
      <c r="A147" s="45">
        <v>138</v>
      </c>
      <c r="B147" s="62" t="s">
        <v>762</v>
      </c>
      <c r="C147" s="59" t="s">
        <v>90</v>
      </c>
      <c r="D147" s="59" t="s">
        <v>763</v>
      </c>
      <c r="E147" s="62" t="s">
        <v>764</v>
      </c>
      <c r="F147" s="71" t="s">
        <v>765</v>
      </c>
      <c r="G147" s="48">
        <f t="shared" si="3"/>
        <v>220</v>
      </c>
      <c r="H147" s="60"/>
      <c r="I147" s="60"/>
      <c r="J147" s="60">
        <v>70</v>
      </c>
      <c r="K147" s="60"/>
      <c r="L147" s="60">
        <v>150</v>
      </c>
      <c r="M147" s="60">
        <v>220</v>
      </c>
      <c r="N147" s="60"/>
      <c r="O147" s="62" t="s">
        <v>766</v>
      </c>
      <c r="P147" s="73" t="s">
        <v>699</v>
      </c>
      <c r="Q147" s="84">
        <v>44467</v>
      </c>
    </row>
    <row r="148" spans="1:17" ht="24.75" x14ac:dyDescent="0.15">
      <c r="A148" s="45">
        <v>139</v>
      </c>
      <c r="B148" s="62" t="s">
        <v>767</v>
      </c>
      <c r="C148" s="59" t="s">
        <v>372</v>
      </c>
      <c r="D148" s="59" t="s">
        <v>768</v>
      </c>
      <c r="E148" s="62" t="s">
        <v>769</v>
      </c>
      <c r="F148" s="71" t="s">
        <v>770</v>
      </c>
      <c r="G148" s="48">
        <f t="shared" si="3"/>
        <v>500</v>
      </c>
      <c r="H148" s="60"/>
      <c r="I148" s="60"/>
      <c r="J148" s="60"/>
      <c r="K148" s="60"/>
      <c r="L148" s="60">
        <v>500</v>
      </c>
      <c r="M148" s="60">
        <v>250</v>
      </c>
      <c r="N148" s="60">
        <v>250</v>
      </c>
      <c r="O148" s="62" t="s">
        <v>771</v>
      </c>
      <c r="P148" s="73" t="s">
        <v>772</v>
      </c>
      <c r="Q148" s="84">
        <v>44467</v>
      </c>
    </row>
    <row r="149" spans="1:17" ht="73.5" x14ac:dyDescent="0.15">
      <c r="A149" s="45">
        <v>140</v>
      </c>
      <c r="B149" s="62" t="s">
        <v>773</v>
      </c>
      <c r="C149" s="59" t="s">
        <v>90</v>
      </c>
      <c r="D149" s="59" t="s">
        <v>774</v>
      </c>
      <c r="E149" s="62" t="s">
        <v>775</v>
      </c>
      <c r="F149" s="71" t="s">
        <v>776</v>
      </c>
      <c r="G149" s="48">
        <f t="shared" si="3"/>
        <v>57</v>
      </c>
      <c r="H149" s="48"/>
      <c r="I149" s="48">
        <v>7</v>
      </c>
      <c r="J149" s="48"/>
      <c r="K149" s="48"/>
      <c r="L149" s="48">
        <v>50</v>
      </c>
      <c r="M149" s="48">
        <v>36</v>
      </c>
      <c r="N149" s="48">
        <v>21</v>
      </c>
      <c r="O149" s="46" t="s">
        <v>777</v>
      </c>
      <c r="P149" s="52" t="s">
        <v>77</v>
      </c>
      <c r="Q149" s="48" t="s">
        <v>778</v>
      </c>
    </row>
    <row r="150" spans="1:17" ht="37.5" x14ac:dyDescent="0.15">
      <c r="A150" s="45">
        <v>141</v>
      </c>
      <c r="B150" s="46" t="s">
        <v>779</v>
      </c>
      <c r="C150" s="45" t="s">
        <v>90</v>
      </c>
      <c r="D150" s="45" t="s">
        <v>780</v>
      </c>
      <c r="E150" s="46" t="s">
        <v>781</v>
      </c>
      <c r="F150" s="51" t="s">
        <v>782</v>
      </c>
      <c r="G150" s="48">
        <f t="shared" si="3"/>
        <v>6</v>
      </c>
      <c r="H150" s="48"/>
      <c r="I150" s="48">
        <v>6</v>
      </c>
      <c r="J150" s="48"/>
      <c r="K150" s="48"/>
      <c r="L150" s="48"/>
      <c r="M150" s="48">
        <v>3</v>
      </c>
      <c r="N150" s="48">
        <v>3</v>
      </c>
      <c r="O150" s="46" t="s">
        <v>783</v>
      </c>
      <c r="P150" s="52" t="s">
        <v>784</v>
      </c>
      <c r="Q150" s="48"/>
    </row>
    <row r="151" spans="1:17" ht="24.75" x14ac:dyDescent="0.15">
      <c r="A151" s="45">
        <v>142</v>
      </c>
      <c r="B151" s="46" t="s">
        <v>785</v>
      </c>
      <c r="C151" s="45"/>
      <c r="D151" s="45" t="s">
        <v>786</v>
      </c>
      <c r="E151" s="46" t="s">
        <v>787</v>
      </c>
      <c r="F151" s="51" t="s">
        <v>788</v>
      </c>
      <c r="G151" s="48">
        <f t="shared" si="3"/>
        <v>1</v>
      </c>
      <c r="H151" s="48"/>
      <c r="I151" s="48">
        <v>1</v>
      </c>
      <c r="J151" s="48"/>
      <c r="K151" s="48"/>
      <c r="L151" s="48"/>
      <c r="M151" s="48"/>
      <c r="N151" s="48">
        <v>1</v>
      </c>
      <c r="O151" s="46" t="s">
        <v>789</v>
      </c>
      <c r="P151" s="52" t="s">
        <v>784</v>
      </c>
      <c r="Q151" s="48"/>
    </row>
    <row r="152" spans="1:17" ht="49.5" x14ac:dyDescent="0.15">
      <c r="A152" s="45">
        <v>143</v>
      </c>
      <c r="B152" s="46" t="s">
        <v>790</v>
      </c>
      <c r="C152" s="45" t="s">
        <v>22</v>
      </c>
      <c r="D152" s="45" t="s">
        <v>174</v>
      </c>
      <c r="E152" s="46" t="s">
        <v>791</v>
      </c>
      <c r="F152" s="51" t="s">
        <v>792</v>
      </c>
      <c r="G152" s="48">
        <f t="shared" si="3"/>
        <v>2</v>
      </c>
      <c r="H152" s="48"/>
      <c r="I152" s="48">
        <v>2</v>
      </c>
      <c r="J152" s="48"/>
      <c r="K152" s="48"/>
      <c r="L152" s="48"/>
      <c r="M152" s="48">
        <v>1</v>
      </c>
      <c r="N152" s="48">
        <v>1</v>
      </c>
      <c r="O152" s="46" t="s">
        <v>793</v>
      </c>
      <c r="P152" s="52" t="s">
        <v>784</v>
      </c>
      <c r="Q152" s="53">
        <v>44494</v>
      </c>
    </row>
    <row r="153" spans="1:17" ht="183.75" x14ac:dyDescent="0.15">
      <c r="A153" s="45">
        <v>144</v>
      </c>
      <c r="B153" s="62" t="s">
        <v>794</v>
      </c>
      <c r="C153" s="59" t="s">
        <v>90</v>
      </c>
      <c r="D153" s="59" t="s">
        <v>795</v>
      </c>
      <c r="E153" s="62" t="s">
        <v>796</v>
      </c>
      <c r="F153" s="71" t="s">
        <v>797</v>
      </c>
      <c r="G153" s="48">
        <f t="shared" si="3"/>
        <v>38</v>
      </c>
      <c r="H153" s="60"/>
      <c r="I153" s="60">
        <v>1</v>
      </c>
      <c r="J153" s="60">
        <v>15</v>
      </c>
      <c r="K153" s="60"/>
      <c r="L153" s="60">
        <v>22</v>
      </c>
      <c r="M153" s="60">
        <v>28</v>
      </c>
      <c r="N153" s="60">
        <v>10</v>
      </c>
      <c r="O153" s="62" t="s">
        <v>798</v>
      </c>
      <c r="P153" s="52" t="s">
        <v>799</v>
      </c>
      <c r="Q153" s="48" t="s">
        <v>800</v>
      </c>
    </row>
    <row r="154" spans="1:17" ht="61.5" x14ac:dyDescent="0.15">
      <c r="A154" s="45">
        <v>145</v>
      </c>
      <c r="B154" s="46" t="s">
        <v>801</v>
      </c>
      <c r="C154" s="45" t="s">
        <v>90</v>
      </c>
      <c r="D154" s="45" t="s">
        <v>780</v>
      </c>
      <c r="E154" s="46" t="s">
        <v>802</v>
      </c>
      <c r="F154" s="51" t="s">
        <v>803</v>
      </c>
      <c r="G154" s="48">
        <f t="shared" si="3"/>
        <v>4</v>
      </c>
      <c r="H154" s="48"/>
      <c r="I154" s="48">
        <v>4</v>
      </c>
      <c r="J154" s="48"/>
      <c r="K154" s="48"/>
      <c r="L154" s="48"/>
      <c r="M154" s="48">
        <v>2</v>
      </c>
      <c r="N154" s="48">
        <v>2</v>
      </c>
      <c r="O154" s="46" t="s">
        <v>804</v>
      </c>
      <c r="P154" s="52" t="s">
        <v>805</v>
      </c>
      <c r="Q154" s="48"/>
    </row>
    <row r="155" spans="1:17" ht="122.25" x14ac:dyDescent="0.15">
      <c r="A155" s="45">
        <v>146</v>
      </c>
      <c r="B155" s="46" t="s">
        <v>806</v>
      </c>
      <c r="C155" s="45" t="s">
        <v>90</v>
      </c>
      <c r="D155" s="45" t="s">
        <v>807</v>
      </c>
      <c r="E155" s="46" t="s">
        <v>808</v>
      </c>
      <c r="F155" s="51" t="s">
        <v>809</v>
      </c>
      <c r="G155" s="48">
        <f t="shared" si="3"/>
        <v>8</v>
      </c>
      <c r="H155" s="48"/>
      <c r="I155" s="48">
        <v>2</v>
      </c>
      <c r="J155" s="48">
        <v>5</v>
      </c>
      <c r="K155" s="48"/>
      <c r="L155" s="48">
        <v>1</v>
      </c>
      <c r="M155" s="48">
        <v>6</v>
      </c>
      <c r="N155" s="48">
        <v>2</v>
      </c>
      <c r="O155" s="46" t="s">
        <v>810</v>
      </c>
      <c r="P155" s="52" t="s">
        <v>811</v>
      </c>
      <c r="Q155" s="48"/>
    </row>
    <row r="156" spans="1:17" ht="86.25" x14ac:dyDescent="0.15">
      <c r="A156" s="45">
        <v>148</v>
      </c>
      <c r="B156" s="107" t="s">
        <v>812</v>
      </c>
      <c r="C156" s="45" t="s">
        <v>22</v>
      </c>
      <c r="D156" s="45" t="s">
        <v>813</v>
      </c>
      <c r="E156" s="107" t="s">
        <v>814</v>
      </c>
      <c r="F156" s="67" t="s">
        <v>815</v>
      </c>
      <c r="G156" s="48">
        <f t="shared" si="3"/>
        <v>100</v>
      </c>
      <c r="H156" s="48"/>
      <c r="I156" s="48"/>
      <c r="J156" s="48"/>
      <c r="K156" s="48"/>
      <c r="L156" s="48">
        <v>100</v>
      </c>
      <c r="M156" s="48">
        <v>50</v>
      </c>
      <c r="N156" s="48">
        <v>50</v>
      </c>
      <c r="O156" s="46" t="s">
        <v>816</v>
      </c>
      <c r="P156" s="52" t="s">
        <v>817</v>
      </c>
      <c r="Q156" s="53"/>
    </row>
    <row r="157" spans="1:17" ht="98.25" x14ac:dyDescent="0.15">
      <c r="A157" s="45">
        <v>149</v>
      </c>
      <c r="B157" s="62" t="s">
        <v>818</v>
      </c>
      <c r="C157" s="59"/>
      <c r="D157" s="59" t="s">
        <v>819</v>
      </c>
      <c r="E157" s="62" t="s">
        <v>820</v>
      </c>
      <c r="F157" s="71" t="s">
        <v>821</v>
      </c>
      <c r="G157" s="48">
        <f t="shared" si="3"/>
        <v>4</v>
      </c>
      <c r="H157" s="60"/>
      <c r="I157" s="60">
        <v>1</v>
      </c>
      <c r="J157" s="60">
        <v>3</v>
      </c>
      <c r="K157" s="60"/>
      <c r="L157" s="60"/>
      <c r="M157" s="60">
        <v>1</v>
      </c>
      <c r="N157" s="60">
        <v>3</v>
      </c>
      <c r="O157" s="62" t="s">
        <v>822</v>
      </c>
      <c r="P157" s="73" t="s">
        <v>57</v>
      </c>
      <c r="Q157" s="64" t="s">
        <v>823</v>
      </c>
    </row>
    <row r="158" spans="1:17" ht="232.5" x14ac:dyDescent="0.15">
      <c r="A158" s="45">
        <v>150</v>
      </c>
      <c r="B158" s="46" t="s">
        <v>824</v>
      </c>
      <c r="C158" s="45" t="s">
        <v>384</v>
      </c>
      <c r="D158" s="45" t="s">
        <v>825</v>
      </c>
      <c r="E158" s="46" t="s">
        <v>826</v>
      </c>
      <c r="F158" s="67" t="s">
        <v>827</v>
      </c>
      <c r="G158" s="48">
        <f t="shared" si="3"/>
        <v>337</v>
      </c>
      <c r="H158" s="48"/>
      <c r="I158" s="48"/>
      <c r="J158" s="48"/>
      <c r="K158" s="48">
        <v>67</v>
      </c>
      <c r="L158" s="48">
        <v>270</v>
      </c>
      <c r="M158" s="48">
        <v>179</v>
      </c>
      <c r="N158" s="48">
        <v>158</v>
      </c>
      <c r="O158" s="46" t="s">
        <v>828</v>
      </c>
      <c r="P158" s="52" t="s">
        <v>829</v>
      </c>
      <c r="Q158" s="53" t="s">
        <v>830</v>
      </c>
    </row>
    <row r="159" spans="1:17" ht="73.5" x14ac:dyDescent="0.15">
      <c r="A159" s="45">
        <v>151</v>
      </c>
      <c r="B159" s="62" t="s">
        <v>831</v>
      </c>
      <c r="C159" s="59" t="s">
        <v>22</v>
      </c>
      <c r="D159" s="59" t="s">
        <v>832</v>
      </c>
      <c r="E159" s="62" t="s">
        <v>833</v>
      </c>
      <c r="F159" s="71" t="s">
        <v>834</v>
      </c>
      <c r="G159" s="48">
        <f t="shared" si="3"/>
        <v>4</v>
      </c>
      <c r="H159" s="60"/>
      <c r="I159" s="60">
        <v>1</v>
      </c>
      <c r="J159" s="60"/>
      <c r="K159" s="60">
        <v>3</v>
      </c>
      <c r="L159" s="60"/>
      <c r="M159" s="60">
        <v>4</v>
      </c>
      <c r="N159" s="60"/>
      <c r="O159" s="62" t="s">
        <v>835</v>
      </c>
      <c r="P159" s="73"/>
      <c r="Q159" s="64">
        <v>44473</v>
      </c>
    </row>
    <row r="160" spans="1:17" ht="61.5" x14ac:dyDescent="0.15">
      <c r="A160" s="45">
        <v>152</v>
      </c>
      <c r="B160" s="62" t="s">
        <v>836</v>
      </c>
      <c r="C160" s="59" t="s">
        <v>90</v>
      </c>
      <c r="D160" s="59"/>
      <c r="E160" s="62" t="s">
        <v>837</v>
      </c>
      <c r="F160" s="71" t="s">
        <v>838</v>
      </c>
      <c r="G160" s="48">
        <f t="shared" si="3"/>
        <v>2</v>
      </c>
      <c r="H160" s="60"/>
      <c r="I160" s="60">
        <v>1</v>
      </c>
      <c r="J160" s="60"/>
      <c r="K160" s="60"/>
      <c r="L160" s="60">
        <v>1</v>
      </c>
      <c r="M160" s="60">
        <v>1</v>
      </c>
      <c r="N160" s="60">
        <v>1</v>
      </c>
      <c r="O160" s="62" t="s">
        <v>839</v>
      </c>
      <c r="P160" s="73" t="s">
        <v>57</v>
      </c>
      <c r="Q160" s="64">
        <v>44473</v>
      </c>
    </row>
    <row r="161" spans="1:17" ht="37.5" x14ac:dyDescent="0.15">
      <c r="A161" s="45">
        <v>153</v>
      </c>
      <c r="B161" s="62" t="s">
        <v>840</v>
      </c>
      <c r="C161" s="59" t="s">
        <v>372</v>
      </c>
      <c r="D161" s="59" t="s">
        <v>841</v>
      </c>
      <c r="E161" s="62" t="s">
        <v>842</v>
      </c>
      <c r="F161" s="71" t="s">
        <v>843</v>
      </c>
      <c r="G161" s="48">
        <f t="shared" si="3"/>
        <v>3</v>
      </c>
      <c r="H161" s="60"/>
      <c r="I161" s="60"/>
      <c r="J161" s="60">
        <v>3</v>
      </c>
      <c r="K161" s="60"/>
      <c r="L161" s="60"/>
      <c r="M161" s="60">
        <v>1</v>
      </c>
      <c r="N161" s="60">
        <v>2</v>
      </c>
      <c r="O161" s="62" t="s">
        <v>844</v>
      </c>
      <c r="P161" s="73" t="s">
        <v>845</v>
      </c>
      <c r="Q161" s="64" t="s">
        <v>846</v>
      </c>
    </row>
    <row r="162" spans="1:17" ht="24.75" x14ac:dyDescent="0.15">
      <c r="A162" s="45">
        <v>154</v>
      </c>
      <c r="B162" s="62" t="s">
        <v>847</v>
      </c>
      <c r="C162" s="59" t="s">
        <v>848</v>
      </c>
      <c r="D162" s="59" t="s">
        <v>849</v>
      </c>
      <c r="E162" s="62" t="s">
        <v>850</v>
      </c>
      <c r="F162" s="71" t="s">
        <v>851</v>
      </c>
      <c r="G162" s="48">
        <f t="shared" si="3"/>
        <v>220</v>
      </c>
      <c r="H162" s="60"/>
      <c r="I162" s="60"/>
      <c r="J162" s="60"/>
      <c r="K162" s="60">
        <v>20</v>
      </c>
      <c r="L162" s="60">
        <v>200</v>
      </c>
      <c r="M162" s="60">
        <v>110</v>
      </c>
      <c r="N162" s="60">
        <v>110</v>
      </c>
      <c r="O162" s="62" t="s">
        <v>852</v>
      </c>
      <c r="P162" s="73" t="s">
        <v>853</v>
      </c>
      <c r="Q162" s="84">
        <v>44467</v>
      </c>
    </row>
    <row r="163" spans="1:17" ht="122.25" x14ac:dyDescent="0.15">
      <c r="A163" s="45">
        <v>155</v>
      </c>
      <c r="B163" s="62" t="s">
        <v>854</v>
      </c>
      <c r="C163" s="59"/>
      <c r="D163" s="59" t="s">
        <v>453</v>
      </c>
      <c r="E163" s="62" t="s">
        <v>855</v>
      </c>
      <c r="F163" s="71" t="s">
        <v>856</v>
      </c>
      <c r="G163" s="48">
        <f t="shared" si="3"/>
        <v>13</v>
      </c>
      <c r="H163" s="60"/>
      <c r="I163" s="60"/>
      <c r="J163" s="60">
        <v>2</v>
      </c>
      <c r="K163" s="60"/>
      <c r="L163" s="60">
        <v>11</v>
      </c>
      <c r="M163" s="60">
        <v>5</v>
      </c>
      <c r="N163" s="60">
        <v>8</v>
      </c>
      <c r="O163" s="62" t="s">
        <v>857</v>
      </c>
      <c r="P163" s="73" t="s">
        <v>57</v>
      </c>
      <c r="Q163" s="64" t="s">
        <v>858</v>
      </c>
    </row>
    <row r="164" spans="1:17" ht="24.75" x14ac:dyDescent="0.15">
      <c r="A164" s="45">
        <v>156</v>
      </c>
      <c r="B164" s="62" t="s">
        <v>859</v>
      </c>
      <c r="C164" s="59" t="s">
        <v>90</v>
      </c>
      <c r="D164" s="59" t="s">
        <v>860</v>
      </c>
      <c r="E164" s="62" t="s">
        <v>861</v>
      </c>
      <c r="F164" s="108" t="s">
        <v>862</v>
      </c>
      <c r="G164" s="48">
        <f t="shared" si="3"/>
        <v>3</v>
      </c>
      <c r="H164" s="60"/>
      <c r="I164" s="60">
        <v>1</v>
      </c>
      <c r="J164" s="60">
        <v>1</v>
      </c>
      <c r="K164" s="60"/>
      <c r="L164" s="60">
        <v>1</v>
      </c>
      <c r="M164" s="60">
        <v>2</v>
      </c>
      <c r="N164" s="60">
        <v>1</v>
      </c>
      <c r="O164" s="62" t="s">
        <v>863</v>
      </c>
      <c r="P164" s="73" t="s">
        <v>864</v>
      </c>
      <c r="Q164" s="64">
        <v>44474</v>
      </c>
    </row>
    <row r="165" spans="1:17" ht="207.75" x14ac:dyDescent="0.15">
      <c r="A165" s="45">
        <v>157</v>
      </c>
      <c r="B165" s="62" t="s">
        <v>865</v>
      </c>
      <c r="C165" s="59" t="s">
        <v>53</v>
      </c>
      <c r="D165" s="59" t="s">
        <v>866</v>
      </c>
      <c r="E165" s="62" t="s">
        <v>867</v>
      </c>
      <c r="F165" s="71" t="s">
        <v>868</v>
      </c>
      <c r="G165" s="48">
        <f t="shared" si="3"/>
        <v>16</v>
      </c>
      <c r="H165" s="60"/>
      <c r="I165" s="60">
        <v>6</v>
      </c>
      <c r="J165" s="60"/>
      <c r="K165" s="60"/>
      <c r="L165" s="60">
        <v>10</v>
      </c>
      <c r="M165" s="60">
        <v>13</v>
      </c>
      <c r="N165" s="60">
        <v>3</v>
      </c>
      <c r="O165" s="62" t="s">
        <v>869</v>
      </c>
      <c r="P165" s="73" t="s">
        <v>57</v>
      </c>
      <c r="Q165" s="64" t="s">
        <v>870</v>
      </c>
    </row>
    <row r="166" spans="1:17" ht="24.75" x14ac:dyDescent="0.15">
      <c r="A166" s="45">
        <v>158</v>
      </c>
      <c r="B166" s="62" t="s">
        <v>871</v>
      </c>
      <c r="C166" s="59"/>
      <c r="D166" s="59" t="s">
        <v>872</v>
      </c>
      <c r="E166" s="62" t="s">
        <v>873</v>
      </c>
      <c r="F166" s="71" t="s">
        <v>874</v>
      </c>
      <c r="G166" s="48">
        <f t="shared" si="3"/>
        <v>2</v>
      </c>
      <c r="H166" s="60"/>
      <c r="I166" s="60">
        <v>2</v>
      </c>
      <c r="J166" s="60"/>
      <c r="K166" s="60"/>
      <c r="L166" s="60"/>
      <c r="M166" s="60"/>
      <c r="N166" s="60">
        <v>2</v>
      </c>
      <c r="O166" s="62" t="s">
        <v>875</v>
      </c>
      <c r="P166" s="73" t="s">
        <v>57</v>
      </c>
      <c r="Q166" s="64">
        <v>44474</v>
      </c>
    </row>
    <row r="167" spans="1:17" ht="148.5" customHeight="1" x14ac:dyDescent="0.15">
      <c r="A167" s="45">
        <v>159</v>
      </c>
      <c r="B167" s="90" t="s">
        <v>876</v>
      </c>
      <c r="C167" s="59" t="s">
        <v>53</v>
      </c>
      <c r="D167" s="59" t="s">
        <v>877</v>
      </c>
      <c r="E167" s="90" t="s">
        <v>878</v>
      </c>
      <c r="F167" s="91" t="s">
        <v>879</v>
      </c>
      <c r="G167" s="48">
        <f t="shared" si="3"/>
        <v>12</v>
      </c>
      <c r="H167" s="60"/>
      <c r="I167" s="60">
        <v>2</v>
      </c>
      <c r="J167" s="60"/>
      <c r="K167" s="60"/>
      <c r="L167" s="60">
        <v>10</v>
      </c>
      <c r="M167" s="60">
        <v>5</v>
      </c>
      <c r="N167" s="60">
        <v>7</v>
      </c>
      <c r="O167" s="62" t="s">
        <v>1624</v>
      </c>
      <c r="P167" s="73" t="s">
        <v>234</v>
      </c>
      <c r="Q167" s="64" t="s">
        <v>1625</v>
      </c>
    </row>
    <row r="168" spans="1:17" ht="86.25" x14ac:dyDescent="0.15">
      <c r="A168" s="45">
        <v>160</v>
      </c>
      <c r="B168" s="62" t="s">
        <v>880</v>
      </c>
      <c r="C168" s="59" t="s">
        <v>84</v>
      </c>
      <c r="D168" s="59" t="s">
        <v>881</v>
      </c>
      <c r="E168" s="62" t="s">
        <v>882</v>
      </c>
      <c r="F168" s="71" t="s">
        <v>883</v>
      </c>
      <c r="G168" s="48">
        <f t="shared" si="3"/>
        <v>26</v>
      </c>
      <c r="H168" s="60"/>
      <c r="I168" s="60"/>
      <c r="J168" s="60">
        <v>2</v>
      </c>
      <c r="K168" s="60"/>
      <c r="L168" s="60">
        <v>24</v>
      </c>
      <c r="M168" s="60">
        <v>14</v>
      </c>
      <c r="N168" s="60">
        <v>12</v>
      </c>
      <c r="O168" s="62" t="s">
        <v>884</v>
      </c>
      <c r="P168" s="73" t="s">
        <v>234</v>
      </c>
      <c r="Q168" s="64">
        <v>44475</v>
      </c>
    </row>
    <row r="169" spans="1:17" ht="86.25" x14ac:dyDescent="0.15">
      <c r="A169" s="45">
        <v>161</v>
      </c>
      <c r="B169" s="62" t="s">
        <v>885</v>
      </c>
      <c r="C169" s="59"/>
      <c r="D169" s="59"/>
      <c r="E169" s="62" t="s">
        <v>886</v>
      </c>
      <c r="F169" s="71" t="s">
        <v>887</v>
      </c>
      <c r="G169" s="48">
        <f t="shared" si="3"/>
        <v>4</v>
      </c>
      <c r="H169" s="60"/>
      <c r="I169" s="60">
        <v>1</v>
      </c>
      <c r="J169" s="60">
        <v>1</v>
      </c>
      <c r="K169" s="60"/>
      <c r="L169" s="60">
        <v>2</v>
      </c>
      <c r="M169" s="60">
        <v>2</v>
      </c>
      <c r="N169" s="60">
        <v>2</v>
      </c>
      <c r="O169" s="62" t="s">
        <v>888</v>
      </c>
      <c r="P169" s="73" t="s">
        <v>234</v>
      </c>
      <c r="Q169" s="64" t="s">
        <v>889</v>
      </c>
    </row>
    <row r="170" spans="1:17" ht="24.75" x14ac:dyDescent="0.15">
      <c r="A170" s="45">
        <v>162</v>
      </c>
      <c r="B170" s="62" t="s">
        <v>890</v>
      </c>
      <c r="C170" s="59"/>
      <c r="D170" s="59" t="s">
        <v>110</v>
      </c>
      <c r="E170" s="62" t="s">
        <v>891</v>
      </c>
      <c r="F170" s="71" t="s">
        <v>892</v>
      </c>
      <c r="G170" s="48">
        <f t="shared" si="3"/>
        <v>10</v>
      </c>
      <c r="H170" s="60"/>
      <c r="I170" s="60"/>
      <c r="J170" s="60"/>
      <c r="K170" s="60"/>
      <c r="L170" s="60">
        <v>10</v>
      </c>
      <c r="M170" s="60">
        <v>5</v>
      </c>
      <c r="N170" s="60">
        <v>5</v>
      </c>
      <c r="O170" s="62" t="s">
        <v>893</v>
      </c>
      <c r="P170" s="73" t="s">
        <v>894</v>
      </c>
      <c r="Q170" s="64">
        <v>44476</v>
      </c>
    </row>
    <row r="171" spans="1:17" ht="73.5" x14ac:dyDescent="0.15">
      <c r="A171" s="45">
        <v>163</v>
      </c>
      <c r="B171" s="62" t="s">
        <v>895</v>
      </c>
      <c r="C171" s="59"/>
      <c r="D171" s="59" t="s">
        <v>896</v>
      </c>
      <c r="E171" s="62" t="s">
        <v>897</v>
      </c>
      <c r="F171" s="71" t="s">
        <v>898</v>
      </c>
      <c r="G171" s="48">
        <f t="shared" si="3"/>
        <v>6</v>
      </c>
      <c r="H171" s="60"/>
      <c r="I171" s="60">
        <v>6</v>
      </c>
      <c r="J171" s="60"/>
      <c r="K171" s="60"/>
      <c r="L171" s="60"/>
      <c r="M171" s="60">
        <v>3</v>
      </c>
      <c r="N171" s="60">
        <v>3</v>
      </c>
      <c r="O171" s="62" t="s">
        <v>899</v>
      </c>
      <c r="P171" s="73" t="s">
        <v>845</v>
      </c>
      <c r="Q171" s="64">
        <v>44476</v>
      </c>
    </row>
    <row r="172" spans="1:17" ht="24.75" x14ac:dyDescent="0.15">
      <c r="A172" s="45">
        <v>164</v>
      </c>
      <c r="B172" s="62" t="s">
        <v>900</v>
      </c>
      <c r="C172" s="59" t="s">
        <v>84</v>
      </c>
      <c r="D172" s="59" t="s">
        <v>901</v>
      </c>
      <c r="E172" s="62" t="s">
        <v>902</v>
      </c>
      <c r="F172" s="71" t="s">
        <v>903</v>
      </c>
      <c r="G172" s="48">
        <f t="shared" si="3"/>
        <v>1</v>
      </c>
      <c r="H172" s="60"/>
      <c r="I172" s="60">
        <v>1</v>
      </c>
      <c r="J172" s="60"/>
      <c r="K172" s="60"/>
      <c r="L172" s="60"/>
      <c r="M172" s="60"/>
      <c r="N172" s="60">
        <v>1</v>
      </c>
      <c r="O172" s="62" t="s">
        <v>904</v>
      </c>
      <c r="P172" s="73" t="s">
        <v>845</v>
      </c>
      <c r="Q172" s="64">
        <v>44477</v>
      </c>
    </row>
    <row r="173" spans="1:17" ht="98.25" x14ac:dyDescent="0.15">
      <c r="A173" s="45">
        <v>165</v>
      </c>
      <c r="B173" s="62" t="s">
        <v>905</v>
      </c>
      <c r="C173" s="59"/>
      <c r="D173" s="59" t="s">
        <v>906</v>
      </c>
      <c r="E173" s="62" t="s">
        <v>907</v>
      </c>
      <c r="F173" s="80" t="s">
        <v>908</v>
      </c>
      <c r="G173" s="48">
        <f t="shared" si="3"/>
        <v>29</v>
      </c>
      <c r="H173" s="60"/>
      <c r="I173" s="60">
        <v>4</v>
      </c>
      <c r="J173" s="60">
        <v>25</v>
      </c>
      <c r="K173" s="60"/>
      <c r="L173" s="60"/>
      <c r="M173" s="60">
        <v>14</v>
      </c>
      <c r="N173" s="60">
        <v>15</v>
      </c>
      <c r="O173" s="62" t="s">
        <v>909</v>
      </c>
      <c r="P173" s="73" t="s">
        <v>845</v>
      </c>
      <c r="Q173" s="64">
        <v>44477</v>
      </c>
    </row>
    <row r="174" spans="1:17" ht="61.5" x14ac:dyDescent="0.15">
      <c r="A174" s="45">
        <v>166</v>
      </c>
      <c r="B174" s="90" t="s">
        <v>910</v>
      </c>
      <c r="C174" s="59" t="s">
        <v>911</v>
      </c>
      <c r="D174" s="59" t="s">
        <v>912</v>
      </c>
      <c r="E174" s="62" t="s">
        <v>913</v>
      </c>
      <c r="F174" s="80" t="s">
        <v>914</v>
      </c>
      <c r="G174" s="48">
        <f t="shared" si="3"/>
        <v>2</v>
      </c>
      <c r="H174" s="60"/>
      <c r="I174" s="60">
        <v>2</v>
      </c>
      <c r="J174" s="60"/>
      <c r="K174" s="60"/>
      <c r="L174" s="60"/>
      <c r="M174" s="60">
        <v>2</v>
      </c>
      <c r="N174" s="60"/>
      <c r="O174" s="62" t="s">
        <v>915</v>
      </c>
      <c r="P174" s="73" t="s">
        <v>845</v>
      </c>
      <c r="Q174" s="64">
        <v>44477</v>
      </c>
    </row>
    <row r="175" spans="1:17" ht="37.5" x14ac:dyDescent="0.15">
      <c r="A175" s="45">
        <v>167</v>
      </c>
      <c r="B175" s="90" t="s">
        <v>916</v>
      </c>
      <c r="C175" s="91" t="s">
        <v>90</v>
      </c>
      <c r="D175" s="59" t="s">
        <v>917</v>
      </c>
      <c r="E175" s="62" t="s">
        <v>918</v>
      </c>
      <c r="F175" s="80"/>
      <c r="G175" s="48">
        <f t="shared" si="3"/>
        <v>3</v>
      </c>
      <c r="H175" s="60"/>
      <c r="I175" s="60">
        <v>3</v>
      </c>
      <c r="J175" s="60"/>
      <c r="K175" s="60"/>
      <c r="L175" s="60"/>
      <c r="M175" s="60">
        <v>1</v>
      </c>
      <c r="N175" s="60">
        <v>2</v>
      </c>
      <c r="O175" s="62" t="s">
        <v>919</v>
      </c>
      <c r="P175" s="73" t="s">
        <v>845</v>
      </c>
      <c r="Q175" s="64">
        <v>44477</v>
      </c>
    </row>
    <row r="176" spans="1:17" ht="37.5" x14ac:dyDescent="0.15">
      <c r="A176" s="45">
        <v>168</v>
      </c>
      <c r="B176" s="62" t="s">
        <v>920</v>
      </c>
      <c r="C176" s="91" t="s">
        <v>90</v>
      </c>
      <c r="D176" s="59" t="s">
        <v>921</v>
      </c>
      <c r="E176" s="62" t="s">
        <v>861</v>
      </c>
      <c r="F176" s="80" t="s">
        <v>922</v>
      </c>
      <c r="G176" s="48">
        <f t="shared" si="3"/>
        <v>1</v>
      </c>
      <c r="H176" s="60"/>
      <c r="I176" s="60"/>
      <c r="J176" s="60">
        <v>1</v>
      </c>
      <c r="K176" s="60"/>
      <c r="L176" s="60"/>
      <c r="M176" s="60"/>
      <c r="N176" s="60">
        <v>1</v>
      </c>
      <c r="O176" s="62" t="s">
        <v>923</v>
      </c>
      <c r="P176" s="73"/>
      <c r="Q176" s="64">
        <v>44477</v>
      </c>
    </row>
    <row r="177" spans="1:96" ht="61.5" x14ac:dyDescent="0.15">
      <c r="A177" s="45">
        <v>169</v>
      </c>
      <c r="B177" s="62" t="s">
        <v>924</v>
      </c>
      <c r="C177" s="91" t="s">
        <v>90</v>
      </c>
      <c r="D177" s="59" t="s">
        <v>925</v>
      </c>
      <c r="E177" s="62" t="s">
        <v>926</v>
      </c>
      <c r="F177" s="80" t="s">
        <v>927</v>
      </c>
      <c r="G177" s="48">
        <f t="shared" si="3"/>
        <v>1</v>
      </c>
      <c r="H177" s="60"/>
      <c r="I177" s="60">
        <v>1</v>
      </c>
      <c r="J177" s="60"/>
      <c r="K177" s="60"/>
      <c r="L177" s="60"/>
      <c r="M177" s="60">
        <v>1</v>
      </c>
      <c r="N177" s="60"/>
      <c r="O177" s="62" t="s">
        <v>928</v>
      </c>
      <c r="P177" s="73" t="s">
        <v>845</v>
      </c>
      <c r="Q177" s="64">
        <v>44477</v>
      </c>
    </row>
    <row r="178" spans="1:96" ht="61.5" x14ac:dyDescent="0.15">
      <c r="A178" s="45">
        <v>170</v>
      </c>
      <c r="B178" s="62" t="s">
        <v>929</v>
      </c>
      <c r="C178" s="91" t="s">
        <v>90</v>
      </c>
      <c r="D178" s="59" t="s">
        <v>930</v>
      </c>
      <c r="E178" s="62" t="s">
        <v>931</v>
      </c>
      <c r="F178" s="80" t="s">
        <v>932</v>
      </c>
      <c r="G178" s="48">
        <f t="shared" si="3"/>
        <v>1</v>
      </c>
      <c r="H178" s="60"/>
      <c r="I178" s="60">
        <v>1</v>
      </c>
      <c r="J178" s="60"/>
      <c r="K178" s="60"/>
      <c r="L178" s="60"/>
      <c r="M178" s="60">
        <v>1</v>
      </c>
      <c r="N178" s="60"/>
      <c r="O178" s="62" t="s">
        <v>933</v>
      </c>
      <c r="P178" s="73" t="s">
        <v>934</v>
      </c>
      <c r="Q178" s="64">
        <v>44477</v>
      </c>
    </row>
    <row r="179" spans="1:96" ht="49.5" x14ac:dyDescent="0.15">
      <c r="A179" s="45">
        <v>171</v>
      </c>
      <c r="B179" s="62" t="s">
        <v>935</v>
      </c>
      <c r="C179" s="59" t="s">
        <v>936</v>
      </c>
      <c r="D179" s="59" t="s">
        <v>937</v>
      </c>
      <c r="E179" s="62" t="s">
        <v>938</v>
      </c>
      <c r="F179" s="80"/>
      <c r="G179" s="48">
        <f t="shared" si="3"/>
        <v>1</v>
      </c>
      <c r="H179" s="60"/>
      <c r="I179" s="60">
        <v>1</v>
      </c>
      <c r="J179" s="60"/>
      <c r="K179" s="60"/>
      <c r="L179" s="60"/>
      <c r="M179" s="60">
        <v>1</v>
      </c>
      <c r="N179" s="60"/>
      <c r="O179" s="62" t="s">
        <v>939</v>
      </c>
      <c r="P179" s="73" t="s">
        <v>845</v>
      </c>
      <c r="Q179" s="64">
        <v>44477</v>
      </c>
    </row>
    <row r="180" spans="1:96" ht="171" x14ac:dyDescent="0.15">
      <c r="A180" s="45">
        <v>172</v>
      </c>
      <c r="B180" s="62" t="s">
        <v>940</v>
      </c>
      <c r="C180" s="59" t="s">
        <v>90</v>
      </c>
      <c r="D180" s="59" t="s">
        <v>941</v>
      </c>
      <c r="E180" s="62" t="s">
        <v>942</v>
      </c>
      <c r="F180" s="71" t="s">
        <v>943</v>
      </c>
      <c r="G180" s="48">
        <f t="shared" si="3"/>
        <v>14</v>
      </c>
      <c r="H180" s="60"/>
      <c r="I180" s="60">
        <v>9</v>
      </c>
      <c r="J180" s="60">
        <v>3</v>
      </c>
      <c r="K180" s="60">
        <v>1</v>
      </c>
      <c r="L180" s="60">
        <v>1</v>
      </c>
      <c r="M180" s="60">
        <v>7</v>
      </c>
      <c r="N180" s="60">
        <v>7</v>
      </c>
      <c r="O180" s="62" t="s">
        <v>944</v>
      </c>
      <c r="P180" s="73" t="s">
        <v>845</v>
      </c>
      <c r="Q180" s="64">
        <v>44477</v>
      </c>
    </row>
    <row r="181" spans="1:96" ht="37.5" x14ac:dyDescent="0.15">
      <c r="A181" s="45">
        <v>173</v>
      </c>
      <c r="B181" s="62" t="s">
        <v>945</v>
      </c>
      <c r="C181" s="59" t="s">
        <v>90</v>
      </c>
      <c r="D181" s="59" t="s">
        <v>946</v>
      </c>
      <c r="E181" s="62" t="s">
        <v>947</v>
      </c>
      <c r="F181" s="71" t="s">
        <v>948</v>
      </c>
      <c r="G181" s="48">
        <f t="shared" si="3"/>
        <v>1</v>
      </c>
      <c r="H181" s="60"/>
      <c r="I181" s="60">
        <v>1</v>
      </c>
      <c r="J181" s="60"/>
      <c r="K181" s="60"/>
      <c r="L181" s="60"/>
      <c r="M181" s="60"/>
      <c r="N181" s="60">
        <v>1</v>
      </c>
      <c r="O181" s="62" t="s">
        <v>949</v>
      </c>
      <c r="P181" s="73" t="s">
        <v>845</v>
      </c>
      <c r="Q181" s="64">
        <v>44477</v>
      </c>
    </row>
    <row r="182" spans="1:96" ht="51" customHeight="1" x14ac:dyDescent="0.15">
      <c r="A182" s="45">
        <v>174</v>
      </c>
      <c r="B182" s="62" t="s">
        <v>950</v>
      </c>
      <c r="C182" s="59" t="s">
        <v>372</v>
      </c>
      <c r="D182" s="59" t="s">
        <v>951</v>
      </c>
      <c r="E182" s="62" t="s">
        <v>952</v>
      </c>
      <c r="F182" s="71" t="s">
        <v>953</v>
      </c>
      <c r="G182" s="48">
        <f t="shared" si="3"/>
        <v>1</v>
      </c>
      <c r="H182" s="60"/>
      <c r="I182" s="60">
        <v>1</v>
      </c>
      <c r="J182" s="60"/>
      <c r="K182" s="60"/>
      <c r="L182" s="60"/>
      <c r="M182" s="60"/>
      <c r="N182" s="60">
        <v>1</v>
      </c>
      <c r="O182" s="62" t="s">
        <v>954</v>
      </c>
      <c r="P182" s="73" t="s">
        <v>845</v>
      </c>
      <c r="Q182" s="64">
        <v>44477</v>
      </c>
      <c r="R182" s="109"/>
      <c r="S182" s="109">
        <v>1</v>
      </c>
      <c r="T182" s="109"/>
      <c r="U182" s="109"/>
      <c r="V182" s="109"/>
      <c r="W182" s="109"/>
      <c r="X182" s="109"/>
      <c r="Y182" s="109"/>
      <c r="Z182" s="109"/>
      <c r="AA182" s="109"/>
      <c r="AB182" s="109"/>
      <c r="AC182" s="109"/>
      <c r="AD182" s="109"/>
      <c r="AE182" s="109"/>
      <c r="AF182" s="109"/>
      <c r="AG182" s="109"/>
      <c r="AH182" s="109"/>
      <c r="AI182" s="109"/>
      <c r="AJ182" s="109"/>
      <c r="AK182" s="109">
        <v>1</v>
      </c>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v>1</v>
      </c>
    </row>
    <row r="183" spans="1:96" ht="49.5" x14ac:dyDescent="0.15">
      <c r="A183" s="45">
        <v>175</v>
      </c>
      <c r="B183" s="62" t="s">
        <v>955</v>
      </c>
      <c r="C183" s="59" t="s">
        <v>911</v>
      </c>
      <c r="D183" s="59" t="s">
        <v>956</v>
      </c>
      <c r="E183" s="62" t="s">
        <v>957</v>
      </c>
      <c r="F183" s="71" t="s">
        <v>958</v>
      </c>
      <c r="G183" s="48">
        <f t="shared" si="3"/>
        <v>1</v>
      </c>
      <c r="H183" s="60"/>
      <c r="I183" s="60">
        <v>1</v>
      </c>
      <c r="J183" s="60"/>
      <c r="K183" s="60"/>
      <c r="L183" s="60"/>
      <c r="M183" s="60">
        <v>1</v>
      </c>
      <c r="N183" s="60"/>
      <c r="O183" s="62" t="s">
        <v>959</v>
      </c>
      <c r="P183" s="73" t="s">
        <v>960</v>
      </c>
      <c r="Q183" s="64">
        <v>44481</v>
      </c>
    </row>
    <row r="184" spans="1:96" ht="37.5" x14ac:dyDescent="0.15">
      <c r="A184" s="45">
        <v>176</v>
      </c>
      <c r="B184" s="62" t="s">
        <v>961</v>
      </c>
      <c r="C184" s="59" t="s">
        <v>90</v>
      </c>
      <c r="D184" s="59" t="s">
        <v>917</v>
      </c>
      <c r="E184" s="62" t="s">
        <v>962</v>
      </c>
      <c r="F184" s="80" t="s">
        <v>963</v>
      </c>
      <c r="G184" s="48">
        <f t="shared" si="3"/>
        <v>53</v>
      </c>
      <c r="H184" s="60"/>
      <c r="I184" s="60"/>
      <c r="J184" s="60"/>
      <c r="K184" s="60"/>
      <c r="L184" s="60">
        <v>53</v>
      </c>
      <c r="M184" s="60">
        <v>30</v>
      </c>
      <c r="N184" s="60">
        <v>23</v>
      </c>
      <c r="O184" s="62" t="s">
        <v>964</v>
      </c>
      <c r="P184" s="73"/>
      <c r="Q184" s="64">
        <v>44481</v>
      </c>
    </row>
    <row r="185" spans="1:96" ht="73.5" x14ac:dyDescent="0.15">
      <c r="A185" s="45">
        <v>177</v>
      </c>
      <c r="B185" s="62" t="s">
        <v>965</v>
      </c>
      <c r="C185" s="59" t="s">
        <v>53</v>
      </c>
      <c r="D185" s="59" t="s">
        <v>966</v>
      </c>
      <c r="E185" s="62" t="s">
        <v>967</v>
      </c>
      <c r="F185" s="71" t="s">
        <v>968</v>
      </c>
      <c r="G185" s="48">
        <f t="shared" si="3"/>
        <v>2</v>
      </c>
      <c r="H185" s="60"/>
      <c r="I185" s="60"/>
      <c r="J185" s="60">
        <v>2</v>
      </c>
      <c r="K185" s="60"/>
      <c r="L185" s="60"/>
      <c r="M185" s="60">
        <v>1</v>
      </c>
      <c r="N185" s="60">
        <v>1</v>
      </c>
      <c r="O185" s="62" t="s">
        <v>969</v>
      </c>
      <c r="P185" s="73"/>
      <c r="Q185" s="84">
        <v>44480</v>
      </c>
    </row>
    <row r="186" spans="1:96" ht="37.5" x14ac:dyDescent="0.15">
      <c r="A186" s="45">
        <v>178</v>
      </c>
      <c r="B186" s="62" t="s">
        <v>970</v>
      </c>
      <c r="C186" s="59" t="s">
        <v>84</v>
      </c>
      <c r="D186" s="59" t="s">
        <v>971</v>
      </c>
      <c r="E186" s="62" t="s">
        <v>972</v>
      </c>
      <c r="F186" s="71" t="s">
        <v>973</v>
      </c>
      <c r="G186" s="48">
        <f t="shared" si="3"/>
        <v>1</v>
      </c>
      <c r="H186" s="60"/>
      <c r="I186" s="60">
        <v>1</v>
      </c>
      <c r="J186" s="60"/>
      <c r="K186" s="60"/>
      <c r="L186" s="60"/>
      <c r="M186" s="60"/>
      <c r="N186" s="60">
        <v>1</v>
      </c>
      <c r="O186" s="62" t="s">
        <v>974</v>
      </c>
      <c r="P186" s="73" t="s">
        <v>57</v>
      </c>
      <c r="Q186" s="84">
        <v>44480</v>
      </c>
    </row>
    <row r="187" spans="1:96" ht="37.5" x14ac:dyDescent="0.15">
      <c r="A187" s="45">
        <v>179</v>
      </c>
      <c r="B187" s="62" t="s">
        <v>975</v>
      </c>
      <c r="C187" s="59" t="s">
        <v>188</v>
      </c>
      <c r="D187" s="59" t="s">
        <v>976</v>
      </c>
      <c r="E187" s="62" t="s">
        <v>977</v>
      </c>
      <c r="F187" s="71"/>
      <c r="G187" s="48">
        <f t="shared" si="3"/>
        <v>4</v>
      </c>
      <c r="H187" s="60"/>
      <c r="I187" s="60"/>
      <c r="J187" s="60">
        <v>4</v>
      </c>
      <c r="K187" s="60"/>
      <c r="L187" s="60"/>
      <c r="M187" s="60">
        <v>2</v>
      </c>
      <c r="N187" s="60">
        <v>2</v>
      </c>
      <c r="O187" s="62" t="s">
        <v>978</v>
      </c>
      <c r="P187" s="73" t="s">
        <v>234</v>
      </c>
      <c r="Q187" s="84">
        <v>44480</v>
      </c>
    </row>
    <row r="188" spans="1:96" ht="61.5" x14ac:dyDescent="0.15">
      <c r="A188" s="45">
        <v>180</v>
      </c>
      <c r="B188" s="62" t="s">
        <v>979</v>
      </c>
      <c r="C188" s="59" t="s">
        <v>90</v>
      </c>
      <c r="D188" s="59" t="s">
        <v>980</v>
      </c>
      <c r="E188" s="62" t="s">
        <v>981</v>
      </c>
      <c r="F188" s="71" t="s">
        <v>982</v>
      </c>
      <c r="G188" s="48">
        <f t="shared" si="3"/>
        <v>8</v>
      </c>
      <c r="H188" s="54"/>
      <c r="I188" s="54"/>
      <c r="J188" s="54"/>
      <c r="K188" s="54">
        <v>2</v>
      </c>
      <c r="L188" s="54">
        <v>6</v>
      </c>
      <c r="M188" s="54">
        <v>8</v>
      </c>
      <c r="N188" s="54"/>
      <c r="O188" s="110" t="s">
        <v>1626</v>
      </c>
      <c r="P188" s="110" t="s">
        <v>983</v>
      </c>
      <c r="Q188" s="111">
        <v>44501</v>
      </c>
    </row>
    <row r="189" spans="1:96" ht="37.5" x14ac:dyDescent="0.15">
      <c r="A189" s="45">
        <v>181</v>
      </c>
      <c r="B189" s="62" t="s">
        <v>984</v>
      </c>
      <c r="C189" s="59" t="s">
        <v>90</v>
      </c>
      <c r="D189" s="59" t="s">
        <v>985</v>
      </c>
      <c r="E189" s="62" t="s">
        <v>986</v>
      </c>
      <c r="F189" s="71" t="s">
        <v>987</v>
      </c>
      <c r="G189" s="48">
        <f t="shared" si="3"/>
        <v>8</v>
      </c>
      <c r="H189" s="60"/>
      <c r="I189" s="60"/>
      <c r="J189" s="60"/>
      <c r="K189" s="60">
        <v>5</v>
      </c>
      <c r="L189" s="60">
        <v>3</v>
      </c>
      <c r="M189" s="60">
        <v>4</v>
      </c>
      <c r="N189" s="60">
        <v>4</v>
      </c>
      <c r="O189" s="62" t="s">
        <v>988</v>
      </c>
      <c r="P189" s="73" t="s">
        <v>989</v>
      </c>
      <c r="Q189" s="84">
        <v>44480</v>
      </c>
    </row>
    <row r="190" spans="1:96" ht="61.5" x14ac:dyDescent="0.15">
      <c r="A190" s="45">
        <v>182</v>
      </c>
      <c r="B190" s="62" t="s">
        <v>990</v>
      </c>
      <c r="C190" s="59" t="s">
        <v>90</v>
      </c>
      <c r="D190" s="59" t="s">
        <v>991</v>
      </c>
      <c r="E190" s="62" t="s">
        <v>992</v>
      </c>
      <c r="F190" s="71" t="s">
        <v>993</v>
      </c>
      <c r="G190" s="48">
        <f t="shared" si="3"/>
        <v>5</v>
      </c>
      <c r="H190" s="60"/>
      <c r="I190" s="60">
        <v>2</v>
      </c>
      <c r="J190" s="60">
        <v>3</v>
      </c>
      <c r="K190" s="60"/>
      <c r="L190" s="60"/>
      <c r="M190" s="60">
        <v>3</v>
      </c>
      <c r="N190" s="60">
        <v>2</v>
      </c>
      <c r="O190" s="62" t="s">
        <v>994</v>
      </c>
      <c r="P190" s="73" t="s">
        <v>995</v>
      </c>
      <c r="Q190" s="84">
        <v>44480</v>
      </c>
    </row>
    <row r="191" spans="1:96" ht="37.5" x14ac:dyDescent="0.15">
      <c r="A191" s="45">
        <v>183</v>
      </c>
      <c r="B191" s="62" t="s">
        <v>996</v>
      </c>
      <c r="C191" s="59" t="s">
        <v>90</v>
      </c>
      <c r="D191" s="59" t="s">
        <v>997</v>
      </c>
      <c r="E191" s="62" t="s">
        <v>977</v>
      </c>
      <c r="F191" s="71" t="s">
        <v>998</v>
      </c>
      <c r="G191" s="48">
        <f t="shared" si="3"/>
        <v>1</v>
      </c>
      <c r="H191" s="60"/>
      <c r="I191" s="60">
        <v>1</v>
      </c>
      <c r="J191" s="60"/>
      <c r="K191" s="60"/>
      <c r="L191" s="60"/>
      <c r="M191" s="60">
        <v>1</v>
      </c>
      <c r="N191" s="60"/>
      <c r="O191" s="62" t="s">
        <v>999</v>
      </c>
      <c r="P191" s="73" t="s">
        <v>845</v>
      </c>
      <c r="Q191" s="84">
        <v>44480</v>
      </c>
    </row>
    <row r="192" spans="1:96" ht="49.5" x14ac:dyDescent="0.15">
      <c r="A192" s="45">
        <v>184</v>
      </c>
      <c r="B192" s="62" t="s">
        <v>1000</v>
      </c>
      <c r="C192" s="59" t="s">
        <v>188</v>
      </c>
      <c r="D192" s="59" t="s">
        <v>1001</v>
      </c>
      <c r="E192" s="62" t="s">
        <v>1002</v>
      </c>
      <c r="F192" s="71" t="s">
        <v>1003</v>
      </c>
      <c r="G192" s="48">
        <f t="shared" si="3"/>
        <v>1</v>
      </c>
      <c r="H192" s="60"/>
      <c r="I192" s="60"/>
      <c r="J192" s="60">
        <v>1</v>
      </c>
      <c r="K192" s="60"/>
      <c r="L192" s="60"/>
      <c r="M192" s="60"/>
      <c r="N192" s="60">
        <v>1</v>
      </c>
      <c r="O192" s="62" t="s">
        <v>1004</v>
      </c>
      <c r="P192" s="73" t="s">
        <v>845</v>
      </c>
      <c r="Q192" s="84">
        <v>44480</v>
      </c>
    </row>
    <row r="193" spans="1:17" ht="195.75" x14ac:dyDescent="0.15">
      <c r="A193" s="45">
        <v>185</v>
      </c>
      <c r="B193" s="62" t="s">
        <v>1005</v>
      </c>
      <c r="C193" s="59" t="s">
        <v>405</v>
      </c>
      <c r="D193" s="59" t="s">
        <v>1006</v>
      </c>
      <c r="E193" s="62" t="s">
        <v>1007</v>
      </c>
      <c r="F193" s="71" t="s">
        <v>1008</v>
      </c>
      <c r="G193" s="48">
        <f t="shared" si="3"/>
        <v>34</v>
      </c>
      <c r="H193" s="60"/>
      <c r="I193" s="60">
        <v>12</v>
      </c>
      <c r="J193" s="60">
        <v>1</v>
      </c>
      <c r="K193" s="60"/>
      <c r="L193" s="60">
        <v>21</v>
      </c>
      <c r="M193" s="60">
        <v>17</v>
      </c>
      <c r="N193" s="60">
        <v>17</v>
      </c>
      <c r="O193" s="62" t="s">
        <v>1009</v>
      </c>
      <c r="P193" s="73" t="s">
        <v>845</v>
      </c>
      <c r="Q193" s="84">
        <v>44480</v>
      </c>
    </row>
    <row r="194" spans="1:17" ht="37.5" x14ac:dyDescent="0.15">
      <c r="A194" s="45">
        <v>186</v>
      </c>
      <c r="B194" s="62" t="s">
        <v>1010</v>
      </c>
      <c r="C194" s="59" t="s">
        <v>90</v>
      </c>
      <c r="D194" s="59" t="s">
        <v>1011</v>
      </c>
      <c r="E194" s="62" t="s">
        <v>861</v>
      </c>
      <c r="F194" s="71" t="s">
        <v>1012</v>
      </c>
      <c r="G194" s="48">
        <f t="shared" si="3"/>
        <v>10</v>
      </c>
      <c r="H194" s="60"/>
      <c r="I194" s="60"/>
      <c r="J194" s="60"/>
      <c r="K194" s="60"/>
      <c r="L194" s="60">
        <v>10</v>
      </c>
      <c r="M194" s="60">
        <v>5</v>
      </c>
      <c r="N194" s="60">
        <v>5</v>
      </c>
      <c r="O194" s="62" t="s">
        <v>1013</v>
      </c>
      <c r="P194" s="73" t="s">
        <v>1014</v>
      </c>
      <c r="Q194" s="64">
        <v>44481</v>
      </c>
    </row>
    <row r="195" spans="1:17" ht="159" x14ac:dyDescent="0.15">
      <c r="A195" s="45">
        <v>187</v>
      </c>
      <c r="B195" s="62" t="s">
        <v>1015</v>
      </c>
      <c r="C195" s="59" t="s">
        <v>1016</v>
      </c>
      <c r="D195" s="59" t="s">
        <v>1017</v>
      </c>
      <c r="E195" s="62" t="s">
        <v>1018</v>
      </c>
      <c r="F195" s="71" t="s">
        <v>1019</v>
      </c>
      <c r="G195" s="48">
        <f t="shared" si="3"/>
        <v>11</v>
      </c>
      <c r="H195" s="60"/>
      <c r="I195" s="60"/>
      <c r="J195" s="60">
        <v>1</v>
      </c>
      <c r="K195" s="60">
        <v>4</v>
      </c>
      <c r="L195" s="60">
        <v>6</v>
      </c>
      <c r="M195" s="60">
        <v>7</v>
      </c>
      <c r="N195" s="60">
        <v>4</v>
      </c>
      <c r="O195" s="62" t="s">
        <v>1020</v>
      </c>
      <c r="P195" s="73" t="s">
        <v>699</v>
      </c>
      <c r="Q195" s="64" t="s">
        <v>1021</v>
      </c>
    </row>
    <row r="196" spans="1:17" ht="60" customHeight="1" x14ac:dyDescent="0.15">
      <c r="A196" s="45">
        <v>188</v>
      </c>
      <c r="B196" s="62" t="s">
        <v>1022</v>
      </c>
      <c r="C196" s="59" t="s">
        <v>1023</v>
      </c>
      <c r="D196" s="59" t="s">
        <v>1024</v>
      </c>
      <c r="E196" s="62" t="s">
        <v>1025</v>
      </c>
      <c r="F196" s="71" t="s">
        <v>1026</v>
      </c>
      <c r="G196" s="48">
        <f t="shared" si="3"/>
        <v>2</v>
      </c>
      <c r="H196" s="60"/>
      <c r="I196" s="60"/>
      <c r="J196" s="60"/>
      <c r="K196" s="60">
        <v>1</v>
      </c>
      <c r="L196" s="60">
        <v>1</v>
      </c>
      <c r="M196" s="60">
        <v>1</v>
      </c>
      <c r="N196" s="60">
        <v>1</v>
      </c>
      <c r="O196" s="112" t="s">
        <v>1027</v>
      </c>
      <c r="P196" s="73"/>
      <c r="Q196" s="64">
        <v>44481</v>
      </c>
    </row>
    <row r="197" spans="1:17" s="114" customFormat="1" ht="24.75" x14ac:dyDescent="0.15">
      <c r="A197" s="45">
        <v>189</v>
      </c>
      <c r="B197" s="62" t="s">
        <v>1028</v>
      </c>
      <c r="C197" s="59" t="s">
        <v>90</v>
      </c>
      <c r="D197" s="59" t="s">
        <v>1029</v>
      </c>
      <c r="E197" s="62" t="s">
        <v>1030</v>
      </c>
      <c r="F197" s="71" t="s">
        <v>1031</v>
      </c>
      <c r="G197" s="48">
        <f t="shared" si="3"/>
        <v>50</v>
      </c>
      <c r="H197" s="60"/>
      <c r="I197" s="60"/>
      <c r="J197" s="60"/>
      <c r="K197" s="60"/>
      <c r="L197" s="60">
        <v>50</v>
      </c>
      <c r="M197" s="60">
        <v>25</v>
      </c>
      <c r="N197" s="60">
        <v>25</v>
      </c>
      <c r="O197" s="62" t="s">
        <v>1032</v>
      </c>
      <c r="P197" s="73"/>
      <c r="Q197" s="113"/>
    </row>
    <row r="198" spans="1:17" ht="153.75" customHeight="1" x14ac:dyDescent="0.15">
      <c r="A198" s="45">
        <v>190</v>
      </c>
      <c r="B198" s="62" t="s">
        <v>1033</v>
      </c>
      <c r="C198" s="59" t="s">
        <v>1034</v>
      </c>
      <c r="D198" s="59" t="s">
        <v>1035</v>
      </c>
      <c r="E198" s="62" t="s">
        <v>1036</v>
      </c>
      <c r="F198" s="71" t="s">
        <v>1037</v>
      </c>
      <c r="G198" s="48">
        <f t="shared" si="3"/>
        <v>5</v>
      </c>
      <c r="H198" s="60"/>
      <c r="I198" s="60">
        <v>5</v>
      </c>
      <c r="J198" s="60"/>
      <c r="K198" s="60"/>
      <c r="L198" s="60"/>
      <c r="M198" s="60">
        <v>2</v>
      </c>
      <c r="N198" s="60">
        <v>3</v>
      </c>
      <c r="O198" s="62" t="s">
        <v>1038</v>
      </c>
      <c r="P198" s="73" t="s">
        <v>57</v>
      </c>
      <c r="Q198" s="64" t="s">
        <v>1039</v>
      </c>
    </row>
    <row r="199" spans="1:17" ht="147" x14ac:dyDescent="0.15">
      <c r="A199" s="45">
        <v>191</v>
      </c>
      <c r="B199" s="62" t="s">
        <v>1040</v>
      </c>
      <c r="C199" s="59" t="s">
        <v>90</v>
      </c>
      <c r="D199" s="59" t="s">
        <v>1041</v>
      </c>
      <c r="E199" s="62" t="s">
        <v>1042</v>
      </c>
      <c r="F199" s="71" t="s">
        <v>1043</v>
      </c>
      <c r="G199" s="48">
        <f t="shared" si="3"/>
        <v>6</v>
      </c>
      <c r="H199" s="60"/>
      <c r="I199" s="60">
        <v>3</v>
      </c>
      <c r="J199" s="60"/>
      <c r="K199" s="60"/>
      <c r="L199" s="60">
        <v>3</v>
      </c>
      <c r="M199" s="60">
        <v>3</v>
      </c>
      <c r="N199" s="60">
        <v>3</v>
      </c>
      <c r="O199" s="62" t="s">
        <v>1044</v>
      </c>
      <c r="P199" s="73" t="s">
        <v>57</v>
      </c>
      <c r="Q199" s="64">
        <v>44482</v>
      </c>
    </row>
    <row r="200" spans="1:17" ht="61.5" x14ac:dyDescent="0.15">
      <c r="A200" s="45">
        <v>192</v>
      </c>
      <c r="B200" s="62" t="s">
        <v>1045</v>
      </c>
      <c r="C200" s="59" t="s">
        <v>422</v>
      </c>
      <c r="D200" s="59" t="s">
        <v>1046</v>
      </c>
      <c r="E200" s="62" t="s">
        <v>1047</v>
      </c>
      <c r="F200" s="71" t="s">
        <v>1048</v>
      </c>
      <c r="G200" s="48">
        <f t="shared" si="3"/>
        <v>1</v>
      </c>
      <c r="H200" s="60"/>
      <c r="I200" s="60">
        <v>1</v>
      </c>
      <c r="J200" s="60"/>
      <c r="K200" s="60"/>
      <c r="L200" s="60"/>
      <c r="M200" s="60">
        <v>1</v>
      </c>
      <c r="N200" s="60"/>
      <c r="O200" s="62" t="s">
        <v>1049</v>
      </c>
      <c r="P200" s="73" t="s">
        <v>57</v>
      </c>
      <c r="Q200" s="64">
        <v>44482</v>
      </c>
    </row>
    <row r="201" spans="1:17" ht="61.5" x14ac:dyDescent="0.15">
      <c r="A201" s="45">
        <v>193</v>
      </c>
      <c r="B201" s="62" t="s">
        <v>1050</v>
      </c>
      <c r="C201" s="59"/>
      <c r="D201" s="59" t="s">
        <v>1051</v>
      </c>
      <c r="E201" s="62" t="s">
        <v>1052</v>
      </c>
      <c r="F201" s="71" t="s">
        <v>1053</v>
      </c>
      <c r="G201" s="48">
        <f t="shared" si="3"/>
        <v>1</v>
      </c>
      <c r="H201" s="60"/>
      <c r="I201" s="60">
        <v>1</v>
      </c>
      <c r="J201" s="60"/>
      <c r="K201" s="60"/>
      <c r="L201" s="60"/>
      <c r="M201" s="60">
        <v>1</v>
      </c>
      <c r="N201" s="60"/>
      <c r="O201" s="62" t="s">
        <v>1054</v>
      </c>
      <c r="P201" s="73" t="s">
        <v>1055</v>
      </c>
      <c r="Q201" s="64">
        <v>44482</v>
      </c>
    </row>
    <row r="202" spans="1:17" ht="49.5" x14ac:dyDescent="0.15">
      <c r="A202" s="45">
        <v>194</v>
      </c>
      <c r="B202" s="62" t="s">
        <v>1056</v>
      </c>
      <c r="C202" s="59" t="s">
        <v>188</v>
      </c>
      <c r="D202" s="59" t="s">
        <v>1057</v>
      </c>
      <c r="E202" s="62" t="s">
        <v>1058</v>
      </c>
      <c r="F202" s="71" t="s">
        <v>1059</v>
      </c>
      <c r="G202" s="48">
        <f t="shared" si="3"/>
        <v>1</v>
      </c>
      <c r="H202" s="60"/>
      <c r="I202" s="60">
        <v>1</v>
      </c>
      <c r="J202" s="60"/>
      <c r="K202" s="60"/>
      <c r="L202" s="60"/>
      <c r="M202" s="60">
        <v>1</v>
      </c>
      <c r="N202" s="60"/>
      <c r="O202" s="62" t="s">
        <v>1060</v>
      </c>
      <c r="P202" s="73" t="s">
        <v>751</v>
      </c>
      <c r="Q202" s="64">
        <v>44482</v>
      </c>
    </row>
    <row r="203" spans="1:17" ht="49.5" x14ac:dyDescent="0.15">
      <c r="A203" s="45">
        <v>195</v>
      </c>
      <c r="B203" s="62" t="s">
        <v>1061</v>
      </c>
      <c r="C203" s="59" t="s">
        <v>372</v>
      </c>
      <c r="D203" s="59" t="s">
        <v>1062</v>
      </c>
      <c r="E203" s="62" t="s">
        <v>1063</v>
      </c>
      <c r="F203" s="71" t="s">
        <v>1064</v>
      </c>
      <c r="G203" s="48">
        <f t="shared" ref="G203:G266" si="4">SUM(H203:L203)</f>
        <v>1</v>
      </c>
      <c r="H203" s="60"/>
      <c r="I203" s="60">
        <v>1</v>
      </c>
      <c r="J203" s="60"/>
      <c r="K203" s="60"/>
      <c r="L203" s="60"/>
      <c r="M203" s="60">
        <v>1</v>
      </c>
      <c r="N203" s="60"/>
      <c r="O203" s="62" t="s">
        <v>1065</v>
      </c>
      <c r="P203" s="73" t="s">
        <v>1066</v>
      </c>
      <c r="Q203" s="64">
        <v>44482</v>
      </c>
    </row>
    <row r="204" spans="1:17" ht="86.25" x14ac:dyDescent="0.15">
      <c r="A204" s="45">
        <v>196</v>
      </c>
      <c r="B204" s="62" t="s">
        <v>1067</v>
      </c>
      <c r="C204" s="59" t="s">
        <v>90</v>
      </c>
      <c r="D204" s="59" t="s">
        <v>1068</v>
      </c>
      <c r="E204" s="62" t="s">
        <v>1069</v>
      </c>
      <c r="F204" s="71" t="s">
        <v>1070</v>
      </c>
      <c r="G204" s="48">
        <f t="shared" si="4"/>
        <v>2</v>
      </c>
      <c r="H204" s="60"/>
      <c r="I204" s="60">
        <v>1</v>
      </c>
      <c r="J204" s="60">
        <v>1</v>
      </c>
      <c r="K204" s="60"/>
      <c r="L204" s="60"/>
      <c r="M204" s="60">
        <v>1</v>
      </c>
      <c r="N204" s="60">
        <v>1</v>
      </c>
      <c r="O204" s="62" t="s">
        <v>1071</v>
      </c>
      <c r="P204" s="73" t="s">
        <v>234</v>
      </c>
      <c r="Q204" s="64">
        <v>44482</v>
      </c>
    </row>
    <row r="205" spans="1:17" ht="73.5" x14ac:dyDescent="0.15">
      <c r="A205" s="45">
        <v>197</v>
      </c>
      <c r="B205" s="62" t="s">
        <v>1072</v>
      </c>
      <c r="C205" s="59" t="s">
        <v>90</v>
      </c>
      <c r="D205" s="59" t="s">
        <v>1073</v>
      </c>
      <c r="E205" s="62" t="s">
        <v>1074</v>
      </c>
      <c r="F205" s="71" t="s">
        <v>1075</v>
      </c>
      <c r="G205" s="48">
        <f t="shared" si="4"/>
        <v>1</v>
      </c>
      <c r="H205" s="60"/>
      <c r="I205" s="60"/>
      <c r="J205" s="60">
        <v>1</v>
      </c>
      <c r="K205" s="60"/>
      <c r="L205" s="60"/>
      <c r="M205" s="60">
        <v>1</v>
      </c>
      <c r="N205" s="60"/>
      <c r="O205" s="62" t="s">
        <v>1076</v>
      </c>
      <c r="P205" s="73" t="s">
        <v>234</v>
      </c>
      <c r="Q205" s="64">
        <v>44482</v>
      </c>
    </row>
    <row r="206" spans="1:17" ht="61.5" x14ac:dyDescent="0.15">
      <c r="A206" s="45">
        <v>198</v>
      </c>
      <c r="B206" s="62" t="s">
        <v>1077</v>
      </c>
      <c r="C206" s="59" t="s">
        <v>90</v>
      </c>
      <c r="D206" s="59" t="s">
        <v>1078</v>
      </c>
      <c r="E206" s="62" t="s">
        <v>1079</v>
      </c>
      <c r="F206" s="71" t="s">
        <v>1080</v>
      </c>
      <c r="G206" s="48">
        <f t="shared" si="4"/>
        <v>1</v>
      </c>
      <c r="H206" s="60"/>
      <c r="I206" s="60">
        <v>1</v>
      </c>
      <c r="J206" s="60"/>
      <c r="K206" s="60"/>
      <c r="L206" s="60"/>
      <c r="M206" s="60">
        <v>1</v>
      </c>
      <c r="N206" s="60"/>
      <c r="O206" s="62" t="s">
        <v>1081</v>
      </c>
      <c r="P206" s="73" t="s">
        <v>1082</v>
      </c>
      <c r="Q206" s="64">
        <v>44482</v>
      </c>
    </row>
    <row r="207" spans="1:17" ht="98.25" x14ac:dyDescent="0.15">
      <c r="A207" s="45">
        <v>199</v>
      </c>
      <c r="B207" s="62" t="s">
        <v>1083</v>
      </c>
      <c r="C207" s="59" t="s">
        <v>90</v>
      </c>
      <c r="D207" s="59" t="s">
        <v>1084</v>
      </c>
      <c r="E207" s="62" t="s">
        <v>1085</v>
      </c>
      <c r="F207" s="71" t="s">
        <v>1086</v>
      </c>
      <c r="G207" s="48">
        <f t="shared" si="4"/>
        <v>2</v>
      </c>
      <c r="H207" s="60"/>
      <c r="I207" s="60">
        <v>2</v>
      </c>
      <c r="J207" s="60"/>
      <c r="K207" s="60"/>
      <c r="L207" s="60"/>
      <c r="M207" s="60">
        <v>2</v>
      </c>
      <c r="N207" s="60"/>
      <c r="O207" s="62" t="s">
        <v>1087</v>
      </c>
      <c r="P207" s="73" t="s">
        <v>1088</v>
      </c>
      <c r="Q207" s="64">
        <v>44482</v>
      </c>
    </row>
    <row r="208" spans="1:17" ht="98.25" x14ac:dyDescent="0.15">
      <c r="A208" s="45">
        <v>200</v>
      </c>
      <c r="B208" s="62" t="s">
        <v>1089</v>
      </c>
      <c r="C208" s="59" t="s">
        <v>90</v>
      </c>
      <c r="D208" s="59" t="s">
        <v>287</v>
      </c>
      <c r="E208" s="62" t="s">
        <v>1090</v>
      </c>
      <c r="F208" s="71" t="s">
        <v>1091</v>
      </c>
      <c r="G208" s="48">
        <f t="shared" si="4"/>
        <v>2</v>
      </c>
      <c r="H208" s="60"/>
      <c r="I208" s="60">
        <v>2</v>
      </c>
      <c r="J208" s="60"/>
      <c r="K208" s="60"/>
      <c r="L208" s="60"/>
      <c r="M208" s="60">
        <v>2</v>
      </c>
      <c r="N208" s="60"/>
      <c r="O208" s="62" t="s">
        <v>1092</v>
      </c>
      <c r="P208" s="73" t="s">
        <v>1093</v>
      </c>
      <c r="Q208" s="64">
        <v>44482</v>
      </c>
    </row>
    <row r="209" spans="1:17" ht="37.5" x14ac:dyDescent="0.15">
      <c r="A209" s="45">
        <v>201</v>
      </c>
      <c r="B209" s="62" t="s">
        <v>1094</v>
      </c>
      <c r="C209" s="59" t="s">
        <v>911</v>
      </c>
      <c r="D209" s="59" t="s">
        <v>1095</v>
      </c>
      <c r="E209" s="62" t="s">
        <v>1096</v>
      </c>
      <c r="F209" s="71" t="s">
        <v>1097</v>
      </c>
      <c r="G209" s="48">
        <f t="shared" si="4"/>
        <v>1</v>
      </c>
      <c r="H209" s="60"/>
      <c r="I209" s="60">
        <v>1</v>
      </c>
      <c r="J209" s="60"/>
      <c r="K209" s="60"/>
      <c r="L209" s="60"/>
      <c r="M209" s="60"/>
      <c r="N209" s="60">
        <v>1</v>
      </c>
      <c r="O209" s="62" t="s">
        <v>1098</v>
      </c>
      <c r="P209" s="73" t="s">
        <v>1099</v>
      </c>
      <c r="Q209" s="64">
        <v>44482</v>
      </c>
    </row>
    <row r="210" spans="1:17" ht="37.5" x14ac:dyDescent="0.15">
      <c r="A210" s="45">
        <v>202</v>
      </c>
      <c r="B210" s="62" t="s">
        <v>1100</v>
      </c>
      <c r="C210" s="59" t="s">
        <v>90</v>
      </c>
      <c r="D210" s="59" t="s">
        <v>1101</v>
      </c>
      <c r="E210" s="62" t="s">
        <v>1102</v>
      </c>
      <c r="F210" s="71" t="s">
        <v>1103</v>
      </c>
      <c r="G210" s="48">
        <f t="shared" si="4"/>
        <v>70</v>
      </c>
      <c r="H210" s="60"/>
      <c r="I210" s="60"/>
      <c r="J210" s="60"/>
      <c r="K210" s="60"/>
      <c r="L210" s="60">
        <v>70</v>
      </c>
      <c r="M210" s="60">
        <v>35</v>
      </c>
      <c r="N210" s="60">
        <v>35</v>
      </c>
      <c r="O210" s="62" t="s">
        <v>1104</v>
      </c>
      <c r="P210" s="73" t="s">
        <v>57</v>
      </c>
      <c r="Q210" s="64">
        <v>44483</v>
      </c>
    </row>
    <row r="211" spans="1:17" ht="37.5" x14ac:dyDescent="0.15">
      <c r="A211" s="45">
        <v>203</v>
      </c>
      <c r="B211" s="62" t="s">
        <v>1105</v>
      </c>
      <c r="C211" s="59" t="s">
        <v>53</v>
      </c>
      <c r="D211" s="59" t="s">
        <v>1106</v>
      </c>
      <c r="E211" s="62" t="s">
        <v>1107</v>
      </c>
      <c r="F211" s="71" t="s">
        <v>1108</v>
      </c>
      <c r="G211" s="48">
        <f t="shared" si="4"/>
        <v>1</v>
      </c>
      <c r="H211" s="60"/>
      <c r="I211" s="60">
        <v>1</v>
      </c>
      <c r="J211" s="60"/>
      <c r="K211" s="60"/>
      <c r="L211" s="60"/>
      <c r="M211" s="60">
        <v>1</v>
      </c>
      <c r="N211" s="60"/>
      <c r="O211" s="62" t="s">
        <v>1109</v>
      </c>
      <c r="P211" s="73" t="s">
        <v>57</v>
      </c>
      <c r="Q211" s="64">
        <v>44483</v>
      </c>
    </row>
    <row r="212" spans="1:17" ht="219.75" x14ac:dyDescent="0.15">
      <c r="A212" s="45">
        <v>204</v>
      </c>
      <c r="B212" s="62" t="s">
        <v>1110</v>
      </c>
      <c r="C212" s="59" t="s">
        <v>53</v>
      </c>
      <c r="D212" s="59" t="s">
        <v>1111</v>
      </c>
      <c r="E212" s="62" t="s">
        <v>1112</v>
      </c>
      <c r="F212" s="71" t="s">
        <v>1113</v>
      </c>
      <c r="G212" s="48">
        <f t="shared" si="4"/>
        <v>8</v>
      </c>
      <c r="H212" s="60"/>
      <c r="I212" s="60">
        <v>7</v>
      </c>
      <c r="J212" s="60"/>
      <c r="K212" s="60"/>
      <c r="L212" s="60">
        <v>1</v>
      </c>
      <c r="M212" s="60">
        <v>4</v>
      </c>
      <c r="N212" s="60">
        <v>4</v>
      </c>
      <c r="O212" s="62" t="s">
        <v>1114</v>
      </c>
      <c r="P212" s="73" t="s">
        <v>57</v>
      </c>
      <c r="Q212" s="64">
        <v>44483</v>
      </c>
    </row>
    <row r="213" spans="1:17" ht="61.5" x14ac:dyDescent="0.15">
      <c r="A213" s="45">
        <v>205</v>
      </c>
      <c r="B213" s="62" t="s">
        <v>1115</v>
      </c>
      <c r="C213" s="59" t="s">
        <v>84</v>
      </c>
      <c r="D213" s="59" t="s">
        <v>1116</v>
      </c>
      <c r="E213" s="62" t="s">
        <v>1117</v>
      </c>
      <c r="F213" s="71" t="s">
        <v>1118</v>
      </c>
      <c r="G213" s="48">
        <f t="shared" si="4"/>
        <v>4</v>
      </c>
      <c r="H213" s="60"/>
      <c r="I213" s="60"/>
      <c r="J213" s="60">
        <v>4</v>
      </c>
      <c r="K213" s="60"/>
      <c r="L213" s="60"/>
      <c r="M213" s="60">
        <v>3</v>
      </c>
      <c r="N213" s="60">
        <v>1</v>
      </c>
      <c r="O213" s="62" t="s">
        <v>1119</v>
      </c>
      <c r="P213" s="73" t="s">
        <v>57</v>
      </c>
      <c r="Q213" s="64">
        <v>44483</v>
      </c>
    </row>
    <row r="214" spans="1:17" ht="183.75" x14ac:dyDescent="0.15">
      <c r="A214" s="45">
        <v>206</v>
      </c>
      <c r="B214" s="62" t="s">
        <v>1120</v>
      </c>
      <c r="C214" s="59" t="s">
        <v>1016</v>
      </c>
      <c r="D214" s="59" t="s">
        <v>1121</v>
      </c>
      <c r="E214" s="62" t="s">
        <v>1122</v>
      </c>
      <c r="F214" s="71" t="s">
        <v>1123</v>
      </c>
      <c r="G214" s="48">
        <f t="shared" si="4"/>
        <v>146</v>
      </c>
      <c r="H214" s="54"/>
      <c r="I214" s="54">
        <v>1</v>
      </c>
      <c r="J214" s="54"/>
      <c r="K214" s="54">
        <v>24</v>
      </c>
      <c r="L214" s="54">
        <v>121</v>
      </c>
      <c r="M214" s="54">
        <v>73</v>
      </c>
      <c r="N214" s="54">
        <v>73</v>
      </c>
      <c r="O214" s="55" t="s">
        <v>1627</v>
      </c>
      <c r="P214" s="55" t="s">
        <v>276</v>
      </c>
      <c r="Q214" s="111">
        <v>44501</v>
      </c>
    </row>
    <row r="215" spans="1:17" ht="49.5" x14ac:dyDescent="0.15">
      <c r="A215" s="45">
        <v>207</v>
      </c>
      <c r="B215" s="62" t="s">
        <v>1124</v>
      </c>
      <c r="C215" s="59" t="s">
        <v>53</v>
      </c>
      <c r="D215" s="59" t="s">
        <v>1125</v>
      </c>
      <c r="E215" s="62" t="s">
        <v>1126</v>
      </c>
      <c r="F215" s="71" t="s">
        <v>1127</v>
      </c>
      <c r="G215" s="48">
        <f t="shared" si="4"/>
        <v>1</v>
      </c>
      <c r="H215" s="60"/>
      <c r="I215" s="60">
        <v>1</v>
      </c>
      <c r="J215" s="60"/>
      <c r="K215" s="60"/>
      <c r="L215" s="60"/>
      <c r="M215" s="60"/>
      <c r="N215" s="60">
        <v>1</v>
      </c>
      <c r="O215" s="62" t="s">
        <v>1128</v>
      </c>
      <c r="P215" s="73" t="s">
        <v>57</v>
      </c>
      <c r="Q215" s="64">
        <v>44483</v>
      </c>
    </row>
    <row r="216" spans="1:17" ht="110.25" x14ac:dyDescent="0.15">
      <c r="A216" s="45">
        <v>208</v>
      </c>
      <c r="B216" s="62" t="s">
        <v>1129</v>
      </c>
      <c r="C216" s="59" t="s">
        <v>84</v>
      </c>
      <c r="D216" s="59" t="s">
        <v>1130</v>
      </c>
      <c r="E216" s="62" t="s">
        <v>1131</v>
      </c>
      <c r="F216" s="71" t="s">
        <v>1132</v>
      </c>
      <c r="G216" s="48">
        <f t="shared" si="4"/>
        <v>103</v>
      </c>
      <c r="H216" s="60"/>
      <c r="I216" s="60"/>
      <c r="J216" s="60">
        <v>1</v>
      </c>
      <c r="K216" s="60"/>
      <c r="L216" s="60">
        <v>102</v>
      </c>
      <c r="M216" s="60">
        <v>53</v>
      </c>
      <c r="N216" s="60">
        <v>50</v>
      </c>
      <c r="O216" s="62" t="s">
        <v>1133</v>
      </c>
      <c r="P216" s="73" t="s">
        <v>57</v>
      </c>
      <c r="Q216" s="64">
        <v>44483</v>
      </c>
    </row>
    <row r="217" spans="1:17" ht="98.25" x14ac:dyDescent="0.15">
      <c r="A217" s="45">
        <v>209</v>
      </c>
      <c r="B217" s="62" t="s">
        <v>1134</v>
      </c>
      <c r="C217" s="59" t="s">
        <v>188</v>
      </c>
      <c r="D217" s="59" t="s">
        <v>1135</v>
      </c>
      <c r="E217" s="62" t="s">
        <v>1136</v>
      </c>
      <c r="F217" s="71" t="s">
        <v>1137</v>
      </c>
      <c r="G217" s="48">
        <f t="shared" si="4"/>
        <v>3</v>
      </c>
      <c r="H217" s="60"/>
      <c r="I217" s="60"/>
      <c r="J217" s="60">
        <v>2</v>
      </c>
      <c r="K217" s="60"/>
      <c r="L217" s="60">
        <v>1</v>
      </c>
      <c r="M217" s="60"/>
      <c r="N217" s="60">
        <v>3</v>
      </c>
      <c r="O217" s="62" t="s">
        <v>1138</v>
      </c>
      <c r="P217" s="73" t="s">
        <v>1139</v>
      </c>
      <c r="Q217" s="64" t="s">
        <v>1140</v>
      </c>
    </row>
    <row r="218" spans="1:17" ht="37.5" x14ac:dyDescent="0.15">
      <c r="A218" s="45">
        <v>210</v>
      </c>
      <c r="B218" s="57" t="s">
        <v>1141</v>
      </c>
      <c r="C218" s="58" t="s">
        <v>90</v>
      </c>
      <c r="D218" s="59" t="s">
        <v>1142</v>
      </c>
      <c r="E218" s="57" t="s">
        <v>1143</v>
      </c>
      <c r="F218" s="115" t="s">
        <v>1144</v>
      </c>
      <c r="G218" s="48">
        <f t="shared" si="4"/>
        <v>1</v>
      </c>
      <c r="H218" s="61"/>
      <c r="I218" s="61"/>
      <c r="J218" s="61"/>
      <c r="K218" s="61">
        <v>1</v>
      </c>
      <c r="L218" s="61"/>
      <c r="M218" s="61"/>
      <c r="N218" s="85">
        <v>1</v>
      </c>
      <c r="O218" s="57" t="s">
        <v>1145</v>
      </c>
      <c r="P218" s="63" t="s">
        <v>57</v>
      </c>
      <c r="Q218" s="64">
        <v>44484</v>
      </c>
    </row>
    <row r="219" spans="1:17" ht="73.5" x14ac:dyDescent="0.15">
      <c r="A219" s="45">
        <v>211</v>
      </c>
      <c r="B219" s="57" t="s">
        <v>1146</v>
      </c>
      <c r="C219" s="58" t="s">
        <v>405</v>
      </c>
      <c r="D219" s="58" t="s">
        <v>1147</v>
      </c>
      <c r="E219" s="57" t="s">
        <v>1148</v>
      </c>
      <c r="F219" s="115" t="s">
        <v>1149</v>
      </c>
      <c r="G219" s="48">
        <f t="shared" si="4"/>
        <v>2</v>
      </c>
      <c r="H219" s="61"/>
      <c r="I219" s="61">
        <v>2</v>
      </c>
      <c r="J219" s="61"/>
      <c r="K219" s="61"/>
      <c r="L219" s="61"/>
      <c r="M219" s="61">
        <v>1</v>
      </c>
      <c r="N219" s="85">
        <v>1</v>
      </c>
      <c r="O219" s="62" t="s">
        <v>1150</v>
      </c>
      <c r="P219" s="63" t="s">
        <v>57</v>
      </c>
      <c r="Q219" s="64">
        <v>44484</v>
      </c>
    </row>
    <row r="220" spans="1:17" ht="159" x14ac:dyDescent="0.15">
      <c r="A220" s="45">
        <v>212</v>
      </c>
      <c r="B220" s="57" t="s">
        <v>1151</v>
      </c>
      <c r="C220" s="58" t="s">
        <v>188</v>
      </c>
      <c r="D220" s="58" t="s">
        <v>1152</v>
      </c>
      <c r="E220" s="57" t="s">
        <v>1153</v>
      </c>
      <c r="F220" s="115" t="s">
        <v>1154</v>
      </c>
      <c r="G220" s="48">
        <f t="shared" si="4"/>
        <v>105</v>
      </c>
      <c r="H220" s="61"/>
      <c r="I220" s="61">
        <v>3</v>
      </c>
      <c r="J220" s="61">
        <v>2</v>
      </c>
      <c r="K220" s="61"/>
      <c r="L220" s="61">
        <v>100</v>
      </c>
      <c r="M220" s="61">
        <v>52</v>
      </c>
      <c r="N220" s="85">
        <v>53</v>
      </c>
      <c r="O220" s="62" t="s">
        <v>1628</v>
      </c>
      <c r="P220" s="63" t="s">
        <v>57</v>
      </c>
      <c r="Q220" s="64">
        <v>44484</v>
      </c>
    </row>
    <row r="221" spans="1:17" ht="183.75" x14ac:dyDescent="0.15">
      <c r="A221" s="45">
        <v>213</v>
      </c>
      <c r="B221" s="57" t="s">
        <v>1155</v>
      </c>
      <c r="C221" s="59" t="s">
        <v>90</v>
      </c>
      <c r="D221" s="58" t="s">
        <v>1156</v>
      </c>
      <c r="E221" s="57" t="s">
        <v>1157</v>
      </c>
      <c r="F221" s="59" t="s">
        <v>1158</v>
      </c>
      <c r="G221" s="48">
        <f t="shared" si="4"/>
        <v>109</v>
      </c>
      <c r="H221" s="61"/>
      <c r="I221" s="61">
        <v>6</v>
      </c>
      <c r="J221" s="61">
        <v>3</v>
      </c>
      <c r="K221" s="61"/>
      <c r="L221" s="61">
        <v>100</v>
      </c>
      <c r="M221" s="61">
        <v>54</v>
      </c>
      <c r="N221" s="85">
        <v>55</v>
      </c>
      <c r="O221" s="62" t="s">
        <v>1629</v>
      </c>
      <c r="P221" s="63" t="s">
        <v>57</v>
      </c>
      <c r="Q221" s="64" t="s">
        <v>1630</v>
      </c>
    </row>
    <row r="222" spans="1:17" ht="86.25" x14ac:dyDescent="0.15">
      <c r="A222" s="45">
        <v>214</v>
      </c>
      <c r="B222" s="57" t="s">
        <v>1159</v>
      </c>
      <c r="C222" s="59" t="s">
        <v>90</v>
      </c>
      <c r="D222" s="58" t="s">
        <v>1160</v>
      </c>
      <c r="E222" s="57" t="s">
        <v>1161</v>
      </c>
      <c r="F222" s="58" t="s">
        <v>1162</v>
      </c>
      <c r="G222" s="48">
        <f t="shared" si="4"/>
        <v>1</v>
      </c>
      <c r="H222" s="61"/>
      <c r="I222" s="61">
        <v>1</v>
      </c>
      <c r="J222" s="61"/>
      <c r="K222" s="61"/>
      <c r="L222" s="61"/>
      <c r="M222" s="61"/>
      <c r="N222" s="85">
        <v>1</v>
      </c>
      <c r="O222" s="62" t="s">
        <v>1163</v>
      </c>
      <c r="P222" s="63" t="s">
        <v>57</v>
      </c>
      <c r="Q222" s="64">
        <v>44484</v>
      </c>
    </row>
    <row r="223" spans="1:17" ht="49.5" x14ac:dyDescent="0.15">
      <c r="A223" s="45">
        <v>215</v>
      </c>
      <c r="B223" s="57" t="s">
        <v>1164</v>
      </c>
      <c r="C223" s="58" t="s">
        <v>1165</v>
      </c>
      <c r="D223" s="58" t="s">
        <v>1166</v>
      </c>
      <c r="E223" s="57" t="s">
        <v>1167</v>
      </c>
      <c r="F223" s="59" t="s">
        <v>1168</v>
      </c>
      <c r="G223" s="48">
        <f t="shared" si="4"/>
        <v>33</v>
      </c>
      <c r="H223" s="61"/>
      <c r="I223" s="61">
        <v>3</v>
      </c>
      <c r="J223" s="61"/>
      <c r="K223" s="61"/>
      <c r="L223" s="61">
        <v>30</v>
      </c>
      <c r="M223" s="61">
        <v>15</v>
      </c>
      <c r="N223" s="85">
        <v>18</v>
      </c>
      <c r="O223" s="62" t="s">
        <v>1169</v>
      </c>
      <c r="P223" s="63" t="s">
        <v>57</v>
      </c>
      <c r="Q223" s="64">
        <v>44484</v>
      </c>
    </row>
    <row r="224" spans="1:17" ht="24.75" x14ac:dyDescent="0.15">
      <c r="A224" s="45">
        <v>216</v>
      </c>
      <c r="B224" s="46" t="s">
        <v>1170</v>
      </c>
      <c r="C224" s="45" t="s">
        <v>384</v>
      </c>
      <c r="D224" s="45" t="s">
        <v>1171</v>
      </c>
      <c r="E224" s="46" t="s">
        <v>1172</v>
      </c>
      <c r="F224" s="67" t="s">
        <v>1173</v>
      </c>
      <c r="G224" s="48">
        <f t="shared" si="4"/>
        <v>2</v>
      </c>
      <c r="H224" s="48"/>
      <c r="I224" s="48">
        <v>2</v>
      </c>
      <c r="J224" s="48"/>
      <c r="K224" s="48"/>
      <c r="L224" s="48"/>
      <c r="M224" s="48"/>
      <c r="N224" s="48">
        <v>2</v>
      </c>
      <c r="O224" s="46" t="s">
        <v>1174</v>
      </c>
      <c r="P224" s="116"/>
      <c r="Q224" s="70">
        <v>44487</v>
      </c>
    </row>
    <row r="225" spans="1:17" ht="24.75" x14ac:dyDescent="0.15">
      <c r="A225" s="45">
        <v>217</v>
      </c>
      <c r="B225" s="57" t="s">
        <v>1175</v>
      </c>
      <c r="C225" s="58" t="s">
        <v>90</v>
      </c>
      <c r="D225" s="58" t="s">
        <v>980</v>
      </c>
      <c r="E225" s="57" t="s">
        <v>1176</v>
      </c>
      <c r="F225" s="59" t="s">
        <v>1177</v>
      </c>
      <c r="G225" s="48">
        <f t="shared" si="4"/>
        <v>50</v>
      </c>
      <c r="H225" s="61"/>
      <c r="I225" s="61"/>
      <c r="J225" s="61"/>
      <c r="K225" s="61"/>
      <c r="L225" s="117">
        <v>50</v>
      </c>
      <c r="M225" s="117">
        <v>25</v>
      </c>
      <c r="N225" s="85">
        <v>25</v>
      </c>
      <c r="O225" s="57" t="s">
        <v>1178</v>
      </c>
      <c r="P225" s="63" t="s">
        <v>57</v>
      </c>
      <c r="Q225" s="64">
        <v>44487</v>
      </c>
    </row>
    <row r="226" spans="1:17" ht="86.25" x14ac:dyDescent="0.15">
      <c r="A226" s="45">
        <v>218</v>
      </c>
      <c r="B226" s="57" t="s">
        <v>1179</v>
      </c>
      <c r="C226" s="58" t="s">
        <v>188</v>
      </c>
      <c r="D226" s="58" t="s">
        <v>1180</v>
      </c>
      <c r="E226" s="57" t="s">
        <v>1181</v>
      </c>
      <c r="F226" s="59" t="s">
        <v>1182</v>
      </c>
      <c r="G226" s="48">
        <f t="shared" si="4"/>
        <v>2</v>
      </c>
      <c r="H226" s="61"/>
      <c r="I226" s="61"/>
      <c r="J226" s="61"/>
      <c r="K226" s="61">
        <v>2</v>
      </c>
      <c r="L226" s="61"/>
      <c r="M226" s="117">
        <v>1</v>
      </c>
      <c r="N226" s="61">
        <v>1</v>
      </c>
      <c r="O226" s="57" t="s">
        <v>1183</v>
      </c>
      <c r="P226" s="63" t="s">
        <v>57</v>
      </c>
      <c r="Q226" s="64" t="s">
        <v>1184</v>
      </c>
    </row>
    <row r="227" spans="1:17" ht="24.75" x14ac:dyDescent="0.15">
      <c r="A227" s="45">
        <v>219</v>
      </c>
      <c r="B227" s="57" t="s">
        <v>1185</v>
      </c>
      <c r="C227" s="58" t="s">
        <v>53</v>
      </c>
      <c r="D227" s="58" t="s">
        <v>1186</v>
      </c>
      <c r="E227" s="57" t="s">
        <v>1187</v>
      </c>
      <c r="F227" s="59" t="s">
        <v>1188</v>
      </c>
      <c r="G227" s="48">
        <f t="shared" si="4"/>
        <v>30</v>
      </c>
      <c r="H227" s="61"/>
      <c r="I227" s="61"/>
      <c r="J227" s="61"/>
      <c r="K227" s="61"/>
      <c r="L227" s="61">
        <v>30</v>
      </c>
      <c r="M227" s="117">
        <v>15</v>
      </c>
      <c r="N227" s="85">
        <v>15</v>
      </c>
      <c r="O227" s="57" t="s">
        <v>1189</v>
      </c>
      <c r="P227" s="63" t="s">
        <v>234</v>
      </c>
      <c r="Q227" s="64">
        <v>44487</v>
      </c>
    </row>
    <row r="228" spans="1:17" ht="86.25" x14ac:dyDescent="0.15">
      <c r="A228" s="45">
        <v>220</v>
      </c>
      <c r="B228" s="57" t="s">
        <v>1190</v>
      </c>
      <c r="C228" s="58" t="s">
        <v>1191</v>
      </c>
      <c r="D228" s="58" t="s">
        <v>1192</v>
      </c>
      <c r="E228" s="57" t="s">
        <v>769</v>
      </c>
      <c r="F228" s="59" t="s">
        <v>1193</v>
      </c>
      <c r="G228" s="48">
        <f t="shared" si="4"/>
        <v>3</v>
      </c>
      <c r="H228" s="61"/>
      <c r="I228" s="61">
        <v>1</v>
      </c>
      <c r="J228" s="61"/>
      <c r="K228" s="61"/>
      <c r="L228" s="61">
        <v>2</v>
      </c>
      <c r="M228" s="117">
        <v>3</v>
      </c>
      <c r="N228" s="61"/>
      <c r="O228" s="57" t="s">
        <v>1194</v>
      </c>
      <c r="P228" s="73" t="s">
        <v>63</v>
      </c>
      <c r="Q228" s="64" t="s">
        <v>1195</v>
      </c>
    </row>
    <row r="229" spans="1:17" ht="98.25" x14ac:dyDescent="0.15">
      <c r="A229" s="45">
        <v>221</v>
      </c>
      <c r="B229" s="57" t="s">
        <v>1196</v>
      </c>
      <c r="C229" s="58" t="s">
        <v>405</v>
      </c>
      <c r="D229" s="58" t="s">
        <v>1197</v>
      </c>
      <c r="E229" s="57" t="s">
        <v>1198</v>
      </c>
      <c r="F229" s="71" t="s">
        <v>1199</v>
      </c>
      <c r="G229" s="48">
        <f t="shared" si="4"/>
        <v>1</v>
      </c>
      <c r="H229" s="61"/>
      <c r="I229" s="61">
        <v>1</v>
      </c>
      <c r="J229" s="61"/>
      <c r="K229" s="61"/>
      <c r="L229" s="61"/>
      <c r="M229" s="61"/>
      <c r="N229" s="85">
        <v>1</v>
      </c>
      <c r="O229" s="57" t="s">
        <v>1200</v>
      </c>
      <c r="P229" s="63" t="s">
        <v>57</v>
      </c>
      <c r="Q229" s="64">
        <v>44487</v>
      </c>
    </row>
    <row r="230" spans="1:17" ht="122.25" x14ac:dyDescent="0.15">
      <c r="A230" s="45">
        <v>222</v>
      </c>
      <c r="B230" s="57" t="s">
        <v>1201</v>
      </c>
      <c r="C230" s="58" t="s">
        <v>53</v>
      </c>
      <c r="D230" s="58" t="s">
        <v>1202</v>
      </c>
      <c r="E230" s="57" t="s">
        <v>1203</v>
      </c>
      <c r="F230" s="59" t="s">
        <v>1204</v>
      </c>
      <c r="G230" s="48">
        <f t="shared" si="4"/>
        <v>3</v>
      </c>
      <c r="H230" s="61"/>
      <c r="I230" s="61">
        <v>2</v>
      </c>
      <c r="J230" s="61">
        <v>1</v>
      </c>
      <c r="K230" s="61"/>
      <c r="L230" s="61"/>
      <c r="M230" s="61">
        <v>1</v>
      </c>
      <c r="N230" s="85">
        <v>2</v>
      </c>
      <c r="O230" s="62" t="s">
        <v>1205</v>
      </c>
      <c r="P230" s="63" t="s">
        <v>57</v>
      </c>
      <c r="Q230" s="64">
        <v>44487</v>
      </c>
    </row>
    <row r="231" spans="1:17" ht="171" x14ac:dyDescent="0.15">
      <c r="A231" s="45">
        <v>223</v>
      </c>
      <c r="B231" s="57" t="s">
        <v>1206</v>
      </c>
      <c r="C231" s="58" t="s">
        <v>53</v>
      </c>
      <c r="D231" s="58" t="s">
        <v>1207</v>
      </c>
      <c r="E231" s="57" t="s">
        <v>1117</v>
      </c>
      <c r="F231" s="59" t="s">
        <v>1208</v>
      </c>
      <c r="G231" s="48">
        <f t="shared" si="4"/>
        <v>112</v>
      </c>
      <c r="H231" s="61"/>
      <c r="I231" s="61">
        <v>2</v>
      </c>
      <c r="J231" s="61"/>
      <c r="K231" s="61"/>
      <c r="L231" s="61">
        <v>110</v>
      </c>
      <c r="M231" s="61">
        <v>56</v>
      </c>
      <c r="N231" s="85">
        <v>56</v>
      </c>
      <c r="O231" s="62" t="s">
        <v>1209</v>
      </c>
      <c r="P231" s="63" t="s">
        <v>57</v>
      </c>
      <c r="Q231" s="64">
        <v>44487</v>
      </c>
    </row>
    <row r="232" spans="1:17" ht="24.75" x14ac:dyDescent="0.15">
      <c r="A232" s="45">
        <v>224</v>
      </c>
      <c r="B232" s="57" t="s">
        <v>1210</v>
      </c>
      <c r="C232" s="59" t="s">
        <v>90</v>
      </c>
      <c r="D232" s="58" t="s">
        <v>287</v>
      </c>
      <c r="E232" s="57" t="s">
        <v>1211</v>
      </c>
      <c r="F232" s="59" t="s">
        <v>1212</v>
      </c>
      <c r="G232" s="48">
        <f t="shared" si="4"/>
        <v>1</v>
      </c>
      <c r="H232" s="61"/>
      <c r="I232" s="61"/>
      <c r="J232" s="61">
        <v>1</v>
      </c>
      <c r="K232" s="61"/>
      <c r="L232" s="61"/>
      <c r="M232" s="61">
        <v>1</v>
      </c>
      <c r="N232" s="61"/>
      <c r="O232" s="62" t="s">
        <v>1213</v>
      </c>
      <c r="P232" s="63" t="s">
        <v>537</v>
      </c>
      <c r="Q232" s="64">
        <v>44487</v>
      </c>
    </row>
    <row r="233" spans="1:17" ht="37.5" x14ac:dyDescent="0.15">
      <c r="A233" s="45">
        <v>225</v>
      </c>
      <c r="B233" s="57" t="s">
        <v>1214</v>
      </c>
      <c r="C233" s="59" t="s">
        <v>1215</v>
      </c>
      <c r="D233" s="58" t="s">
        <v>1216</v>
      </c>
      <c r="E233" s="57" t="s">
        <v>1217</v>
      </c>
      <c r="F233" s="59" t="s">
        <v>1218</v>
      </c>
      <c r="G233" s="48">
        <f t="shared" si="4"/>
        <v>1</v>
      </c>
      <c r="H233" s="61"/>
      <c r="I233" s="61"/>
      <c r="J233" s="61"/>
      <c r="K233" s="61">
        <v>1</v>
      </c>
      <c r="L233" s="61"/>
      <c r="M233" s="61">
        <v>1</v>
      </c>
      <c r="N233" s="61"/>
      <c r="O233" s="57" t="s">
        <v>1219</v>
      </c>
      <c r="P233" s="63" t="s">
        <v>537</v>
      </c>
      <c r="Q233" s="64">
        <v>44487</v>
      </c>
    </row>
    <row r="234" spans="1:17" ht="122.25" x14ac:dyDescent="0.15">
      <c r="A234" s="45">
        <v>226</v>
      </c>
      <c r="B234" s="57" t="s">
        <v>1220</v>
      </c>
      <c r="C234" s="58" t="s">
        <v>1221</v>
      </c>
      <c r="D234" s="58" t="s">
        <v>1222</v>
      </c>
      <c r="E234" s="57" t="s">
        <v>1223</v>
      </c>
      <c r="F234" s="59" t="s">
        <v>1224</v>
      </c>
      <c r="G234" s="48">
        <f t="shared" si="4"/>
        <v>5</v>
      </c>
      <c r="H234" s="61"/>
      <c r="I234" s="61">
        <v>3</v>
      </c>
      <c r="J234" s="61">
        <v>1</v>
      </c>
      <c r="K234" s="61"/>
      <c r="L234" s="61">
        <v>1</v>
      </c>
      <c r="M234" s="61">
        <v>2</v>
      </c>
      <c r="N234" s="85">
        <v>3</v>
      </c>
      <c r="O234" s="62" t="s">
        <v>1225</v>
      </c>
      <c r="P234" s="63" t="s">
        <v>537</v>
      </c>
      <c r="Q234" s="64">
        <v>44487</v>
      </c>
    </row>
    <row r="235" spans="1:17" ht="73.5" x14ac:dyDescent="0.15">
      <c r="A235" s="45">
        <v>227</v>
      </c>
      <c r="B235" s="118" t="s">
        <v>1226</v>
      </c>
      <c r="C235" s="58" t="s">
        <v>84</v>
      </c>
      <c r="D235" s="58" t="s">
        <v>1227</v>
      </c>
      <c r="E235" s="57" t="s">
        <v>1228</v>
      </c>
      <c r="F235" s="59" t="s">
        <v>1229</v>
      </c>
      <c r="G235" s="48">
        <f t="shared" si="4"/>
        <v>6</v>
      </c>
      <c r="H235" s="61"/>
      <c r="I235" s="61">
        <v>1</v>
      </c>
      <c r="J235" s="61"/>
      <c r="K235" s="61"/>
      <c r="L235" s="61">
        <v>5</v>
      </c>
      <c r="M235" s="61">
        <v>4</v>
      </c>
      <c r="N235" s="85">
        <v>2</v>
      </c>
      <c r="O235" s="62" t="s">
        <v>1230</v>
      </c>
      <c r="P235" s="63" t="s">
        <v>537</v>
      </c>
      <c r="Q235" s="64" t="s">
        <v>1184</v>
      </c>
    </row>
    <row r="236" spans="1:17" ht="98.25" x14ac:dyDescent="0.15">
      <c r="A236" s="45">
        <v>228</v>
      </c>
      <c r="B236" s="57" t="s">
        <v>1231</v>
      </c>
      <c r="C236" s="58" t="s">
        <v>188</v>
      </c>
      <c r="D236" s="58" t="s">
        <v>1232</v>
      </c>
      <c r="E236" s="57" t="s">
        <v>1233</v>
      </c>
      <c r="F236" s="59" t="s">
        <v>1234</v>
      </c>
      <c r="G236" s="48">
        <f t="shared" si="4"/>
        <v>17</v>
      </c>
      <c r="H236" s="61"/>
      <c r="I236" s="61"/>
      <c r="J236" s="61">
        <v>2</v>
      </c>
      <c r="K236" s="61"/>
      <c r="L236" s="61">
        <v>15</v>
      </c>
      <c r="M236" s="61">
        <v>12</v>
      </c>
      <c r="N236" s="85">
        <v>5</v>
      </c>
      <c r="O236" s="62" t="s">
        <v>1235</v>
      </c>
      <c r="P236" s="63" t="s">
        <v>1236</v>
      </c>
      <c r="Q236" s="64">
        <v>44487</v>
      </c>
    </row>
    <row r="237" spans="1:17" ht="49.5" x14ac:dyDescent="0.15">
      <c r="A237" s="45">
        <v>229</v>
      </c>
      <c r="B237" s="57" t="s">
        <v>1237</v>
      </c>
      <c r="C237" s="58" t="s">
        <v>1221</v>
      </c>
      <c r="D237" s="58" t="s">
        <v>1238</v>
      </c>
      <c r="E237" s="57" t="s">
        <v>1239</v>
      </c>
      <c r="F237" s="59" t="s">
        <v>1240</v>
      </c>
      <c r="G237" s="48">
        <f t="shared" si="4"/>
        <v>5</v>
      </c>
      <c r="H237" s="61"/>
      <c r="I237" s="61"/>
      <c r="J237" s="61"/>
      <c r="K237" s="61"/>
      <c r="L237" s="61">
        <v>5</v>
      </c>
      <c r="M237" s="61">
        <v>5</v>
      </c>
      <c r="N237" s="61"/>
      <c r="O237" s="62" t="s">
        <v>1241</v>
      </c>
      <c r="P237" s="63" t="s">
        <v>1242</v>
      </c>
      <c r="Q237" s="64">
        <v>44487</v>
      </c>
    </row>
    <row r="238" spans="1:17" ht="37.5" x14ac:dyDescent="0.15">
      <c r="A238" s="45">
        <v>230</v>
      </c>
      <c r="B238" s="57" t="s">
        <v>1243</v>
      </c>
      <c r="C238" s="58" t="s">
        <v>90</v>
      </c>
      <c r="D238" s="58" t="s">
        <v>1244</v>
      </c>
      <c r="E238" s="57" t="s">
        <v>1245</v>
      </c>
      <c r="F238" s="59" t="s">
        <v>1246</v>
      </c>
      <c r="G238" s="48">
        <f t="shared" si="4"/>
        <v>1</v>
      </c>
      <c r="H238" s="61"/>
      <c r="I238" s="61">
        <v>1</v>
      </c>
      <c r="J238" s="61"/>
      <c r="K238" s="61"/>
      <c r="L238" s="61"/>
      <c r="M238" s="61"/>
      <c r="N238" s="85">
        <v>1</v>
      </c>
      <c r="O238" s="62" t="s">
        <v>1247</v>
      </c>
      <c r="P238" s="63" t="s">
        <v>57</v>
      </c>
      <c r="Q238" s="64">
        <v>44487</v>
      </c>
    </row>
    <row r="239" spans="1:17" ht="37.5" x14ac:dyDescent="0.15">
      <c r="A239" s="45">
        <v>231</v>
      </c>
      <c r="B239" s="57" t="s">
        <v>1248</v>
      </c>
      <c r="C239" s="58" t="s">
        <v>90</v>
      </c>
      <c r="D239" s="58" t="s">
        <v>1249</v>
      </c>
      <c r="E239" s="57" t="s">
        <v>1250</v>
      </c>
      <c r="F239" s="59" t="s">
        <v>1251</v>
      </c>
      <c r="G239" s="48">
        <f t="shared" si="4"/>
        <v>2</v>
      </c>
      <c r="H239" s="61"/>
      <c r="I239" s="61"/>
      <c r="J239" s="61">
        <v>2</v>
      </c>
      <c r="K239" s="61"/>
      <c r="L239" s="61"/>
      <c r="M239" s="61"/>
      <c r="N239" s="85">
        <v>2</v>
      </c>
      <c r="O239" s="62" t="s">
        <v>1252</v>
      </c>
      <c r="P239" s="63" t="s">
        <v>537</v>
      </c>
      <c r="Q239" s="64">
        <v>44487</v>
      </c>
    </row>
    <row r="240" spans="1:17" ht="49.5" x14ac:dyDescent="0.15">
      <c r="A240" s="45">
        <v>232</v>
      </c>
      <c r="B240" s="57" t="s">
        <v>1253</v>
      </c>
      <c r="C240" s="59" t="s">
        <v>90</v>
      </c>
      <c r="D240" s="58" t="s">
        <v>807</v>
      </c>
      <c r="E240" s="57" t="s">
        <v>1254</v>
      </c>
      <c r="F240" s="59" t="s">
        <v>1255</v>
      </c>
      <c r="G240" s="48">
        <f t="shared" si="4"/>
        <v>2</v>
      </c>
      <c r="H240" s="61"/>
      <c r="I240" s="61"/>
      <c r="J240" s="61">
        <v>2</v>
      </c>
      <c r="K240" s="61"/>
      <c r="L240" s="61"/>
      <c r="M240" s="61"/>
      <c r="N240" s="85">
        <v>2</v>
      </c>
      <c r="O240" s="62" t="s">
        <v>1256</v>
      </c>
      <c r="P240" s="63" t="s">
        <v>57</v>
      </c>
      <c r="Q240" s="64" t="s">
        <v>1257</v>
      </c>
    </row>
    <row r="241" spans="1:17" ht="122.25" x14ac:dyDescent="0.15">
      <c r="A241" s="45">
        <v>233</v>
      </c>
      <c r="B241" s="57" t="s">
        <v>1258</v>
      </c>
      <c r="C241" s="58" t="s">
        <v>84</v>
      </c>
      <c r="D241" s="58" t="s">
        <v>1259</v>
      </c>
      <c r="E241" s="57" t="s">
        <v>1260</v>
      </c>
      <c r="F241" s="59" t="s">
        <v>1261</v>
      </c>
      <c r="G241" s="48">
        <f t="shared" si="4"/>
        <v>36</v>
      </c>
      <c r="H241" s="61"/>
      <c r="I241" s="61"/>
      <c r="J241" s="61">
        <v>4</v>
      </c>
      <c r="K241" s="61"/>
      <c r="L241" s="61">
        <v>32</v>
      </c>
      <c r="M241" s="61">
        <v>33</v>
      </c>
      <c r="N241" s="85">
        <v>3</v>
      </c>
      <c r="O241" s="62" t="s">
        <v>1262</v>
      </c>
      <c r="P241" s="63" t="s">
        <v>57</v>
      </c>
      <c r="Q241" s="64">
        <v>44487</v>
      </c>
    </row>
    <row r="242" spans="1:17" ht="122.25" x14ac:dyDescent="0.15">
      <c r="A242" s="45">
        <v>234</v>
      </c>
      <c r="B242" s="57" t="s">
        <v>1263</v>
      </c>
      <c r="C242" s="58" t="s">
        <v>84</v>
      </c>
      <c r="D242" s="58" t="s">
        <v>1264</v>
      </c>
      <c r="E242" s="57" t="s">
        <v>1265</v>
      </c>
      <c r="F242" s="59" t="s">
        <v>1266</v>
      </c>
      <c r="G242" s="48">
        <f t="shared" si="4"/>
        <v>52</v>
      </c>
      <c r="H242" s="61"/>
      <c r="I242" s="61">
        <v>2</v>
      </c>
      <c r="J242" s="61">
        <v>3</v>
      </c>
      <c r="K242" s="61"/>
      <c r="L242" s="61">
        <v>47</v>
      </c>
      <c r="M242" s="61">
        <v>26</v>
      </c>
      <c r="N242" s="85">
        <v>26</v>
      </c>
      <c r="O242" s="62" t="s">
        <v>1267</v>
      </c>
      <c r="P242" s="63" t="s">
        <v>537</v>
      </c>
      <c r="Q242" s="64">
        <v>44488</v>
      </c>
    </row>
    <row r="243" spans="1:17" ht="24.75" x14ac:dyDescent="0.15">
      <c r="A243" s="45">
        <v>235</v>
      </c>
      <c r="B243" s="57" t="s">
        <v>1268</v>
      </c>
      <c r="C243" s="58" t="s">
        <v>90</v>
      </c>
      <c r="D243" s="58" t="s">
        <v>1269</v>
      </c>
      <c r="E243" s="57" t="s">
        <v>1270</v>
      </c>
      <c r="F243" s="59" t="s">
        <v>1271</v>
      </c>
      <c r="G243" s="48">
        <f t="shared" si="4"/>
        <v>1</v>
      </c>
      <c r="H243" s="61"/>
      <c r="I243" s="61"/>
      <c r="J243" s="61"/>
      <c r="K243" s="61"/>
      <c r="L243" s="61">
        <v>1</v>
      </c>
      <c r="M243" s="61">
        <v>1</v>
      </c>
      <c r="N243" s="61"/>
      <c r="O243" s="57" t="s">
        <v>1272</v>
      </c>
      <c r="P243" s="63" t="s">
        <v>1273</v>
      </c>
      <c r="Q243" s="64">
        <v>44489</v>
      </c>
    </row>
    <row r="244" spans="1:17" ht="61.5" x14ac:dyDescent="0.15">
      <c r="A244" s="45">
        <v>236</v>
      </c>
      <c r="B244" s="57" t="s">
        <v>1274</v>
      </c>
      <c r="C244" s="58" t="s">
        <v>354</v>
      </c>
      <c r="D244" s="58" t="s">
        <v>1275</v>
      </c>
      <c r="E244" s="57" t="s">
        <v>54</v>
      </c>
      <c r="F244" s="59" t="s">
        <v>1276</v>
      </c>
      <c r="G244" s="48">
        <f t="shared" si="4"/>
        <v>100</v>
      </c>
      <c r="H244" s="61"/>
      <c r="I244" s="61"/>
      <c r="J244" s="61"/>
      <c r="K244" s="61"/>
      <c r="L244" s="61">
        <v>100</v>
      </c>
      <c r="M244" s="61">
        <v>50</v>
      </c>
      <c r="N244" s="85">
        <v>50</v>
      </c>
      <c r="O244" s="57" t="s">
        <v>1277</v>
      </c>
      <c r="P244" s="63" t="s">
        <v>1278</v>
      </c>
      <c r="Q244" s="64">
        <v>44490</v>
      </c>
    </row>
    <row r="245" spans="1:17" ht="61.5" x14ac:dyDescent="0.15">
      <c r="A245" s="45">
        <v>237</v>
      </c>
      <c r="B245" s="57" t="s">
        <v>1279</v>
      </c>
      <c r="C245" s="58" t="s">
        <v>53</v>
      </c>
      <c r="D245" s="58" t="s">
        <v>1280</v>
      </c>
      <c r="E245" s="57" t="s">
        <v>1281</v>
      </c>
      <c r="F245" s="59" t="s">
        <v>1282</v>
      </c>
      <c r="G245" s="48">
        <f t="shared" si="4"/>
        <v>2</v>
      </c>
      <c r="H245" s="61"/>
      <c r="I245" s="61">
        <v>1</v>
      </c>
      <c r="J245" s="61"/>
      <c r="K245" s="61">
        <v>1</v>
      </c>
      <c r="L245" s="61"/>
      <c r="M245" s="61">
        <v>1</v>
      </c>
      <c r="N245" s="85">
        <v>1</v>
      </c>
      <c r="O245" s="62" t="s">
        <v>1283</v>
      </c>
      <c r="P245" s="63" t="s">
        <v>57</v>
      </c>
      <c r="Q245" s="64">
        <v>44490</v>
      </c>
    </row>
    <row r="246" spans="1:17" ht="61.5" x14ac:dyDescent="0.15">
      <c r="A246" s="45">
        <v>238</v>
      </c>
      <c r="B246" s="57" t="s">
        <v>1284</v>
      </c>
      <c r="C246" s="58" t="s">
        <v>1285</v>
      </c>
      <c r="D246" s="58" t="s">
        <v>1286</v>
      </c>
      <c r="E246" s="57" t="s">
        <v>1287</v>
      </c>
      <c r="F246" s="59" t="s">
        <v>1288</v>
      </c>
      <c r="G246" s="48">
        <f t="shared" si="4"/>
        <v>1</v>
      </c>
      <c r="H246" s="61"/>
      <c r="I246" s="61"/>
      <c r="J246" s="61"/>
      <c r="K246" s="61"/>
      <c r="L246" s="61">
        <v>1</v>
      </c>
      <c r="M246" s="61">
        <v>1</v>
      </c>
      <c r="N246" s="61"/>
      <c r="O246" s="57" t="s">
        <v>1289</v>
      </c>
      <c r="P246" s="63" t="s">
        <v>57</v>
      </c>
      <c r="Q246" s="64">
        <v>44490</v>
      </c>
    </row>
    <row r="247" spans="1:17" ht="24.75" x14ac:dyDescent="0.15">
      <c r="A247" s="45">
        <v>239</v>
      </c>
      <c r="B247" s="57" t="s">
        <v>1290</v>
      </c>
      <c r="C247" s="58" t="s">
        <v>90</v>
      </c>
      <c r="D247" s="58" t="s">
        <v>763</v>
      </c>
      <c r="E247" s="57" t="s">
        <v>1291</v>
      </c>
      <c r="F247" s="59" t="s">
        <v>1292</v>
      </c>
      <c r="G247" s="48">
        <f t="shared" si="4"/>
        <v>1</v>
      </c>
      <c r="H247" s="61"/>
      <c r="I247" s="61"/>
      <c r="J247" s="61"/>
      <c r="K247" s="61"/>
      <c r="L247" s="61">
        <v>1</v>
      </c>
      <c r="M247" s="61">
        <v>1</v>
      </c>
      <c r="N247" s="61"/>
      <c r="O247" s="57" t="s">
        <v>1293</v>
      </c>
      <c r="P247" s="63" t="s">
        <v>57</v>
      </c>
      <c r="Q247" s="64">
        <v>44490</v>
      </c>
    </row>
    <row r="248" spans="1:17" ht="24.75" x14ac:dyDescent="0.15">
      <c r="A248" s="45">
        <v>240</v>
      </c>
      <c r="B248" s="57" t="s">
        <v>1294</v>
      </c>
      <c r="C248" s="58" t="s">
        <v>1295</v>
      </c>
      <c r="D248" s="58" t="s">
        <v>1296</v>
      </c>
      <c r="E248" s="57" t="s">
        <v>1297</v>
      </c>
      <c r="F248" s="59" t="s">
        <v>1298</v>
      </c>
      <c r="G248" s="48">
        <f t="shared" si="4"/>
        <v>21</v>
      </c>
      <c r="H248" s="61"/>
      <c r="I248" s="61">
        <v>1</v>
      </c>
      <c r="J248" s="61"/>
      <c r="K248" s="61"/>
      <c r="L248" s="61">
        <v>20</v>
      </c>
      <c r="M248" s="61">
        <v>11</v>
      </c>
      <c r="N248" s="61">
        <v>10</v>
      </c>
      <c r="O248" s="57" t="s">
        <v>1299</v>
      </c>
      <c r="P248" s="63" t="s">
        <v>57</v>
      </c>
      <c r="Q248" s="64" t="s">
        <v>1300</v>
      </c>
    </row>
    <row r="249" spans="1:17" ht="71.25" customHeight="1" x14ac:dyDescent="0.15">
      <c r="A249" s="45">
        <v>241</v>
      </c>
      <c r="B249" s="57" t="s">
        <v>1301</v>
      </c>
      <c r="C249" s="58" t="s">
        <v>90</v>
      </c>
      <c r="D249" s="58" t="s">
        <v>1029</v>
      </c>
      <c r="E249" s="57" t="s">
        <v>1302</v>
      </c>
      <c r="F249" s="59" t="s">
        <v>1303</v>
      </c>
      <c r="G249" s="48">
        <f t="shared" si="4"/>
        <v>4</v>
      </c>
      <c r="H249" s="61"/>
      <c r="I249" s="61"/>
      <c r="J249" s="61"/>
      <c r="K249" s="61">
        <v>2</v>
      </c>
      <c r="L249" s="61">
        <v>2</v>
      </c>
      <c r="M249" s="61">
        <v>2</v>
      </c>
      <c r="N249" s="61">
        <v>2</v>
      </c>
      <c r="O249" s="62" t="s">
        <v>1304</v>
      </c>
      <c r="P249" s="63" t="s">
        <v>1305</v>
      </c>
      <c r="Q249" s="64">
        <v>44490</v>
      </c>
    </row>
    <row r="250" spans="1:17" ht="300" customHeight="1" x14ac:dyDescent="0.15">
      <c r="A250" s="45">
        <v>242</v>
      </c>
      <c r="B250" s="57" t="s">
        <v>1306</v>
      </c>
      <c r="C250" s="58" t="s">
        <v>1215</v>
      </c>
      <c r="D250" s="58" t="s">
        <v>1307</v>
      </c>
      <c r="E250" s="57" t="s">
        <v>1308</v>
      </c>
      <c r="F250" s="59" t="s">
        <v>1309</v>
      </c>
      <c r="G250" s="48">
        <f t="shared" si="4"/>
        <v>1</v>
      </c>
      <c r="H250" s="61"/>
      <c r="I250" s="61">
        <v>1</v>
      </c>
      <c r="J250" s="61"/>
      <c r="K250" s="61"/>
      <c r="L250" s="61"/>
      <c r="M250" s="61"/>
      <c r="N250" s="61">
        <v>1</v>
      </c>
      <c r="O250" s="57" t="s">
        <v>1310</v>
      </c>
      <c r="P250" s="63" t="s">
        <v>234</v>
      </c>
      <c r="Q250" s="64">
        <v>44490</v>
      </c>
    </row>
    <row r="251" spans="1:17" ht="330" x14ac:dyDescent="0.15">
      <c r="A251" s="45">
        <v>243</v>
      </c>
      <c r="B251" s="57" t="s">
        <v>1311</v>
      </c>
      <c r="C251" s="58" t="s">
        <v>53</v>
      </c>
      <c r="D251" s="58" t="s">
        <v>1312</v>
      </c>
      <c r="E251" s="57" t="s">
        <v>1313</v>
      </c>
      <c r="F251" s="59" t="s">
        <v>1314</v>
      </c>
      <c r="G251" s="48">
        <f t="shared" si="4"/>
        <v>45</v>
      </c>
      <c r="H251" s="61"/>
      <c r="I251" s="61"/>
      <c r="J251" s="61">
        <v>10</v>
      </c>
      <c r="K251" s="61"/>
      <c r="L251" s="61">
        <v>35</v>
      </c>
      <c r="M251" s="61">
        <v>16</v>
      </c>
      <c r="N251" s="61">
        <v>29</v>
      </c>
      <c r="O251" s="62" t="s">
        <v>1315</v>
      </c>
      <c r="P251" s="63" t="s">
        <v>57</v>
      </c>
      <c r="Q251" s="64">
        <v>44490</v>
      </c>
    </row>
    <row r="252" spans="1:17" ht="122.25" x14ac:dyDescent="0.15">
      <c r="A252" s="45">
        <v>244</v>
      </c>
      <c r="B252" s="57" t="s">
        <v>1316</v>
      </c>
      <c r="C252" s="58" t="s">
        <v>188</v>
      </c>
      <c r="D252" s="58" t="s">
        <v>1317</v>
      </c>
      <c r="E252" s="57" t="s">
        <v>1318</v>
      </c>
      <c r="F252" s="59" t="s">
        <v>1319</v>
      </c>
      <c r="G252" s="48">
        <f t="shared" si="4"/>
        <v>11</v>
      </c>
      <c r="H252" s="61"/>
      <c r="I252" s="61"/>
      <c r="J252" s="61">
        <v>1</v>
      </c>
      <c r="K252" s="61">
        <v>1</v>
      </c>
      <c r="L252" s="61">
        <v>9</v>
      </c>
      <c r="M252" s="61">
        <v>8</v>
      </c>
      <c r="N252" s="61">
        <v>3</v>
      </c>
      <c r="O252" s="62" t="s">
        <v>1320</v>
      </c>
      <c r="P252" s="63" t="s">
        <v>234</v>
      </c>
      <c r="Q252" s="64">
        <v>44490</v>
      </c>
    </row>
    <row r="253" spans="1:17" ht="86.25" x14ac:dyDescent="0.15">
      <c r="A253" s="45">
        <v>245</v>
      </c>
      <c r="B253" s="57" t="s">
        <v>1321</v>
      </c>
      <c r="C253" s="58" t="s">
        <v>188</v>
      </c>
      <c r="D253" s="58" t="s">
        <v>1322</v>
      </c>
      <c r="E253" s="57" t="s">
        <v>1323</v>
      </c>
      <c r="F253" s="59" t="s">
        <v>1324</v>
      </c>
      <c r="G253" s="48">
        <f t="shared" si="4"/>
        <v>14</v>
      </c>
      <c r="H253" s="61"/>
      <c r="I253" s="61"/>
      <c r="J253" s="61">
        <v>4</v>
      </c>
      <c r="K253" s="61"/>
      <c r="L253" s="61">
        <v>10</v>
      </c>
      <c r="M253" s="61">
        <v>14</v>
      </c>
      <c r="N253" s="61"/>
      <c r="O253" s="62" t="s">
        <v>1325</v>
      </c>
      <c r="P253" s="63" t="s">
        <v>234</v>
      </c>
      <c r="Q253" s="64">
        <v>44490</v>
      </c>
    </row>
    <row r="254" spans="1:17" ht="49.5" x14ac:dyDescent="0.15">
      <c r="A254" s="45">
        <v>246</v>
      </c>
      <c r="B254" s="57" t="s">
        <v>1326</v>
      </c>
      <c r="C254" s="58" t="s">
        <v>848</v>
      </c>
      <c r="D254" s="58" t="s">
        <v>1327</v>
      </c>
      <c r="E254" s="57" t="s">
        <v>1328</v>
      </c>
      <c r="F254" s="59" t="s">
        <v>1329</v>
      </c>
      <c r="G254" s="48">
        <f t="shared" si="4"/>
        <v>1</v>
      </c>
      <c r="H254" s="61"/>
      <c r="I254" s="61"/>
      <c r="J254" s="61">
        <v>1</v>
      </c>
      <c r="K254" s="61"/>
      <c r="L254" s="61"/>
      <c r="M254" s="61"/>
      <c r="N254" s="61">
        <v>1</v>
      </c>
      <c r="O254" s="57" t="s">
        <v>1330</v>
      </c>
      <c r="P254" s="63" t="s">
        <v>57</v>
      </c>
      <c r="Q254" s="64">
        <v>44490</v>
      </c>
    </row>
    <row r="255" spans="1:17" ht="44.25" customHeight="1" x14ac:dyDescent="0.15">
      <c r="A255" s="45">
        <v>247</v>
      </c>
      <c r="B255" s="57" t="s">
        <v>1331</v>
      </c>
      <c r="C255" s="58" t="s">
        <v>53</v>
      </c>
      <c r="D255" s="58" t="s">
        <v>1332</v>
      </c>
      <c r="E255" s="57" t="s">
        <v>1333</v>
      </c>
      <c r="F255" s="59" t="s">
        <v>1334</v>
      </c>
      <c r="G255" s="48">
        <f t="shared" si="4"/>
        <v>50</v>
      </c>
      <c r="H255" s="61"/>
      <c r="I255" s="61"/>
      <c r="J255" s="61"/>
      <c r="K255" s="61"/>
      <c r="L255" s="61">
        <v>50</v>
      </c>
      <c r="M255" s="61">
        <v>25</v>
      </c>
      <c r="N255" s="61">
        <v>25</v>
      </c>
      <c r="O255" s="57" t="s">
        <v>1335</v>
      </c>
      <c r="P255" s="63" t="s">
        <v>57</v>
      </c>
      <c r="Q255" s="64">
        <v>44490</v>
      </c>
    </row>
    <row r="256" spans="1:17" ht="37.5" x14ac:dyDescent="0.15">
      <c r="A256" s="45">
        <v>248</v>
      </c>
      <c r="B256" s="57" t="s">
        <v>1336</v>
      </c>
      <c r="C256" s="58" t="s">
        <v>1221</v>
      </c>
      <c r="D256" s="58" t="s">
        <v>1337</v>
      </c>
      <c r="E256" s="57" t="s">
        <v>1338</v>
      </c>
      <c r="F256" s="59" t="s">
        <v>1339</v>
      </c>
      <c r="G256" s="48">
        <f t="shared" si="4"/>
        <v>2</v>
      </c>
      <c r="H256" s="61"/>
      <c r="I256" s="61"/>
      <c r="J256" s="61"/>
      <c r="K256" s="61"/>
      <c r="L256" s="61">
        <v>2</v>
      </c>
      <c r="M256" s="61"/>
      <c r="N256" s="61">
        <v>2</v>
      </c>
      <c r="O256" s="57" t="s">
        <v>1340</v>
      </c>
      <c r="P256" s="63" t="s">
        <v>57</v>
      </c>
      <c r="Q256" s="64">
        <v>44490</v>
      </c>
    </row>
    <row r="257" spans="1:17" ht="37.5" x14ac:dyDescent="0.15">
      <c r="A257" s="45">
        <v>249</v>
      </c>
      <c r="B257" s="57" t="s">
        <v>1341</v>
      </c>
      <c r="C257" s="58" t="s">
        <v>405</v>
      </c>
      <c r="D257" s="58" t="s">
        <v>1342</v>
      </c>
      <c r="E257" s="57" t="s">
        <v>1343</v>
      </c>
      <c r="F257" s="59" t="s">
        <v>1344</v>
      </c>
      <c r="G257" s="48">
        <f t="shared" si="4"/>
        <v>1</v>
      </c>
      <c r="H257" s="61"/>
      <c r="I257" s="61"/>
      <c r="J257" s="61">
        <v>1</v>
      </c>
      <c r="K257" s="61"/>
      <c r="L257" s="61"/>
      <c r="M257" s="61"/>
      <c r="N257" s="61">
        <v>1</v>
      </c>
      <c r="O257" s="57" t="s">
        <v>1345</v>
      </c>
      <c r="P257" s="63" t="s">
        <v>57</v>
      </c>
      <c r="Q257" s="64">
        <v>44490</v>
      </c>
    </row>
    <row r="258" spans="1:17" ht="61.5" x14ac:dyDescent="0.15">
      <c r="A258" s="45">
        <v>250</v>
      </c>
      <c r="B258" s="57" t="s">
        <v>1346</v>
      </c>
      <c r="C258" s="58" t="s">
        <v>90</v>
      </c>
      <c r="D258" s="58" t="s">
        <v>180</v>
      </c>
      <c r="E258" s="57" t="s">
        <v>1347</v>
      </c>
      <c r="F258" s="59" t="s">
        <v>1348</v>
      </c>
      <c r="G258" s="48">
        <f t="shared" si="4"/>
        <v>2</v>
      </c>
      <c r="H258" s="61"/>
      <c r="I258" s="61">
        <v>1</v>
      </c>
      <c r="J258" s="61"/>
      <c r="K258" s="61"/>
      <c r="L258" s="61">
        <v>1</v>
      </c>
      <c r="M258" s="61"/>
      <c r="N258" s="61">
        <v>2</v>
      </c>
      <c r="O258" s="57" t="s">
        <v>1349</v>
      </c>
      <c r="P258" s="63" t="s">
        <v>57</v>
      </c>
      <c r="Q258" s="64" t="s">
        <v>1350</v>
      </c>
    </row>
    <row r="259" spans="1:17" ht="37.5" x14ac:dyDescent="0.15">
      <c r="A259" s="45">
        <v>251</v>
      </c>
      <c r="B259" s="57" t="s">
        <v>1351</v>
      </c>
      <c r="C259" s="58" t="s">
        <v>53</v>
      </c>
      <c r="D259" s="58" t="s">
        <v>1352</v>
      </c>
      <c r="E259" s="57" t="s">
        <v>1353</v>
      </c>
      <c r="F259" s="59" t="s">
        <v>1354</v>
      </c>
      <c r="G259" s="48">
        <f t="shared" si="4"/>
        <v>1</v>
      </c>
      <c r="H259" s="61"/>
      <c r="I259" s="61">
        <v>1</v>
      </c>
      <c r="J259" s="61"/>
      <c r="K259" s="61"/>
      <c r="L259" s="61"/>
      <c r="M259" s="61">
        <v>1</v>
      </c>
      <c r="N259" s="61"/>
      <c r="O259" s="62" t="s">
        <v>1355</v>
      </c>
      <c r="P259" s="63" t="s">
        <v>1356</v>
      </c>
      <c r="Q259" s="64">
        <v>44491</v>
      </c>
    </row>
    <row r="260" spans="1:17" ht="135" x14ac:dyDescent="0.15">
      <c r="A260" s="45">
        <v>252</v>
      </c>
      <c r="B260" s="57" t="s">
        <v>1357</v>
      </c>
      <c r="C260" s="58" t="s">
        <v>1215</v>
      </c>
      <c r="D260" s="58" t="s">
        <v>1358</v>
      </c>
      <c r="E260" s="57" t="s">
        <v>1359</v>
      </c>
      <c r="F260" s="59" t="s">
        <v>1360</v>
      </c>
      <c r="G260" s="48">
        <f t="shared" si="4"/>
        <v>58</v>
      </c>
      <c r="H260" s="61"/>
      <c r="I260" s="61">
        <v>1</v>
      </c>
      <c r="J260" s="61">
        <v>6</v>
      </c>
      <c r="K260" s="61">
        <v>1</v>
      </c>
      <c r="L260" s="61">
        <v>50</v>
      </c>
      <c r="M260" s="61">
        <v>51</v>
      </c>
      <c r="N260" s="61">
        <v>7</v>
      </c>
      <c r="O260" s="62" t="s">
        <v>1631</v>
      </c>
      <c r="P260" s="63" t="s">
        <v>57</v>
      </c>
      <c r="Q260" s="64">
        <v>44491</v>
      </c>
    </row>
    <row r="261" spans="1:17" ht="24.75" x14ac:dyDescent="0.15">
      <c r="A261" s="45">
        <v>253</v>
      </c>
      <c r="B261" s="57" t="s">
        <v>1361</v>
      </c>
      <c r="C261" s="58" t="s">
        <v>90</v>
      </c>
      <c r="D261" s="58" t="s">
        <v>1362</v>
      </c>
      <c r="E261" s="57" t="s">
        <v>1363</v>
      </c>
      <c r="F261" s="59" t="s">
        <v>1364</v>
      </c>
      <c r="G261" s="48">
        <f t="shared" si="4"/>
        <v>5</v>
      </c>
      <c r="H261" s="61"/>
      <c r="I261" s="61"/>
      <c r="J261" s="61"/>
      <c r="K261" s="61"/>
      <c r="L261" s="61">
        <v>5</v>
      </c>
      <c r="M261" s="61">
        <v>3</v>
      </c>
      <c r="N261" s="61">
        <v>2</v>
      </c>
      <c r="O261" s="62" t="s">
        <v>1365</v>
      </c>
      <c r="P261" s="63" t="s">
        <v>1366</v>
      </c>
      <c r="Q261" s="64">
        <v>44491</v>
      </c>
    </row>
    <row r="262" spans="1:17" ht="49.5" x14ac:dyDescent="0.15">
      <c r="A262" s="45">
        <v>254</v>
      </c>
      <c r="B262" s="57" t="s">
        <v>1367</v>
      </c>
      <c r="C262" s="58" t="s">
        <v>90</v>
      </c>
      <c r="D262" s="58" t="s">
        <v>287</v>
      </c>
      <c r="E262" s="57" t="s">
        <v>1368</v>
      </c>
      <c r="F262" s="59" t="s">
        <v>1369</v>
      </c>
      <c r="G262" s="48">
        <f t="shared" si="4"/>
        <v>2</v>
      </c>
      <c r="H262" s="61"/>
      <c r="I262" s="61"/>
      <c r="J262" s="61"/>
      <c r="K262" s="61">
        <v>2</v>
      </c>
      <c r="L262" s="61"/>
      <c r="M262" s="61">
        <v>1</v>
      </c>
      <c r="N262" s="61">
        <v>1</v>
      </c>
      <c r="O262" s="62" t="s">
        <v>1370</v>
      </c>
      <c r="P262" s="63" t="s">
        <v>57</v>
      </c>
      <c r="Q262" s="64">
        <v>44491</v>
      </c>
    </row>
    <row r="263" spans="1:17" ht="49.5" x14ac:dyDescent="0.15">
      <c r="A263" s="45">
        <v>255</v>
      </c>
      <c r="B263" s="57" t="s">
        <v>1371</v>
      </c>
      <c r="C263" s="58" t="s">
        <v>405</v>
      </c>
      <c r="D263" s="58" t="s">
        <v>1372</v>
      </c>
      <c r="E263" s="57" t="s">
        <v>1281</v>
      </c>
      <c r="F263" s="59" t="s">
        <v>1373</v>
      </c>
      <c r="G263" s="48">
        <f t="shared" si="4"/>
        <v>1</v>
      </c>
      <c r="H263" s="61"/>
      <c r="I263" s="61">
        <v>1</v>
      </c>
      <c r="J263" s="61"/>
      <c r="K263" s="61"/>
      <c r="L263" s="61"/>
      <c r="M263" s="61"/>
      <c r="N263" s="61">
        <v>1</v>
      </c>
      <c r="O263" s="62" t="s">
        <v>1374</v>
      </c>
      <c r="P263" s="63" t="s">
        <v>1375</v>
      </c>
      <c r="Q263" s="64">
        <v>44491</v>
      </c>
    </row>
    <row r="264" spans="1:17" ht="37.5" x14ac:dyDescent="0.15">
      <c r="A264" s="45">
        <v>256</v>
      </c>
      <c r="B264" s="57" t="s">
        <v>1376</v>
      </c>
      <c r="C264" s="59" t="s">
        <v>90</v>
      </c>
      <c r="D264" s="58" t="s">
        <v>1377</v>
      </c>
      <c r="E264" s="57" t="s">
        <v>1378</v>
      </c>
      <c r="F264" s="59" t="s">
        <v>1379</v>
      </c>
      <c r="G264" s="48">
        <f t="shared" si="4"/>
        <v>2</v>
      </c>
      <c r="H264" s="61"/>
      <c r="I264" s="61">
        <v>2</v>
      </c>
      <c r="J264" s="61"/>
      <c r="K264" s="61"/>
      <c r="L264" s="61"/>
      <c r="M264" s="61">
        <v>1</v>
      </c>
      <c r="N264" s="61">
        <v>1</v>
      </c>
      <c r="O264" s="62" t="s">
        <v>1380</v>
      </c>
      <c r="P264" s="63" t="s">
        <v>57</v>
      </c>
      <c r="Q264" s="64">
        <v>44491</v>
      </c>
    </row>
    <row r="265" spans="1:17" ht="171" x14ac:dyDescent="0.15">
      <c r="A265" s="45">
        <v>257</v>
      </c>
      <c r="B265" s="57" t="s">
        <v>1381</v>
      </c>
      <c r="C265" s="59" t="s">
        <v>90</v>
      </c>
      <c r="D265" s="58" t="s">
        <v>906</v>
      </c>
      <c r="E265" s="57" t="s">
        <v>1382</v>
      </c>
      <c r="F265" s="59" t="s">
        <v>1383</v>
      </c>
      <c r="G265" s="48">
        <f t="shared" si="4"/>
        <v>14</v>
      </c>
      <c r="H265" s="61"/>
      <c r="I265" s="61">
        <v>2</v>
      </c>
      <c r="J265" s="61">
        <v>12</v>
      </c>
      <c r="K265" s="61"/>
      <c r="L265" s="61"/>
      <c r="M265" s="61">
        <v>7</v>
      </c>
      <c r="N265" s="61">
        <v>7</v>
      </c>
      <c r="O265" s="62" t="s">
        <v>1384</v>
      </c>
      <c r="P265" s="63" t="s">
        <v>57</v>
      </c>
      <c r="Q265" s="64">
        <v>44494</v>
      </c>
    </row>
    <row r="266" spans="1:17" ht="61.5" x14ac:dyDescent="0.15">
      <c r="A266" s="45">
        <v>260</v>
      </c>
      <c r="B266" s="57" t="s">
        <v>1385</v>
      </c>
      <c r="C266" s="58" t="s">
        <v>53</v>
      </c>
      <c r="D266" s="58" t="s">
        <v>1386</v>
      </c>
      <c r="E266" s="57" t="s">
        <v>1387</v>
      </c>
      <c r="F266" s="59" t="s">
        <v>1388</v>
      </c>
      <c r="G266" s="48">
        <f t="shared" si="4"/>
        <v>13</v>
      </c>
      <c r="H266" s="61"/>
      <c r="I266" s="61"/>
      <c r="J266" s="61">
        <v>8</v>
      </c>
      <c r="K266" s="61"/>
      <c r="L266" s="61">
        <v>5</v>
      </c>
      <c r="M266" s="61">
        <v>12</v>
      </c>
      <c r="N266" s="61">
        <v>1</v>
      </c>
      <c r="O266" s="57" t="s">
        <v>1632</v>
      </c>
      <c r="P266" s="63" t="s">
        <v>57</v>
      </c>
      <c r="Q266" s="64" t="s">
        <v>1633</v>
      </c>
    </row>
    <row r="267" spans="1:17" ht="49.5" x14ac:dyDescent="0.15">
      <c r="A267" s="45">
        <v>261</v>
      </c>
      <c r="B267" s="57" t="s">
        <v>1389</v>
      </c>
      <c r="C267" s="58" t="s">
        <v>90</v>
      </c>
      <c r="D267" s="58" t="s">
        <v>163</v>
      </c>
      <c r="E267" s="57" t="s">
        <v>1390</v>
      </c>
      <c r="F267" s="59" t="s">
        <v>1391</v>
      </c>
      <c r="G267" s="48">
        <f t="shared" ref="G267:G304" si="5">SUM(H267:L267)</f>
        <v>107</v>
      </c>
      <c r="H267" s="61"/>
      <c r="I267" s="61"/>
      <c r="J267" s="61">
        <v>1</v>
      </c>
      <c r="K267" s="61"/>
      <c r="L267" s="61">
        <v>106</v>
      </c>
      <c r="M267" s="61">
        <v>54</v>
      </c>
      <c r="N267" s="61">
        <v>53</v>
      </c>
      <c r="O267" s="57" t="s">
        <v>1392</v>
      </c>
      <c r="P267" s="63" t="s">
        <v>699</v>
      </c>
      <c r="Q267" s="64">
        <v>44494</v>
      </c>
    </row>
    <row r="268" spans="1:17" ht="159" x14ac:dyDescent="0.15">
      <c r="A268" s="45">
        <v>264</v>
      </c>
      <c r="B268" s="57" t="s">
        <v>1393</v>
      </c>
      <c r="C268" s="59" t="s">
        <v>53</v>
      </c>
      <c r="D268" s="58" t="s">
        <v>1394</v>
      </c>
      <c r="E268" s="57" t="s">
        <v>1395</v>
      </c>
      <c r="F268" s="59" t="s">
        <v>1396</v>
      </c>
      <c r="G268" s="48">
        <f t="shared" si="5"/>
        <v>48</v>
      </c>
      <c r="H268" s="61"/>
      <c r="I268" s="61">
        <v>7</v>
      </c>
      <c r="J268" s="61"/>
      <c r="K268" s="61"/>
      <c r="L268" s="61">
        <v>41</v>
      </c>
      <c r="M268" s="61">
        <v>30</v>
      </c>
      <c r="N268" s="61">
        <v>18</v>
      </c>
      <c r="O268" s="62" t="s">
        <v>1397</v>
      </c>
      <c r="P268" s="89"/>
      <c r="Q268" s="64">
        <v>44494</v>
      </c>
    </row>
    <row r="269" spans="1:17" ht="24.75" x14ac:dyDescent="0.15">
      <c r="A269" s="45">
        <v>265</v>
      </c>
      <c r="B269" s="57" t="s">
        <v>1398</v>
      </c>
      <c r="C269" s="58" t="s">
        <v>90</v>
      </c>
      <c r="D269" s="58" t="s">
        <v>1399</v>
      </c>
      <c r="E269" s="57" t="s">
        <v>1400</v>
      </c>
      <c r="F269" s="59" t="s">
        <v>1401</v>
      </c>
      <c r="G269" s="48">
        <f t="shared" si="5"/>
        <v>20</v>
      </c>
      <c r="H269" s="61"/>
      <c r="I269" s="61"/>
      <c r="J269" s="61"/>
      <c r="K269" s="61"/>
      <c r="L269" s="61">
        <v>20</v>
      </c>
      <c r="M269" s="61">
        <v>20</v>
      </c>
      <c r="N269" s="61"/>
      <c r="O269" s="62" t="s">
        <v>1402</v>
      </c>
      <c r="P269" s="63" t="s">
        <v>1403</v>
      </c>
      <c r="Q269" s="64">
        <v>44494</v>
      </c>
    </row>
    <row r="270" spans="1:17" ht="37.5" x14ac:dyDescent="0.15">
      <c r="A270" s="45">
        <v>268</v>
      </c>
      <c r="B270" s="57" t="s">
        <v>1404</v>
      </c>
      <c r="C270" s="58" t="s">
        <v>53</v>
      </c>
      <c r="D270" s="58" t="s">
        <v>1405</v>
      </c>
      <c r="E270" s="57" t="s">
        <v>1406</v>
      </c>
      <c r="F270" s="59" t="s">
        <v>1407</v>
      </c>
      <c r="G270" s="48">
        <f t="shared" si="5"/>
        <v>1</v>
      </c>
      <c r="H270" s="61"/>
      <c r="I270" s="61">
        <v>1</v>
      </c>
      <c r="J270" s="61"/>
      <c r="K270" s="61"/>
      <c r="L270" s="61"/>
      <c r="M270" s="61"/>
      <c r="N270" s="61">
        <v>1</v>
      </c>
      <c r="O270" s="62" t="s">
        <v>1408</v>
      </c>
      <c r="P270" s="63" t="s">
        <v>57</v>
      </c>
      <c r="Q270" s="64">
        <v>44494</v>
      </c>
    </row>
    <row r="271" spans="1:17" ht="159" x14ac:dyDescent="0.15">
      <c r="A271" s="45">
        <v>269</v>
      </c>
      <c r="B271" s="57" t="s">
        <v>1409</v>
      </c>
      <c r="C271" s="58" t="s">
        <v>84</v>
      </c>
      <c r="D271" s="58" t="s">
        <v>1410</v>
      </c>
      <c r="E271" s="57" t="s">
        <v>1411</v>
      </c>
      <c r="F271" s="59" t="s">
        <v>1412</v>
      </c>
      <c r="G271" s="48">
        <f t="shared" si="5"/>
        <v>56</v>
      </c>
      <c r="H271" s="61"/>
      <c r="I271" s="61"/>
      <c r="J271" s="61">
        <v>3</v>
      </c>
      <c r="K271" s="61">
        <v>3</v>
      </c>
      <c r="L271" s="61">
        <v>50</v>
      </c>
      <c r="M271" s="61">
        <v>28</v>
      </c>
      <c r="N271" s="61">
        <v>28</v>
      </c>
      <c r="O271" s="62" t="s">
        <v>1413</v>
      </c>
      <c r="P271" s="63" t="s">
        <v>234</v>
      </c>
      <c r="Q271" s="64">
        <v>44494</v>
      </c>
    </row>
    <row r="272" spans="1:17" ht="200.1" customHeight="1" x14ac:dyDescent="0.15">
      <c r="A272" s="56">
        <v>272</v>
      </c>
      <c r="B272" s="57" t="s">
        <v>1414</v>
      </c>
      <c r="C272" s="58" t="s">
        <v>84</v>
      </c>
      <c r="D272" s="58" t="s">
        <v>1415</v>
      </c>
      <c r="E272" s="57" t="s">
        <v>1416</v>
      </c>
      <c r="F272" s="59" t="s">
        <v>1417</v>
      </c>
      <c r="G272" s="48">
        <f t="shared" si="5"/>
        <v>1</v>
      </c>
      <c r="H272" s="61"/>
      <c r="I272" s="61"/>
      <c r="J272" s="61">
        <v>1</v>
      </c>
      <c r="K272" s="61"/>
      <c r="L272" s="61"/>
      <c r="M272" s="61"/>
      <c r="N272" s="61">
        <v>1</v>
      </c>
      <c r="O272" s="57" t="s">
        <v>1418</v>
      </c>
      <c r="P272" s="63" t="s">
        <v>537</v>
      </c>
      <c r="Q272" s="64">
        <v>44494</v>
      </c>
    </row>
    <row r="273" spans="1:17" ht="366" x14ac:dyDescent="0.15">
      <c r="A273" s="56">
        <v>273</v>
      </c>
      <c r="B273" s="57" t="s">
        <v>1419</v>
      </c>
      <c r="C273" s="58" t="s">
        <v>1420</v>
      </c>
      <c r="D273" s="58" t="s">
        <v>1421</v>
      </c>
      <c r="E273" s="57" t="s">
        <v>1422</v>
      </c>
      <c r="F273" s="59" t="s">
        <v>1423</v>
      </c>
      <c r="G273" s="48">
        <f t="shared" si="5"/>
        <v>230</v>
      </c>
      <c r="H273" s="61"/>
      <c r="I273" s="61">
        <v>16</v>
      </c>
      <c r="J273" s="61"/>
      <c r="K273" s="61">
        <v>9</v>
      </c>
      <c r="L273" s="61">
        <v>205</v>
      </c>
      <c r="M273" s="61">
        <v>115</v>
      </c>
      <c r="N273" s="61">
        <v>115</v>
      </c>
      <c r="O273" s="62" t="s">
        <v>1634</v>
      </c>
      <c r="P273" s="63" t="s">
        <v>234</v>
      </c>
      <c r="Q273" s="64" t="s">
        <v>1633</v>
      </c>
    </row>
    <row r="274" spans="1:17" ht="24.75" x14ac:dyDescent="0.15">
      <c r="A274" s="56">
        <v>274</v>
      </c>
      <c r="B274" s="57" t="s">
        <v>1425</v>
      </c>
      <c r="C274" s="58" t="s">
        <v>90</v>
      </c>
      <c r="D274" s="58" t="s">
        <v>881</v>
      </c>
      <c r="E274" s="57" t="s">
        <v>1426</v>
      </c>
      <c r="F274" s="59" t="s">
        <v>1427</v>
      </c>
      <c r="G274" s="48">
        <f t="shared" si="5"/>
        <v>1</v>
      </c>
      <c r="H274" s="61"/>
      <c r="I274" s="61"/>
      <c r="J274" s="61"/>
      <c r="K274" s="61">
        <v>1</v>
      </c>
      <c r="L274" s="61"/>
      <c r="M274" s="61">
        <v>1</v>
      </c>
      <c r="N274" s="61"/>
      <c r="O274" s="57" t="s">
        <v>1428</v>
      </c>
      <c r="P274" s="63" t="s">
        <v>57</v>
      </c>
      <c r="Q274" s="64">
        <v>44494</v>
      </c>
    </row>
    <row r="275" spans="1:17" ht="37.5" x14ac:dyDescent="0.15">
      <c r="A275" s="56">
        <v>275</v>
      </c>
      <c r="B275" s="57" t="s">
        <v>1429</v>
      </c>
      <c r="C275" s="58" t="s">
        <v>53</v>
      </c>
      <c r="D275" s="58" t="s">
        <v>1430</v>
      </c>
      <c r="E275" s="57" t="s">
        <v>1431</v>
      </c>
      <c r="F275" s="59" t="s">
        <v>1432</v>
      </c>
      <c r="G275" s="48">
        <f t="shared" si="5"/>
        <v>1</v>
      </c>
      <c r="H275" s="61"/>
      <c r="I275" s="61"/>
      <c r="J275" s="61">
        <v>1</v>
      </c>
      <c r="K275" s="61"/>
      <c r="L275" s="61"/>
      <c r="M275" s="61">
        <v>1</v>
      </c>
      <c r="N275" s="61"/>
      <c r="O275" s="57" t="s">
        <v>1433</v>
      </c>
      <c r="P275" s="63" t="s">
        <v>57</v>
      </c>
      <c r="Q275" s="64">
        <v>44494</v>
      </c>
    </row>
    <row r="276" spans="1:17" ht="37.5" x14ac:dyDescent="0.15">
      <c r="A276" s="56">
        <v>276</v>
      </c>
      <c r="B276" s="57" t="s">
        <v>1434</v>
      </c>
      <c r="C276" s="58" t="s">
        <v>1435</v>
      </c>
      <c r="D276" s="58" t="s">
        <v>180</v>
      </c>
      <c r="E276" s="57" t="s">
        <v>1436</v>
      </c>
      <c r="F276" s="59" t="s">
        <v>1437</v>
      </c>
      <c r="G276" s="48">
        <f t="shared" si="5"/>
        <v>310</v>
      </c>
      <c r="H276" s="61"/>
      <c r="I276" s="61"/>
      <c r="J276" s="61"/>
      <c r="K276" s="61">
        <v>10</v>
      </c>
      <c r="L276" s="61">
        <v>300</v>
      </c>
      <c r="M276" s="61">
        <v>155</v>
      </c>
      <c r="N276" s="61">
        <v>155</v>
      </c>
      <c r="O276" s="57" t="s">
        <v>1438</v>
      </c>
      <c r="P276" s="63" t="s">
        <v>234</v>
      </c>
      <c r="Q276" s="64">
        <v>44494</v>
      </c>
    </row>
    <row r="277" spans="1:17" ht="86.25" x14ac:dyDescent="0.15">
      <c r="A277" s="56">
        <v>278</v>
      </c>
      <c r="B277" s="57" t="s">
        <v>1439</v>
      </c>
      <c r="C277" s="58" t="s">
        <v>53</v>
      </c>
      <c r="D277" s="58" t="s">
        <v>1440</v>
      </c>
      <c r="E277" s="57" t="s">
        <v>1441</v>
      </c>
      <c r="F277" s="59" t="s">
        <v>1442</v>
      </c>
      <c r="G277" s="48">
        <f t="shared" si="5"/>
        <v>12</v>
      </c>
      <c r="H277" s="61"/>
      <c r="I277" s="61"/>
      <c r="J277" s="61">
        <v>12</v>
      </c>
      <c r="K277" s="61"/>
      <c r="L277" s="61"/>
      <c r="M277" s="61">
        <v>6</v>
      </c>
      <c r="N277" s="61">
        <v>6</v>
      </c>
      <c r="O277" s="62" t="s">
        <v>1443</v>
      </c>
      <c r="P277" s="63" t="s">
        <v>234</v>
      </c>
      <c r="Q277" s="64">
        <v>44494</v>
      </c>
    </row>
    <row r="278" spans="1:17" ht="278.25" customHeight="1" x14ac:dyDescent="0.15">
      <c r="A278" s="56">
        <v>280</v>
      </c>
      <c r="B278" s="57" t="s">
        <v>1444</v>
      </c>
      <c r="C278" s="58" t="s">
        <v>84</v>
      </c>
      <c r="D278" s="58" t="s">
        <v>1445</v>
      </c>
      <c r="E278" s="57" t="s">
        <v>1446</v>
      </c>
      <c r="F278" s="59" t="s">
        <v>1447</v>
      </c>
      <c r="G278" s="48">
        <f t="shared" si="5"/>
        <v>1</v>
      </c>
      <c r="H278" s="61"/>
      <c r="I278" s="61">
        <v>1</v>
      </c>
      <c r="J278" s="61"/>
      <c r="K278" s="61"/>
      <c r="L278" s="61"/>
      <c r="M278" s="61">
        <v>1</v>
      </c>
      <c r="N278" s="61"/>
      <c r="O278" s="62" t="s">
        <v>1448</v>
      </c>
      <c r="P278" s="63" t="s">
        <v>57</v>
      </c>
      <c r="Q278" s="64">
        <v>44495</v>
      </c>
    </row>
    <row r="279" spans="1:17" ht="219.75" x14ac:dyDescent="0.15">
      <c r="A279" s="56">
        <v>282</v>
      </c>
      <c r="B279" s="57" t="s">
        <v>1449</v>
      </c>
      <c r="C279" s="59" t="s">
        <v>22</v>
      </c>
      <c r="D279" s="58" t="s">
        <v>463</v>
      </c>
      <c r="E279" s="57" t="s">
        <v>1450</v>
      </c>
      <c r="F279" s="59" t="s">
        <v>1451</v>
      </c>
      <c r="G279" s="48">
        <f t="shared" si="5"/>
        <v>5</v>
      </c>
      <c r="H279" s="61"/>
      <c r="I279" s="61">
        <v>5</v>
      </c>
      <c r="J279" s="61"/>
      <c r="K279" s="61"/>
      <c r="L279" s="61"/>
      <c r="M279" s="61">
        <v>2</v>
      </c>
      <c r="N279" s="61">
        <v>3</v>
      </c>
      <c r="O279" s="62" t="s">
        <v>1452</v>
      </c>
      <c r="P279" s="89"/>
      <c r="Q279" s="64">
        <v>44495</v>
      </c>
    </row>
    <row r="280" spans="1:17" ht="24.75" x14ac:dyDescent="0.15">
      <c r="A280" s="56">
        <v>283</v>
      </c>
      <c r="B280" s="57" t="s">
        <v>1453</v>
      </c>
      <c r="C280" s="58" t="s">
        <v>90</v>
      </c>
      <c r="D280" s="58" t="s">
        <v>917</v>
      </c>
      <c r="E280" s="57" t="s">
        <v>1454</v>
      </c>
      <c r="F280" s="59" t="s">
        <v>1455</v>
      </c>
      <c r="G280" s="48">
        <f t="shared" si="5"/>
        <v>10</v>
      </c>
      <c r="H280" s="61"/>
      <c r="I280" s="61"/>
      <c r="J280" s="61"/>
      <c r="K280" s="61"/>
      <c r="L280" s="61">
        <v>10</v>
      </c>
      <c r="M280" s="61">
        <v>5</v>
      </c>
      <c r="N280" s="61">
        <v>5</v>
      </c>
      <c r="O280" s="62" t="s">
        <v>1456</v>
      </c>
      <c r="P280" s="63" t="s">
        <v>699</v>
      </c>
      <c r="Q280" s="64">
        <v>44495</v>
      </c>
    </row>
    <row r="281" spans="1:17" ht="37.5" x14ac:dyDescent="0.15">
      <c r="A281" s="56">
        <v>285</v>
      </c>
      <c r="B281" s="57" t="s">
        <v>1457</v>
      </c>
      <c r="C281" s="58" t="s">
        <v>90</v>
      </c>
      <c r="D281" s="58" t="s">
        <v>1269</v>
      </c>
      <c r="E281" s="57" t="s">
        <v>1458</v>
      </c>
      <c r="F281" s="59" t="s">
        <v>1459</v>
      </c>
      <c r="G281" s="48">
        <f t="shared" si="5"/>
        <v>53</v>
      </c>
      <c r="H281" s="61"/>
      <c r="I281" s="61">
        <v>3</v>
      </c>
      <c r="J281" s="61"/>
      <c r="K281" s="61"/>
      <c r="L281" s="61">
        <v>50</v>
      </c>
      <c r="M281" s="61">
        <v>27</v>
      </c>
      <c r="N281" s="61">
        <v>26</v>
      </c>
      <c r="O281" s="62" t="s">
        <v>1460</v>
      </c>
      <c r="P281" s="63" t="s">
        <v>699</v>
      </c>
      <c r="Q281" s="64">
        <v>44495</v>
      </c>
    </row>
    <row r="282" spans="1:17" ht="24.75" x14ac:dyDescent="0.15">
      <c r="A282" s="56">
        <v>286</v>
      </c>
      <c r="B282" s="57" t="s">
        <v>1461</v>
      </c>
      <c r="C282" s="58" t="s">
        <v>90</v>
      </c>
      <c r="D282" s="58" t="s">
        <v>1462</v>
      </c>
      <c r="E282" s="57" t="s">
        <v>1463</v>
      </c>
      <c r="F282" s="59" t="s">
        <v>1464</v>
      </c>
      <c r="G282" s="48">
        <f t="shared" si="5"/>
        <v>10</v>
      </c>
      <c r="H282" s="61"/>
      <c r="I282" s="61"/>
      <c r="J282" s="61"/>
      <c r="K282" s="61"/>
      <c r="L282" s="61">
        <v>10</v>
      </c>
      <c r="M282" s="61">
        <v>5</v>
      </c>
      <c r="N282" s="61">
        <v>5</v>
      </c>
      <c r="O282" s="62" t="s">
        <v>1465</v>
      </c>
      <c r="P282" s="63" t="s">
        <v>699</v>
      </c>
      <c r="Q282" s="64">
        <v>44495</v>
      </c>
    </row>
    <row r="283" spans="1:17" ht="37.5" x14ac:dyDescent="0.15">
      <c r="A283" s="56">
        <v>288</v>
      </c>
      <c r="B283" s="57" t="s">
        <v>1466</v>
      </c>
      <c r="C283" s="59" t="s">
        <v>90</v>
      </c>
      <c r="D283" s="58" t="s">
        <v>1467</v>
      </c>
      <c r="E283" s="57" t="s">
        <v>1468</v>
      </c>
      <c r="F283" s="59" t="s">
        <v>1469</v>
      </c>
      <c r="G283" s="48">
        <f t="shared" si="5"/>
        <v>10</v>
      </c>
      <c r="H283" s="61"/>
      <c r="I283" s="61"/>
      <c r="J283" s="61">
        <v>10</v>
      </c>
      <c r="K283" s="61"/>
      <c r="L283" s="61"/>
      <c r="M283" s="61">
        <v>5</v>
      </c>
      <c r="N283" s="61">
        <v>5</v>
      </c>
      <c r="O283" s="62" t="s">
        <v>1470</v>
      </c>
      <c r="P283" s="63" t="s">
        <v>1471</v>
      </c>
      <c r="Q283" s="64">
        <v>44495</v>
      </c>
    </row>
    <row r="284" spans="1:17" ht="37.5" x14ac:dyDescent="0.15">
      <c r="A284" s="56">
        <v>289</v>
      </c>
      <c r="B284" s="57" t="s">
        <v>1472</v>
      </c>
      <c r="C284" s="59" t="s">
        <v>90</v>
      </c>
      <c r="D284" s="58" t="s">
        <v>1473</v>
      </c>
      <c r="E284" s="57" t="s">
        <v>1474</v>
      </c>
      <c r="F284" s="59" t="s">
        <v>1475</v>
      </c>
      <c r="G284" s="48">
        <f t="shared" si="5"/>
        <v>50</v>
      </c>
      <c r="H284" s="61"/>
      <c r="I284" s="61"/>
      <c r="J284" s="61"/>
      <c r="K284" s="61"/>
      <c r="L284" s="61">
        <v>50</v>
      </c>
      <c r="M284" s="61">
        <v>50</v>
      </c>
      <c r="N284" s="61"/>
      <c r="O284" s="62" t="s">
        <v>1476</v>
      </c>
      <c r="P284" s="63" t="s">
        <v>1477</v>
      </c>
      <c r="Q284" s="64">
        <v>44495</v>
      </c>
    </row>
    <row r="285" spans="1:17" ht="61.5" x14ac:dyDescent="0.15">
      <c r="A285" s="56">
        <v>290</v>
      </c>
      <c r="B285" s="57" t="s">
        <v>1478</v>
      </c>
      <c r="C285" s="59" t="s">
        <v>90</v>
      </c>
      <c r="D285" s="58" t="s">
        <v>1479</v>
      </c>
      <c r="E285" s="57" t="s">
        <v>1480</v>
      </c>
      <c r="F285" s="59" t="s">
        <v>1481</v>
      </c>
      <c r="G285" s="48">
        <f t="shared" si="5"/>
        <v>2</v>
      </c>
      <c r="H285" s="61"/>
      <c r="I285" s="61">
        <v>2</v>
      </c>
      <c r="J285" s="61"/>
      <c r="K285" s="61"/>
      <c r="L285" s="61"/>
      <c r="M285" s="61">
        <v>1</v>
      </c>
      <c r="N285" s="61">
        <v>1</v>
      </c>
      <c r="O285" s="62" t="s">
        <v>1482</v>
      </c>
      <c r="P285" s="63" t="s">
        <v>234</v>
      </c>
      <c r="Q285" s="64">
        <v>44495</v>
      </c>
    </row>
    <row r="286" spans="1:17" ht="73.5" x14ac:dyDescent="0.15">
      <c r="A286" s="56">
        <v>291</v>
      </c>
      <c r="B286" s="57" t="s">
        <v>1483</v>
      </c>
      <c r="C286" s="59" t="s">
        <v>90</v>
      </c>
      <c r="D286" s="58" t="s">
        <v>1484</v>
      </c>
      <c r="E286" s="57" t="s">
        <v>1485</v>
      </c>
      <c r="F286" s="59" t="s">
        <v>1486</v>
      </c>
      <c r="G286" s="48">
        <f t="shared" si="5"/>
        <v>3</v>
      </c>
      <c r="H286" s="61"/>
      <c r="I286" s="61"/>
      <c r="J286" s="61"/>
      <c r="K286" s="61"/>
      <c r="L286" s="61">
        <v>3</v>
      </c>
      <c r="M286" s="61">
        <v>2</v>
      </c>
      <c r="N286" s="61">
        <v>1</v>
      </c>
      <c r="O286" s="62" t="s">
        <v>1487</v>
      </c>
      <c r="P286" s="63" t="s">
        <v>1488</v>
      </c>
      <c r="Q286" s="64">
        <v>44495</v>
      </c>
    </row>
    <row r="287" spans="1:17" ht="61.5" x14ac:dyDescent="0.15">
      <c r="A287" s="56">
        <v>292</v>
      </c>
      <c r="B287" s="57" t="s">
        <v>1489</v>
      </c>
      <c r="C287" s="59" t="s">
        <v>90</v>
      </c>
      <c r="D287" s="58" t="s">
        <v>1490</v>
      </c>
      <c r="E287" s="57" t="s">
        <v>1491</v>
      </c>
      <c r="F287" s="59" t="s">
        <v>1492</v>
      </c>
      <c r="G287" s="48">
        <f t="shared" si="5"/>
        <v>3</v>
      </c>
      <c r="H287" s="61"/>
      <c r="I287" s="61">
        <v>1</v>
      </c>
      <c r="J287" s="61"/>
      <c r="K287" s="61"/>
      <c r="L287" s="61">
        <v>2</v>
      </c>
      <c r="M287" s="61">
        <v>1</v>
      </c>
      <c r="N287" s="61">
        <v>2</v>
      </c>
      <c r="O287" s="62" t="s">
        <v>1493</v>
      </c>
      <c r="P287" s="63" t="s">
        <v>751</v>
      </c>
      <c r="Q287" s="64">
        <v>44495</v>
      </c>
    </row>
    <row r="288" spans="1:17" ht="49.5" x14ac:dyDescent="0.15">
      <c r="A288" s="56">
        <v>293</v>
      </c>
      <c r="B288" s="57" t="s">
        <v>1494</v>
      </c>
      <c r="C288" s="59" t="s">
        <v>90</v>
      </c>
      <c r="D288" s="58" t="s">
        <v>1495</v>
      </c>
      <c r="E288" s="57" t="s">
        <v>1496</v>
      </c>
      <c r="F288" s="59" t="s">
        <v>1497</v>
      </c>
      <c r="G288" s="48">
        <f t="shared" si="5"/>
        <v>5</v>
      </c>
      <c r="H288" s="61"/>
      <c r="I288" s="61"/>
      <c r="J288" s="61"/>
      <c r="K288" s="61"/>
      <c r="L288" s="61">
        <v>5</v>
      </c>
      <c r="M288" s="61">
        <v>2</v>
      </c>
      <c r="N288" s="61">
        <v>3</v>
      </c>
      <c r="O288" s="62" t="s">
        <v>1498</v>
      </c>
      <c r="P288" s="63" t="s">
        <v>1499</v>
      </c>
      <c r="Q288" s="64">
        <v>44495</v>
      </c>
    </row>
    <row r="289" spans="1:17" ht="37.5" x14ac:dyDescent="0.15">
      <c r="A289" s="56">
        <v>294</v>
      </c>
      <c r="B289" s="57" t="s">
        <v>1500</v>
      </c>
      <c r="C289" s="58" t="s">
        <v>1221</v>
      </c>
      <c r="D289" s="58" t="s">
        <v>1501</v>
      </c>
      <c r="E289" s="57" t="s">
        <v>1502</v>
      </c>
      <c r="F289" s="59" t="s">
        <v>1503</v>
      </c>
      <c r="G289" s="48">
        <f t="shared" si="5"/>
        <v>1</v>
      </c>
      <c r="H289" s="61"/>
      <c r="I289" s="61"/>
      <c r="J289" s="61">
        <v>1</v>
      </c>
      <c r="K289" s="61"/>
      <c r="L289" s="61"/>
      <c r="M289" s="61">
        <v>1</v>
      </c>
      <c r="N289" s="61"/>
      <c r="O289" s="62" t="s">
        <v>1504</v>
      </c>
      <c r="P289" s="63" t="s">
        <v>234</v>
      </c>
      <c r="Q289" s="64">
        <v>44495</v>
      </c>
    </row>
    <row r="290" spans="1:17" ht="61.5" x14ac:dyDescent="0.15">
      <c r="A290" s="56">
        <v>296</v>
      </c>
      <c r="B290" s="57" t="s">
        <v>1505</v>
      </c>
      <c r="C290" s="58" t="s">
        <v>90</v>
      </c>
      <c r="D290" s="58" t="s">
        <v>906</v>
      </c>
      <c r="E290" s="57" t="s">
        <v>1506</v>
      </c>
      <c r="F290" s="59" t="s">
        <v>1507</v>
      </c>
      <c r="G290" s="48">
        <f t="shared" si="5"/>
        <v>32</v>
      </c>
      <c r="H290" s="61"/>
      <c r="I290" s="61">
        <v>15</v>
      </c>
      <c r="J290" s="61">
        <v>10</v>
      </c>
      <c r="K290" s="61">
        <v>7</v>
      </c>
      <c r="L290" s="61"/>
      <c r="M290" s="61">
        <v>16</v>
      </c>
      <c r="N290" s="61">
        <v>16</v>
      </c>
      <c r="O290" s="62" t="s">
        <v>1508</v>
      </c>
      <c r="P290" s="63" t="s">
        <v>234</v>
      </c>
      <c r="Q290" s="64">
        <v>44495</v>
      </c>
    </row>
    <row r="291" spans="1:17" ht="37.5" x14ac:dyDescent="0.15">
      <c r="A291" s="56">
        <v>297</v>
      </c>
      <c r="B291" s="57" t="s">
        <v>1509</v>
      </c>
      <c r="C291" s="58" t="s">
        <v>90</v>
      </c>
      <c r="D291" s="58" t="s">
        <v>906</v>
      </c>
      <c r="E291" s="57" t="s">
        <v>1510</v>
      </c>
      <c r="F291" s="59" t="s">
        <v>1511</v>
      </c>
      <c r="G291" s="48">
        <f t="shared" si="5"/>
        <v>2</v>
      </c>
      <c r="H291" s="61"/>
      <c r="I291" s="61"/>
      <c r="J291" s="61">
        <v>1</v>
      </c>
      <c r="K291" s="61"/>
      <c r="L291" s="61">
        <v>1</v>
      </c>
      <c r="M291" s="61">
        <v>1</v>
      </c>
      <c r="N291" s="61">
        <v>1</v>
      </c>
      <c r="O291" s="62" t="s">
        <v>1512</v>
      </c>
      <c r="P291" s="63" t="s">
        <v>234</v>
      </c>
      <c r="Q291" s="64">
        <v>44495</v>
      </c>
    </row>
    <row r="292" spans="1:17" ht="37.5" x14ac:dyDescent="0.15">
      <c r="A292" s="56">
        <v>298</v>
      </c>
      <c r="B292" s="57" t="s">
        <v>1513</v>
      </c>
      <c r="C292" s="58" t="s">
        <v>90</v>
      </c>
      <c r="D292" s="58" t="s">
        <v>1514</v>
      </c>
      <c r="E292" s="57" t="s">
        <v>1515</v>
      </c>
      <c r="F292" s="59" t="s">
        <v>1516</v>
      </c>
      <c r="G292" s="48">
        <f t="shared" si="5"/>
        <v>1</v>
      </c>
      <c r="H292" s="61"/>
      <c r="I292" s="61">
        <v>1</v>
      </c>
      <c r="J292" s="61"/>
      <c r="K292" s="61"/>
      <c r="L292" s="61"/>
      <c r="M292" s="61">
        <v>1</v>
      </c>
      <c r="N292" s="61"/>
      <c r="O292" s="62" t="s">
        <v>1517</v>
      </c>
      <c r="P292" s="63" t="s">
        <v>365</v>
      </c>
      <c r="Q292" s="64">
        <v>44495</v>
      </c>
    </row>
    <row r="293" spans="1:17" ht="147" x14ac:dyDescent="0.15">
      <c r="A293" s="56">
        <v>300</v>
      </c>
      <c r="B293" s="57" t="s">
        <v>1518</v>
      </c>
      <c r="C293" s="58" t="s">
        <v>90</v>
      </c>
      <c r="D293" s="58" t="s">
        <v>224</v>
      </c>
      <c r="E293" s="57" t="s">
        <v>1519</v>
      </c>
      <c r="F293" s="59" t="s">
        <v>1520</v>
      </c>
      <c r="G293" s="48">
        <f t="shared" si="5"/>
        <v>58</v>
      </c>
      <c r="H293" s="61"/>
      <c r="I293" s="61"/>
      <c r="J293" s="61">
        <v>6</v>
      </c>
      <c r="K293" s="61"/>
      <c r="L293" s="61">
        <v>52</v>
      </c>
      <c r="M293" s="61">
        <v>29</v>
      </c>
      <c r="N293" s="61">
        <v>29</v>
      </c>
      <c r="O293" s="62" t="s">
        <v>1521</v>
      </c>
      <c r="P293" s="89"/>
      <c r="Q293" s="64">
        <v>44495</v>
      </c>
    </row>
    <row r="294" spans="1:17" ht="61.5" x14ac:dyDescent="0.15">
      <c r="A294" s="56">
        <v>301</v>
      </c>
      <c r="B294" s="46" t="s">
        <v>1522</v>
      </c>
      <c r="C294" s="45" t="s">
        <v>90</v>
      </c>
      <c r="D294" s="45" t="s">
        <v>1523</v>
      </c>
      <c r="E294" s="46" t="s">
        <v>1524</v>
      </c>
      <c r="F294" s="67" t="s">
        <v>1525</v>
      </c>
      <c r="G294" s="48">
        <f t="shared" si="5"/>
        <v>1</v>
      </c>
      <c r="H294" s="48"/>
      <c r="I294" s="48"/>
      <c r="J294" s="48"/>
      <c r="K294" s="48"/>
      <c r="L294" s="48">
        <v>1</v>
      </c>
      <c r="M294" s="48"/>
      <c r="N294" s="48">
        <v>1</v>
      </c>
      <c r="O294" s="46" t="s">
        <v>1526</v>
      </c>
      <c r="P294" s="52"/>
      <c r="Q294" s="119">
        <v>44495</v>
      </c>
    </row>
    <row r="295" spans="1:17" ht="135" x14ac:dyDescent="0.15">
      <c r="A295" s="56">
        <v>302</v>
      </c>
      <c r="B295" s="55" t="s">
        <v>1527</v>
      </c>
      <c r="C295" s="55" t="s">
        <v>321</v>
      </c>
      <c r="D295" s="55" t="s">
        <v>1528</v>
      </c>
      <c r="E295" s="55" t="s">
        <v>1529</v>
      </c>
      <c r="F295" s="120" t="s">
        <v>1530</v>
      </c>
      <c r="G295" s="55">
        <f t="shared" ref="G295" si="6">SUM(I295:L295)</f>
        <v>260</v>
      </c>
      <c r="H295" s="55"/>
      <c r="I295" s="55"/>
      <c r="J295" s="55"/>
      <c r="K295" s="55"/>
      <c r="L295" s="55">
        <v>260</v>
      </c>
      <c r="M295" s="55">
        <v>130</v>
      </c>
      <c r="N295" s="55">
        <v>130</v>
      </c>
      <c r="O295" s="55" t="s">
        <v>1531</v>
      </c>
      <c r="P295" s="121" t="s">
        <v>1532</v>
      </c>
      <c r="Q295" s="111">
        <v>44556</v>
      </c>
    </row>
    <row r="296" spans="1:17" ht="24.75" x14ac:dyDescent="0.15">
      <c r="A296" s="56">
        <v>303</v>
      </c>
      <c r="B296" s="46" t="s">
        <v>1533</v>
      </c>
      <c r="C296" s="45" t="s">
        <v>90</v>
      </c>
      <c r="D296" s="45" t="s">
        <v>1523</v>
      </c>
      <c r="E296" s="46" t="s">
        <v>1534</v>
      </c>
      <c r="F296" s="67" t="s">
        <v>1535</v>
      </c>
      <c r="G296" s="48">
        <f t="shared" si="5"/>
        <v>1</v>
      </c>
      <c r="H296" s="48"/>
      <c r="I296" s="48"/>
      <c r="J296" s="48"/>
      <c r="K296" s="48"/>
      <c r="L296" s="48">
        <v>1</v>
      </c>
      <c r="M296" s="48"/>
      <c r="N296" s="48">
        <v>1</v>
      </c>
      <c r="O296" s="46" t="s">
        <v>1536</v>
      </c>
      <c r="P296" s="52"/>
      <c r="Q296" s="119">
        <v>44496</v>
      </c>
    </row>
    <row r="297" spans="1:17" ht="73.5" x14ac:dyDescent="0.15">
      <c r="A297" s="56">
        <v>304</v>
      </c>
      <c r="B297" s="46" t="s">
        <v>1537</v>
      </c>
      <c r="C297" s="45" t="s">
        <v>90</v>
      </c>
      <c r="D297" s="45" t="s">
        <v>1538</v>
      </c>
      <c r="E297" s="46" t="s">
        <v>434</v>
      </c>
      <c r="F297" s="67" t="s">
        <v>435</v>
      </c>
      <c r="G297" s="48">
        <f t="shared" si="5"/>
        <v>2</v>
      </c>
      <c r="H297" s="48"/>
      <c r="I297" s="48">
        <v>2</v>
      </c>
      <c r="J297" s="48"/>
      <c r="K297" s="48"/>
      <c r="L297" s="48"/>
      <c r="M297" s="48"/>
      <c r="N297" s="48">
        <v>2</v>
      </c>
      <c r="O297" s="46" t="s">
        <v>1539</v>
      </c>
      <c r="P297" s="52" t="s">
        <v>1540</v>
      </c>
      <c r="Q297" s="119">
        <v>44496</v>
      </c>
    </row>
    <row r="298" spans="1:17" ht="49.5" x14ac:dyDescent="0.15">
      <c r="A298" s="56">
        <v>305</v>
      </c>
      <c r="B298" s="46" t="s">
        <v>1541</v>
      </c>
      <c r="C298" s="45" t="s">
        <v>90</v>
      </c>
      <c r="D298" s="45" t="s">
        <v>1542</v>
      </c>
      <c r="E298" s="46" t="s">
        <v>1543</v>
      </c>
      <c r="F298" s="67" t="s">
        <v>1544</v>
      </c>
      <c r="G298" s="48">
        <f t="shared" si="5"/>
        <v>1</v>
      </c>
      <c r="H298" s="48"/>
      <c r="I298" s="48"/>
      <c r="J298" s="48"/>
      <c r="K298" s="48">
        <v>1</v>
      </c>
      <c r="L298" s="48"/>
      <c r="M298" s="48"/>
      <c r="N298" s="48">
        <v>1</v>
      </c>
      <c r="O298" s="46" t="s">
        <v>1545</v>
      </c>
      <c r="P298" s="52"/>
      <c r="Q298" s="119">
        <v>44496</v>
      </c>
    </row>
    <row r="299" spans="1:17" ht="86.25" x14ac:dyDescent="0.15">
      <c r="A299" s="56">
        <v>306</v>
      </c>
      <c r="B299" s="46" t="s">
        <v>1546</v>
      </c>
      <c r="C299" s="45" t="s">
        <v>90</v>
      </c>
      <c r="D299" s="45" t="s">
        <v>1547</v>
      </c>
      <c r="E299" s="46" t="s">
        <v>1548</v>
      </c>
      <c r="F299" s="67" t="s">
        <v>1549</v>
      </c>
      <c r="G299" s="48">
        <f t="shared" si="5"/>
        <v>1</v>
      </c>
      <c r="H299" s="48"/>
      <c r="I299" s="48">
        <v>1</v>
      </c>
      <c r="J299" s="48"/>
      <c r="K299" s="48"/>
      <c r="L299" s="48"/>
      <c r="M299" s="48">
        <v>1</v>
      </c>
      <c r="N299" s="48"/>
      <c r="O299" s="46" t="s">
        <v>1550</v>
      </c>
      <c r="P299" s="52" t="s">
        <v>178</v>
      </c>
      <c r="Q299" s="119">
        <v>44497</v>
      </c>
    </row>
    <row r="300" spans="1:17" ht="61.5" x14ac:dyDescent="0.15">
      <c r="A300" s="56">
        <v>307</v>
      </c>
      <c r="B300" s="46" t="s">
        <v>1551</v>
      </c>
      <c r="C300" s="45" t="s">
        <v>1221</v>
      </c>
      <c r="D300" s="45" t="s">
        <v>1552</v>
      </c>
      <c r="E300" s="46" t="s">
        <v>1553</v>
      </c>
      <c r="F300" s="47" t="s">
        <v>1554</v>
      </c>
      <c r="G300" s="48">
        <f t="shared" si="5"/>
        <v>100</v>
      </c>
      <c r="H300" s="48"/>
      <c r="I300" s="48"/>
      <c r="J300" s="48"/>
      <c r="K300" s="48"/>
      <c r="L300" s="48">
        <v>100</v>
      </c>
      <c r="M300" s="48">
        <v>50</v>
      </c>
      <c r="N300" s="48">
        <v>50</v>
      </c>
      <c r="O300" s="46" t="s">
        <v>1555</v>
      </c>
      <c r="P300" s="52" t="s">
        <v>1556</v>
      </c>
      <c r="Q300" s="122">
        <v>44496</v>
      </c>
    </row>
    <row r="301" spans="1:17" ht="207.75" x14ac:dyDescent="0.15">
      <c r="A301" s="56">
        <v>308</v>
      </c>
      <c r="B301" s="46" t="s">
        <v>1557</v>
      </c>
      <c r="C301" s="56" t="s">
        <v>84</v>
      </c>
      <c r="D301" s="46" t="s">
        <v>971</v>
      </c>
      <c r="E301" s="123" t="s">
        <v>1558</v>
      </c>
      <c r="F301" s="56" t="s">
        <v>1559</v>
      </c>
      <c r="G301" s="48">
        <f t="shared" si="5"/>
        <v>454</v>
      </c>
      <c r="H301" s="69"/>
      <c r="I301" s="69">
        <v>44</v>
      </c>
      <c r="J301" s="69">
        <v>8</v>
      </c>
      <c r="K301" s="69">
        <v>2</v>
      </c>
      <c r="L301" s="69">
        <v>400</v>
      </c>
      <c r="M301" s="69">
        <v>252</v>
      </c>
      <c r="N301" s="69">
        <v>202</v>
      </c>
      <c r="O301" s="46" t="s">
        <v>1560</v>
      </c>
      <c r="P301" s="116" t="s">
        <v>57</v>
      </c>
      <c r="Q301" s="122">
        <v>44496</v>
      </c>
    </row>
    <row r="302" spans="1:17" ht="207.75" x14ac:dyDescent="0.15">
      <c r="A302" s="56">
        <v>309</v>
      </c>
      <c r="B302" s="123" t="s">
        <v>1561</v>
      </c>
      <c r="C302" s="56" t="s">
        <v>53</v>
      </c>
      <c r="D302" s="56" t="s">
        <v>1562</v>
      </c>
      <c r="E302" s="123" t="s">
        <v>1563</v>
      </c>
      <c r="F302" s="56" t="s">
        <v>1564</v>
      </c>
      <c r="G302" s="48">
        <f t="shared" si="5"/>
        <v>6</v>
      </c>
      <c r="H302" s="69"/>
      <c r="I302" s="69">
        <v>3</v>
      </c>
      <c r="J302" s="69">
        <v>3</v>
      </c>
      <c r="K302" s="69"/>
      <c r="L302" s="69"/>
      <c r="M302" s="69">
        <v>5</v>
      </c>
      <c r="N302" s="69">
        <v>1</v>
      </c>
      <c r="O302" s="46" t="s">
        <v>1565</v>
      </c>
      <c r="P302" s="116" t="s">
        <v>57</v>
      </c>
      <c r="Q302" s="122">
        <v>44496</v>
      </c>
    </row>
    <row r="303" spans="1:17" s="66" customFormat="1" ht="86.25" x14ac:dyDescent="0.15">
      <c r="A303" s="45">
        <v>310</v>
      </c>
      <c r="B303" s="46" t="s">
        <v>1587</v>
      </c>
      <c r="C303" s="45" t="s">
        <v>321</v>
      </c>
      <c r="D303" s="45" t="s">
        <v>322</v>
      </c>
      <c r="E303" s="45" t="s">
        <v>1588</v>
      </c>
      <c r="F303" s="65" t="s">
        <v>1589</v>
      </c>
      <c r="G303" s="48">
        <f t="shared" si="5"/>
        <v>506</v>
      </c>
      <c r="H303" s="48"/>
      <c r="I303" s="48">
        <v>6</v>
      </c>
      <c r="J303" s="48"/>
      <c r="K303" s="48"/>
      <c r="L303" s="48">
        <v>500</v>
      </c>
      <c r="M303" s="48">
        <v>256</v>
      </c>
      <c r="N303" s="48">
        <v>250</v>
      </c>
      <c r="O303" s="46" t="s">
        <v>1590</v>
      </c>
      <c r="P303" s="52" t="s">
        <v>77</v>
      </c>
      <c r="Q303" s="119">
        <v>44497</v>
      </c>
    </row>
    <row r="304" spans="1:17" s="66" customFormat="1" ht="402.75" x14ac:dyDescent="0.15">
      <c r="A304" s="45">
        <v>311</v>
      </c>
      <c r="B304" s="46" t="s">
        <v>1591</v>
      </c>
      <c r="C304" s="45" t="s">
        <v>84</v>
      </c>
      <c r="D304" s="45" t="s">
        <v>322</v>
      </c>
      <c r="E304" s="46" t="s">
        <v>1592</v>
      </c>
      <c r="F304" s="65" t="s">
        <v>1593</v>
      </c>
      <c r="G304" s="48">
        <f t="shared" si="5"/>
        <v>1032</v>
      </c>
      <c r="H304" s="48"/>
      <c r="I304" s="48">
        <v>32</v>
      </c>
      <c r="J304" s="48"/>
      <c r="K304" s="48"/>
      <c r="L304" s="48">
        <v>1000</v>
      </c>
      <c r="M304" s="48">
        <v>516</v>
      </c>
      <c r="N304" s="48">
        <v>516</v>
      </c>
      <c r="O304" s="46" t="s">
        <v>1594</v>
      </c>
      <c r="P304" s="46" t="s">
        <v>77</v>
      </c>
      <c r="Q304" s="119">
        <v>44497</v>
      </c>
    </row>
    <row r="305" spans="1:17" ht="159" x14ac:dyDescent="0.15">
      <c r="A305" s="124">
        <v>312</v>
      </c>
      <c r="B305" s="125" t="s">
        <v>1635</v>
      </c>
      <c r="C305" s="125" t="s">
        <v>84</v>
      </c>
      <c r="D305" s="125" t="s">
        <v>1636</v>
      </c>
      <c r="E305" s="125" t="s">
        <v>1637</v>
      </c>
      <c r="F305" s="110" t="s">
        <v>1638</v>
      </c>
      <c r="G305" s="59">
        <v>9</v>
      </c>
      <c r="H305" s="87"/>
      <c r="I305" s="87"/>
      <c r="J305" s="87">
        <v>2</v>
      </c>
      <c r="K305" s="87">
        <v>7</v>
      </c>
      <c r="L305" s="87"/>
      <c r="M305" s="87">
        <v>5</v>
      </c>
      <c r="N305" s="87">
        <v>4</v>
      </c>
      <c r="O305" s="126" t="s">
        <v>1639</v>
      </c>
      <c r="P305" s="125" t="s">
        <v>57</v>
      </c>
      <c r="Q305" s="127">
        <v>44498</v>
      </c>
    </row>
    <row r="306" spans="1:17" ht="61.5" x14ac:dyDescent="0.15">
      <c r="A306" s="56">
        <v>313</v>
      </c>
      <c r="B306" s="46" t="s">
        <v>1640</v>
      </c>
      <c r="C306" s="45" t="s">
        <v>321</v>
      </c>
      <c r="D306" s="46" t="s">
        <v>1641</v>
      </c>
      <c r="E306" s="128" t="s">
        <v>1642</v>
      </c>
      <c r="F306" s="129" t="s">
        <v>1643</v>
      </c>
      <c r="G306" s="48">
        <f t="shared" ref="G306:G324" si="7">SUM(H306:L306)</f>
        <v>63</v>
      </c>
      <c r="H306" s="48"/>
      <c r="I306" s="48"/>
      <c r="J306" s="48"/>
      <c r="K306" s="48"/>
      <c r="L306" s="48">
        <v>63</v>
      </c>
      <c r="M306" s="48">
        <v>45</v>
      </c>
      <c r="N306" s="48">
        <v>18</v>
      </c>
      <c r="O306" s="46" t="s">
        <v>1644</v>
      </c>
      <c r="P306" s="46" t="s">
        <v>1645</v>
      </c>
      <c r="Q306" s="119">
        <v>44501</v>
      </c>
    </row>
    <row r="307" spans="1:17" ht="24.75" x14ac:dyDescent="0.15">
      <c r="A307" s="56">
        <v>314</v>
      </c>
      <c r="B307" s="46" t="s">
        <v>1646</v>
      </c>
      <c r="C307" s="45" t="s">
        <v>90</v>
      </c>
      <c r="D307" s="46" t="s">
        <v>1542</v>
      </c>
      <c r="E307" s="46" t="s">
        <v>1647</v>
      </c>
      <c r="F307" s="65" t="s">
        <v>1648</v>
      </c>
      <c r="G307" s="48">
        <f t="shared" si="7"/>
        <v>1</v>
      </c>
      <c r="H307" s="48"/>
      <c r="I307" s="48"/>
      <c r="J307" s="48">
        <v>1</v>
      </c>
      <c r="K307" s="48"/>
      <c r="L307" s="48"/>
      <c r="M307" s="48">
        <v>1</v>
      </c>
      <c r="N307" s="48"/>
      <c r="O307" s="46" t="s">
        <v>1649</v>
      </c>
      <c r="P307" s="46"/>
      <c r="Q307" s="119">
        <v>44501</v>
      </c>
    </row>
    <row r="308" spans="1:17" ht="183.75" x14ac:dyDescent="0.15">
      <c r="A308" s="56">
        <v>315</v>
      </c>
      <c r="B308" s="46" t="s">
        <v>1650</v>
      </c>
      <c r="C308" s="45" t="s">
        <v>90</v>
      </c>
      <c r="D308" s="46" t="s">
        <v>1651</v>
      </c>
      <c r="E308" s="46" t="s">
        <v>1652</v>
      </c>
      <c r="F308" s="65" t="s">
        <v>1653</v>
      </c>
      <c r="G308" s="48">
        <f t="shared" si="7"/>
        <v>126</v>
      </c>
      <c r="H308" s="48"/>
      <c r="I308" s="48">
        <v>1</v>
      </c>
      <c r="J308" s="48">
        <v>3</v>
      </c>
      <c r="K308" s="48">
        <v>2</v>
      </c>
      <c r="L308" s="48">
        <v>120</v>
      </c>
      <c r="M308" s="48">
        <v>66</v>
      </c>
      <c r="N308" s="48">
        <v>60</v>
      </c>
      <c r="O308" s="46" t="s">
        <v>1654</v>
      </c>
      <c r="P308" s="46"/>
      <c r="Q308" s="119">
        <v>44501</v>
      </c>
    </row>
    <row r="309" spans="1:17" ht="24.75" x14ac:dyDescent="0.15">
      <c r="A309" s="56">
        <v>316</v>
      </c>
      <c r="B309" s="55" t="s">
        <v>1655</v>
      </c>
      <c r="C309" s="55" t="s">
        <v>90</v>
      </c>
      <c r="D309" s="55" t="s">
        <v>32</v>
      </c>
      <c r="E309" s="55" t="s">
        <v>1656</v>
      </c>
      <c r="F309" s="130" t="s">
        <v>1657</v>
      </c>
      <c r="G309" s="54">
        <f t="shared" si="7"/>
        <v>5</v>
      </c>
      <c r="H309" s="54"/>
      <c r="I309" s="54"/>
      <c r="J309" s="54"/>
      <c r="K309" s="54"/>
      <c r="L309" s="54">
        <v>5</v>
      </c>
      <c r="M309" s="54">
        <v>2</v>
      </c>
      <c r="N309" s="54">
        <v>3</v>
      </c>
      <c r="O309" s="55" t="s">
        <v>1658</v>
      </c>
      <c r="P309" s="55" t="s">
        <v>63</v>
      </c>
      <c r="Q309" s="111">
        <v>44501</v>
      </c>
    </row>
    <row r="310" spans="1:17" ht="73.5" x14ac:dyDescent="0.15">
      <c r="A310" s="56">
        <v>317</v>
      </c>
      <c r="B310" s="55" t="s">
        <v>1659</v>
      </c>
      <c r="C310" s="55" t="s">
        <v>84</v>
      </c>
      <c r="D310" s="128" t="s">
        <v>212</v>
      </c>
      <c r="E310" s="55" t="s">
        <v>1660</v>
      </c>
      <c r="F310" s="130" t="s">
        <v>1661</v>
      </c>
      <c r="G310" s="54">
        <f t="shared" si="7"/>
        <v>502</v>
      </c>
      <c r="H310" s="54"/>
      <c r="I310" s="54">
        <v>1</v>
      </c>
      <c r="J310" s="54">
        <v>1</v>
      </c>
      <c r="K310" s="54"/>
      <c r="L310" s="54">
        <v>500</v>
      </c>
      <c r="M310" s="54">
        <v>251</v>
      </c>
      <c r="N310" s="54">
        <v>251</v>
      </c>
      <c r="O310" s="55" t="s">
        <v>1662</v>
      </c>
      <c r="P310" s="55" t="s">
        <v>77</v>
      </c>
      <c r="Q310" s="111">
        <v>44501</v>
      </c>
    </row>
    <row r="311" spans="1:17" ht="49.5" x14ac:dyDescent="0.15">
      <c r="A311" s="56">
        <v>318</v>
      </c>
      <c r="B311" s="55" t="s">
        <v>1663</v>
      </c>
      <c r="C311" s="55" t="s">
        <v>84</v>
      </c>
      <c r="D311" s="55" t="s">
        <v>206</v>
      </c>
      <c r="E311" s="55" t="s">
        <v>1664</v>
      </c>
      <c r="F311" s="130" t="s">
        <v>1665</v>
      </c>
      <c r="G311" s="54">
        <f t="shared" si="7"/>
        <v>2</v>
      </c>
      <c r="H311" s="54"/>
      <c r="I311" s="54"/>
      <c r="J311" s="54">
        <v>1</v>
      </c>
      <c r="K311" s="54"/>
      <c r="L311" s="54">
        <v>1</v>
      </c>
      <c r="M311" s="54"/>
      <c r="N311" s="54">
        <v>2</v>
      </c>
      <c r="O311" s="55" t="s">
        <v>1666</v>
      </c>
      <c r="P311" s="55" t="s">
        <v>63</v>
      </c>
      <c r="Q311" s="111">
        <v>44501</v>
      </c>
    </row>
    <row r="312" spans="1:17" ht="61.5" x14ac:dyDescent="0.15">
      <c r="A312" s="56">
        <v>319</v>
      </c>
      <c r="B312" s="55" t="s">
        <v>1667</v>
      </c>
      <c r="C312" s="55" t="s">
        <v>22</v>
      </c>
      <c r="D312" s="55" t="s">
        <v>1668</v>
      </c>
      <c r="E312" s="55" t="s">
        <v>1669</v>
      </c>
      <c r="F312" s="130" t="s">
        <v>1670</v>
      </c>
      <c r="G312" s="54">
        <f t="shared" si="7"/>
        <v>31</v>
      </c>
      <c r="H312" s="54"/>
      <c r="I312" s="54">
        <v>1</v>
      </c>
      <c r="J312" s="54"/>
      <c r="K312" s="54"/>
      <c r="L312" s="54">
        <v>30</v>
      </c>
      <c r="M312" s="54">
        <v>15</v>
      </c>
      <c r="N312" s="54">
        <v>16</v>
      </c>
      <c r="O312" s="55" t="s">
        <v>1671</v>
      </c>
      <c r="P312" s="55" t="s">
        <v>63</v>
      </c>
      <c r="Q312" s="111">
        <v>44501</v>
      </c>
    </row>
    <row r="313" spans="1:17" ht="37.5" x14ac:dyDescent="0.15">
      <c r="A313" s="56">
        <v>320</v>
      </c>
      <c r="B313" s="55" t="s">
        <v>1672</v>
      </c>
      <c r="C313" s="55" t="s">
        <v>90</v>
      </c>
      <c r="D313" s="131" t="s">
        <v>224</v>
      </c>
      <c r="E313" s="55" t="s">
        <v>1673</v>
      </c>
      <c r="F313" s="130" t="s">
        <v>1674</v>
      </c>
      <c r="G313" s="54">
        <f t="shared" si="7"/>
        <v>1</v>
      </c>
      <c r="H313" s="54"/>
      <c r="I313" s="54">
        <v>1</v>
      </c>
      <c r="J313" s="54"/>
      <c r="K313" s="54"/>
      <c r="L313" s="54"/>
      <c r="M313" s="54"/>
      <c r="N313" s="54">
        <v>1</v>
      </c>
      <c r="O313" s="55" t="s">
        <v>1675</v>
      </c>
      <c r="P313" s="55" t="s">
        <v>63</v>
      </c>
      <c r="Q313" s="111">
        <v>44501</v>
      </c>
    </row>
    <row r="314" spans="1:17" ht="37.5" x14ac:dyDescent="0.15">
      <c r="A314" s="56">
        <v>321</v>
      </c>
      <c r="B314" s="55" t="s">
        <v>1676</v>
      </c>
      <c r="C314" s="55" t="s">
        <v>405</v>
      </c>
      <c r="D314" s="55" t="s">
        <v>1677</v>
      </c>
      <c r="E314" s="55" t="s">
        <v>1678</v>
      </c>
      <c r="F314" s="129" t="s">
        <v>1679</v>
      </c>
      <c r="G314" s="54">
        <f t="shared" si="7"/>
        <v>2</v>
      </c>
      <c r="H314" s="54"/>
      <c r="I314" s="54">
        <v>2</v>
      </c>
      <c r="J314" s="54"/>
      <c r="K314" s="54"/>
      <c r="L314" s="54"/>
      <c r="M314" s="54">
        <v>1</v>
      </c>
      <c r="N314" s="54">
        <v>1</v>
      </c>
      <c r="O314" s="55" t="s">
        <v>1680</v>
      </c>
      <c r="P314" s="55" t="s">
        <v>276</v>
      </c>
      <c r="Q314" s="111">
        <v>44501</v>
      </c>
    </row>
    <row r="315" spans="1:17" ht="24.75" x14ac:dyDescent="0.15">
      <c r="A315" s="56">
        <v>322</v>
      </c>
      <c r="B315" s="55" t="s">
        <v>1681</v>
      </c>
      <c r="C315" s="55" t="s">
        <v>90</v>
      </c>
      <c r="D315" s="55" t="s">
        <v>1682</v>
      </c>
      <c r="E315" s="55" t="s">
        <v>1683</v>
      </c>
      <c r="F315" s="130" t="s">
        <v>1684</v>
      </c>
      <c r="G315" s="54">
        <f t="shared" si="7"/>
        <v>6</v>
      </c>
      <c r="H315" s="54"/>
      <c r="I315" s="54"/>
      <c r="J315" s="54">
        <v>1</v>
      </c>
      <c r="K315" s="54"/>
      <c r="L315" s="54">
        <v>5</v>
      </c>
      <c r="M315" s="54">
        <v>5</v>
      </c>
      <c r="N315" s="54">
        <v>1</v>
      </c>
      <c r="O315" s="55" t="s">
        <v>1685</v>
      </c>
      <c r="P315" s="55" t="s">
        <v>276</v>
      </c>
      <c r="Q315" s="111">
        <v>44501</v>
      </c>
    </row>
    <row r="316" spans="1:17" ht="37.5" x14ac:dyDescent="0.15">
      <c r="A316" s="56">
        <v>323</v>
      </c>
      <c r="B316" s="55" t="s">
        <v>1686</v>
      </c>
      <c r="C316" s="55" t="s">
        <v>321</v>
      </c>
      <c r="D316" s="55" t="s">
        <v>1687</v>
      </c>
      <c r="E316" s="132" t="s">
        <v>1688</v>
      </c>
      <c r="F316" s="130" t="s">
        <v>1689</v>
      </c>
      <c r="G316" s="54">
        <f t="shared" si="7"/>
        <v>1</v>
      </c>
      <c r="H316" s="54"/>
      <c r="I316" s="54">
        <v>1</v>
      </c>
      <c r="J316" s="54"/>
      <c r="K316" s="54"/>
      <c r="L316" s="54"/>
      <c r="M316" s="54">
        <v>1</v>
      </c>
      <c r="N316" s="54"/>
      <c r="O316" s="55" t="s">
        <v>1690</v>
      </c>
      <c r="P316" s="55" t="s">
        <v>276</v>
      </c>
      <c r="Q316" s="111">
        <v>44501</v>
      </c>
    </row>
    <row r="317" spans="1:17" ht="98.25" x14ac:dyDescent="0.15">
      <c r="A317" s="56">
        <v>324</v>
      </c>
      <c r="B317" s="55" t="s">
        <v>1691</v>
      </c>
      <c r="C317" s="55" t="s">
        <v>22</v>
      </c>
      <c r="D317" s="55" t="s">
        <v>1692</v>
      </c>
      <c r="E317" s="55" t="s">
        <v>1693</v>
      </c>
      <c r="F317" s="130" t="s">
        <v>1694</v>
      </c>
      <c r="G317" s="54">
        <f t="shared" si="7"/>
        <v>13</v>
      </c>
      <c r="H317" s="54"/>
      <c r="I317" s="54"/>
      <c r="J317" s="54">
        <v>2</v>
      </c>
      <c r="K317" s="54">
        <v>1</v>
      </c>
      <c r="L317" s="54">
        <v>10</v>
      </c>
      <c r="M317" s="54">
        <v>7</v>
      </c>
      <c r="N317" s="54">
        <v>6</v>
      </c>
      <c r="O317" s="55" t="s">
        <v>1695</v>
      </c>
      <c r="P317" s="55" t="s">
        <v>276</v>
      </c>
      <c r="Q317" s="111">
        <v>44501</v>
      </c>
    </row>
    <row r="318" spans="1:17" ht="24.75" x14ac:dyDescent="0.15">
      <c r="A318" s="56">
        <v>325</v>
      </c>
      <c r="B318" s="55" t="s">
        <v>1696</v>
      </c>
      <c r="C318" s="55" t="s">
        <v>90</v>
      </c>
      <c r="D318" s="55" t="s">
        <v>1697</v>
      </c>
      <c r="E318" s="55" t="s">
        <v>1698</v>
      </c>
      <c r="F318" s="130" t="s">
        <v>1699</v>
      </c>
      <c r="G318" s="54">
        <f t="shared" si="7"/>
        <v>1</v>
      </c>
      <c r="H318" s="54"/>
      <c r="I318" s="54"/>
      <c r="J318" s="54">
        <v>1</v>
      </c>
      <c r="K318" s="54"/>
      <c r="L318" s="54"/>
      <c r="M318" s="54"/>
      <c r="N318" s="54">
        <v>1</v>
      </c>
      <c r="O318" s="55" t="s">
        <v>1700</v>
      </c>
      <c r="P318" s="55" t="s">
        <v>276</v>
      </c>
      <c r="Q318" s="111">
        <v>44501</v>
      </c>
    </row>
    <row r="319" spans="1:17" ht="98.25" x14ac:dyDescent="0.15">
      <c r="A319" s="56">
        <v>326</v>
      </c>
      <c r="B319" s="55" t="s">
        <v>1701</v>
      </c>
      <c r="C319" s="55" t="s">
        <v>22</v>
      </c>
      <c r="D319" s="55" t="s">
        <v>125</v>
      </c>
      <c r="E319" s="55" t="s">
        <v>1702</v>
      </c>
      <c r="F319" s="130" t="s">
        <v>1703</v>
      </c>
      <c r="G319" s="54">
        <f t="shared" si="7"/>
        <v>115</v>
      </c>
      <c r="H319" s="54"/>
      <c r="I319" s="54">
        <v>2</v>
      </c>
      <c r="J319" s="54"/>
      <c r="K319" s="54"/>
      <c r="L319" s="54">
        <v>113</v>
      </c>
      <c r="M319" s="54">
        <v>57</v>
      </c>
      <c r="N319" s="54">
        <v>58</v>
      </c>
      <c r="O319" s="55" t="s">
        <v>1704</v>
      </c>
      <c r="P319" s="55" t="s">
        <v>276</v>
      </c>
      <c r="Q319" s="111">
        <v>44501</v>
      </c>
    </row>
    <row r="320" spans="1:17" ht="49.5" x14ac:dyDescent="0.15">
      <c r="A320" s="56">
        <v>327</v>
      </c>
      <c r="B320" s="55" t="s">
        <v>1705</v>
      </c>
      <c r="C320" s="55" t="s">
        <v>22</v>
      </c>
      <c r="D320" s="55" t="s">
        <v>1706</v>
      </c>
      <c r="E320" s="55" t="s">
        <v>1707</v>
      </c>
      <c r="F320" s="130" t="s">
        <v>1708</v>
      </c>
      <c r="G320" s="54">
        <f t="shared" si="7"/>
        <v>3</v>
      </c>
      <c r="H320" s="54"/>
      <c r="I320" s="54"/>
      <c r="J320" s="54"/>
      <c r="K320" s="54">
        <v>3</v>
      </c>
      <c r="L320" s="54"/>
      <c r="M320" s="54">
        <v>3</v>
      </c>
      <c r="N320" s="54"/>
      <c r="O320" s="55" t="s">
        <v>1709</v>
      </c>
      <c r="P320" s="55" t="s">
        <v>276</v>
      </c>
      <c r="Q320" s="111">
        <v>44501</v>
      </c>
    </row>
    <row r="321" spans="1:17" ht="61.5" x14ac:dyDescent="0.15">
      <c r="A321" s="56">
        <v>328</v>
      </c>
      <c r="B321" s="55" t="s">
        <v>1710</v>
      </c>
      <c r="C321" s="55" t="s">
        <v>22</v>
      </c>
      <c r="D321" s="55" t="s">
        <v>1711</v>
      </c>
      <c r="E321" s="55" t="s">
        <v>561</v>
      </c>
      <c r="F321" s="130" t="s">
        <v>1712</v>
      </c>
      <c r="G321" s="54">
        <f t="shared" si="7"/>
        <v>9</v>
      </c>
      <c r="H321" s="54"/>
      <c r="I321" s="54"/>
      <c r="J321" s="54">
        <v>1</v>
      </c>
      <c r="K321" s="54">
        <v>1</v>
      </c>
      <c r="L321" s="54">
        <v>7</v>
      </c>
      <c r="M321" s="54">
        <v>8</v>
      </c>
      <c r="N321" s="54">
        <v>1</v>
      </c>
      <c r="O321" s="55" t="s">
        <v>1713</v>
      </c>
      <c r="P321" s="55" t="s">
        <v>77</v>
      </c>
      <c r="Q321" s="111">
        <v>44501</v>
      </c>
    </row>
    <row r="322" spans="1:17" ht="86.25" x14ac:dyDescent="0.15">
      <c r="A322" s="56">
        <v>329</v>
      </c>
      <c r="B322" s="55" t="s">
        <v>1714</v>
      </c>
      <c r="C322" s="55" t="s">
        <v>84</v>
      </c>
      <c r="D322" s="55" t="s">
        <v>1715</v>
      </c>
      <c r="E322" s="55" t="s">
        <v>1716</v>
      </c>
      <c r="F322" s="130" t="s">
        <v>1266</v>
      </c>
      <c r="G322" s="54">
        <f t="shared" si="7"/>
        <v>33</v>
      </c>
      <c r="H322" s="54"/>
      <c r="I322" s="54"/>
      <c r="J322" s="54">
        <v>2</v>
      </c>
      <c r="K322" s="54">
        <v>20</v>
      </c>
      <c r="L322" s="54">
        <v>11</v>
      </c>
      <c r="M322" s="54">
        <v>30</v>
      </c>
      <c r="N322" s="54">
        <v>3</v>
      </c>
      <c r="O322" s="55" t="s">
        <v>1717</v>
      </c>
      <c r="P322" s="55" t="s">
        <v>77</v>
      </c>
      <c r="Q322" s="111">
        <v>44501</v>
      </c>
    </row>
    <row r="323" spans="1:17" ht="61.5" x14ac:dyDescent="0.15">
      <c r="A323" s="56">
        <v>330</v>
      </c>
      <c r="B323" s="55" t="s">
        <v>1718</v>
      </c>
      <c r="C323" s="55" t="s">
        <v>84</v>
      </c>
      <c r="D323" s="55" t="s">
        <v>1719</v>
      </c>
      <c r="E323" s="55" t="s">
        <v>1720</v>
      </c>
      <c r="F323" s="130" t="s">
        <v>1721</v>
      </c>
      <c r="G323" s="54">
        <f t="shared" si="7"/>
        <v>21</v>
      </c>
      <c r="H323" s="54"/>
      <c r="I323" s="54"/>
      <c r="J323" s="54">
        <v>1</v>
      </c>
      <c r="K323" s="54"/>
      <c r="L323" s="54">
        <v>20</v>
      </c>
      <c r="M323" s="54"/>
      <c r="N323" s="54">
        <v>21</v>
      </c>
      <c r="O323" s="55" t="s">
        <v>1722</v>
      </c>
      <c r="P323" s="55" t="s">
        <v>77</v>
      </c>
      <c r="Q323" s="111">
        <v>44501</v>
      </c>
    </row>
    <row r="324" spans="1:17" ht="24.75" x14ac:dyDescent="0.15">
      <c r="A324" s="56">
        <v>331</v>
      </c>
      <c r="B324" s="55" t="s">
        <v>1723</v>
      </c>
      <c r="C324" s="55" t="s">
        <v>90</v>
      </c>
      <c r="D324" s="55" t="s">
        <v>1724</v>
      </c>
      <c r="E324" s="55" t="s">
        <v>1725</v>
      </c>
      <c r="F324" s="130" t="s">
        <v>1726</v>
      </c>
      <c r="G324" s="54">
        <f t="shared" si="7"/>
        <v>4</v>
      </c>
      <c r="H324" s="54"/>
      <c r="I324" s="54"/>
      <c r="J324" s="54"/>
      <c r="K324" s="54">
        <v>4</v>
      </c>
      <c r="L324" s="54"/>
      <c r="M324" s="54">
        <v>4</v>
      </c>
      <c r="N324" s="54"/>
      <c r="O324" s="55" t="s">
        <v>1727</v>
      </c>
      <c r="P324" s="55" t="s">
        <v>77</v>
      </c>
      <c r="Q324" s="111">
        <v>44501</v>
      </c>
    </row>
    <row r="325" spans="1:17" x14ac:dyDescent="0.15">
      <c r="Q325" s="33"/>
    </row>
    <row r="326" spans="1:17" x14ac:dyDescent="0.15">
      <c r="Q326" s="33"/>
    </row>
    <row r="327" spans="1:17" x14ac:dyDescent="0.15">
      <c r="Q327" s="33"/>
    </row>
    <row r="328" spans="1:17" x14ac:dyDescent="0.15">
      <c r="Q328" s="33"/>
    </row>
    <row r="329" spans="1:17" x14ac:dyDescent="0.15">
      <c r="Q329" s="33"/>
    </row>
    <row r="330" spans="1:17" x14ac:dyDescent="0.15">
      <c r="Q330" s="33"/>
    </row>
    <row r="331" spans="1:17" x14ac:dyDescent="0.15">
      <c r="Q331" s="33"/>
    </row>
    <row r="332" spans="1:17" x14ac:dyDescent="0.15">
      <c r="Q332" s="133"/>
    </row>
  </sheetData>
  <mergeCells count="16">
    <mergeCell ref="A1:D1"/>
    <mergeCell ref="A2:D2"/>
    <mergeCell ref="A3:D3"/>
    <mergeCell ref="A5:Q5"/>
    <mergeCell ref="A6:A8"/>
    <mergeCell ref="B6:B8"/>
    <mergeCell ref="C6:C8"/>
    <mergeCell ref="D6:D8"/>
    <mergeCell ref="E6:E8"/>
    <mergeCell ref="F6:F8"/>
    <mergeCell ref="G6:P6"/>
    <mergeCell ref="Q6:Q8"/>
    <mergeCell ref="G7:G8"/>
    <mergeCell ref="H7:L7"/>
    <mergeCell ref="M7:N7"/>
    <mergeCell ref="O7:P7"/>
  </mergeCells>
  <hyperlinks>
    <hyperlink ref="F183" r:id="rId1" display="recruit.tm@nisshin.vn" xr:uid="{00000000-0004-0000-0000-000000000000}"/>
    <hyperlink ref="E202" r:id="rId2" display="https://yuanta.com.vn/lien-he?openBranches" xr:uid="{00000000-0004-0000-0000-000001000000}"/>
    <hyperlink ref="F211" r:id="rId3" display="phuonglm@taihancable.com" xr:uid="{00000000-0004-0000-0000-000002000000}"/>
    <hyperlink ref="F144" r:id="rId4" display="mailto:dieuhuong.nguyen@ttigroup.com.vn" xr:uid="{00000000-0004-0000-0000-000003000000}"/>
    <hyperlink ref="F74" r:id="rId5" display="thicamnhung.ngo@ttigroup.com.vn" xr:uid="{00000000-0004-0000-0000-000004000000}"/>
    <hyperlink ref="F229" r:id="rId6" display="jobcareer@nadfinlo.com.vn" xr:uid="{00000000-0004-0000-0000-000005000000}"/>
  </hyperlinks>
  <pageMargins left="0.7" right="0.7" top="0.75" bottom="0.75" header="0.3" footer="0.3"/>
  <pageSetup paperSize="9" orientation="portrait" r:id="rId7"/>
  <drawing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8"/>
  <sheetViews>
    <sheetView topLeftCell="F1" zoomScale="73" zoomScaleNormal="73" workbookViewId="0">
      <selection activeCell="N1" sqref="N1:O3"/>
    </sheetView>
  </sheetViews>
  <sheetFormatPr defaultColWidth="8.94921875" defaultRowHeight="18" x14ac:dyDescent="0.15"/>
  <cols>
    <col min="1" max="1" width="6.12890625" style="134" customWidth="1"/>
    <col min="2" max="2" width="35.796875" style="135" customWidth="1"/>
    <col min="3" max="3" width="10.6640625" style="134" customWidth="1"/>
    <col min="4" max="4" width="16.79296875" style="134" customWidth="1"/>
    <col min="5" max="5" width="34.44921875" style="135" customWidth="1"/>
    <col min="6" max="6" width="17.8984375" style="134" customWidth="1"/>
    <col min="7" max="7" width="9.68359375" style="136" customWidth="1"/>
    <col min="8" max="8" width="8.94921875" style="136" customWidth="1"/>
    <col min="9" max="9" width="9.55859375" style="136" customWidth="1"/>
    <col min="10" max="10" width="10.05078125" style="136" customWidth="1"/>
    <col min="11" max="11" width="9.19140625" style="136" customWidth="1"/>
    <col min="12" max="12" width="12.13671875" style="136" customWidth="1"/>
    <col min="13" max="13" width="12.37890625" style="136" customWidth="1"/>
    <col min="14" max="14" width="11.15234375" style="137" customWidth="1"/>
    <col min="15" max="15" width="45.11328125" style="135" customWidth="1"/>
    <col min="16" max="16" width="23.4140625" style="135" customWidth="1"/>
    <col min="17" max="17" width="14.7109375" style="150" customWidth="1"/>
    <col min="18" max="16384" width="8.94921875" style="134"/>
  </cols>
  <sheetData>
    <row r="1" spans="1:17" s="29" customFormat="1" ht="26.25" customHeight="1" x14ac:dyDescent="0.15">
      <c r="A1" s="184" t="s">
        <v>1595</v>
      </c>
      <c r="B1" s="184"/>
      <c r="C1" s="184"/>
      <c r="D1" s="184"/>
      <c r="E1" s="28"/>
      <c r="G1" s="30"/>
      <c r="H1" s="30"/>
      <c r="I1" s="30"/>
      <c r="J1" s="30"/>
      <c r="K1" s="30"/>
      <c r="L1" s="30"/>
      <c r="M1" s="30"/>
      <c r="N1" s="30"/>
      <c r="O1" s="31" t="s">
        <v>1614</v>
      </c>
      <c r="P1" s="28"/>
      <c r="Q1" s="30"/>
    </row>
    <row r="2" spans="1:17" s="29" customFormat="1" ht="25.5" customHeight="1" x14ac:dyDescent="0.15">
      <c r="A2" s="184" t="s">
        <v>1596</v>
      </c>
      <c r="B2" s="184"/>
      <c r="C2" s="184"/>
      <c r="D2" s="184"/>
      <c r="E2" s="28"/>
      <c r="G2" s="30"/>
      <c r="H2" s="30"/>
      <c r="I2" s="30"/>
      <c r="J2" s="30"/>
      <c r="K2" s="30"/>
      <c r="L2" s="30"/>
      <c r="M2" s="30"/>
      <c r="N2" s="30"/>
      <c r="O2" s="31" t="s">
        <v>1615</v>
      </c>
      <c r="P2" s="28"/>
      <c r="Q2" s="30"/>
    </row>
    <row r="3" spans="1:17" s="29" customFormat="1" ht="29.25" customHeight="1" x14ac:dyDescent="0.15">
      <c r="A3" s="185" t="s">
        <v>1597</v>
      </c>
      <c r="B3" s="185"/>
      <c r="C3" s="185"/>
      <c r="D3" s="185"/>
      <c r="E3" s="28"/>
      <c r="G3" s="30"/>
      <c r="H3" s="30"/>
      <c r="I3" s="30"/>
      <c r="J3" s="30"/>
      <c r="K3" s="30"/>
      <c r="L3" s="30"/>
      <c r="M3" s="30"/>
      <c r="N3" s="30"/>
      <c r="O3" s="35" t="s">
        <v>1616</v>
      </c>
      <c r="P3" s="28"/>
      <c r="Q3" s="30"/>
    </row>
    <row r="4" spans="1:17" x14ac:dyDescent="0.15">
      <c r="Q4" s="137"/>
    </row>
    <row r="5" spans="1:17" x14ac:dyDescent="0.15">
      <c r="Q5" s="137"/>
    </row>
    <row r="6" spans="1:17" ht="56.25" customHeight="1" x14ac:dyDescent="0.15">
      <c r="A6" s="192" t="s">
        <v>1728</v>
      </c>
      <c r="B6" s="192"/>
      <c r="C6" s="192"/>
      <c r="D6" s="192"/>
      <c r="E6" s="192"/>
      <c r="F6" s="192"/>
      <c r="G6" s="192"/>
      <c r="H6" s="192"/>
      <c r="I6" s="192"/>
      <c r="J6" s="192"/>
      <c r="K6" s="192"/>
      <c r="L6" s="192"/>
      <c r="M6" s="192"/>
      <c r="N6" s="192"/>
      <c r="O6" s="192"/>
      <c r="P6" s="192"/>
      <c r="Q6" s="192"/>
    </row>
    <row r="7" spans="1:17" s="138" customFormat="1" ht="32.25" customHeight="1" x14ac:dyDescent="0.15">
      <c r="A7" s="193" t="s">
        <v>0</v>
      </c>
      <c r="B7" s="193" t="s">
        <v>1</v>
      </c>
      <c r="C7" s="193" t="s">
        <v>2</v>
      </c>
      <c r="D7" s="193" t="s">
        <v>3</v>
      </c>
      <c r="E7" s="194" t="s">
        <v>4</v>
      </c>
      <c r="F7" s="197" t="s">
        <v>5</v>
      </c>
      <c r="G7" s="193" t="s">
        <v>6</v>
      </c>
      <c r="H7" s="193"/>
      <c r="I7" s="193"/>
      <c r="J7" s="193"/>
      <c r="K7" s="193"/>
      <c r="L7" s="193"/>
      <c r="M7" s="193"/>
      <c r="N7" s="193"/>
      <c r="O7" s="193"/>
      <c r="P7" s="193"/>
      <c r="Q7" s="193" t="s">
        <v>7</v>
      </c>
    </row>
    <row r="8" spans="1:17" s="138" customFormat="1" ht="33.75" customHeight="1" x14ac:dyDescent="0.15">
      <c r="A8" s="193"/>
      <c r="B8" s="193"/>
      <c r="C8" s="193"/>
      <c r="D8" s="193"/>
      <c r="E8" s="195"/>
      <c r="F8" s="197"/>
      <c r="G8" s="198" t="s">
        <v>8</v>
      </c>
      <c r="H8" s="198" t="s">
        <v>9</v>
      </c>
      <c r="I8" s="198"/>
      <c r="J8" s="198"/>
      <c r="K8" s="198"/>
      <c r="L8" s="198"/>
      <c r="M8" s="197" t="s">
        <v>10</v>
      </c>
      <c r="N8" s="197"/>
      <c r="O8" s="197" t="s">
        <v>11</v>
      </c>
      <c r="P8" s="197"/>
      <c r="Q8" s="193"/>
    </row>
    <row r="9" spans="1:17" s="138" customFormat="1" ht="31.5" x14ac:dyDescent="0.2">
      <c r="A9" s="193"/>
      <c r="B9" s="193"/>
      <c r="C9" s="193"/>
      <c r="D9" s="193"/>
      <c r="E9" s="196"/>
      <c r="F9" s="197"/>
      <c r="G9" s="198"/>
      <c r="H9" s="139" t="s">
        <v>12</v>
      </c>
      <c r="I9" s="139" t="s">
        <v>13</v>
      </c>
      <c r="J9" s="139" t="s">
        <v>14</v>
      </c>
      <c r="K9" s="139" t="s">
        <v>15</v>
      </c>
      <c r="L9" s="139" t="s">
        <v>16</v>
      </c>
      <c r="M9" s="139" t="s">
        <v>17</v>
      </c>
      <c r="N9" s="140" t="s">
        <v>18</v>
      </c>
      <c r="O9" s="140" t="s">
        <v>19</v>
      </c>
      <c r="P9" s="141" t="s">
        <v>20</v>
      </c>
      <c r="Q9" s="193"/>
    </row>
    <row r="10" spans="1:17" s="145" customFormat="1" x14ac:dyDescent="0.15">
      <c r="A10" s="139"/>
      <c r="B10" s="142"/>
      <c r="C10" s="139"/>
      <c r="D10" s="139"/>
      <c r="E10" s="142"/>
      <c r="F10" s="139"/>
      <c r="G10" s="143">
        <f>SUM(H10:L10)</f>
        <v>25740</v>
      </c>
      <c r="H10" s="143">
        <f t="shared" ref="H10:N10" si="0">SUM(H11:H36)</f>
        <v>0</v>
      </c>
      <c r="I10" s="143">
        <f t="shared" si="0"/>
        <v>157</v>
      </c>
      <c r="J10" s="143">
        <f t="shared" si="0"/>
        <v>187</v>
      </c>
      <c r="K10" s="143">
        <f t="shared" si="0"/>
        <v>155</v>
      </c>
      <c r="L10" s="143">
        <f t="shared" si="0"/>
        <v>25241</v>
      </c>
      <c r="M10" s="143">
        <f t="shared" si="0"/>
        <v>12568</v>
      </c>
      <c r="N10" s="143">
        <f t="shared" si="0"/>
        <v>13172</v>
      </c>
      <c r="O10" s="142"/>
      <c r="P10" s="144"/>
      <c r="Q10" s="143"/>
    </row>
    <row r="11" spans="1:17" ht="31.5" x14ac:dyDescent="0.2">
      <c r="A11" s="146">
        <v>1</v>
      </c>
      <c r="B11" s="147" t="s">
        <v>21</v>
      </c>
      <c r="C11" s="146" t="s">
        <v>22</v>
      </c>
      <c r="D11" s="146" t="s">
        <v>23</v>
      </c>
      <c r="E11" s="147" t="s">
        <v>24</v>
      </c>
      <c r="F11" s="148"/>
      <c r="G11" s="149">
        <f>SUM(H11:L11)</f>
        <v>5000</v>
      </c>
      <c r="H11" s="149"/>
      <c r="I11" s="149"/>
      <c r="J11" s="149"/>
      <c r="K11" s="149"/>
      <c r="L11" s="149">
        <v>5000</v>
      </c>
      <c r="M11" s="149">
        <v>2500</v>
      </c>
      <c r="N11" s="150">
        <v>2500</v>
      </c>
      <c r="O11" s="151" t="s">
        <v>25</v>
      </c>
      <c r="P11" s="152"/>
    </row>
    <row r="12" spans="1:17" ht="85.5" customHeight="1" x14ac:dyDescent="0.2">
      <c r="A12" s="146">
        <v>2</v>
      </c>
      <c r="B12" s="147" t="s">
        <v>26</v>
      </c>
      <c r="C12" s="146" t="s">
        <v>22</v>
      </c>
      <c r="D12" s="146" t="s">
        <v>27</v>
      </c>
      <c r="E12" s="147" t="s">
        <v>28</v>
      </c>
      <c r="F12" s="153" t="s">
        <v>29</v>
      </c>
      <c r="G12" s="149">
        <f t="shared" ref="G12:G37" si="1">SUM(H12:L12)</f>
        <v>2000</v>
      </c>
      <c r="H12" s="149"/>
      <c r="I12" s="149"/>
      <c r="J12" s="149"/>
      <c r="K12" s="149"/>
      <c r="L12" s="149">
        <v>2000</v>
      </c>
      <c r="M12" s="149">
        <v>1000</v>
      </c>
      <c r="N12" s="150">
        <v>1000</v>
      </c>
      <c r="O12" s="151" t="s">
        <v>25</v>
      </c>
      <c r="P12" s="154"/>
      <c r="Q12" s="155">
        <v>44494</v>
      </c>
    </row>
    <row r="13" spans="1:17" ht="47.25" x14ac:dyDescent="0.2">
      <c r="A13" s="146">
        <v>3</v>
      </c>
      <c r="B13" s="147" t="s">
        <v>30</v>
      </c>
      <c r="C13" s="146" t="s">
        <v>31</v>
      </c>
      <c r="D13" s="146" t="s">
        <v>32</v>
      </c>
      <c r="E13" s="147" t="s">
        <v>33</v>
      </c>
      <c r="F13" s="146"/>
      <c r="G13" s="149">
        <f t="shared" si="1"/>
        <v>502</v>
      </c>
      <c r="H13" s="149"/>
      <c r="I13" s="149"/>
      <c r="J13" s="149"/>
      <c r="K13" s="149"/>
      <c r="L13" s="149">
        <v>502</v>
      </c>
      <c r="M13" s="149">
        <v>251</v>
      </c>
      <c r="N13" s="150">
        <v>251</v>
      </c>
      <c r="O13" s="147" t="s">
        <v>34</v>
      </c>
      <c r="P13" s="154"/>
    </row>
    <row r="14" spans="1:17" ht="145.5" customHeight="1" x14ac:dyDescent="0.2">
      <c r="A14" s="146">
        <v>4</v>
      </c>
      <c r="B14" s="147" t="s">
        <v>35</v>
      </c>
      <c r="C14" s="146" t="s">
        <v>36</v>
      </c>
      <c r="D14" s="146" t="s">
        <v>37</v>
      </c>
      <c r="E14" s="147" t="s">
        <v>38</v>
      </c>
      <c r="F14" s="153" t="s">
        <v>39</v>
      </c>
      <c r="G14" s="149">
        <f t="shared" si="1"/>
        <v>322</v>
      </c>
      <c r="H14" s="156"/>
      <c r="I14" s="156">
        <v>1</v>
      </c>
      <c r="J14" s="156">
        <v>4</v>
      </c>
      <c r="K14" s="156">
        <v>5</v>
      </c>
      <c r="L14" s="156">
        <v>312</v>
      </c>
      <c r="M14" s="156">
        <v>162</v>
      </c>
      <c r="N14" s="156">
        <v>160</v>
      </c>
      <c r="O14" s="157" t="s">
        <v>1618</v>
      </c>
      <c r="P14" s="157" t="s">
        <v>1619</v>
      </c>
      <c r="Q14" s="155">
        <v>44501</v>
      </c>
    </row>
    <row r="15" spans="1:17" ht="119.25" customHeight="1" x14ac:dyDescent="0.2">
      <c r="A15" s="146">
        <v>5</v>
      </c>
      <c r="B15" s="147" t="s">
        <v>45</v>
      </c>
      <c r="C15" s="146" t="s">
        <v>46</v>
      </c>
      <c r="D15" s="146" t="s">
        <v>47</v>
      </c>
      <c r="E15" s="147" t="s">
        <v>48</v>
      </c>
      <c r="F15" s="153" t="s">
        <v>49</v>
      </c>
      <c r="G15" s="149">
        <f t="shared" si="1"/>
        <v>2000</v>
      </c>
      <c r="H15" s="149"/>
      <c r="I15" s="149"/>
      <c r="J15" s="149"/>
      <c r="K15" s="149"/>
      <c r="L15" s="149">
        <v>2000</v>
      </c>
      <c r="M15" s="149">
        <v>1000</v>
      </c>
      <c r="N15" s="150">
        <v>1000</v>
      </c>
      <c r="O15" s="147" t="s">
        <v>50</v>
      </c>
      <c r="P15" s="154" t="s">
        <v>51</v>
      </c>
    </row>
    <row r="16" spans="1:17" ht="385.5" customHeight="1" x14ac:dyDescent="0.2">
      <c r="A16" s="146">
        <v>6</v>
      </c>
      <c r="B16" s="158" t="s">
        <v>52</v>
      </c>
      <c r="C16" s="159" t="s">
        <v>53</v>
      </c>
      <c r="D16" s="159" t="s">
        <v>37</v>
      </c>
      <c r="E16" s="158" t="s">
        <v>54</v>
      </c>
      <c r="F16" s="160" t="s">
        <v>55</v>
      </c>
      <c r="G16" s="161">
        <v>1026</v>
      </c>
      <c r="H16" s="161"/>
      <c r="I16" s="161">
        <v>8</v>
      </c>
      <c r="J16" s="161">
        <v>18</v>
      </c>
      <c r="K16" s="161"/>
      <c r="L16" s="161">
        <v>1000</v>
      </c>
      <c r="M16" s="161">
        <v>513</v>
      </c>
      <c r="N16" s="162">
        <v>513</v>
      </c>
      <c r="O16" s="163" t="s">
        <v>56</v>
      </c>
      <c r="P16" s="164" t="s">
        <v>57</v>
      </c>
      <c r="Q16" s="165">
        <v>44495</v>
      </c>
    </row>
    <row r="17" spans="1:17" ht="78" x14ac:dyDescent="0.2">
      <c r="A17" s="146">
        <v>7</v>
      </c>
      <c r="B17" s="147" t="s">
        <v>65</v>
      </c>
      <c r="C17" s="146" t="s">
        <v>66</v>
      </c>
      <c r="D17" s="146" t="s">
        <v>67</v>
      </c>
      <c r="E17" s="166" t="s">
        <v>68</v>
      </c>
      <c r="F17" s="153" t="s">
        <v>69</v>
      </c>
      <c r="G17" s="149">
        <f t="shared" si="1"/>
        <v>500</v>
      </c>
      <c r="H17" s="149"/>
      <c r="I17" s="149"/>
      <c r="J17" s="149"/>
      <c r="K17" s="149"/>
      <c r="L17" s="149">
        <v>500</v>
      </c>
      <c r="M17" s="149">
        <v>250</v>
      </c>
      <c r="N17" s="150">
        <v>250</v>
      </c>
      <c r="O17" s="147" t="s">
        <v>70</v>
      </c>
      <c r="P17" s="154" t="s">
        <v>63</v>
      </c>
    </row>
    <row r="18" spans="1:17" ht="233.25" x14ac:dyDescent="0.2">
      <c r="A18" s="146">
        <v>8</v>
      </c>
      <c r="B18" s="147" t="s">
        <v>100</v>
      </c>
      <c r="C18" s="160" t="s">
        <v>90</v>
      </c>
      <c r="D18" s="146" t="s">
        <v>32</v>
      </c>
      <c r="E18" s="147" t="s">
        <v>101</v>
      </c>
      <c r="F18" s="153" t="s">
        <v>102</v>
      </c>
      <c r="G18" s="149">
        <f t="shared" si="1"/>
        <v>526</v>
      </c>
      <c r="H18" s="149"/>
      <c r="I18" s="149">
        <v>5</v>
      </c>
      <c r="J18" s="149">
        <v>8</v>
      </c>
      <c r="K18" s="149">
        <v>1</v>
      </c>
      <c r="L18" s="149">
        <v>512</v>
      </c>
      <c r="M18" s="149">
        <v>15</v>
      </c>
      <c r="N18" s="150">
        <v>511</v>
      </c>
      <c r="O18" s="147" t="s">
        <v>103</v>
      </c>
      <c r="P18" s="154" t="s">
        <v>77</v>
      </c>
      <c r="Q18" s="155">
        <v>44434</v>
      </c>
    </row>
    <row r="19" spans="1:17" ht="310.5" x14ac:dyDescent="0.2">
      <c r="A19" s="146">
        <v>9</v>
      </c>
      <c r="B19" s="163" t="s">
        <v>300</v>
      </c>
      <c r="C19" s="160" t="s">
        <v>84</v>
      </c>
      <c r="D19" s="160" t="s">
        <v>301</v>
      </c>
      <c r="E19" s="163" t="s">
        <v>302</v>
      </c>
      <c r="F19" s="167" t="s">
        <v>303</v>
      </c>
      <c r="G19" s="149">
        <f t="shared" si="1"/>
        <v>3313</v>
      </c>
      <c r="H19" s="161"/>
      <c r="I19" s="161">
        <v>10</v>
      </c>
      <c r="J19" s="161">
        <v>3</v>
      </c>
      <c r="K19" s="161"/>
      <c r="L19" s="161">
        <v>3300</v>
      </c>
      <c r="M19" s="161">
        <v>1325</v>
      </c>
      <c r="N19" s="162">
        <v>1988</v>
      </c>
      <c r="O19" s="163" t="s">
        <v>304</v>
      </c>
      <c r="P19" s="168"/>
      <c r="Q19" s="165">
        <v>44433</v>
      </c>
    </row>
    <row r="20" spans="1:17" ht="409.5" x14ac:dyDescent="0.2">
      <c r="A20" s="146">
        <v>10</v>
      </c>
      <c r="B20" s="163" t="s">
        <v>353</v>
      </c>
      <c r="C20" s="160" t="s">
        <v>354</v>
      </c>
      <c r="D20" s="160" t="s">
        <v>355</v>
      </c>
      <c r="E20" s="163" t="s">
        <v>356</v>
      </c>
      <c r="F20" s="167" t="s">
        <v>357</v>
      </c>
      <c r="G20" s="149">
        <f t="shared" si="1"/>
        <v>3543</v>
      </c>
      <c r="H20" s="161"/>
      <c r="I20" s="161">
        <v>9</v>
      </c>
      <c r="J20" s="161">
        <v>4</v>
      </c>
      <c r="K20" s="161">
        <v>30</v>
      </c>
      <c r="L20" s="161">
        <v>3500</v>
      </c>
      <c r="M20" s="161">
        <v>1771</v>
      </c>
      <c r="N20" s="162">
        <v>1772</v>
      </c>
      <c r="O20" s="163" t="s">
        <v>358</v>
      </c>
      <c r="P20" s="168" t="s">
        <v>63</v>
      </c>
      <c r="Q20" s="169" t="s">
        <v>359</v>
      </c>
    </row>
    <row r="21" spans="1:17" ht="409.6" customHeight="1" x14ac:dyDescent="0.2">
      <c r="A21" s="146">
        <v>11</v>
      </c>
      <c r="B21" s="163" t="s">
        <v>371</v>
      </c>
      <c r="C21" s="160" t="s">
        <v>372</v>
      </c>
      <c r="D21" s="160" t="s">
        <v>373</v>
      </c>
      <c r="E21" s="163" t="s">
        <v>374</v>
      </c>
      <c r="F21" s="170" t="s">
        <v>375</v>
      </c>
      <c r="G21" s="149">
        <f t="shared" si="1"/>
        <v>1006</v>
      </c>
      <c r="H21" s="161"/>
      <c r="I21" s="161">
        <v>1</v>
      </c>
      <c r="J21" s="161"/>
      <c r="K21" s="161"/>
      <c r="L21" s="161">
        <v>1005</v>
      </c>
      <c r="M21" s="161">
        <v>504</v>
      </c>
      <c r="N21" s="162">
        <v>502</v>
      </c>
      <c r="O21" s="163" t="s">
        <v>376</v>
      </c>
      <c r="P21" s="168"/>
      <c r="Q21" s="165" t="s">
        <v>377</v>
      </c>
    </row>
    <row r="22" spans="1:17" ht="63" x14ac:dyDescent="0.2">
      <c r="A22" s="146">
        <v>12</v>
      </c>
      <c r="B22" s="163" t="s">
        <v>510</v>
      </c>
      <c r="C22" s="160" t="s">
        <v>22</v>
      </c>
      <c r="D22" s="160" t="s">
        <v>511</v>
      </c>
      <c r="E22" s="163" t="s">
        <v>512</v>
      </c>
      <c r="F22" s="167" t="s">
        <v>513</v>
      </c>
      <c r="G22" s="149">
        <f t="shared" si="1"/>
        <v>550</v>
      </c>
      <c r="H22" s="161"/>
      <c r="I22" s="161"/>
      <c r="J22" s="161">
        <v>50</v>
      </c>
      <c r="K22" s="161"/>
      <c r="L22" s="161">
        <v>500</v>
      </c>
      <c r="M22" s="161">
        <v>250</v>
      </c>
      <c r="N22" s="162">
        <v>300</v>
      </c>
      <c r="O22" s="163" t="s">
        <v>514</v>
      </c>
      <c r="P22" s="168" t="s">
        <v>515</v>
      </c>
      <c r="Q22" s="165">
        <v>44452</v>
      </c>
    </row>
    <row r="23" spans="1:17" ht="342" x14ac:dyDescent="0.2">
      <c r="A23" s="146">
        <v>13</v>
      </c>
      <c r="B23" s="163" t="s">
        <v>565</v>
      </c>
      <c r="C23" s="160" t="s">
        <v>84</v>
      </c>
      <c r="D23" s="160" t="s">
        <v>566</v>
      </c>
      <c r="E23" s="163" t="s">
        <v>567</v>
      </c>
      <c r="F23" s="167" t="s">
        <v>568</v>
      </c>
      <c r="G23" s="149">
        <f t="shared" si="1"/>
        <v>438</v>
      </c>
      <c r="H23" s="161"/>
      <c r="I23" s="161">
        <v>5</v>
      </c>
      <c r="J23" s="161">
        <v>16</v>
      </c>
      <c r="K23" s="161"/>
      <c r="L23" s="161">
        <v>417</v>
      </c>
      <c r="M23" s="161">
        <v>216</v>
      </c>
      <c r="N23" s="162">
        <v>222</v>
      </c>
      <c r="O23" s="163" t="s">
        <v>569</v>
      </c>
      <c r="P23" s="168" t="s">
        <v>63</v>
      </c>
      <c r="Q23" s="169" t="s">
        <v>570</v>
      </c>
    </row>
    <row r="24" spans="1:17" ht="310.5" x14ac:dyDescent="0.2">
      <c r="A24" s="146">
        <v>14</v>
      </c>
      <c r="B24" s="163" t="s">
        <v>586</v>
      </c>
      <c r="C24" s="160" t="s">
        <v>90</v>
      </c>
      <c r="D24" s="160" t="s">
        <v>587</v>
      </c>
      <c r="E24" s="163" t="s">
        <v>588</v>
      </c>
      <c r="F24" s="167" t="s">
        <v>589</v>
      </c>
      <c r="G24" s="149">
        <f t="shared" si="1"/>
        <v>315</v>
      </c>
      <c r="H24" s="161"/>
      <c r="I24" s="161">
        <v>8</v>
      </c>
      <c r="J24" s="161">
        <v>4</v>
      </c>
      <c r="K24" s="161">
        <v>3</v>
      </c>
      <c r="L24" s="161">
        <v>300</v>
      </c>
      <c r="M24" s="161">
        <v>311</v>
      </c>
      <c r="N24" s="162">
        <v>4</v>
      </c>
      <c r="O24" s="163" t="s">
        <v>590</v>
      </c>
      <c r="P24" s="168" t="s">
        <v>591</v>
      </c>
      <c r="Q24" s="165" t="s">
        <v>592</v>
      </c>
    </row>
    <row r="25" spans="1:17" ht="310.5" x14ac:dyDescent="0.2">
      <c r="A25" s="146">
        <v>15</v>
      </c>
      <c r="B25" s="163" t="s">
        <v>666</v>
      </c>
      <c r="C25" s="160" t="s">
        <v>667</v>
      </c>
      <c r="D25" s="160" t="s">
        <v>668</v>
      </c>
      <c r="E25" s="163" t="s">
        <v>669</v>
      </c>
      <c r="F25" s="167" t="s">
        <v>670</v>
      </c>
      <c r="G25" s="149">
        <f t="shared" si="1"/>
        <v>217</v>
      </c>
      <c r="H25" s="161"/>
      <c r="I25" s="161">
        <v>12</v>
      </c>
      <c r="J25" s="161">
        <v>2</v>
      </c>
      <c r="K25" s="161"/>
      <c r="L25" s="161">
        <v>203</v>
      </c>
      <c r="M25" s="161">
        <v>104</v>
      </c>
      <c r="N25" s="162">
        <v>113</v>
      </c>
      <c r="O25" s="163" t="s">
        <v>671</v>
      </c>
      <c r="P25" s="168" t="s">
        <v>398</v>
      </c>
      <c r="Q25" s="165" t="s">
        <v>672</v>
      </c>
    </row>
    <row r="26" spans="1:17" ht="109.5" x14ac:dyDescent="0.2">
      <c r="A26" s="146">
        <v>16</v>
      </c>
      <c r="B26" s="163" t="s">
        <v>752</v>
      </c>
      <c r="C26" s="160" t="s">
        <v>559</v>
      </c>
      <c r="D26" s="160" t="s">
        <v>753</v>
      </c>
      <c r="E26" s="163" t="s">
        <v>754</v>
      </c>
      <c r="F26" s="171" t="s">
        <v>755</v>
      </c>
      <c r="G26" s="149">
        <f t="shared" si="1"/>
        <v>413</v>
      </c>
      <c r="H26" s="161"/>
      <c r="I26" s="161"/>
      <c r="J26" s="161"/>
      <c r="K26" s="161">
        <v>8</v>
      </c>
      <c r="L26" s="161">
        <v>405</v>
      </c>
      <c r="M26" s="161">
        <v>213</v>
      </c>
      <c r="N26" s="162">
        <v>200</v>
      </c>
      <c r="O26" s="163" t="s">
        <v>756</v>
      </c>
      <c r="P26" s="168" t="s">
        <v>757</v>
      </c>
      <c r="Q26" s="169">
        <v>44467</v>
      </c>
    </row>
    <row r="27" spans="1:17" ht="109.5" x14ac:dyDescent="0.2">
      <c r="A27" s="146">
        <v>17</v>
      </c>
      <c r="B27" s="163" t="s">
        <v>762</v>
      </c>
      <c r="C27" s="160" t="s">
        <v>90</v>
      </c>
      <c r="D27" s="160" t="s">
        <v>763</v>
      </c>
      <c r="E27" s="163" t="s">
        <v>764</v>
      </c>
      <c r="F27" s="171" t="s">
        <v>765</v>
      </c>
      <c r="G27" s="149">
        <f t="shared" si="1"/>
        <v>220</v>
      </c>
      <c r="H27" s="161"/>
      <c r="I27" s="161"/>
      <c r="J27" s="161">
        <v>70</v>
      </c>
      <c r="K27" s="161"/>
      <c r="L27" s="161">
        <v>150</v>
      </c>
      <c r="M27" s="161">
        <v>220</v>
      </c>
      <c r="N27" s="162"/>
      <c r="O27" s="163" t="s">
        <v>766</v>
      </c>
      <c r="P27" s="168" t="s">
        <v>699</v>
      </c>
      <c r="Q27" s="169">
        <v>44467</v>
      </c>
    </row>
    <row r="28" spans="1:17" ht="31.5" x14ac:dyDescent="0.2">
      <c r="A28" s="146">
        <v>18</v>
      </c>
      <c r="B28" s="163" t="s">
        <v>767</v>
      </c>
      <c r="C28" s="160" t="s">
        <v>372</v>
      </c>
      <c r="D28" s="160" t="s">
        <v>768</v>
      </c>
      <c r="E28" s="163" t="s">
        <v>769</v>
      </c>
      <c r="F28" s="171" t="s">
        <v>770</v>
      </c>
      <c r="G28" s="149">
        <f t="shared" si="1"/>
        <v>500</v>
      </c>
      <c r="H28" s="161"/>
      <c r="I28" s="161"/>
      <c r="J28" s="161"/>
      <c r="K28" s="161"/>
      <c r="L28" s="161">
        <v>500</v>
      </c>
      <c r="M28" s="161">
        <v>250</v>
      </c>
      <c r="N28" s="162">
        <v>250</v>
      </c>
      <c r="O28" s="163" t="s">
        <v>771</v>
      </c>
      <c r="P28" s="168" t="s">
        <v>772</v>
      </c>
      <c r="Q28" s="169">
        <v>44467</v>
      </c>
    </row>
    <row r="29" spans="1:17" ht="264" x14ac:dyDescent="0.2">
      <c r="A29" s="146">
        <v>19</v>
      </c>
      <c r="B29" s="147" t="s">
        <v>824</v>
      </c>
      <c r="C29" s="146" t="s">
        <v>384</v>
      </c>
      <c r="D29" s="146" t="s">
        <v>825</v>
      </c>
      <c r="E29" s="147" t="s">
        <v>826</v>
      </c>
      <c r="F29" s="172" t="s">
        <v>827</v>
      </c>
      <c r="G29" s="149">
        <f t="shared" si="1"/>
        <v>337</v>
      </c>
      <c r="H29" s="149"/>
      <c r="I29" s="149"/>
      <c r="J29" s="149"/>
      <c r="K29" s="149">
        <v>67</v>
      </c>
      <c r="L29" s="149">
        <v>270</v>
      </c>
      <c r="M29" s="149">
        <v>179</v>
      </c>
      <c r="N29" s="150">
        <v>158</v>
      </c>
      <c r="O29" s="147" t="s">
        <v>828</v>
      </c>
      <c r="P29" s="154" t="s">
        <v>829</v>
      </c>
      <c r="Q29" s="155" t="s">
        <v>830</v>
      </c>
    </row>
    <row r="30" spans="1:17" ht="31.5" x14ac:dyDescent="0.2">
      <c r="A30" s="146">
        <v>20</v>
      </c>
      <c r="B30" s="163" t="s">
        <v>847</v>
      </c>
      <c r="C30" s="160" t="s">
        <v>848</v>
      </c>
      <c r="D30" s="160" t="s">
        <v>849</v>
      </c>
      <c r="E30" s="163" t="s">
        <v>850</v>
      </c>
      <c r="F30" s="171" t="s">
        <v>851</v>
      </c>
      <c r="G30" s="149">
        <f t="shared" si="1"/>
        <v>220</v>
      </c>
      <c r="H30" s="161"/>
      <c r="I30" s="161"/>
      <c r="J30" s="161"/>
      <c r="K30" s="161">
        <v>20</v>
      </c>
      <c r="L30" s="161">
        <v>200</v>
      </c>
      <c r="M30" s="161">
        <v>110</v>
      </c>
      <c r="N30" s="162">
        <v>110</v>
      </c>
      <c r="O30" s="163" t="s">
        <v>852</v>
      </c>
      <c r="P30" s="168" t="s">
        <v>853</v>
      </c>
      <c r="Q30" s="169">
        <v>44467</v>
      </c>
    </row>
    <row r="31" spans="1:17" ht="409.5" x14ac:dyDescent="0.2">
      <c r="A31" s="146">
        <v>21</v>
      </c>
      <c r="B31" s="158" t="s">
        <v>1419</v>
      </c>
      <c r="C31" s="159" t="s">
        <v>1420</v>
      </c>
      <c r="D31" s="159" t="s">
        <v>1421</v>
      </c>
      <c r="E31" s="158" t="s">
        <v>1422</v>
      </c>
      <c r="F31" s="160" t="s">
        <v>1423</v>
      </c>
      <c r="G31" s="149">
        <f t="shared" si="1"/>
        <v>230</v>
      </c>
      <c r="H31" s="161"/>
      <c r="I31" s="161">
        <v>16</v>
      </c>
      <c r="J31" s="161"/>
      <c r="K31" s="161">
        <v>9</v>
      </c>
      <c r="L31" s="161">
        <v>205</v>
      </c>
      <c r="M31" s="161">
        <v>115</v>
      </c>
      <c r="N31" s="162">
        <v>115</v>
      </c>
      <c r="O31" s="163" t="s">
        <v>1424</v>
      </c>
      <c r="P31" s="164" t="s">
        <v>234</v>
      </c>
      <c r="Q31" s="165">
        <v>44494</v>
      </c>
    </row>
    <row r="32" spans="1:17" ht="47.25" x14ac:dyDescent="0.2">
      <c r="A32" s="146">
        <v>22</v>
      </c>
      <c r="B32" s="158" t="s">
        <v>1434</v>
      </c>
      <c r="C32" s="159" t="s">
        <v>1435</v>
      </c>
      <c r="D32" s="159" t="s">
        <v>180</v>
      </c>
      <c r="E32" s="158" t="s">
        <v>1436</v>
      </c>
      <c r="F32" s="160" t="s">
        <v>1437</v>
      </c>
      <c r="G32" s="149">
        <f t="shared" si="1"/>
        <v>310</v>
      </c>
      <c r="H32" s="161"/>
      <c r="I32" s="161"/>
      <c r="J32" s="161"/>
      <c r="K32" s="161">
        <v>10</v>
      </c>
      <c r="L32" s="161">
        <v>300</v>
      </c>
      <c r="M32" s="161">
        <v>155</v>
      </c>
      <c r="N32" s="162">
        <v>155</v>
      </c>
      <c r="O32" s="158" t="s">
        <v>1438</v>
      </c>
      <c r="P32" s="164" t="s">
        <v>234</v>
      </c>
      <c r="Q32" s="165">
        <v>44494</v>
      </c>
    </row>
    <row r="33" spans="1:17" ht="140.25" x14ac:dyDescent="0.2">
      <c r="A33" s="146">
        <v>23</v>
      </c>
      <c r="B33" s="157" t="s">
        <v>1527</v>
      </c>
      <c r="C33" s="157" t="s">
        <v>321</v>
      </c>
      <c r="D33" s="157" t="s">
        <v>1528</v>
      </c>
      <c r="E33" s="157" t="s">
        <v>1529</v>
      </c>
      <c r="F33" s="173" t="s">
        <v>1530</v>
      </c>
      <c r="G33" s="174">
        <f t="shared" ref="G33" si="2">SUM(I33:L33)</f>
        <v>260</v>
      </c>
      <c r="H33" s="174"/>
      <c r="I33" s="174"/>
      <c r="J33" s="174"/>
      <c r="K33" s="174"/>
      <c r="L33" s="174">
        <v>260</v>
      </c>
      <c r="M33" s="174">
        <v>130</v>
      </c>
      <c r="N33" s="157">
        <v>130</v>
      </c>
      <c r="O33" s="157" t="s">
        <v>1531</v>
      </c>
      <c r="P33" s="175" t="s">
        <v>1532</v>
      </c>
      <c r="Q33" s="176">
        <v>44556</v>
      </c>
    </row>
    <row r="34" spans="1:17" ht="233.25" x14ac:dyDescent="0.2">
      <c r="A34" s="146">
        <v>24</v>
      </c>
      <c r="B34" s="147" t="s">
        <v>1557</v>
      </c>
      <c r="C34" s="146" t="s">
        <v>84</v>
      </c>
      <c r="D34" s="147" t="s">
        <v>971</v>
      </c>
      <c r="E34" s="147" t="s">
        <v>1558</v>
      </c>
      <c r="F34" s="146" t="s">
        <v>1559</v>
      </c>
      <c r="G34" s="149">
        <f t="shared" si="1"/>
        <v>454</v>
      </c>
      <c r="H34" s="149"/>
      <c r="I34" s="149">
        <v>44</v>
      </c>
      <c r="J34" s="149">
        <v>8</v>
      </c>
      <c r="K34" s="149">
        <v>2</v>
      </c>
      <c r="L34" s="149">
        <v>400</v>
      </c>
      <c r="M34" s="149">
        <v>252</v>
      </c>
      <c r="N34" s="150">
        <v>202</v>
      </c>
      <c r="O34" s="147" t="s">
        <v>1560</v>
      </c>
      <c r="P34" s="154" t="s">
        <v>57</v>
      </c>
      <c r="Q34" s="177">
        <v>44496</v>
      </c>
    </row>
    <row r="35" spans="1:17" ht="93.75" x14ac:dyDescent="0.2">
      <c r="A35" s="146">
        <v>25</v>
      </c>
      <c r="B35" s="147" t="s">
        <v>1587</v>
      </c>
      <c r="C35" s="146" t="s">
        <v>321</v>
      </c>
      <c r="D35" s="146" t="s">
        <v>322</v>
      </c>
      <c r="E35" s="146" t="s">
        <v>1588</v>
      </c>
      <c r="F35" s="166" t="s">
        <v>1589</v>
      </c>
      <c r="G35" s="149">
        <f t="shared" si="1"/>
        <v>506</v>
      </c>
      <c r="H35" s="149"/>
      <c r="I35" s="149">
        <v>6</v>
      </c>
      <c r="J35" s="149"/>
      <c r="K35" s="149"/>
      <c r="L35" s="149">
        <v>500</v>
      </c>
      <c r="M35" s="149">
        <v>256</v>
      </c>
      <c r="N35" s="150">
        <v>250</v>
      </c>
      <c r="O35" s="147" t="s">
        <v>1590</v>
      </c>
      <c r="P35" s="154" t="s">
        <v>77</v>
      </c>
      <c r="Q35" s="177">
        <v>44497</v>
      </c>
    </row>
    <row r="36" spans="1:17" ht="409.5" x14ac:dyDescent="0.2">
      <c r="A36" s="146">
        <v>26</v>
      </c>
      <c r="B36" s="147" t="s">
        <v>1591</v>
      </c>
      <c r="C36" s="146" t="s">
        <v>84</v>
      </c>
      <c r="D36" s="146" t="s">
        <v>322</v>
      </c>
      <c r="E36" s="147" t="s">
        <v>1592</v>
      </c>
      <c r="F36" s="166" t="s">
        <v>1593</v>
      </c>
      <c r="G36" s="149">
        <f t="shared" si="1"/>
        <v>1032</v>
      </c>
      <c r="H36" s="149"/>
      <c r="I36" s="149">
        <v>32</v>
      </c>
      <c r="J36" s="149"/>
      <c r="K36" s="149"/>
      <c r="L36" s="149">
        <v>1000</v>
      </c>
      <c r="M36" s="149">
        <v>516</v>
      </c>
      <c r="N36" s="150">
        <v>516</v>
      </c>
      <c r="O36" s="147" t="s">
        <v>1594</v>
      </c>
      <c r="P36" s="154" t="s">
        <v>77</v>
      </c>
      <c r="Q36" s="178">
        <v>44497</v>
      </c>
    </row>
    <row r="37" spans="1:17" s="29" customFormat="1" ht="78" x14ac:dyDescent="0.2">
      <c r="A37" s="29">
        <v>27</v>
      </c>
      <c r="B37" s="157" t="s">
        <v>1659</v>
      </c>
      <c r="C37" s="157" t="s">
        <v>84</v>
      </c>
      <c r="D37" s="179" t="s">
        <v>212</v>
      </c>
      <c r="E37" s="157" t="s">
        <v>1660</v>
      </c>
      <c r="F37" s="180" t="s">
        <v>1661</v>
      </c>
      <c r="G37" s="156">
        <f t="shared" si="1"/>
        <v>502</v>
      </c>
      <c r="H37" s="156"/>
      <c r="I37" s="156">
        <v>1</v>
      </c>
      <c r="J37" s="156">
        <v>1</v>
      </c>
      <c r="K37" s="156"/>
      <c r="L37" s="156">
        <v>500</v>
      </c>
      <c r="M37" s="156">
        <v>251</v>
      </c>
      <c r="N37" s="156">
        <v>251</v>
      </c>
      <c r="O37" s="157" t="s">
        <v>1662</v>
      </c>
      <c r="P37" s="157" t="s">
        <v>77</v>
      </c>
      <c r="Q37" s="176">
        <v>44501</v>
      </c>
    </row>
    <row r="38" spans="1:17" x14ac:dyDescent="0.15">
      <c r="Q38" s="137"/>
    </row>
    <row r="39" spans="1:17" x14ac:dyDescent="0.15">
      <c r="Q39" s="137"/>
    </row>
    <row r="40" spans="1:17" x14ac:dyDescent="0.15">
      <c r="Q40" s="137"/>
    </row>
    <row r="41" spans="1:17" x14ac:dyDescent="0.15">
      <c r="Q41" s="137"/>
    </row>
    <row r="42" spans="1:17" x14ac:dyDescent="0.15">
      <c r="Q42" s="137"/>
    </row>
    <row r="43" spans="1:17" x14ac:dyDescent="0.15">
      <c r="Q43" s="137"/>
    </row>
    <row r="44" spans="1:17" x14ac:dyDescent="0.15">
      <c r="Q44" s="137"/>
    </row>
    <row r="45" spans="1:17" x14ac:dyDescent="0.15">
      <c r="Q45" s="137"/>
    </row>
    <row r="46" spans="1:17" x14ac:dyDescent="0.15">
      <c r="Q46" s="137"/>
    </row>
    <row r="47" spans="1:17" x14ac:dyDescent="0.15">
      <c r="Q47" s="137"/>
    </row>
    <row r="48" spans="1:17" x14ac:dyDescent="0.15">
      <c r="Q48" s="137"/>
    </row>
    <row r="49" spans="17:17" s="134" customFormat="1" x14ac:dyDescent="0.15">
      <c r="Q49" s="137"/>
    </row>
    <row r="50" spans="17:17" s="134" customFormat="1" x14ac:dyDescent="0.15">
      <c r="Q50" s="137"/>
    </row>
    <row r="51" spans="17:17" s="134" customFormat="1" x14ac:dyDescent="0.15">
      <c r="Q51" s="137"/>
    </row>
    <row r="52" spans="17:17" s="134" customFormat="1" x14ac:dyDescent="0.15">
      <c r="Q52" s="137"/>
    </row>
    <row r="53" spans="17:17" s="134" customFormat="1" x14ac:dyDescent="0.15">
      <c r="Q53" s="137"/>
    </row>
    <row r="54" spans="17:17" s="134" customFormat="1" x14ac:dyDescent="0.15">
      <c r="Q54" s="137"/>
    </row>
    <row r="55" spans="17:17" s="134" customFormat="1" x14ac:dyDescent="0.15">
      <c r="Q55" s="137"/>
    </row>
    <row r="56" spans="17:17" s="134" customFormat="1" x14ac:dyDescent="0.15">
      <c r="Q56" s="137"/>
    </row>
    <row r="57" spans="17:17" s="134" customFormat="1" x14ac:dyDescent="0.15">
      <c r="Q57" s="137"/>
    </row>
    <row r="58" spans="17:17" s="134" customFormat="1" x14ac:dyDescent="0.15">
      <c r="Q58" s="137"/>
    </row>
    <row r="59" spans="17:17" s="134" customFormat="1" x14ac:dyDescent="0.15">
      <c r="Q59" s="137"/>
    </row>
    <row r="60" spans="17:17" s="134" customFormat="1" x14ac:dyDescent="0.15">
      <c r="Q60" s="137"/>
    </row>
    <row r="61" spans="17:17" s="134" customFormat="1" x14ac:dyDescent="0.15">
      <c r="Q61" s="137"/>
    </row>
    <row r="62" spans="17:17" s="134" customFormat="1" x14ac:dyDescent="0.15">
      <c r="Q62" s="137"/>
    </row>
    <row r="63" spans="17:17" s="134" customFormat="1" x14ac:dyDescent="0.15">
      <c r="Q63" s="137"/>
    </row>
    <row r="64" spans="17:17" s="134" customFormat="1" x14ac:dyDescent="0.15">
      <c r="Q64" s="137"/>
    </row>
    <row r="65" spans="17:17" s="134" customFormat="1" x14ac:dyDescent="0.15">
      <c r="Q65" s="137"/>
    </row>
    <row r="66" spans="17:17" s="134" customFormat="1" x14ac:dyDescent="0.15">
      <c r="Q66" s="137"/>
    </row>
    <row r="67" spans="17:17" s="134" customFormat="1" x14ac:dyDescent="0.15">
      <c r="Q67" s="137"/>
    </row>
    <row r="68" spans="17:17" s="134" customFormat="1" x14ac:dyDescent="0.15">
      <c r="Q68" s="137"/>
    </row>
    <row r="69" spans="17:17" s="134" customFormat="1" x14ac:dyDescent="0.15">
      <c r="Q69" s="137"/>
    </row>
    <row r="70" spans="17:17" s="134" customFormat="1" x14ac:dyDescent="0.15">
      <c r="Q70" s="137"/>
    </row>
    <row r="71" spans="17:17" s="134" customFormat="1" x14ac:dyDescent="0.15">
      <c r="Q71" s="137"/>
    </row>
    <row r="72" spans="17:17" s="134" customFormat="1" x14ac:dyDescent="0.15">
      <c r="Q72" s="137"/>
    </row>
    <row r="73" spans="17:17" s="134" customFormat="1" x14ac:dyDescent="0.15">
      <c r="Q73" s="137"/>
    </row>
    <row r="74" spans="17:17" s="134" customFormat="1" x14ac:dyDescent="0.15">
      <c r="Q74" s="137"/>
    </row>
    <row r="75" spans="17:17" s="134" customFormat="1" x14ac:dyDescent="0.15">
      <c r="Q75" s="137"/>
    </row>
    <row r="76" spans="17:17" s="134" customFormat="1" x14ac:dyDescent="0.15">
      <c r="Q76" s="137"/>
    </row>
    <row r="77" spans="17:17" s="134" customFormat="1" x14ac:dyDescent="0.15">
      <c r="Q77" s="137"/>
    </row>
    <row r="78" spans="17:17" s="134" customFormat="1" x14ac:dyDescent="0.15">
      <c r="Q78" s="137"/>
    </row>
    <row r="79" spans="17:17" s="134" customFormat="1" x14ac:dyDescent="0.15">
      <c r="Q79" s="137"/>
    </row>
    <row r="80" spans="17:17" s="134" customFormat="1" x14ac:dyDescent="0.15">
      <c r="Q80" s="137"/>
    </row>
    <row r="81" spans="17:17" s="134" customFormat="1" x14ac:dyDescent="0.15">
      <c r="Q81" s="137"/>
    </row>
    <row r="82" spans="17:17" s="134" customFormat="1" x14ac:dyDescent="0.15">
      <c r="Q82" s="137"/>
    </row>
    <row r="83" spans="17:17" s="134" customFormat="1" x14ac:dyDescent="0.15">
      <c r="Q83" s="137"/>
    </row>
    <row r="84" spans="17:17" s="134" customFormat="1" x14ac:dyDescent="0.15">
      <c r="Q84" s="137"/>
    </row>
    <row r="85" spans="17:17" s="134" customFormat="1" x14ac:dyDescent="0.15">
      <c r="Q85" s="137"/>
    </row>
    <row r="86" spans="17:17" s="134" customFormat="1" x14ac:dyDescent="0.15">
      <c r="Q86" s="137"/>
    </row>
    <row r="87" spans="17:17" s="134" customFormat="1" x14ac:dyDescent="0.15">
      <c r="Q87" s="137"/>
    </row>
    <row r="88" spans="17:17" s="134" customFormat="1" x14ac:dyDescent="0.15">
      <c r="Q88" s="137"/>
    </row>
    <row r="89" spans="17:17" s="134" customFormat="1" x14ac:dyDescent="0.15">
      <c r="Q89" s="137"/>
    </row>
    <row r="90" spans="17:17" s="134" customFormat="1" x14ac:dyDescent="0.15">
      <c r="Q90" s="137"/>
    </row>
    <row r="91" spans="17:17" s="134" customFormat="1" x14ac:dyDescent="0.15">
      <c r="Q91" s="137"/>
    </row>
    <row r="92" spans="17:17" s="134" customFormat="1" x14ac:dyDescent="0.15">
      <c r="Q92" s="137"/>
    </row>
    <row r="93" spans="17:17" s="134" customFormat="1" x14ac:dyDescent="0.15">
      <c r="Q93" s="137"/>
    </row>
    <row r="94" spans="17:17" s="134" customFormat="1" x14ac:dyDescent="0.15">
      <c r="Q94" s="137"/>
    </row>
    <row r="95" spans="17:17" s="134" customFormat="1" x14ac:dyDescent="0.15">
      <c r="Q95" s="137"/>
    </row>
    <row r="96" spans="17:17" s="134" customFormat="1" x14ac:dyDescent="0.15">
      <c r="Q96" s="137"/>
    </row>
    <row r="97" spans="17:17" s="134" customFormat="1" x14ac:dyDescent="0.15">
      <c r="Q97" s="137"/>
    </row>
    <row r="98" spans="17:17" s="134" customFormat="1" x14ac:dyDescent="0.15">
      <c r="Q98" s="137"/>
    </row>
    <row r="99" spans="17:17" s="134" customFormat="1" x14ac:dyDescent="0.15">
      <c r="Q99" s="137"/>
    </row>
    <row r="100" spans="17:17" s="134" customFormat="1" x14ac:dyDescent="0.15">
      <c r="Q100" s="137"/>
    </row>
    <row r="101" spans="17:17" s="134" customFormat="1" x14ac:dyDescent="0.15">
      <c r="Q101" s="137"/>
    </row>
    <row r="102" spans="17:17" s="134" customFormat="1" x14ac:dyDescent="0.15">
      <c r="Q102" s="137"/>
    </row>
    <row r="103" spans="17:17" s="134" customFormat="1" x14ac:dyDescent="0.15">
      <c r="Q103" s="137"/>
    </row>
    <row r="104" spans="17:17" s="134" customFormat="1" x14ac:dyDescent="0.15">
      <c r="Q104" s="137"/>
    </row>
    <row r="105" spans="17:17" s="134" customFormat="1" x14ac:dyDescent="0.15">
      <c r="Q105" s="137"/>
    </row>
    <row r="106" spans="17:17" s="134" customFormat="1" x14ac:dyDescent="0.15">
      <c r="Q106" s="137"/>
    </row>
    <row r="107" spans="17:17" s="134" customFormat="1" x14ac:dyDescent="0.15">
      <c r="Q107" s="137"/>
    </row>
    <row r="108" spans="17:17" s="134" customFormat="1" x14ac:dyDescent="0.15">
      <c r="Q108" s="137"/>
    </row>
    <row r="109" spans="17:17" s="134" customFormat="1" x14ac:dyDescent="0.15">
      <c r="Q109" s="137"/>
    </row>
    <row r="110" spans="17:17" s="134" customFormat="1" x14ac:dyDescent="0.15">
      <c r="Q110" s="137"/>
    </row>
    <row r="111" spans="17:17" s="134" customFormat="1" x14ac:dyDescent="0.15">
      <c r="Q111" s="137"/>
    </row>
    <row r="112" spans="17:17" s="134" customFormat="1" x14ac:dyDescent="0.15">
      <c r="Q112" s="137"/>
    </row>
    <row r="113" spans="17:17" s="134" customFormat="1" x14ac:dyDescent="0.15">
      <c r="Q113" s="137"/>
    </row>
    <row r="114" spans="17:17" s="134" customFormat="1" x14ac:dyDescent="0.15">
      <c r="Q114" s="137"/>
    </row>
    <row r="115" spans="17:17" s="134" customFormat="1" x14ac:dyDescent="0.15">
      <c r="Q115" s="137"/>
    </row>
    <row r="116" spans="17:17" s="134" customFormat="1" x14ac:dyDescent="0.15">
      <c r="Q116" s="137"/>
    </row>
    <row r="117" spans="17:17" s="134" customFormat="1" x14ac:dyDescent="0.15">
      <c r="Q117" s="137"/>
    </row>
    <row r="118" spans="17:17" s="134" customFormat="1" x14ac:dyDescent="0.15">
      <c r="Q118" s="137"/>
    </row>
    <row r="119" spans="17:17" s="134" customFormat="1" x14ac:dyDescent="0.15">
      <c r="Q119" s="137"/>
    </row>
    <row r="120" spans="17:17" s="134" customFormat="1" x14ac:dyDescent="0.15">
      <c r="Q120" s="137"/>
    </row>
    <row r="121" spans="17:17" s="134" customFormat="1" x14ac:dyDescent="0.15">
      <c r="Q121" s="137"/>
    </row>
    <row r="122" spans="17:17" s="134" customFormat="1" x14ac:dyDescent="0.15">
      <c r="Q122" s="137"/>
    </row>
    <row r="123" spans="17:17" s="134" customFormat="1" x14ac:dyDescent="0.15">
      <c r="Q123" s="137"/>
    </row>
    <row r="124" spans="17:17" s="134" customFormat="1" x14ac:dyDescent="0.15">
      <c r="Q124" s="137"/>
    </row>
    <row r="125" spans="17:17" s="134" customFormat="1" x14ac:dyDescent="0.15">
      <c r="Q125" s="137"/>
    </row>
    <row r="126" spans="17:17" s="134" customFormat="1" x14ac:dyDescent="0.15">
      <c r="Q126" s="137"/>
    </row>
    <row r="127" spans="17:17" s="134" customFormat="1" x14ac:dyDescent="0.15">
      <c r="Q127" s="137"/>
    </row>
    <row r="128" spans="17:17" s="134" customFormat="1" x14ac:dyDescent="0.15">
      <c r="Q128" s="137"/>
    </row>
    <row r="129" spans="17:17" s="134" customFormat="1" x14ac:dyDescent="0.15">
      <c r="Q129" s="137"/>
    </row>
    <row r="130" spans="17:17" s="134" customFormat="1" x14ac:dyDescent="0.15">
      <c r="Q130" s="137"/>
    </row>
    <row r="131" spans="17:17" s="134" customFormat="1" x14ac:dyDescent="0.15">
      <c r="Q131" s="137"/>
    </row>
    <row r="132" spans="17:17" s="134" customFormat="1" x14ac:dyDescent="0.15">
      <c r="Q132" s="137"/>
    </row>
    <row r="133" spans="17:17" s="134" customFormat="1" x14ac:dyDescent="0.15">
      <c r="Q133" s="137"/>
    </row>
    <row r="134" spans="17:17" s="134" customFormat="1" x14ac:dyDescent="0.15">
      <c r="Q134" s="137"/>
    </row>
    <row r="135" spans="17:17" s="134" customFormat="1" x14ac:dyDescent="0.15">
      <c r="Q135" s="137"/>
    </row>
    <row r="136" spans="17:17" s="134" customFormat="1" x14ac:dyDescent="0.15">
      <c r="Q136" s="137"/>
    </row>
    <row r="137" spans="17:17" s="134" customFormat="1" x14ac:dyDescent="0.15">
      <c r="Q137" s="137"/>
    </row>
    <row r="138" spans="17:17" s="134" customFormat="1" x14ac:dyDescent="0.15">
      <c r="Q138" s="137"/>
    </row>
    <row r="139" spans="17:17" s="134" customFormat="1" x14ac:dyDescent="0.15">
      <c r="Q139" s="137"/>
    </row>
    <row r="140" spans="17:17" s="134" customFormat="1" x14ac:dyDescent="0.15">
      <c r="Q140" s="137"/>
    </row>
    <row r="141" spans="17:17" s="134" customFormat="1" x14ac:dyDescent="0.15">
      <c r="Q141" s="137"/>
    </row>
    <row r="142" spans="17:17" s="134" customFormat="1" x14ac:dyDescent="0.15">
      <c r="Q142" s="137"/>
    </row>
    <row r="143" spans="17:17" s="134" customFormat="1" x14ac:dyDescent="0.15">
      <c r="Q143" s="137"/>
    </row>
    <row r="144" spans="17:17" s="134" customFormat="1" x14ac:dyDescent="0.15">
      <c r="Q144" s="137"/>
    </row>
    <row r="145" spans="17:17" s="134" customFormat="1" x14ac:dyDescent="0.15">
      <c r="Q145" s="137"/>
    </row>
    <row r="146" spans="17:17" s="134" customFormat="1" x14ac:dyDescent="0.15">
      <c r="Q146" s="137"/>
    </row>
    <row r="147" spans="17:17" s="134" customFormat="1" x14ac:dyDescent="0.15">
      <c r="Q147" s="137"/>
    </row>
    <row r="148" spans="17:17" s="134" customFormat="1" x14ac:dyDescent="0.15">
      <c r="Q148" s="137"/>
    </row>
    <row r="149" spans="17:17" s="134" customFormat="1" x14ac:dyDescent="0.15">
      <c r="Q149" s="137"/>
    </row>
    <row r="150" spans="17:17" s="134" customFormat="1" x14ac:dyDescent="0.15">
      <c r="Q150" s="137"/>
    </row>
    <row r="151" spans="17:17" s="134" customFormat="1" x14ac:dyDescent="0.15">
      <c r="Q151" s="137"/>
    </row>
    <row r="152" spans="17:17" s="134" customFormat="1" x14ac:dyDescent="0.15">
      <c r="Q152" s="137"/>
    </row>
    <row r="153" spans="17:17" s="134" customFormat="1" x14ac:dyDescent="0.15">
      <c r="Q153" s="137"/>
    </row>
    <row r="154" spans="17:17" s="134" customFormat="1" x14ac:dyDescent="0.15">
      <c r="Q154" s="137"/>
    </row>
    <row r="155" spans="17:17" s="134" customFormat="1" x14ac:dyDescent="0.15">
      <c r="Q155" s="137"/>
    </row>
    <row r="156" spans="17:17" s="134" customFormat="1" x14ac:dyDescent="0.15">
      <c r="Q156" s="137"/>
    </row>
    <row r="157" spans="17:17" s="134" customFormat="1" x14ac:dyDescent="0.15">
      <c r="Q157" s="137"/>
    </row>
    <row r="158" spans="17:17" s="134" customFormat="1" x14ac:dyDescent="0.15">
      <c r="Q158" s="137"/>
    </row>
    <row r="159" spans="17:17" s="134" customFormat="1" x14ac:dyDescent="0.15">
      <c r="Q159" s="137"/>
    </row>
    <row r="160" spans="17:17" s="134" customFormat="1" x14ac:dyDescent="0.15">
      <c r="Q160" s="137"/>
    </row>
    <row r="161" spans="17:17" s="134" customFormat="1" x14ac:dyDescent="0.15">
      <c r="Q161" s="137"/>
    </row>
    <row r="162" spans="17:17" s="134" customFormat="1" x14ac:dyDescent="0.15">
      <c r="Q162" s="137"/>
    </row>
    <row r="163" spans="17:17" s="134" customFormat="1" x14ac:dyDescent="0.15">
      <c r="Q163" s="137"/>
    </row>
    <row r="164" spans="17:17" s="134" customFormat="1" x14ac:dyDescent="0.15">
      <c r="Q164" s="137"/>
    </row>
    <row r="165" spans="17:17" s="134" customFormat="1" x14ac:dyDescent="0.15">
      <c r="Q165" s="137"/>
    </row>
    <row r="166" spans="17:17" s="134" customFormat="1" x14ac:dyDescent="0.15">
      <c r="Q166" s="137"/>
    </row>
    <row r="167" spans="17:17" s="134" customFormat="1" x14ac:dyDescent="0.15">
      <c r="Q167" s="137"/>
    </row>
    <row r="168" spans="17:17" s="134" customFormat="1" x14ac:dyDescent="0.15">
      <c r="Q168" s="137"/>
    </row>
    <row r="169" spans="17:17" s="134" customFormat="1" x14ac:dyDescent="0.15">
      <c r="Q169" s="137"/>
    </row>
    <row r="170" spans="17:17" s="134" customFormat="1" x14ac:dyDescent="0.15">
      <c r="Q170" s="137"/>
    </row>
    <row r="171" spans="17:17" s="134" customFormat="1" x14ac:dyDescent="0.15">
      <c r="Q171" s="137"/>
    </row>
    <row r="172" spans="17:17" s="134" customFormat="1" x14ac:dyDescent="0.15">
      <c r="Q172" s="137"/>
    </row>
    <row r="173" spans="17:17" s="134" customFormat="1" x14ac:dyDescent="0.15">
      <c r="Q173" s="137"/>
    </row>
    <row r="174" spans="17:17" s="134" customFormat="1" x14ac:dyDescent="0.15">
      <c r="Q174" s="137"/>
    </row>
    <row r="175" spans="17:17" s="134" customFormat="1" x14ac:dyDescent="0.15">
      <c r="Q175" s="137"/>
    </row>
    <row r="176" spans="17:17" s="134" customFormat="1" x14ac:dyDescent="0.15">
      <c r="Q176" s="137"/>
    </row>
    <row r="177" spans="17:17" s="134" customFormat="1" x14ac:dyDescent="0.15">
      <c r="Q177" s="137"/>
    </row>
    <row r="178" spans="17:17" s="134" customFormat="1" x14ac:dyDescent="0.15">
      <c r="Q178" s="137"/>
    </row>
    <row r="179" spans="17:17" s="134" customFormat="1" x14ac:dyDescent="0.15">
      <c r="Q179" s="137"/>
    </row>
    <row r="180" spans="17:17" s="134" customFormat="1" x14ac:dyDescent="0.15">
      <c r="Q180" s="137"/>
    </row>
    <row r="181" spans="17:17" s="134" customFormat="1" x14ac:dyDescent="0.15">
      <c r="Q181" s="137"/>
    </row>
    <row r="182" spans="17:17" s="134" customFormat="1" x14ac:dyDescent="0.15">
      <c r="Q182" s="137"/>
    </row>
    <row r="183" spans="17:17" s="134" customFormat="1" x14ac:dyDescent="0.15">
      <c r="Q183" s="137"/>
    </row>
    <row r="184" spans="17:17" s="134" customFormat="1" x14ac:dyDescent="0.15">
      <c r="Q184" s="137"/>
    </row>
    <row r="185" spans="17:17" s="134" customFormat="1" x14ac:dyDescent="0.15">
      <c r="Q185" s="137"/>
    </row>
    <row r="186" spans="17:17" s="134" customFormat="1" x14ac:dyDescent="0.15">
      <c r="Q186" s="137"/>
    </row>
    <row r="187" spans="17:17" s="134" customFormat="1" x14ac:dyDescent="0.15">
      <c r="Q187" s="137"/>
    </row>
    <row r="188" spans="17:17" s="134" customFormat="1" x14ac:dyDescent="0.15">
      <c r="Q188" s="137"/>
    </row>
    <row r="189" spans="17:17" s="134" customFormat="1" x14ac:dyDescent="0.15">
      <c r="Q189" s="137"/>
    </row>
    <row r="190" spans="17:17" s="134" customFormat="1" x14ac:dyDescent="0.15">
      <c r="Q190" s="137"/>
    </row>
    <row r="191" spans="17:17" s="134" customFormat="1" x14ac:dyDescent="0.15">
      <c r="Q191" s="137"/>
    </row>
    <row r="192" spans="17:17" s="134" customFormat="1" x14ac:dyDescent="0.15">
      <c r="Q192" s="137"/>
    </row>
    <row r="193" spans="17:17" s="134" customFormat="1" x14ac:dyDescent="0.15">
      <c r="Q193" s="137"/>
    </row>
    <row r="194" spans="17:17" s="134" customFormat="1" x14ac:dyDescent="0.15">
      <c r="Q194" s="137"/>
    </row>
    <row r="195" spans="17:17" s="134" customFormat="1" x14ac:dyDescent="0.15">
      <c r="Q195" s="137"/>
    </row>
    <row r="196" spans="17:17" s="134" customFormat="1" x14ac:dyDescent="0.15">
      <c r="Q196" s="137"/>
    </row>
    <row r="197" spans="17:17" s="134" customFormat="1" x14ac:dyDescent="0.15">
      <c r="Q197" s="137"/>
    </row>
    <row r="198" spans="17:17" s="134" customFormat="1" x14ac:dyDescent="0.15">
      <c r="Q198" s="137"/>
    </row>
    <row r="199" spans="17:17" s="134" customFormat="1" x14ac:dyDescent="0.15">
      <c r="Q199" s="137"/>
    </row>
    <row r="200" spans="17:17" s="134" customFormat="1" x14ac:dyDescent="0.15">
      <c r="Q200" s="137"/>
    </row>
    <row r="201" spans="17:17" s="134" customFormat="1" x14ac:dyDescent="0.15">
      <c r="Q201" s="137"/>
    </row>
    <row r="202" spans="17:17" s="134" customFormat="1" x14ac:dyDescent="0.15">
      <c r="Q202" s="137"/>
    </row>
    <row r="203" spans="17:17" s="134" customFormat="1" x14ac:dyDescent="0.15">
      <c r="Q203" s="137"/>
    </row>
    <row r="204" spans="17:17" s="134" customFormat="1" x14ac:dyDescent="0.15">
      <c r="Q204" s="137"/>
    </row>
    <row r="205" spans="17:17" s="134" customFormat="1" x14ac:dyDescent="0.15">
      <c r="Q205" s="137"/>
    </row>
    <row r="206" spans="17:17" s="134" customFormat="1" x14ac:dyDescent="0.15">
      <c r="Q206" s="137"/>
    </row>
    <row r="207" spans="17:17" s="134" customFormat="1" x14ac:dyDescent="0.15">
      <c r="Q207" s="137"/>
    </row>
    <row r="208" spans="17:17" s="134" customFormat="1" x14ac:dyDescent="0.15">
      <c r="Q208" s="137"/>
    </row>
    <row r="209" spans="17:17" s="134" customFormat="1" x14ac:dyDescent="0.15">
      <c r="Q209" s="137"/>
    </row>
    <row r="210" spans="17:17" s="134" customFormat="1" x14ac:dyDescent="0.15">
      <c r="Q210" s="137"/>
    </row>
    <row r="211" spans="17:17" s="134" customFormat="1" x14ac:dyDescent="0.15">
      <c r="Q211" s="137"/>
    </row>
    <row r="212" spans="17:17" s="134" customFormat="1" x14ac:dyDescent="0.15">
      <c r="Q212" s="137"/>
    </row>
    <row r="213" spans="17:17" s="134" customFormat="1" x14ac:dyDescent="0.15">
      <c r="Q213" s="137"/>
    </row>
    <row r="214" spans="17:17" s="134" customFormat="1" x14ac:dyDescent="0.15">
      <c r="Q214" s="137"/>
    </row>
    <row r="215" spans="17:17" s="134" customFormat="1" x14ac:dyDescent="0.15">
      <c r="Q215" s="137"/>
    </row>
    <row r="216" spans="17:17" s="134" customFormat="1" x14ac:dyDescent="0.15">
      <c r="Q216" s="137"/>
    </row>
    <row r="217" spans="17:17" s="134" customFormat="1" x14ac:dyDescent="0.15">
      <c r="Q217" s="137"/>
    </row>
    <row r="218" spans="17:17" s="134" customFormat="1" x14ac:dyDescent="0.15">
      <c r="Q218" s="137"/>
    </row>
    <row r="219" spans="17:17" s="134" customFormat="1" x14ac:dyDescent="0.15">
      <c r="Q219" s="137"/>
    </row>
    <row r="220" spans="17:17" s="134" customFormat="1" x14ac:dyDescent="0.15">
      <c r="Q220" s="137"/>
    </row>
    <row r="221" spans="17:17" s="134" customFormat="1" x14ac:dyDescent="0.15">
      <c r="Q221" s="137"/>
    </row>
    <row r="222" spans="17:17" s="134" customFormat="1" x14ac:dyDescent="0.15">
      <c r="Q222" s="137"/>
    </row>
    <row r="223" spans="17:17" s="134" customFormat="1" x14ac:dyDescent="0.15">
      <c r="Q223" s="137"/>
    </row>
    <row r="224" spans="17:17" s="134" customFormat="1" x14ac:dyDescent="0.15">
      <c r="Q224" s="137"/>
    </row>
    <row r="225" spans="17:17" s="134" customFormat="1" x14ac:dyDescent="0.15">
      <c r="Q225" s="137"/>
    </row>
    <row r="226" spans="17:17" s="134" customFormat="1" x14ac:dyDescent="0.15">
      <c r="Q226" s="137"/>
    </row>
    <row r="227" spans="17:17" s="134" customFormat="1" x14ac:dyDescent="0.15">
      <c r="Q227" s="137"/>
    </row>
    <row r="228" spans="17:17" s="134" customFormat="1" x14ac:dyDescent="0.15">
      <c r="Q228" s="137"/>
    </row>
    <row r="229" spans="17:17" s="134" customFormat="1" x14ac:dyDescent="0.15">
      <c r="Q229" s="137"/>
    </row>
    <row r="230" spans="17:17" s="134" customFormat="1" x14ac:dyDescent="0.15">
      <c r="Q230" s="137"/>
    </row>
    <row r="231" spans="17:17" s="134" customFormat="1" x14ac:dyDescent="0.15">
      <c r="Q231" s="137"/>
    </row>
    <row r="232" spans="17:17" s="134" customFormat="1" x14ac:dyDescent="0.15">
      <c r="Q232" s="137"/>
    </row>
    <row r="233" spans="17:17" s="134" customFormat="1" x14ac:dyDescent="0.15">
      <c r="Q233" s="137"/>
    </row>
    <row r="234" spans="17:17" s="134" customFormat="1" x14ac:dyDescent="0.15">
      <c r="Q234" s="137"/>
    </row>
    <row r="235" spans="17:17" s="134" customFormat="1" x14ac:dyDescent="0.15">
      <c r="Q235" s="137"/>
    </row>
    <row r="236" spans="17:17" s="134" customFormat="1" x14ac:dyDescent="0.15">
      <c r="Q236" s="137"/>
    </row>
    <row r="237" spans="17:17" s="134" customFormat="1" x14ac:dyDescent="0.15">
      <c r="Q237" s="137"/>
    </row>
    <row r="238" spans="17:17" s="134" customFormat="1" x14ac:dyDescent="0.15">
      <c r="Q238" s="137"/>
    </row>
    <row r="239" spans="17:17" s="134" customFormat="1" x14ac:dyDescent="0.15">
      <c r="Q239" s="137"/>
    </row>
    <row r="240" spans="17:17" s="134" customFormat="1" x14ac:dyDescent="0.15">
      <c r="Q240" s="137"/>
    </row>
    <row r="241" spans="17:17" s="134" customFormat="1" x14ac:dyDescent="0.15">
      <c r="Q241" s="137"/>
    </row>
    <row r="242" spans="17:17" s="134" customFormat="1" x14ac:dyDescent="0.15">
      <c r="Q242" s="137"/>
    </row>
    <row r="243" spans="17:17" s="134" customFormat="1" x14ac:dyDescent="0.15">
      <c r="Q243" s="137"/>
    </row>
    <row r="244" spans="17:17" s="134" customFormat="1" x14ac:dyDescent="0.15">
      <c r="Q244" s="137"/>
    </row>
    <row r="245" spans="17:17" s="134" customFormat="1" x14ac:dyDescent="0.15">
      <c r="Q245" s="137"/>
    </row>
    <row r="246" spans="17:17" s="134" customFormat="1" x14ac:dyDescent="0.15">
      <c r="Q246" s="137"/>
    </row>
    <row r="247" spans="17:17" s="134" customFormat="1" x14ac:dyDescent="0.15">
      <c r="Q247" s="137"/>
    </row>
    <row r="248" spans="17:17" s="134" customFormat="1" x14ac:dyDescent="0.15">
      <c r="Q248" s="137"/>
    </row>
    <row r="249" spans="17:17" s="134" customFormat="1" x14ac:dyDescent="0.15">
      <c r="Q249" s="137"/>
    </row>
    <row r="250" spans="17:17" s="134" customFormat="1" x14ac:dyDescent="0.15">
      <c r="Q250" s="137"/>
    </row>
    <row r="251" spans="17:17" s="134" customFormat="1" x14ac:dyDescent="0.15">
      <c r="Q251" s="137"/>
    </row>
    <row r="252" spans="17:17" s="134" customFormat="1" x14ac:dyDescent="0.15">
      <c r="Q252" s="137"/>
    </row>
    <row r="253" spans="17:17" s="134" customFormat="1" x14ac:dyDescent="0.15">
      <c r="Q253" s="137"/>
    </row>
    <row r="254" spans="17:17" s="134" customFormat="1" x14ac:dyDescent="0.15">
      <c r="Q254" s="137"/>
    </row>
    <row r="255" spans="17:17" s="134" customFormat="1" x14ac:dyDescent="0.15">
      <c r="Q255" s="137"/>
    </row>
    <row r="256" spans="17:17" s="134" customFormat="1" x14ac:dyDescent="0.15">
      <c r="Q256" s="137"/>
    </row>
    <row r="257" spans="17:17" s="134" customFormat="1" x14ac:dyDescent="0.15">
      <c r="Q257" s="137"/>
    </row>
    <row r="258" spans="17:17" s="134" customFormat="1" x14ac:dyDescent="0.15">
      <c r="Q258" s="137"/>
    </row>
    <row r="259" spans="17:17" s="134" customFormat="1" x14ac:dyDescent="0.15">
      <c r="Q259" s="137"/>
    </row>
    <row r="260" spans="17:17" s="134" customFormat="1" x14ac:dyDescent="0.15">
      <c r="Q260" s="137"/>
    </row>
    <row r="261" spans="17:17" s="134" customFormat="1" x14ac:dyDescent="0.15">
      <c r="Q261" s="137"/>
    </row>
    <row r="262" spans="17:17" s="134" customFormat="1" x14ac:dyDescent="0.15">
      <c r="Q262" s="137"/>
    </row>
    <row r="263" spans="17:17" s="134" customFormat="1" x14ac:dyDescent="0.15">
      <c r="Q263" s="137"/>
    </row>
    <row r="264" spans="17:17" s="134" customFormat="1" x14ac:dyDescent="0.15">
      <c r="Q264" s="137"/>
    </row>
    <row r="265" spans="17:17" s="134" customFormat="1" x14ac:dyDescent="0.15">
      <c r="Q265" s="137"/>
    </row>
    <row r="266" spans="17:17" s="134" customFormat="1" x14ac:dyDescent="0.15">
      <c r="Q266" s="137"/>
    </row>
    <row r="267" spans="17:17" s="134" customFormat="1" x14ac:dyDescent="0.15">
      <c r="Q267" s="137"/>
    </row>
    <row r="268" spans="17:17" s="134" customFormat="1" x14ac:dyDescent="0.15">
      <c r="Q268" s="137"/>
    </row>
    <row r="269" spans="17:17" s="134" customFormat="1" x14ac:dyDescent="0.15">
      <c r="Q269" s="137"/>
    </row>
    <row r="270" spans="17:17" s="134" customFormat="1" x14ac:dyDescent="0.15">
      <c r="Q270" s="137"/>
    </row>
    <row r="271" spans="17:17" s="134" customFormat="1" x14ac:dyDescent="0.15">
      <c r="Q271" s="137"/>
    </row>
    <row r="272" spans="17:17" s="134" customFormat="1" x14ac:dyDescent="0.15">
      <c r="Q272" s="137"/>
    </row>
    <row r="273" spans="17:17" s="134" customFormat="1" x14ac:dyDescent="0.15">
      <c r="Q273" s="137"/>
    </row>
    <row r="274" spans="17:17" s="134" customFormat="1" x14ac:dyDescent="0.15">
      <c r="Q274" s="137"/>
    </row>
    <row r="275" spans="17:17" s="134" customFormat="1" x14ac:dyDescent="0.15">
      <c r="Q275" s="137"/>
    </row>
    <row r="276" spans="17:17" s="134" customFormat="1" x14ac:dyDescent="0.15">
      <c r="Q276" s="137"/>
    </row>
    <row r="277" spans="17:17" s="134" customFormat="1" x14ac:dyDescent="0.15">
      <c r="Q277" s="137"/>
    </row>
    <row r="278" spans="17:17" s="134" customFormat="1" x14ac:dyDescent="0.15">
      <c r="Q278" s="137"/>
    </row>
    <row r="279" spans="17:17" s="134" customFormat="1" x14ac:dyDescent="0.15">
      <c r="Q279" s="137"/>
    </row>
    <row r="280" spans="17:17" s="134" customFormat="1" x14ac:dyDescent="0.15">
      <c r="Q280" s="137"/>
    </row>
    <row r="281" spans="17:17" s="134" customFormat="1" x14ac:dyDescent="0.15">
      <c r="Q281" s="137"/>
    </row>
    <row r="282" spans="17:17" s="134" customFormat="1" x14ac:dyDescent="0.15">
      <c r="Q282" s="137"/>
    </row>
    <row r="283" spans="17:17" s="134" customFormat="1" x14ac:dyDescent="0.15">
      <c r="Q283" s="137"/>
    </row>
    <row r="284" spans="17:17" s="134" customFormat="1" x14ac:dyDescent="0.15">
      <c r="Q284" s="137"/>
    </row>
    <row r="285" spans="17:17" s="134" customFormat="1" x14ac:dyDescent="0.15">
      <c r="Q285" s="137"/>
    </row>
    <row r="286" spans="17:17" s="134" customFormat="1" x14ac:dyDescent="0.15">
      <c r="Q286" s="137"/>
    </row>
    <row r="287" spans="17:17" s="134" customFormat="1" x14ac:dyDescent="0.15">
      <c r="Q287" s="137"/>
    </row>
    <row r="288" spans="17:17" s="134" customFormat="1" x14ac:dyDescent="0.15">
      <c r="Q288" s="137"/>
    </row>
    <row r="289" spans="17:17" s="134" customFormat="1" x14ac:dyDescent="0.15">
      <c r="Q289" s="137"/>
    </row>
    <row r="290" spans="17:17" s="134" customFormat="1" x14ac:dyDescent="0.15">
      <c r="Q290" s="137"/>
    </row>
    <row r="291" spans="17:17" s="134" customFormat="1" x14ac:dyDescent="0.15">
      <c r="Q291" s="137"/>
    </row>
    <row r="292" spans="17:17" s="134" customFormat="1" x14ac:dyDescent="0.15">
      <c r="Q292" s="137"/>
    </row>
    <row r="293" spans="17:17" s="134" customFormat="1" x14ac:dyDescent="0.15">
      <c r="Q293" s="137"/>
    </row>
    <row r="294" spans="17:17" s="134" customFormat="1" x14ac:dyDescent="0.15">
      <c r="Q294" s="137"/>
    </row>
    <row r="295" spans="17:17" s="134" customFormat="1" x14ac:dyDescent="0.15">
      <c r="Q295" s="137"/>
    </row>
    <row r="296" spans="17:17" s="134" customFormat="1" x14ac:dyDescent="0.15">
      <c r="Q296" s="137"/>
    </row>
    <row r="297" spans="17:17" s="134" customFormat="1" x14ac:dyDescent="0.15">
      <c r="Q297" s="137"/>
    </row>
    <row r="298" spans="17:17" s="134" customFormat="1" x14ac:dyDescent="0.15">
      <c r="Q298" s="137"/>
    </row>
    <row r="299" spans="17:17" s="134" customFormat="1" x14ac:dyDescent="0.15">
      <c r="Q299" s="137"/>
    </row>
    <row r="300" spans="17:17" s="134" customFormat="1" x14ac:dyDescent="0.15">
      <c r="Q300" s="137"/>
    </row>
    <row r="301" spans="17:17" s="134" customFormat="1" x14ac:dyDescent="0.15">
      <c r="Q301" s="137"/>
    </row>
    <row r="302" spans="17:17" s="134" customFormat="1" x14ac:dyDescent="0.15">
      <c r="Q302" s="137"/>
    </row>
    <row r="303" spans="17:17" s="134" customFormat="1" x14ac:dyDescent="0.15">
      <c r="Q303" s="137"/>
    </row>
    <row r="304" spans="17:17" s="134" customFormat="1" x14ac:dyDescent="0.15">
      <c r="Q304" s="137"/>
    </row>
    <row r="305" spans="17:17" s="134" customFormat="1" x14ac:dyDescent="0.15">
      <c r="Q305" s="137"/>
    </row>
    <row r="306" spans="17:17" s="134" customFormat="1" x14ac:dyDescent="0.15">
      <c r="Q306" s="137"/>
    </row>
    <row r="307" spans="17:17" s="134" customFormat="1" x14ac:dyDescent="0.15">
      <c r="Q307" s="137"/>
    </row>
    <row r="308" spans="17:17" s="134" customFormat="1" x14ac:dyDescent="0.15">
      <c r="Q308" s="137"/>
    </row>
    <row r="309" spans="17:17" s="134" customFormat="1" x14ac:dyDescent="0.15">
      <c r="Q309" s="137"/>
    </row>
    <row r="310" spans="17:17" s="134" customFormat="1" x14ac:dyDescent="0.15">
      <c r="Q310" s="137"/>
    </row>
    <row r="311" spans="17:17" s="134" customFormat="1" x14ac:dyDescent="0.15">
      <c r="Q311" s="137"/>
    </row>
    <row r="312" spans="17:17" s="134" customFormat="1" x14ac:dyDescent="0.15">
      <c r="Q312" s="137"/>
    </row>
    <row r="313" spans="17:17" s="134" customFormat="1" x14ac:dyDescent="0.15">
      <c r="Q313" s="137"/>
    </row>
    <row r="314" spans="17:17" s="134" customFormat="1" x14ac:dyDescent="0.15">
      <c r="Q314" s="137"/>
    </row>
    <row r="315" spans="17:17" s="134" customFormat="1" x14ac:dyDescent="0.15">
      <c r="Q315" s="137"/>
    </row>
    <row r="316" spans="17:17" s="134" customFormat="1" x14ac:dyDescent="0.15">
      <c r="Q316" s="137"/>
    </row>
    <row r="317" spans="17:17" s="134" customFormat="1" x14ac:dyDescent="0.15">
      <c r="Q317" s="137"/>
    </row>
    <row r="318" spans="17:17" s="134" customFormat="1" x14ac:dyDescent="0.15">
      <c r="Q318" s="137"/>
    </row>
    <row r="319" spans="17:17" s="134" customFormat="1" x14ac:dyDescent="0.15">
      <c r="Q319" s="137"/>
    </row>
    <row r="320" spans="17:17" s="134" customFormat="1" x14ac:dyDescent="0.15">
      <c r="Q320" s="137"/>
    </row>
    <row r="321" spans="17:17" s="134" customFormat="1" x14ac:dyDescent="0.15">
      <c r="Q321" s="137"/>
    </row>
    <row r="322" spans="17:17" s="134" customFormat="1" x14ac:dyDescent="0.15">
      <c r="Q322" s="137"/>
    </row>
    <row r="323" spans="17:17" s="134" customFormat="1" x14ac:dyDescent="0.15">
      <c r="Q323" s="137"/>
    </row>
    <row r="324" spans="17:17" s="134" customFormat="1" x14ac:dyDescent="0.15">
      <c r="Q324" s="137"/>
    </row>
    <row r="325" spans="17:17" s="134" customFormat="1" x14ac:dyDescent="0.15">
      <c r="Q325" s="137"/>
    </row>
    <row r="326" spans="17:17" s="134" customFormat="1" x14ac:dyDescent="0.15">
      <c r="Q326" s="137"/>
    </row>
    <row r="327" spans="17:17" s="134" customFormat="1" x14ac:dyDescent="0.15">
      <c r="Q327" s="137"/>
    </row>
    <row r="328" spans="17:17" s="134" customFormat="1" x14ac:dyDescent="0.15">
      <c r="Q328" s="181"/>
    </row>
  </sheetData>
  <mergeCells count="16">
    <mergeCell ref="A1:D1"/>
    <mergeCell ref="A2:D2"/>
    <mergeCell ref="A3:D3"/>
    <mergeCell ref="A6:Q6"/>
    <mergeCell ref="A7:A9"/>
    <mergeCell ref="B7:B9"/>
    <mergeCell ref="C7:C9"/>
    <mergeCell ref="D7:D9"/>
    <mergeCell ref="E7:E9"/>
    <mergeCell ref="F7:F9"/>
    <mergeCell ref="G7:P7"/>
    <mergeCell ref="Q7:Q9"/>
    <mergeCell ref="G8:G9"/>
    <mergeCell ref="H8:L8"/>
    <mergeCell ref="M8:N8"/>
    <mergeCell ref="O8:P8"/>
  </mergeCells>
  <hyperlinks>
    <hyperlink ref="F21" r:id="rId1" display="thicamnhung.ngo@ttigroup.com.vn"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70"/>
  <sheetViews>
    <sheetView workbookViewId="0">
      <selection activeCell="P5" sqref="P5"/>
    </sheetView>
  </sheetViews>
  <sheetFormatPr defaultColWidth="8.94921875" defaultRowHeight="14.25" x14ac:dyDescent="0.15"/>
  <cols>
    <col min="1" max="1" width="4.90234375" style="17" customWidth="1"/>
    <col min="2" max="2" width="40.69921875" style="18" customWidth="1"/>
    <col min="3" max="3" width="12.01171875" style="18" customWidth="1"/>
    <col min="4" max="4" width="8.45703125" style="1" bestFit="1" customWidth="1"/>
    <col min="5" max="5" width="11.15234375" style="1" bestFit="1" customWidth="1"/>
    <col min="6" max="6" width="7.96484375" style="1" customWidth="1"/>
    <col min="7" max="7" width="7.23046875" style="1" bestFit="1" customWidth="1"/>
    <col min="8" max="8" width="10.41796875" style="1" customWidth="1"/>
    <col min="9" max="9" width="10.54296875" style="1" customWidth="1"/>
    <col min="10" max="10" width="10.296875" style="1" customWidth="1"/>
    <col min="11" max="11" width="11.3984375" style="1" customWidth="1"/>
    <col min="12" max="14" width="8.94921875" style="1"/>
    <col min="15" max="15" width="27.08984375" style="1" customWidth="1"/>
    <col min="16" max="16" width="24.76171875" style="1" customWidth="1"/>
    <col min="17" max="16384" width="8.94921875" style="1"/>
  </cols>
  <sheetData>
    <row r="1" spans="1:16" ht="24.95" customHeight="1" x14ac:dyDescent="0.15">
      <c r="A1" s="200" t="s">
        <v>1566</v>
      </c>
      <c r="B1" s="200"/>
      <c r="C1" s="200"/>
      <c r="D1" s="200"/>
      <c r="E1" s="200"/>
      <c r="F1" s="200"/>
      <c r="G1" s="200"/>
      <c r="H1" s="200"/>
    </row>
    <row r="2" spans="1:16" ht="18" customHeight="1" x14ac:dyDescent="0.15">
      <c r="A2" s="201"/>
      <c r="B2" s="201"/>
      <c r="C2" s="201"/>
      <c r="D2" s="201"/>
      <c r="E2" s="201"/>
      <c r="F2" s="201"/>
      <c r="G2" s="201"/>
      <c r="H2" s="201"/>
    </row>
    <row r="3" spans="1:16" ht="18.75" customHeight="1" x14ac:dyDescent="0.15">
      <c r="A3" s="202" t="s">
        <v>0</v>
      </c>
      <c r="B3" s="202" t="s">
        <v>1567</v>
      </c>
      <c r="C3" s="204" t="s">
        <v>1729</v>
      </c>
      <c r="D3" s="205"/>
      <c r="E3" s="205"/>
      <c r="F3" s="205"/>
      <c r="G3" s="205"/>
      <c r="H3" s="206"/>
      <c r="I3" s="207" t="s">
        <v>1610</v>
      </c>
      <c r="J3" s="208"/>
      <c r="K3" s="208"/>
      <c r="L3" s="208"/>
      <c r="M3" s="208"/>
      <c r="N3" s="209"/>
      <c r="O3" s="199" t="s">
        <v>1613</v>
      </c>
      <c r="P3" s="199"/>
    </row>
    <row r="4" spans="1:16" ht="18.75" customHeight="1" x14ac:dyDescent="0.15">
      <c r="A4" s="203"/>
      <c r="B4" s="203"/>
      <c r="C4" s="2" t="s">
        <v>12</v>
      </c>
      <c r="D4" s="2" t="s">
        <v>1568</v>
      </c>
      <c r="E4" s="2" t="s">
        <v>14</v>
      </c>
      <c r="F4" s="2" t="s">
        <v>15</v>
      </c>
      <c r="G4" s="2" t="s">
        <v>16</v>
      </c>
      <c r="H4" s="3" t="s">
        <v>8</v>
      </c>
      <c r="I4" s="2" t="s">
        <v>12</v>
      </c>
      <c r="J4" s="2" t="s">
        <v>1568</v>
      </c>
      <c r="K4" s="2" t="s">
        <v>14</v>
      </c>
      <c r="L4" s="2" t="s">
        <v>15</v>
      </c>
      <c r="M4" s="2" t="s">
        <v>16</v>
      </c>
      <c r="N4" s="3" t="s">
        <v>8</v>
      </c>
      <c r="O4" s="26" t="s">
        <v>1611</v>
      </c>
      <c r="P4" s="26" t="s">
        <v>1612</v>
      </c>
    </row>
    <row r="5" spans="1:16" ht="31.5" customHeight="1" x14ac:dyDescent="0.15">
      <c r="A5" s="4"/>
      <c r="B5" s="5"/>
      <c r="C5" s="6">
        <f>SUM(C6:C51)</f>
        <v>2</v>
      </c>
      <c r="D5" s="6">
        <f>SUM(D6:D51)</f>
        <v>570</v>
      </c>
      <c r="E5" s="7">
        <f>SUM(E6:E51)</f>
        <v>587</v>
      </c>
      <c r="F5" s="7">
        <f>SUM(F6:F51)</f>
        <v>367</v>
      </c>
      <c r="G5" s="8">
        <f>SUM(G6:G51)</f>
        <v>29804</v>
      </c>
      <c r="H5" s="9">
        <f>C5+D5+E5+G5+F5</f>
        <v>31330</v>
      </c>
      <c r="I5" s="6">
        <f>SUM(I6:I51)</f>
        <v>2</v>
      </c>
      <c r="J5" s="6">
        <f>SUM(J6:J51)</f>
        <v>438</v>
      </c>
      <c r="K5" s="7">
        <f>SUM(K6:K51)</f>
        <v>392</v>
      </c>
      <c r="L5" s="7">
        <f>SUM(L6:L51)</f>
        <v>224</v>
      </c>
      <c r="M5" s="8">
        <f>SUM(M6:M51)</f>
        <v>47509</v>
      </c>
      <c r="N5" s="9">
        <f>I5+J5+K5+M5+L5</f>
        <v>48565</v>
      </c>
      <c r="O5" s="182">
        <v>30107</v>
      </c>
      <c r="P5" s="27">
        <f>N5-O5</f>
        <v>18458</v>
      </c>
    </row>
    <row r="6" spans="1:16" ht="24.95" customHeight="1" x14ac:dyDescent="0.15">
      <c r="A6" s="11">
        <v>1</v>
      </c>
      <c r="B6" s="12" t="s">
        <v>1569</v>
      </c>
      <c r="C6" s="12"/>
      <c r="D6" s="13">
        <f>1+5+1+1+1+1+1+1+1+1+1+1+8+1+1+1+1+1</f>
        <v>29</v>
      </c>
      <c r="E6" s="13">
        <f>1+1+1</f>
        <v>3</v>
      </c>
      <c r="F6" s="14"/>
      <c r="G6" s="15"/>
      <c r="H6" s="16">
        <f t="shared" ref="H6:H19" si="0">D6+E6+G6+F6</f>
        <v>32</v>
      </c>
      <c r="I6" s="12"/>
      <c r="J6" s="13">
        <f>1+5+1+1+1+1+1+1+1+1+1+1</f>
        <v>16</v>
      </c>
      <c r="K6" s="13">
        <f>1+1</f>
        <v>2</v>
      </c>
      <c r="L6" s="14"/>
      <c r="M6" s="15"/>
      <c r="N6" s="16">
        <f t="shared" ref="N6:N20" si="1">J6+K6+M6+L6</f>
        <v>18</v>
      </c>
      <c r="O6" s="10"/>
    </row>
    <row r="7" spans="1:16" ht="53.25" customHeight="1" x14ac:dyDescent="0.15">
      <c r="A7" s="11">
        <v>2</v>
      </c>
      <c r="B7" s="12" t="s">
        <v>1570</v>
      </c>
      <c r="C7" s="12"/>
      <c r="D7" s="13">
        <f>1+1+1+1+1+3+2+4+1+1+5+1+3+10+4+1+2+2+2+1+3+4+2+1+1+2+7+1+5+1+1+2+3+3+1+1+21+5+1+3+1+2+4+1+1+2+1+1+1+2+2+4+1+2+1+2+15+1+4+1+1+3+2+1+3+2+4+2+7+2+1+1+1+4+2+1+1+1+2+1+1+4+1+1+1+1+2+2+1+1+1+1+1+1+1+1+1+7+1+2+5+3+4+1+2+2+2+2+2</f>
        <v>261</v>
      </c>
      <c r="E7" s="13">
        <f>2+5+1+2+2+2+1+1+2+2+1+2+1+20+1+2+1+1+3+10+1+1+1+1+1+1+4+2+2+3+2+2+4+3+3+1+1+2+2+2+1+3+3+1+1+1+2+1+1+2+2+1+2+3+2+4+10+10+10+1+1+3+1+1+3+3</f>
        <v>174</v>
      </c>
      <c r="F7" s="14">
        <f>1+10+8+3+2+10+1+1+1+1</f>
        <v>38</v>
      </c>
      <c r="G7" s="15">
        <f>53+5+1+3</f>
        <v>62</v>
      </c>
      <c r="H7" s="16">
        <f>D7+E7+G7+F7</f>
        <v>535</v>
      </c>
      <c r="I7" s="12"/>
      <c r="J7" s="13">
        <f>3+2+4+1+5+1+3+3+2+1+10+4+1+2+2+2+1+3+4+2+1+1+2+7+1+5+1+1+1+2+3+3+1+3+1+2+5+1+3+1+2+4+1+1+2+1+1+1+2+2+4+5+1+2+1+2+15+1+4+1+5+1+3+2+1+3+1+2+4+2+7+2+1+1+1+4+1</f>
        <v>195</v>
      </c>
      <c r="K7" s="13">
        <f>5+2+1+11+2+2+1+1+2+2+2+1+20+1+3+10+1+1+5+1+3+2+3+1+1+1+1+1+4+2+2+3+2+2+4+3+3+1+1</f>
        <v>114</v>
      </c>
      <c r="L7" s="14">
        <f>1+10+8+3+1+2+2+2+4</f>
        <v>33</v>
      </c>
      <c r="M7" s="15">
        <f>53</f>
        <v>53</v>
      </c>
      <c r="N7" s="16">
        <f>J7+K7+M7+L7</f>
        <v>395</v>
      </c>
      <c r="O7" s="10"/>
    </row>
    <row r="8" spans="1:16" ht="41.25" customHeight="1" x14ac:dyDescent="0.15">
      <c r="A8" s="11">
        <v>3</v>
      </c>
      <c r="B8" s="12" t="s">
        <v>1571</v>
      </c>
      <c r="C8" s="12"/>
      <c r="D8" s="13">
        <f>1+9+2+4+1+2+2+1</f>
        <v>22</v>
      </c>
      <c r="E8" s="13">
        <f>1+3+10+4+2+3</f>
        <v>23</v>
      </c>
      <c r="F8" s="14">
        <f>30+20+1+1+2</f>
        <v>54</v>
      </c>
      <c r="G8" s="15">
        <f>5000+1000+502+300+250+2000+500+500+3300+1500+500+413+100+200+1+20+55+2+30+1+4+109+47+5+500+300+200+2000+200+1000+100+8</f>
        <v>20647</v>
      </c>
      <c r="H8" s="16">
        <f t="shared" si="0"/>
        <v>20746</v>
      </c>
      <c r="I8" s="12"/>
      <c r="J8" s="13">
        <f>1+9+2+4+1</f>
        <v>17</v>
      </c>
      <c r="K8" s="13">
        <f>1+3</f>
        <v>4</v>
      </c>
      <c r="L8" s="14">
        <f>2+30+20</f>
        <v>52</v>
      </c>
      <c r="M8" s="15">
        <f>5000+1000+502+500+250+2000+500+500+4+300+27+3300+1500+500+413+100+200+1+20+55+2+2000+1000+500+250+500+50+500+200+1000+2000+1500+600+300+300+2000+1000+1000+500+4000+500</f>
        <v>36374</v>
      </c>
      <c r="N8" s="16">
        <f t="shared" si="1"/>
        <v>36447</v>
      </c>
      <c r="O8" s="10"/>
    </row>
    <row r="9" spans="1:16" ht="41.25" customHeight="1" x14ac:dyDescent="0.15">
      <c r="A9" s="11">
        <v>4</v>
      </c>
      <c r="B9" s="12" t="s">
        <v>1572</v>
      </c>
      <c r="C9" s="12"/>
      <c r="D9" s="13">
        <f>1+2+1+1+1+1+1+3+1+1+1+1+1+1+2+1+1+1+1+1+1+1+1+1+1+1+2+2+1+1+2+1+1+1</f>
        <v>41</v>
      </c>
      <c r="E9" s="13">
        <f>1+2+1+1+1+1+1+1+2+1+3+1+1+1+4</f>
        <v>22</v>
      </c>
      <c r="F9" s="14"/>
      <c r="G9" s="15"/>
      <c r="H9" s="16">
        <f t="shared" si="0"/>
        <v>63</v>
      </c>
      <c r="I9" s="12"/>
      <c r="J9" s="13">
        <f>1+2+1+1+1+1+1+3+1+1+1+1+1+1+2+1+1+1+1+1+1+1+80</f>
        <v>106</v>
      </c>
      <c r="K9" s="13">
        <f>1+2+1+1+1+1+1+1</f>
        <v>9</v>
      </c>
      <c r="L9" s="14"/>
      <c r="M9" s="15"/>
      <c r="N9" s="16">
        <f t="shared" si="1"/>
        <v>115</v>
      </c>
      <c r="O9" s="10"/>
    </row>
    <row r="10" spans="1:16" ht="41.25" customHeight="1" x14ac:dyDescent="0.15">
      <c r="A10" s="11">
        <v>5</v>
      </c>
      <c r="B10" s="12" t="s">
        <v>1573</v>
      </c>
      <c r="C10" s="12"/>
      <c r="D10" s="13">
        <f>2+1+2</f>
        <v>5</v>
      </c>
      <c r="E10" s="13">
        <f>1+1+1</f>
        <v>3</v>
      </c>
      <c r="F10" s="14">
        <f>1+1+1+1+2+1+5+3+1+3+1+2+5+1+1+3+1+1+1+1</f>
        <v>36</v>
      </c>
      <c r="G10" s="15">
        <f>4+1+10+2+3+2+100+6+3+1+1+1+1+50+1+10</f>
        <v>196</v>
      </c>
      <c r="H10" s="16">
        <f t="shared" si="0"/>
        <v>240</v>
      </c>
      <c r="I10" s="12"/>
      <c r="J10" s="13">
        <f>2+1+2</f>
        <v>5</v>
      </c>
      <c r="K10" s="13"/>
      <c r="L10" s="14">
        <f>1+1+2+1+5+3+1+3+1+2+5+1</f>
        <v>26</v>
      </c>
      <c r="M10" s="15">
        <f>4+1+10+2+3+2+100+6+3+1+1+100+50+400+100</f>
        <v>783</v>
      </c>
      <c r="N10" s="16">
        <f t="shared" si="1"/>
        <v>814</v>
      </c>
      <c r="O10" s="10"/>
    </row>
    <row r="11" spans="1:16" ht="24.95" customHeight="1" x14ac:dyDescent="0.15">
      <c r="A11" s="11">
        <v>6</v>
      </c>
      <c r="B11" s="12" t="s">
        <v>1574</v>
      </c>
      <c r="C11" s="12"/>
      <c r="D11" s="13"/>
      <c r="E11" s="13"/>
      <c r="F11" s="14"/>
      <c r="G11" s="15"/>
      <c r="H11" s="16">
        <f t="shared" si="0"/>
        <v>0</v>
      </c>
      <c r="I11" s="12"/>
      <c r="J11" s="13"/>
      <c r="K11" s="13"/>
      <c r="L11" s="14"/>
      <c r="M11" s="15"/>
      <c r="N11" s="16">
        <f t="shared" si="1"/>
        <v>0</v>
      </c>
      <c r="O11" s="10"/>
    </row>
    <row r="12" spans="1:16" ht="24.95" customHeight="1" x14ac:dyDescent="0.15">
      <c r="A12" s="11">
        <v>7</v>
      </c>
      <c r="B12" s="12" t="s">
        <v>1575</v>
      </c>
      <c r="C12" s="12"/>
      <c r="D12" s="13">
        <f>4+1+2+1+1+1+1+1+1+2+1+1+1+1+1+2+1+1+40+2+3+1</f>
        <v>70</v>
      </c>
      <c r="E12" s="13">
        <f>2+1+1+1+1+1+1+6+30+2+1+2+1+10+2+1+10+5+1+2+1+1+1+8+2+1+1+2</f>
        <v>98</v>
      </c>
      <c r="F12" s="14">
        <f>10+3+5+6+20+5+3+1+4+1+1+1+4</f>
        <v>64</v>
      </c>
      <c r="G12" s="15">
        <f>10+50+14+10+6+5+5+30+10+15+7+30+10+5+4+5+260+400+63+5+1</f>
        <v>945</v>
      </c>
      <c r="H12" s="16">
        <f t="shared" si="0"/>
        <v>1177</v>
      </c>
      <c r="I12" s="12"/>
      <c r="J12" s="13">
        <f>4+1+2+1+1+1+1+1+1+2+1+1</f>
        <v>17</v>
      </c>
      <c r="K12" s="13">
        <v>52</v>
      </c>
      <c r="L12" s="14">
        <f>10+6+2+20+2+5+3+20</f>
        <v>68</v>
      </c>
      <c r="M12" s="15">
        <f>10+50+14+10+6+5+5+10+10+100</f>
        <v>220</v>
      </c>
      <c r="N12" s="16">
        <f t="shared" si="1"/>
        <v>357</v>
      </c>
      <c r="O12" s="10"/>
    </row>
    <row r="13" spans="1:16" ht="35.25" customHeight="1" x14ac:dyDescent="0.15">
      <c r="A13" s="11">
        <v>8</v>
      </c>
      <c r="B13" s="12" t="s">
        <v>1576</v>
      </c>
      <c r="C13" s="12"/>
      <c r="D13" s="13">
        <f>4+2+1+2+1+1+3+1+1+1+1+1+1+1+1+1+1+1+1+1+1+1+2+1+1+1+1+1+1+1+1+1+2+1+1+1+6+12+1+1+2+3+9+2</f>
        <v>81</v>
      </c>
      <c r="E13" s="13">
        <f>1+4+2+4+30+3+5+1+5+2+10+30+10+10+7+3+1+3+2+1+2+1+1+4+1+1+1+2</f>
        <v>147</v>
      </c>
      <c r="F13" s="14">
        <f>1+2+1+1+4+1+1+6+2+24+16</f>
        <v>59</v>
      </c>
      <c r="G13" s="15">
        <f>500+2+2+1000+1+2+10+1+305+500+1+21+100+3+20+1+32+5+100+50+5+50+500+1000+8+10+120</f>
        <v>4349</v>
      </c>
      <c r="H13" s="16">
        <f t="shared" si="0"/>
        <v>4636</v>
      </c>
      <c r="I13" s="12"/>
      <c r="J13" s="13">
        <f>4+2+1+2+1+1+3+1+1+1+1+1+1+1+1+1+1+1+1+1+1+1+2+1+1+1</f>
        <v>34</v>
      </c>
      <c r="K13" s="13">
        <f>1+4+2+1+2+5+1+4+30+3+5+1+5+2+10+30+10+7+3+1</f>
        <v>127</v>
      </c>
      <c r="L13" s="14">
        <f>1+2+1+1+1+1+1+4</f>
        <v>12</v>
      </c>
      <c r="M13" s="15">
        <f>500+2+2+1000+1+2+10+1+305+500+1+21+500+2000+100+500+500</f>
        <v>5945</v>
      </c>
      <c r="N13" s="16">
        <f t="shared" si="1"/>
        <v>6118</v>
      </c>
    </row>
    <row r="14" spans="1:16" ht="36.75" customHeight="1" x14ac:dyDescent="0.15">
      <c r="A14" s="11">
        <v>9</v>
      </c>
      <c r="B14" s="12" t="s">
        <v>1577</v>
      </c>
      <c r="C14" s="12"/>
      <c r="D14" s="13">
        <f>2+1+1+1+1+1+1+2+1+1+2+1+1+1</f>
        <v>17</v>
      </c>
      <c r="E14" s="13">
        <f>1+1+1+10+20+1+1+1</f>
        <v>36</v>
      </c>
      <c r="F14" s="14">
        <f>5+2</f>
        <v>7</v>
      </c>
      <c r="G14" s="15">
        <f>50+9+20+10+1+1+5</f>
        <v>96</v>
      </c>
      <c r="H14" s="16">
        <f t="shared" si="0"/>
        <v>156</v>
      </c>
      <c r="I14" s="12"/>
      <c r="J14" s="13">
        <f>2+1+1+1+1+1+1+2+1+1</f>
        <v>12</v>
      </c>
      <c r="K14" s="13">
        <f>1+1+1+10+20+1</f>
        <v>34</v>
      </c>
      <c r="L14" s="14">
        <f>5+2</f>
        <v>7</v>
      </c>
      <c r="M14" s="15">
        <f>50+9+20+10+1+250+30</f>
        <v>370</v>
      </c>
      <c r="N14" s="16">
        <f t="shared" si="1"/>
        <v>423</v>
      </c>
    </row>
    <row r="15" spans="1:16" ht="39" customHeight="1" x14ac:dyDescent="0.15">
      <c r="A15" s="11">
        <v>10</v>
      </c>
      <c r="B15" s="12" t="s">
        <v>1578</v>
      </c>
      <c r="C15" s="12"/>
      <c r="D15" s="13">
        <v>1</v>
      </c>
      <c r="E15" s="13">
        <f>8+1+1</f>
        <v>10</v>
      </c>
      <c r="F15" s="14">
        <f>15+63+1+2</f>
        <v>81</v>
      </c>
      <c r="G15" s="15">
        <f>6+10+4+10+30+4+10+10+150+250+150+210+10+3+70+102+100+2+200+12+20+106+500+50+5+100</f>
        <v>2124</v>
      </c>
      <c r="H15" s="16">
        <f t="shared" si="0"/>
        <v>2216</v>
      </c>
      <c r="I15" s="12"/>
      <c r="J15" s="13">
        <f>2+2</f>
        <v>4</v>
      </c>
      <c r="K15" s="13">
        <f>8</f>
        <v>8</v>
      </c>
      <c r="L15" s="14">
        <f>15</f>
        <v>15</v>
      </c>
      <c r="M15" s="15">
        <f>1028+50+150+100+200+150+250+100+130+200</f>
        <v>2358</v>
      </c>
      <c r="N15" s="16">
        <f t="shared" si="1"/>
        <v>2385</v>
      </c>
    </row>
    <row r="16" spans="1:16" ht="24.95" customHeight="1" x14ac:dyDescent="0.15">
      <c r="A16" s="11">
        <v>11</v>
      </c>
      <c r="B16" s="12" t="s">
        <v>1579</v>
      </c>
      <c r="C16" s="12"/>
      <c r="D16" s="13">
        <f>1+1+1+1+1+1+1+1+1</f>
        <v>9</v>
      </c>
      <c r="E16" s="13">
        <f>2+1+2</f>
        <v>5</v>
      </c>
      <c r="F16" s="14">
        <f>1+1+2</f>
        <v>4</v>
      </c>
      <c r="G16" s="15">
        <f>2</f>
        <v>2</v>
      </c>
      <c r="H16" s="16">
        <f t="shared" si="0"/>
        <v>20</v>
      </c>
      <c r="I16" s="12"/>
      <c r="J16" s="13">
        <f>1+1+1</f>
        <v>3</v>
      </c>
      <c r="K16" s="13">
        <f>2+1</f>
        <v>3</v>
      </c>
      <c r="L16" s="14">
        <f>1</f>
        <v>1</v>
      </c>
      <c r="M16" s="15"/>
      <c r="N16" s="16">
        <f t="shared" si="1"/>
        <v>7</v>
      </c>
    </row>
    <row r="17" spans="1:14" x14ac:dyDescent="0.15">
      <c r="A17" s="11">
        <v>12</v>
      </c>
      <c r="B17" s="12" t="s">
        <v>1580</v>
      </c>
      <c r="C17" s="12"/>
      <c r="D17" s="13">
        <f>1+4+3+2+1+4+1+1</f>
        <v>17</v>
      </c>
      <c r="E17" s="13">
        <f>1+4+1+25+2+1+1+15+1+2+4+1</f>
        <v>58</v>
      </c>
      <c r="F17" s="14">
        <f>1+1+7</f>
        <v>9</v>
      </c>
      <c r="G17" s="15">
        <f>5+1+100</f>
        <v>106</v>
      </c>
      <c r="H17" s="16">
        <f t="shared" si="0"/>
        <v>190</v>
      </c>
      <c r="I17" s="12"/>
      <c r="J17" s="13">
        <f>1+4+3+2+1+4</f>
        <v>15</v>
      </c>
      <c r="K17" s="13">
        <f>1+4+1+25</f>
        <v>31</v>
      </c>
      <c r="L17" s="14"/>
      <c r="M17" s="15">
        <f>5+1+50</f>
        <v>56</v>
      </c>
      <c r="N17" s="16">
        <f t="shared" si="1"/>
        <v>102</v>
      </c>
    </row>
    <row r="18" spans="1:14" ht="27" x14ac:dyDescent="0.15">
      <c r="A18" s="11">
        <v>13</v>
      </c>
      <c r="B18" s="12" t="s">
        <v>1581</v>
      </c>
      <c r="C18" s="12">
        <f>2</f>
        <v>2</v>
      </c>
      <c r="D18" s="13">
        <f>1+1+1</f>
        <v>3</v>
      </c>
      <c r="E18" s="13"/>
      <c r="F18" s="14"/>
      <c r="G18" s="15">
        <f>4+100</f>
        <v>104</v>
      </c>
      <c r="H18" s="16">
        <f>D18+E18+G18+F18+C18</f>
        <v>109</v>
      </c>
      <c r="I18" s="12">
        <f>2</f>
        <v>2</v>
      </c>
      <c r="J18" s="13">
        <f>1+1+1</f>
        <v>3</v>
      </c>
      <c r="K18" s="13"/>
      <c r="L18" s="14"/>
      <c r="M18" s="15">
        <f>4</f>
        <v>4</v>
      </c>
      <c r="N18" s="16">
        <f>J18+K18+M18+L18+I18</f>
        <v>9</v>
      </c>
    </row>
    <row r="19" spans="1:14" x14ac:dyDescent="0.15">
      <c r="A19" s="11">
        <v>14</v>
      </c>
      <c r="B19" s="12" t="s">
        <v>1582</v>
      </c>
      <c r="C19" s="12"/>
      <c r="D19" s="13">
        <f>1+1+1</f>
        <v>3</v>
      </c>
      <c r="E19" s="13">
        <f>3+1</f>
        <v>4</v>
      </c>
      <c r="F19" s="14">
        <v>1</v>
      </c>
      <c r="G19" s="15">
        <f>50+50+1+54+300+15+40+10+1+2+1+1+50+2+10+5+4+50+1+5+52+8+40+5+10+120+5+30</f>
        <v>922</v>
      </c>
      <c r="H19" s="16">
        <f t="shared" si="0"/>
        <v>930</v>
      </c>
      <c r="I19" s="12"/>
      <c r="J19" s="13">
        <f>1</f>
        <v>1</v>
      </c>
      <c r="K19" s="13">
        <f>3+1</f>
        <v>4</v>
      </c>
      <c r="L19" s="14"/>
      <c r="M19" s="15">
        <f>50+50+1+54+300+15+40+10+1+2+1+60+100+100+300+40</f>
        <v>1124</v>
      </c>
      <c r="N19" s="16">
        <f t="shared" si="1"/>
        <v>1129</v>
      </c>
    </row>
    <row r="20" spans="1:14" ht="40.5" x14ac:dyDescent="0.15">
      <c r="A20" s="11">
        <v>15</v>
      </c>
      <c r="B20" s="12" t="s">
        <v>1583</v>
      </c>
      <c r="C20" s="12"/>
      <c r="D20" s="13">
        <f>1+1+1+1+5+1+1</f>
        <v>11</v>
      </c>
      <c r="E20" s="13">
        <f>1+1+1+1</f>
        <v>4</v>
      </c>
      <c r="F20" s="14">
        <f>10+2+1+1</f>
        <v>14</v>
      </c>
      <c r="G20" s="15">
        <f>40+1+10+9+2+1+6+2+13+5+2+5+1+10+1+1+1+10+1+1+1+4+3+50+1+2+1+1+5+2+5+1+20+1+1+1+5+1+20+1+2+1</f>
        <v>251</v>
      </c>
      <c r="H20" s="16">
        <f>D20+E20+G20+F20</f>
        <v>280</v>
      </c>
      <c r="I20" s="12"/>
      <c r="J20" s="13">
        <f>1+1+1+1+5+1</f>
        <v>10</v>
      </c>
      <c r="K20" s="13">
        <f>1+1+1+1</f>
        <v>4</v>
      </c>
      <c r="L20" s="14">
        <f>10</f>
        <v>10</v>
      </c>
      <c r="M20" s="15">
        <f>40+1+10+9+2+1+6+2+13+5+2+5+1+10+1+1+1+10+1+1+60+40</f>
        <v>222</v>
      </c>
      <c r="N20" s="16">
        <f t="shared" si="1"/>
        <v>246</v>
      </c>
    </row>
    <row r="21" spans="1:14" x14ac:dyDescent="0.15">
      <c r="D21" s="19"/>
      <c r="E21" s="19"/>
      <c r="F21" s="19"/>
      <c r="G21" s="19"/>
      <c r="H21" s="19"/>
    </row>
    <row r="22" spans="1:14" x14ac:dyDescent="0.15">
      <c r="D22" s="19"/>
      <c r="E22" s="19"/>
      <c r="F22" s="19"/>
      <c r="G22" s="19"/>
      <c r="H22" s="19"/>
    </row>
    <row r="23" spans="1:14" x14ac:dyDescent="0.15">
      <c r="D23" s="19"/>
      <c r="E23" s="19"/>
      <c r="F23" s="19"/>
      <c r="G23" s="19"/>
      <c r="H23" s="19"/>
    </row>
    <row r="24" spans="1:14" x14ac:dyDescent="0.15">
      <c r="D24" s="19"/>
      <c r="E24" s="19"/>
      <c r="F24" s="19"/>
      <c r="G24" s="19"/>
      <c r="H24" s="19"/>
    </row>
    <row r="25" spans="1:14" x14ac:dyDescent="0.15">
      <c r="D25" s="19"/>
      <c r="E25" s="19"/>
      <c r="F25" s="19"/>
      <c r="G25" s="19"/>
      <c r="H25" s="19"/>
    </row>
    <row r="26" spans="1:14" x14ac:dyDescent="0.15">
      <c r="D26" s="19"/>
      <c r="E26" s="19"/>
      <c r="F26" s="19"/>
      <c r="G26" s="19"/>
      <c r="H26" s="19"/>
    </row>
    <row r="27" spans="1:14" x14ac:dyDescent="0.15">
      <c r="D27" s="19"/>
      <c r="E27" s="19"/>
      <c r="F27" s="19"/>
      <c r="G27" s="19"/>
      <c r="H27" s="19"/>
    </row>
    <row r="28" spans="1:14" x14ac:dyDescent="0.15">
      <c r="D28" s="19"/>
      <c r="E28" s="19"/>
      <c r="F28" s="19"/>
      <c r="G28" s="19"/>
      <c r="H28" s="19"/>
    </row>
    <row r="29" spans="1:14" x14ac:dyDescent="0.15">
      <c r="D29" s="19"/>
      <c r="E29" s="19"/>
      <c r="F29" s="19"/>
      <c r="G29" s="19"/>
      <c r="H29" s="19"/>
    </row>
    <row r="30" spans="1:14" x14ac:dyDescent="0.15">
      <c r="D30" s="19"/>
      <c r="E30" s="19"/>
      <c r="F30" s="19"/>
      <c r="G30" s="19"/>
      <c r="H30" s="19"/>
    </row>
    <row r="31" spans="1:14" x14ac:dyDescent="0.15">
      <c r="D31" s="19"/>
      <c r="E31" s="19"/>
      <c r="F31" s="19"/>
      <c r="G31" s="19"/>
      <c r="H31" s="19"/>
    </row>
    <row r="32" spans="1:14" x14ac:dyDescent="0.15">
      <c r="D32" s="19"/>
      <c r="E32" s="19"/>
      <c r="F32" s="19"/>
      <c r="G32" s="19"/>
      <c r="H32" s="19"/>
    </row>
    <row r="33" spans="4:8" s="1" customFormat="1" x14ac:dyDescent="0.15">
      <c r="D33" s="19"/>
      <c r="E33" s="19"/>
      <c r="F33" s="19"/>
      <c r="G33" s="19"/>
      <c r="H33" s="19"/>
    </row>
    <row r="34" spans="4:8" s="1" customFormat="1" x14ac:dyDescent="0.15">
      <c r="D34" s="19"/>
      <c r="E34" s="19"/>
      <c r="F34" s="19"/>
      <c r="G34" s="19"/>
      <c r="H34" s="19"/>
    </row>
    <row r="35" spans="4:8" s="1" customFormat="1" x14ac:dyDescent="0.15">
      <c r="D35" s="19"/>
      <c r="E35" s="19"/>
      <c r="F35" s="19"/>
      <c r="G35" s="19"/>
      <c r="H35" s="19"/>
    </row>
    <row r="36" spans="4:8" s="1" customFormat="1" x14ac:dyDescent="0.15">
      <c r="D36" s="19"/>
      <c r="E36" s="19"/>
      <c r="F36" s="19"/>
      <c r="G36" s="19"/>
      <c r="H36" s="19"/>
    </row>
    <row r="37" spans="4:8" s="1" customFormat="1" x14ac:dyDescent="0.15">
      <c r="D37" s="19"/>
      <c r="E37" s="19"/>
      <c r="F37" s="19"/>
      <c r="G37" s="19"/>
      <c r="H37" s="19"/>
    </row>
    <row r="38" spans="4:8" s="1" customFormat="1" x14ac:dyDescent="0.15">
      <c r="D38" s="19"/>
      <c r="E38" s="19"/>
      <c r="F38" s="19"/>
      <c r="G38" s="19"/>
      <c r="H38" s="19"/>
    </row>
    <row r="39" spans="4:8" s="1" customFormat="1" x14ac:dyDescent="0.15">
      <c r="D39" s="19"/>
      <c r="E39" s="19"/>
      <c r="F39" s="19"/>
      <c r="G39" s="19"/>
      <c r="H39" s="19"/>
    </row>
    <row r="40" spans="4:8" s="1" customFormat="1" x14ac:dyDescent="0.15">
      <c r="D40" s="19"/>
      <c r="E40" s="19"/>
      <c r="F40" s="19"/>
      <c r="G40" s="19"/>
      <c r="H40" s="19"/>
    </row>
    <row r="41" spans="4:8" s="1" customFormat="1" x14ac:dyDescent="0.15">
      <c r="D41" s="19"/>
      <c r="E41" s="19"/>
      <c r="F41" s="19"/>
      <c r="G41" s="19"/>
      <c r="H41" s="19"/>
    </row>
    <row r="42" spans="4:8" s="1" customFormat="1" x14ac:dyDescent="0.15">
      <c r="D42" s="19"/>
      <c r="E42" s="19"/>
      <c r="F42" s="19"/>
      <c r="G42" s="19"/>
      <c r="H42" s="19"/>
    </row>
    <row r="43" spans="4:8" s="1" customFormat="1" x14ac:dyDescent="0.15">
      <c r="D43" s="19"/>
      <c r="E43" s="19"/>
      <c r="F43" s="19"/>
      <c r="G43" s="19"/>
      <c r="H43" s="19"/>
    </row>
    <row r="44" spans="4:8" s="1" customFormat="1" x14ac:dyDescent="0.15">
      <c r="D44" s="19"/>
      <c r="E44" s="19"/>
      <c r="F44" s="19"/>
      <c r="G44" s="19"/>
      <c r="H44" s="19"/>
    </row>
    <row r="45" spans="4:8" s="1" customFormat="1" x14ac:dyDescent="0.15">
      <c r="D45" s="19"/>
      <c r="E45" s="19"/>
      <c r="F45" s="19"/>
      <c r="G45" s="19"/>
      <c r="H45" s="19"/>
    </row>
    <row r="46" spans="4:8" s="1" customFormat="1" x14ac:dyDescent="0.15">
      <c r="D46" s="19"/>
      <c r="E46" s="19"/>
      <c r="F46" s="19"/>
      <c r="G46" s="19"/>
      <c r="H46" s="19"/>
    </row>
    <row r="47" spans="4:8" s="1" customFormat="1" x14ac:dyDescent="0.15">
      <c r="D47" s="19"/>
      <c r="E47" s="19"/>
      <c r="F47" s="19"/>
      <c r="G47" s="19"/>
      <c r="H47" s="19"/>
    </row>
    <row r="48" spans="4:8" s="1" customFormat="1" x14ac:dyDescent="0.15">
      <c r="D48" s="19"/>
      <c r="E48" s="19"/>
      <c r="F48" s="19"/>
      <c r="G48" s="19"/>
      <c r="H48" s="19"/>
    </row>
    <row r="49" spans="4:8" s="1" customFormat="1" x14ac:dyDescent="0.15">
      <c r="D49" s="19"/>
      <c r="E49" s="19"/>
      <c r="F49" s="19"/>
      <c r="G49" s="19"/>
      <c r="H49" s="19"/>
    </row>
    <row r="50" spans="4:8" s="1" customFormat="1" x14ac:dyDescent="0.15">
      <c r="D50" s="19"/>
      <c r="E50" s="19"/>
      <c r="F50" s="19"/>
      <c r="G50" s="19"/>
      <c r="H50" s="19"/>
    </row>
    <row r="51" spans="4:8" s="1" customFormat="1" x14ac:dyDescent="0.15">
      <c r="D51" s="19"/>
      <c r="E51" s="19"/>
      <c r="F51" s="19"/>
      <c r="G51" s="19"/>
      <c r="H51" s="19"/>
    </row>
    <row r="52" spans="4:8" s="1" customFormat="1" x14ac:dyDescent="0.15">
      <c r="D52" s="19"/>
      <c r="E52" s="19"/>
      <c r="F52" s="19"/>
      <c r="G52" s="19"/>
      <c r="H52" s="19"/>
    </row>
    <row r="53" spans="4:8" s="1" customFormat="1" x14ac:dyDescent="0.15">
      <c r="D53" s="19"/>
      <c r="E53" s="19"/>
      <c r="F53" s="19"/>
      <c r="G53" s="19"/>
      <c r="H53" s="19"/>
    </row>
    <row r="54" spans="4:8" s="1" customFormat="1" x14ac:dyDescent="0.15">
      <c r="D54" s="19"/>
      <c r="E54" s="19"/>
      <c r="F54" s="19"/>
      <c r="G54" s="19"/>
      <c r="H54" s="19"/>
    </row>
    <row r="55" spans="4:8" s="1" customFormat="1" x14ac:dyDescent="0.15">
      <c r="D55" s="19"/>
      <c r="E55" s="19"/>
      <c r="F55" s="19"/>
      <c r="G55" s="19"/>
      <c r="H55" s="19"/>
    </row>
    <row r="56" spans="4:8" s="1" customFormat="1" x14ac:dyDescent="0.15">
      <c r="D56" s="19"/>
      <c r="E56" s="19"/>
      <c r="F56" s="19"/>
      <c r="G56" s="19"/>
      <c r="H56" s="19"/>
    </row>
    <row r="57" spans="4:8" s="1" customFormat="1" x14ac:dyDescent="0.15">
      <c r="D57" s="19"/>
      <c r="E57" s="19"/>
      <c r="F57" s="19"/>
      <c r="G57" s="19"/>
      <c r="H57" s="19"/>
    </row>
    <row r="58" spans="4:8" s="1" customFormat="1" x14ac:dyDescent="0.15">
      <c r="D58" s="19"/>
      <c r="E58" s="19"/>
      <c r="F58" s="19"/>
      <c r="G58" s="19"/>
      <c r="H58" s="19"/>
    </row>
    <row r="59" spans="4:8" s="1" customFormat="1" x14ac:dyDescent="0.15">
      <c r="D59" s="19"/>
      <c r="E59" s="19"/>
      <c r="F59" s="19"/>
      <c r="G59" s="19"/>
      <c r="H59" s="19"/>
    </row>
    <row r="60" spans="4:8" s="1" customFormat="1" x14ac:dyDescent="0.15">
      <c r="D60" s="19"/>
      <c r="E60" s="19"/>
      <c r="F60" s="19"/>
      <c r="G60" s="19"/>
      <c r="H60" s="19"/>
    </row>
    <row r="61" spans="4:8" s="1" customFormat="1" x14ac:dyDescent="0.15">
      <c r="D61" s="19"/>
      <c r="E61" s="19"/>
      <c r="F61" s="19"/>
      <c r="G61" s="19"/>
      <c r="H61" s="19"/>
    </row>
    <row r="62" spans="4:8" s="1" customFormat="1" x14ac:dyDescent="0.15">
      <c r="D62" s="19"/>
      <c r="E62" s="19"/>
      <c r="F62" s="19"/>
      <c r="G62" s="19"/>
      <c r="H62" s="19"/>
    </row>
    <row r="63" spans="4:8" s="1" customFormat="1" x14ac:dyDescent="0.15">
      <c r="D63" s="19"/>
      <c r="E63" s="19"/>
      <c r="F63" s="19"/>
      <c r="G63" s="19"/>
      <c r="H63" s="19"/>
    </row>
    <row r="64" spans="4:8" s="1" customFormat="1" x14ac:dyDescent="0.15">
      <c r="D64" s="19"/>
      <c r="E64" s="19"/>
      <c r="F64" s="19"/>
      <c r="G64" s="19"/>
      <c r="H64" s="19"/>
    </row>
    <row r="65" spans="4:8" s="1" customFormat="1" x14ac:dyDescent="0.15">
      <c r="D65" s="19"/>
      <c r="E65" s="19"/>
      <c r="F65" s="19"/>
      <c r="G65" s="19"/>
      <c r="H65" s="19"/>
    </row>
    <row r="66" spans="4:8" s="1" customFormat="1" x14ac:dyDescent="0.15">
      <c r="D66" s="19"/>
      <c r="E66" s="19"/>
      <c r="F66" s="19"/>
      <c r="G66" s="19"/>
      <c r="H66" s="19"/>
    </row>
    <row r="67" spans="4:8" s="1" customFormat="1" x14ac:dyDescent="0.15">
      <c r="D67" s="19"/>
      <c r="E67" s="19"/>
      <c r="F67" s="19"/>
      <c r="G67" s="19"/>
      <c r="H67" s="19"/>
    </row>
    <row r="68" spans="4:8" s="1" customFormat="1" x14ac:dyDescent="0.15">
      <c r="D68" s="19"/>
      <c r="E68" s="19"/>
      <c r="F68" s="19"/>
      <c r="G68" s="19"/>
      <c r="H68" s="19"/>
    </row>
    <row r="69" spans="4:8" s="1" customFormat="1" x14ac:dyDescent="0.15">
      <c r="D69" s="19"/>
      <c r="E69" s="19"/>
      <c r="F69" s="19"/>
      <c r="G69" s="19"/>
      <c r="H69" s="19"/>
    </row>
    <row r="70" spans="4:8" s="1" customFormat="1" x14ac:dyDescent="0.15">
      <c r="D70" s="19"/>
      <c r="E70" s="19"/>
      <c r="F70" s="19"/>
      <c r="G70" s="19"/>
      <c r="H70" s="19"/>
    </row>
    <row r="71" spans="4:8" s="1" customFormat="1" x14ac:dyDescent="0.15">
      <c r="D71" s="19"/>
      <c r="E71" s="19"/>
      <c r="F71" s="19"/>
      <c r="G71" s="19"/>
      <c r="H71" s="19"/>
    </row>
    <row r="72" spans="4:8" s="1" customFormat="1" x14ac:dyDescent="0.15">
      <c r="D72" s="19"/>
      <c r="E72" s="19"/>
      <c r="F72" s="19"/>
      <c r="G72" s="19"/>
      <c r="H72" s="19"/>
    </row>
    <row r="73" spans="4:8" s="1" customFormat="1" x14ac:dyDescent="0.15">
      <c r="D73" s="19"/>
      <c r="E73" s="19"/>
      <c r="F73" s="19"/>
      <c r="G73" s="19"/>
      <c r="H73" s="19"/>
    </row>
    <row r="74" spans="4:8" s="1" customFormat="1" x14ac:dyDescent="0.15">
      <c r="D74" s="19"/>
      <c r="E74" s="19"/>
      <c r="F74" s="19"/>
      <c r="G74" s="19"/>
      <c r="H74" s="19"/>
    </row>
    <row r="75" spans="4:8" s="1" customFormat="1" x14ac:dyDescent="0.15">
      <c r="D75" s="19"/>
      <c r="E75" s="19"/>
      <c r="F75" s="19"/>
      <c r="G75" s="19"/>
      <c r="H75" s="19"/>
    </row>
    <row r="76" spans="4:8" s="1" customFormat="1" x14ac:dyDescent="0.15">
      <c r="D76" s="19"/>
      <c r="E76" s="19"/>
      <c r="F76" s="19"/>
      <c r="G76" s="19"/>
      <c r="H76" s="19"/>
    </row>
    <row r="77" spans="4:8" s="1" customFormat="1" x14ac:dyDescent="0.15">
      <c r="D77" s="19"/>
      <c r="E77" s="19"/>
      <c r="F77" s="19"/>
      <c r="G77" s="19"/>
      <c r="H77" s="19"/>
    </row>
    <row r="78" spans="4:8" s="1" customFormat="1" x14ac:dyDescent="0.15">
      <c r="D78" s="19"/>
      <c r="E78" s="19"/>
      <c r="F78" s="19"/>
      <c r="G78" s="19"/>
      <c r="H78" s="19"/>
    </row>
    <row r="79" spans="4:8" s="1" customFormat="1" x14ac:dyDescent="0.15">
      <c r="D79" s="19"/>
      <c r="E79" s="19"/>
      <c r="F79" s="19"/>
      <c r="G79" s="19"/>
      <c r="H79" s="19"/>
    </row>
    <row r="80" spans="4:8" s="1" customFormat="1" x14ac:dyDescent="0.15">
      <c r="D80" s="19"/>
      <c r="E80" s="19"/>
      <c r="F80" s="19"/>
      <c r="G80" s="19"/>
      <c r="H80" s="19"/>
    </row>
    <row r="81" spans="4:8" s="1" customFormat="1" x14ac:dyDescent="0.15">
      <c r="D81" s="19"/>
      <c r="E81" s="19"/>
      <c r="F81" s="19"/>
      <c r="G81" s="19"/>
      <c r="H81" s="19"/>
    </row>
    <row r="82" spans="4:8" s="1" customFormat="1" x14ac:dyDescent="0.15">
      <c r="D82" s="19"/>
      <c r="E82" s="19"/>
      <c r="F82" s="19"/>
      <c r="G82" s="19"/>
      <c r="H82" s="19"/>
    </row>
    <row r="83" spans="4:8" s="1" customFormat="1" x14ac:dyDescent="0.15">
      <c r="D83" s="19"/>
      <c r="E83" s="19"/>
      <c r="F83" s="19"/>
      <c r="G83" s="19"/>
      <c r="H83" s="19"/>
    </row>
    <row r="84" spans="4:8" s="1" customFormat="1" x14ac:dyDescent="0.15">
      <c r="D84" s="19"/>
      <c r="E84" s="19"/>
      <c r="F84" s="19"/>
      <c r="G84" s="19"/>
      <c r="H84" s="19"/>
    </row>
    <row r="85" spans="4:8" s="1" customFormat="1" x14ac:dyDescent="0.15">
      <c r="D85" s="19"/>
      <c r="E85" s="19"/>
      <c r="F85" s="19"/>
      <c r="G85" s="19"/>
      <c r="H85" s="19"/>
    </row>
    <row r="86" spans="4:8" s="1" customFormat="1" x14ac:dyDescent="0.15">
      <c r="D86" s="19"/>
      <c r="E86" s="19"/>
      <c r="F86" s="19"/>
      <c r="G86" s="19"/>
      <c r="H86" s="19"/>
    </row>
    <row r="87" spans="4:8" s="1" customFormat="1" x14ac:dyDescent="0.15">
      <c r="D87" s="19"/>
      <c r="E87" s="19"/>
      <c r="F87" s="19"/>
      <c r="G87" s="19"/>
      <c r="H87" s="19"/>
    </row>
    <row r="88" spans="4:8" s="1" customFormat="1" x14ac:dyDescent="0.15">
      <c r="D88" s="19"/>
      <c r="E88" s="19"/>
      <c r="F88" s="19"/>
      <c r="G88" s="19"/>
      <c r="H88" s="19"/>
    </row>
    <row r="89" spans="4:8" s="1" customFormat="1" x14ac:dyDescent="0.15">
      <c r="D89" s="19"/>
      <c r="E89" s="19"/>
      <c r="F89" s="19"/>
      <c r="G89" s="19"/>
      <c r="H89" s="19"/>
    </row>
    <row r="90" spans="4:8" s="1" customFormat="1" x14ac:dyDescent="0.15">
      <c r="D90" s="19"/>
      <c r="E90" s="19"/>
      <c r="F90" s="19"/>
      <c r="G90" s="19"/>
      <c r="H90" s="19"/>
    </row>
    <row r="91" spans="4:8" s="1" customFormat="1" x14ac:dyDescent="0.15">
      <c r="D91" s="19"/>
      <c r="E91" s="19"/>
      <c r="F91" s="19"/>
      <c r="G91" s="19"/>
      <c r="H91" s="19"/>
    </row>
    <row r="92" spans="4:8" s="1" customFormat="1" x14ac:dyDescent="0.15">
      <c r="D92" s="19"/>
      <c r="E92" s="19"/>
      <c r="F92" s="19"/>
      <c r="G92" s="19"/>
      <c r="H92" s="19"/>
    </row>
    <row r="93" spans="4:8" s="1" customFormat="1" x14ac:dyDescent="0.15">
      <c r="D93" s="19"/>
      <c r="E93" s="19"/>
      <c r="F93" s="19"/>
      <c r="G93" s="19"/>
      <c r="H93" s="19"/>
    </row>
    <row r="94" spans="4:8" s="1" customFormat="1" x14ac:dyDescent="0.15">
      <c r="D94" s="19"/>
      <c r="E94" s="19"/>
      <c r="F94" s="19"/>
      <c r="G94" s="19"/>
      <c r="H94" s="19"/>
    </row>
    <row r="95" spans="4:8" s="1" customFormat="1" x14ac:dyDescent="0.15">
      <c r="D95" s="19"/>
      <c r="E95" s="19"/>
      <c r="F95" s="19"/>
      <c r="G95" s="19"/>
      <c r="H95" s="19"/>
    </row>
    <row r="96" spans="4:8" s="1" customFormat="1" x14ac:dyDescent="0.15">
      <c r="D96" s="19"/>
      <c r="E96" s="19"/>
      <c r="F96" s="19"/>
      <c r="G96" s="19"/>
      <c r="H96" s="19"/>
    </row>
    <row r="97" spans="4:8" s="1" customFormat="1" x14ac:dyDescent="0.15">
      <c r="D97" s="19"/>
      <c r="E97" s="19"/>
      <c r="F97" s="19"/>
      <c r="G97" s="19"/>
      <c r="H97" s="19"/>
    </row>
    <row r="98" spans="4:8" s="1" customFormat="1" x14ac:dyDescent="0.15">
      <c r="D98" s="19"/>
      <c r="E98" s="19"/>
      <c r="F98" s="19"/>
      <c r="G98" s="19"/>
      <c r="H98" s="19"/>
    </row>
    <row r="99" spans="4:8" s="1" customFormat="1" x14ac:dyDescent="0.15">
      <c r="D99" s="19"/>
      <c r="E99" s="19"/>
      <c r="F99" s="19"/>
      <c r="G99" s="19"/>
      <c r="H99" s="19"/>
    </row>
    <row r="100" spans="4:8" s="1" customFormat="1" x14ac:dyDescent="0.15">
      <c r="D100" s="19"/>
      <c r="E100" s="19"/>
      <c r="F100" s="19"/>
      <c r="G100" s="19"/>
      <c r="H100" s="19"/>
    </row>
    <row r="101" spans="4:8" s="1" customFormat="1" x14ac:dyDescent="0.15">
      <c r="D101" s="19"/>
      <c r="E101" s="19"/>
      <c r="F101" s="19"/>
      <c r="G101" s="19"/>
      <c r="H101" s="19"/>
    </row>
    <row r="102" spans="4:8" s="1" customFormat="1" x14ac:dyDescent="0.15">
      <c r="D102" s="19"/>
      <c r="E102" s="19"/>
      <c r="F102" s="19"/>
      <c r="G102" s="19"/>
      <c r="H102" s="19"/>
    </row>
    <row r="103" spans="4:8" s="1" customFormat="1" x14ac:dyDescent="0.15">
      <c r="D103" s="19"/>
      <c r="E103" s="19"/>
      <c r="F103" s="19"/>
      <c r="G103" s="19"/>
      <c r="H103" s="19"/>
    </row>
    <row r="104" spans="4:8" s="1" customFormat="1" x14ac:dyDescent="0.15">
      <c r="D104" s="19"/>
      <c r="E104" s="19"/>
      <c r="F104" s="19"/>
      <c r="G104" s="19"/>
      <c r="H104" s="19"/>
    </row>
    <row r="105" spans="4:8" s="1" customFormat="1" x14ac:dyDescent="0.15">
      <c r="D105" s="19"/>
      <c r="E105" s="19"/>
      <c r="F105" s="19"/>
      <c r="G105" s="19"/>
      <c r="H105" s="19"/>
    </row>
    <row r="106" spans="4:8" s="1" customFormat="1" x14ac:dyDescent="0.15">
      <c r="D106" s="19"/>
      <c r="E106" s="19"/>
      <c r="F106" s="19"/>
      <c r="G106" s="19"/>
      <c r="H106" s="19"/>
    </row>
    <row r="107" spans="4:8" s="1" customFormat="1" x14ac:dyDescent="0.15">
      <c r="D107" s="19"/>
      <c r="E107" s="19"/>
      <c r="F107" s="19"/>
      <c r="G107" s="19"/>
      <c r="H107" s="19"/>
    </row>
    <row r="108" spans="4:8" s="1" customFormat="1" x14ac:dyDescent="0.15">
      <c r="D108" s="19"/>
      <c r="E108" s="19"/>
      <c r="F108" s="19"/>
      <c r="G108" s="19"/>
      <c r="H108" s="19"/>
    </row>
    <row r="109" spans="4:8" s="1" customFormat="1" x14ac:dyDescent="0.15">
      <c r="D109" s="19"/>
      <c r="E109" s="19"/>
      <c r="F109" s="19"/>
      <c r="G109" s="19"/>
      <c r="H109" s="19"/>
    </row>
    <row r="110" spans="4:8" s="1" customFormat="1" x14ac:dyDescent="0.15">
      <c r="D110" s="19"/>
      <c r="E110" s="19"/>
      <c r="F110" s="19"/>
      <c r="G110" s="19"/>
      <c r="H110" s="19"/>
    </row>
    <row r="111" spans="4:8" s="1" customFormat="1" x14ac:dyDescent="0.15">
      <c r="D111" s="19"/>
      <c r="E111" s="19"/>
      <c r="F111" s="19"/>
      <c r="G111" s="19"/>
      <c r="H111" s="19"/>
    </row>
    <row r="112" spans="4:8" s="1" customFormat="1" x14ac:dyDescent="0.15">
      <c r="D112" s="19"/>
      <c r="E112" s="19"/>
      <c r="F112" s="19"/>
      <c r="G112" s="19"/>
      <c r="H112" s="19"/>
    </row>
    <row r="113" spans="4:8" s="1" customFormat="1" x14ac:dyDescent="0.15">
      <c r="D113" s="19"/>
      <c r="E113" s="19"/>
      <c r="F113" s="19"/>
      <c r="G113" s="19"/>
      <c r="H113" s="19"/>
    </row>
    <row r="114" spans="4:8" s="1" customFormat="1" x14ac:dyDescent="0.15">
      <c r="D114" s="19"/>
      <c r="E114" s="19"/>
      <c r="F114" s="19"/>
      <c r="G114" s="19"/>
      <c r="H114" s="19"/>
    </row>
    <row r="115" spans="4:8" s="1" customFormat="1" x14ac:dyDescent="0.15">
      <c r="D115" s="19"/>
      <c r="E115" s="19"/>
      <c r="F115" s="19"/>
      <c r="G115" s="19"/>
      <c r="H115" s="19"/>
    </row>
    <row r="116" spans="4:8" s="1" customFormat="1" x14ac:dyDescent="0.15">
      <c r="D116" s="19"/>
      <c r="E116" s="19"/>
      <c r="F116" s="19"/>
      <c r="G116" s="19"/>
      <c r="H116" s="19"/>
    </row>
    <row r="117" spans="4:8" s="1" customFormat="1" x14ac:dyDescent="0.15">
      <c r="D117" s="19"/>
      <c r="E117" s="19"/>
      <c r="F117" s="19"/>
      <c r="G117" s="19"/>
      <c r="H117" s="19"/>
    </row>
    <row r="118" spans="4:8" s="1" customFormat="1" x14ac:dyDescent="0.15">
      <c r="D118" s="19"/>
      <c r="E118" s="19"/>
      <c r="F118" s="19"/>
      <c r="G118" s="19"/>
      <c r="H118" s="19"/>
    </row>
    <row r="119" spans="4:8" s="1" customFormat="1" x14ac:dyDescent="0.15">
      <c r="D119" s="19"/>
      <c r="E119" s="19"/>
      <c r="F119" s="19"/>
      <c r="G119" s="19"/>
      <c r="H119" s="19"/>
    </row>
    <row r="120" spans="4:8" s="1" customFormat="1" x14ac:dyDescent="0.15">
      <c r="D120" s="19"/>
      <c r="E120" s="19"/>
      <c r="F120" s="19"/>
      <c r="G120" s="19"/>
      <c r="H120" s="19"/>
    </row>
    <row r="121" spans="4:8" s="1" customFormat="1" x14ac:dyDescent="0.15">
      <c r="D121" s="19"/>
      <c r="E121" s="19"/>
      <c r="F121" s="19"/>
      <c r="G121" s="19"/>
      <c r="H121" s="19"/>
    </row>
    <row r="122" spans="4:8" s="1" customFormat="1" x14ac:dyDescent="0.15">
      <c r="D122" s="19"/>
      <c r="E122" s="19"/>
      <c r="F122" s="19"/>
      <c r="G122" s="19"/>
      <c r="H122" s="19"/>
    </row>
    <row r="123" spans="4:8" s="1" customFormat="1" x14ac:dyDescent="0.15">
      <c r="D123" s="19"/>
      <c r="E123" s="19"/>
      <c r="F123" s="19"/>
      <c r="G123" s="19"/>
      <c r="H123" s="19"/>
    </row>
    <row r="124" spans="4:8" s="1" customFormat="1" x14ac:dyDescent="0.15">
      <c r="D124" s="19"/>
      <c r="E124" s="19"/>
      <c r="F124" s="19"/>
      <c r="G124" s="19"/>
      <c r="H124" s="19"/>
    </row>
    <row r="125" spans="4:8" s="1" customFormat="1" x14ac:dyDescent="0.15">
      <c r="D125" s="19"/>
      <c r="E125" s="19"/>
      <c r="F125" s="19"/>
      <c r="G125" s="19"/>
      <c r="H125" s="19"/>
    </row>
    <row r="126" spans="4:8" s="1" customFormat="1" x14ac:dyDescent="0.15">
      <c r="D126" s="19"/>
      <c r="E126" s="19"/>
      <c r="F126" s="19"/>
      <c r="G126" s="19"/>
      <c r="H126" s="19"/>
    </row>
    <row r="127" spans="4:8" s="1" customFormat="1" x14ac:dyDescent="0.15">
      <c r="D127" s="19"/>
      <c r="E127" s="19"/>
      <c r="F127" s="19"/>
      <c r="G127" s="19"/>
      <c r="H127" s="19"/>
    </row>
    <row r="128" spans="4:8" s="1" customFormat="1" x14ac:dyDescent="0.15">
      <c r="D128" s="19"/>
      <c r="E128" s="19"/>
      <c r="F128" s="19"/>
      <c r="G128" s="19"/>
      <c r="H128" s="19"/>
    </row>
    <row r="129" spans="4:8" s="1" customFormat="1" x14ac:dyDescent="0.15">
      <c r="D129" s="19"/>
      <c r="E129" s="19"/>
      <c r="F129" s="19"/>
      <c r="G129" s="19"/>
      <c r="H129" s="19"/>
    </row>
    <row r="130" spans="4:8" s="1" customFormat="1" x14ac:dyDescent="0.15">
      <c r="D130" s="19"/>
      <c r="E130" s="19"/>
      <c r="F130" s="19"/>
      <c r="G130" s="19"/>
      <c r="H130" s="19"/>
    </row>
    <row r="131" spans="4:8" s="1" customFormat="1" x14ac:dyDescent="0.15">
      <c r="D131" s="19"/>
      <c r="E131" s="19"/>
      <c r="F131" s="19"/>
      <c r="G131" s="19"/>
      <c r="H131" s="19"/>
    </row>
    <row r="132" spans="4:8" s="1" customFormat="1" x14ac:dyDescent="0.15">
      <c r="D132" s="19"/>
      <c r="E132" s="19"/>
      <c r="F132" s="19"/>
      <c r="G132" s="19"/>
      <c r="H132" s="19"/>
    </row>
    <row r="133" spans="4:8" s="1" customFormat="1" x14ac:dyDescent="0.15">
      <c r="D133" s="19"/>
      <c r="E133" s="19"/>
      <c r="F133" s="19"/>
      <c r="G133" s="19"/>
      <c r="H133" s="19"/>
    </row>
    <row r="134" spans="4:8" s="1" customFormat="1" x14ac:dyDescent="0.15">
      <c r="D134" s="19"/>
      <c r="E134" s="19"/>
      <c r="F134" s="19"/>
      <c r="G134" s="19"/>
      <c r="H134" s="19"/>
    </row>
    <row r="135" spans="4:8" s="1" customFormat="1" x14ac:dyDescent="0.15">
      <c r="D135" s="19"/>
      <c r="E135" s="19"/>
      <c r="F135" s="19"/>
      <c r="G135" s="19"/>
      <c r="H135" s="19"/>
    </row>
    <row r="136" spans="4:8" s="1" customFormat="1" x14ac:dyDescent="0.15">
      <c r="D136" s="19"/>
      <c r="E136" s="19"/>
      <c r="F136" s="19"/>
      <c r="G136" s="19"/>
      <c r="H136" s="19"/>
    </row>
    <row r="137" spans="4:8" s="1" customFormat="1" x14ac:dyDescent="0.15">
      <c r="D137" s="19"/>
      <c r="E137" s="19"/>
      <c r="F137" s="19"/>
      <c r="G137" s="19"/>
      <c r="H137" s="19"/>
    </row>
    <row r="138" spans="4:8" s="1" customFormat="1" x14ac:dyDescent="0.15">
      <c r="D138" s="19"/>
      <c r="E138" s="19"/>
      <c r="F138" s="19"/>
      <c r="G138" s="19"/>
      <c r="H138" s="19"/>
    </row>
    <row r="139" spans="4:8" s="1" customFormat="1" x14ac:dyDescent="0.15">
      <c r="D139" s="19"/>
      <c r="E139" s="19"/>
      <c r="F139" s="19"/>
      <c r="G139" s="19"/>
      <c r="H139" s="19"/>
    </row>
    <row r="140" spans="4:8" s="1" customFormat="1" x14ac:dyDescent="0.15">
      <c r="D140" s="19"/>
      <c r="E140" s="19"/>
      <c r="F140" s="19"/>
      <c r="G140" s="19"/>
      <c r="H140" s="19"/>
    </row>
    <row r="141" spans="4:8" s="1" customFormat="1" x14ac:dyDescent="0.15">
      <c r="D141" s="19"/>
      <c r="E141" s="19"/>
      <c r="F141" s="19"/>
      <c r="G141" s="19"/>
      <c r="H141" s="19"/>
    </row>
    <row r="142" spans="4:8" s="1" customFormat="1" x14ac:dyDescent="0.15">
      <c r="D142" s="19"/>
      <c r="E142" s="19"/>
      <c r="F142" s="19"/>
      <c r="G142" s="19"/>
      <c r="H142" s="19"/>
    </row>
    <row r="143" spans="4:8" s="1" customFormat="1" x14ac:dyDescent="0.15">
      <c r="D143" s="19"/>
      <c r="E143" s="19"/>
      <c r="F143" s="19"/>
      <c r="G143" s="19"/>
      <c r="H143" s="19"/>
    </row>
    <row r="144" spans="4:8" s="1" customFormat="1" x14ac:dyDescent="0.15">
      <c r="D144" s="19"/>
      <c r="E144" s="19"/>
      <c r="F144" s="19"/>
      <c r="G144" s="19"/>
      <c r="H144" s="19"/>
    </row>
    <row r="145" spans="4:8" s="1" customFormat="1" x14ac:dyDescent="0.15">
      <c r="D145" s="19"/>
      <c r="E145" s="19"/>
      <c r="F145" s="19"/>
      <c r="G145" s="19"/>
      <c r="H145" s="19"/>
    </row>
    <row r="146" spans="4:8" s="1" customFormat="1" x14ac:dyDescent="0.15">
      <c r="D146" s="19"/>
      <c r="E146" s="19"/>
      <c r="F146" s="19"/>
      <c r="G146" s="19"/>
      <c r="H146" s="19"/>
    </row>
    <row r="147" spans="4:8" s="1" customFormat="1" x14ac:dyDescent="0.15">
      <c r="D147" s="19"/>
      <c r="E147" s="19"/>
      <c r="F147" s="19"/>
      <c r="G147" s="19"/>
      <c r="H147" s="19"/>
    </row>
    <row r="148" spans="4:8" s="1" customFormat="1" x14ac:dyDescent="0.15">
      <c r="D148" s="19"/>
      <c r="E148" s="19"/>
      <c r="F148" s="19"/>
      <c r="G148" s="19"/>
      <c r="H148" s="19"/>
    </row>
    <row r="149" spans="4:8" s="1" customFormat="1" x14ac:dyDescent="0.15">
      <c r="D149" s="19"/>
      <c r="E149" s="19"/>
      <c r="F149" s="19"/>
      <c r="G149" s="19"/>
      <c r="H149" s="19"/>
    </row>
    <row r="150" spans="4:8" s="1" customFormat="1" x14ac:dyDescent="0.15">
      <c r="D150" s="19"/>
      <c r="E150" s="19"/>
      <c r="F150" s="19"/>
      <c r="G150" s="19"/>
      <c r="H150" s="19"/>
    </row>
    <row r="151" spans="4:8" s="1" customFormat="1" x14ac:dyDescent="0.15">
      <c r="D151" s="19"/>
      <c r="E151" s="19"/>
      <c r="F151" s="19"/>
      <c r="G151" s="19"/>
      <c r="H151" s="19"/>
    </row>
    <row r="152" spans="4:8" s="1" customFormat="1" x14ac:dyDescent="0.15">
      <c r="D152" s="19"/>
      <c r="E152" s="19"/>
      <c r="F152" s="19"/>
      <c r="G152" s="19"/>
      <c r="H152" s="19"/>
    </row>
    <row r="153" spans="4:8" s="1" customFormat="1" x14ac:dyDescent="0.15">
      <c r="D153" s="19"/>
      <c r="E153" s="19"/>
      <c r="F153" s="19"/>
      <c r="G153" s="19"/>
      <c r="H153" s="19"/>
    </row>
    <row r="154" spans="4:8" s="1" customFormat="1" x14ac:dyDescent="0.15">
      <c r="D154" s="19"/>
      <c r="E154" s="19"/>
      <c r="F154" s="19"/>
      <c r="G154" s="19"/>
      <c r="H154" s="19"/>
    </row>
    <row r="155" spans="4:8" s="1" customFormat="1" x14ac:dyDescent="0.15">
      <c r="D155" s="19"/>
      <c r="E155" s="19"/>
      <c r="F155" s="19"/>
      <c r="G155" s="19"/>
      <c r="H155" s="19"/>
    </row>
    <row r="156" spans="4:8" s="1" customFormat="1" x14ac:dyDescent="0.15">
      <c r="D156" s="19"/>
      <c r="E156" s="19"/>
      <c r="F156" s="19"/>
      <c r="G156" s="19"/>
      <c r="H156" s="19"/>
    </row>
    <row r="157" spans="4:8" s="1" customFormat="1" x14ac:dyDescent="0.15">
      <c r="D157" s="19"/>
      <c r="E157" s="19"/>
      <c r="F157" s="19"/>
      <c r="G157" s="19"/>
      <c r="H157" s="19"/>
    </row>
    <row r="158" spans="4:8" s="1" customFormat="1" x14ac:dyDescent="0.15">
      <c r="D158" s="19"/>
      <c r="E158" s="19"/>
      <c r="F158" s="19"/>
      <c r="G158" s="19"/>
      <c r="H158" s="19"/>
    </row>
    <row r="159" spans="4:8" s="1" customFormat="1" x14ac:dyDescent="0.15">
      <c r="D159" s="19"/>
      <c r="E159" s="19"/>
      <c r="F159" s="19"/>
      <c r="G159" s="19"/>
      <c r="H159" s="19"/>
    </row>
    <row r="160" spans="4:8" s="1" customFormat="1" x14ac:dyDescent="0.15">
      <c r="D160" s="19"/>
      <c r="E160" s="19"/>
      <c r="F160" s="19"/>
      <c r="G160" s="19"/>
      <c r="H160" s="19"/>
    </row>
    <row r="161" spans="4:8" s="1" customFormat="1" x14ac:dyDescent="0.15">
      <c r="D161" s="19"/>
      <c r="E161" s="19"/>
      <c r="F161" s="19"/>
      <c r="G161" s="19"/>
      <c r="H161" s="19"/>
    </row>
    <row r="162" spans="4:8" s="1" customFormat="1" x14ac:dyDescent="0.15">
      <c r="D162" s="19"/>
      <c r="E162" s="19"/>
      <c r="F162" s="19"/>
      <c r="G162" s="19"/>
      <c r="H162" s="19"/>
    </row>
    <row r="163" spans="4:8" s="1" customFormat="1" x14ac:dyDescent="0.15">
      <c r="D163" s="19"/>
      <c r="E163" s="19"/>
      <c r="F163" s="19"/>
      <c r="G163" s="19"/>
      <c r="H163" s="19"/>
    </row>
    <row r="164" spans="4:8" s="1" customFormat="1" x14ac:dyDescent="0.15">
      <c r="D164" s="19"/>
      <c r="E164" s="19"/>
      <c r="F164" s="19"/>
      <c r="G164" s="19"/>
      <c r="H164" s="19"/>
    </row>
    <row r="165" spans="4:8" s="1" customFormat="1" x14ac:dyDescent="0.15">
      <c r="D165" s="19"/>
      <c r="E165" s="19"/>
      <c r="F165" s="19"/>
      <c r="G165" s="19"/>
      <c r="H165" s="19"/>
    </row>
    <row r="166" spans="4:8" s="1" customFormat="1" x14ac:dyDescent="0.15">
      <c r="D166" s="19"/>
      <c r="E166" s="19"/>
      <c r="F166" s="19"/>
      <c r="G166" s="19"/>
      <c r="H166" s="19"/>
    </row>
    <row r="167" spans="4:8" s="1" customFormat="1" x14ac:dyDescent="0.15">
      <c r="D167" s="19"/>
      <c r="E167" s="19"/>
      <c r="F167" s="19"/>
      <c r="G167" s="19"/>
      <c r="H167" s="19"/>
    </row>
    <row r="168" spans="4:8" s="1" customFormat="1" x14ac:dyDescent="0.15">
      <c r="D168" s="19"/>
      <c r="E168" s="19"/>
      <c r="F168" s="19"/>
      <c r="G168" s="19"/>
      <c r="H168" s="19"/>
    </row>
    <row r="169" spans="4:8" s="1" customFormat="1" x14ac:dyDescent="0.15">
      <c r="D169" s="19"/>
      <c r="E169" s="19"/>
      <c r="F169" s="19"/>
      <c r="G169" s="19"/>
      <c r="H169" s="19"/>
    </row>
    <row r="170" spans="4:8" s="1" customFormat="1" x14ac:dyDescent="0.15">
      <c r="D170" s="19"/>
      <c r="E170" s="19"/>
      <c r="F170" s="19"/>
      <c r="G170" s="19"/>
      <c r="H170" s="19"/>
    </row>
    <row r="171" spans="4:8" s="1" customFormat="1" x14ac:dyDescent="0.15">
      <c r="D171" s="19"/>
      <c r="E171" s="19"/>
      <c r="F171" s="19"/>
      <c r="G171" s="19"/>
      <c r="H171" s="19"/>
    </row>
    <row r="172" spans="4:8" s="1" customFormat="1" x14ac:dyDescent="0.15">
      <c r="D172" s="19"/>
      <c r="E172" s="19"/>
      <c r="F172" s="19"/>
      <c r="G172" s="19"/>
      <c r="H172" s="19"/>
    </row>
    <row r="173" spans="4:8" s="1" customFormat="1" x14ac:dyDescent="0.15">
      <c r="D173" s="19"/>
      <c r="E173" s="19"/>
      <c r="F173" s="19"/>
      <c r="G173" s="19"/>
      <c r="H173" s="19"/>
    </row>
    <row r="174" spans="4:8" s="1" customFormat="1" x14ac:dyDescent="0.15">
      <c r="D174" s="19"/>
      <c r="E174" s="19"/>
      <c r="F174" s="19"/>
      <c r="G174" s="19"/>
      <c r="H174" s="19"/>
    </row>
    <row r="175" spans="4:8" s="1" customFormat="1" x14ac:dyDescent="0.15">
      <c r="D175" s="19"/>
      <c r="E175" s="19"/>
      <c r="F175" s="19"/>
      <c r="G175" s="19"/>
      <c r="H175" s="19"/>
    </row>
    <row r="176" spans="4:8" s="1" customFormat="1" x14ac:dyDescent="0.15">
      <c r="D176" s="19"/>
      <c r="E176" s="19"/>
      <c r="F176" s="19"/>
      <c r="G176" s="19"/>
      <c r="H176" s="19"/>
    </row>
    <row r="177" spans="4:8" s="1" customFormat="1" x14ac:dyDescent="0.15">
      <c r="D177" s="19"/>
      <c r="E177" s="19"/>
      <c r="F177" s="19"/>
      <c r="G177" s="19"/>
      <c r="H177" s="19"/>
    </row>
    <row r="178" spans="4:8" s="1" customFormat="1" x14ac:dyDescent="0.15">
      <c r="D178" s="19"/>
      <c r="E178" s="19"/>
      <c r="F178" s="19"/>
      <c r="G178" s="19"/>
      <c r="H178" s="19"/>
    </row>
    <row r="179" spans="4:8" s="1" customFormat="1" x14ac:dyDescent="0.15">
      <c r="D179" s="19"/>
      <c r="E179" s="19"/>
      <c r="F179" s="19"/>
      <c r="G179" s="19"/>
      <c r="H179" s="19"/>
    </row>
    <row r="180" spans="4:8" s="1" customFormat="1" x14ac:dyDescent="0.15">
      <c r="D180" s="19"/>
      <c r="E180" s="19"/>
      <c r="F180" s="19"/>
      <c r="G180" s="19"/>
      <c r="H180" s="19"/>
    </row>
    <row r="181" spans="4:8" s="1" customFormat="1" x14ac:dyDescent="0.15">
      <c r="D181" s="19"/>
      <c r="E181" s="19"/>
      <c r="F181" s="19"/>
      <c r="G181" s="19"/>
      <c r="H181" s="19"/>
    </row>
    <row r="182" spans="4:8" s="1" customFormat="1" x14ac:dyDescent="0.15">
      <c r="D182" s="19"/>
      <c r="E182" s="19"/>
      <c r="F182" s="19"/>
      <c r="G182" s="19"/>
      <c r="H182" s="19"/>
    </row>
    <row r="183" spans="4:8" s="1" customFormat="1" x14ac:dyDescent="0.15">
      <c r="D183" s="19"/>
      <c r="E183" s="19"/>
      <c r="F183" s="19"/>
      <c r="G183" s="19"/>
      <c r="H183" s="19"/>
    </row>
    <row r="184" spans="4:8" s="1" customFormat="1" x14ac:dyDescent="0.15">
      <c r="D184" s="19"/>
      <c r="E184" s="19"/>
      <c r="F184" s="19"/>
      <c r="G184" s="19"/>
      <c r="H184" s="19"/>
    </row>
    <row r="185" spans="4:8" s="1" customFormat="1" x14ac:dyDescent="0.15">
      <c r="D185" s="19"/>
      <c r="E185" s="19"/>
      <c r="F185" s="19"/>
      <c r="G185" s="19"/>
      <c r="H185" s="19"/>
    </row>
    <row r="186" spans="4:8" s="1" customFormat="1" x14ac:dyDescent="0.15">
      <c r="D186" s="19"/>
      <c r="E186" s="19"/>
      <c r="F186" s="19"/>
      <c r="G186" s="19"/>
      <c r="H186" s="19"/>
    </row>
    <row r="187" spans="4:8" s="1" customFormat="1" x14ac:dyDescent="0.15">
      <c r="D187" s="19"/>
      <c r="E187" s="19"/>
      <c r="F187" s="19"/>
      <c r="G187" s="19"/>
      <c r="H187" s="19"/>
    </row>
    <row r="188" spans="4:8" s="1" customFormat="1" x14ac:dyDescent="0.15">
      <c r="D188" s="19"/>
      <c r="E188" s="19"/>
      <c r="F188" s="19"/>
      <c r="G188" s="19"/>
      <c r="H188" s="19"/>
    </row>
    <row r="189" spans="4:8" s="1" customFormat="1" x14ac:dyDescent="0.15">
      <c r="D189" s="19"/>
      <c r="E189" s="19"/>
      <c r="F189" s="19"/>
      <c r="G189" s="19"/>
      <c r="H189" s="19"/>
    </row>
    <row r="190" spans="4:8" s="1" customFormat="1" x14ac:dyDescent="0.15">
      <c r="D190" s="19"/>
      <c r="E190" s="19"/>
      <c r="F190" s="19"/>
      <c r="G190" s="19"/>
      <c r="H190" s="19"/>
    </row>
    <row r="191" spans="4:8" s="1" customFormat="1" x14ac:dyDescent="0.15">
      <c r="D191" s="19"/>
      <c r="E191" s="19"/>
      <c r="F191" s="19"/>
      <c r="G191" s="19"/>
      <c r="H191" s="19"/>
    </row>
    <row r="192" spans="4:8" s="1" customFormat="1" x14ac:dyDescent="0.15">
      <c r="D192" s="19"/>
      <c r="E192" s="19"/>
      <c r="F192" s="19"/>
      <c r="G192" s="19"/>
      <c r="H192" s="19"/>
    </row>
    <row r="193" spans="4:8" s="1" customFormat="1" x14ac:dyDescent="0.15">
      <c r="D193" s="19"/>
      <c r="E193" s="19"/>
      <c r="F193" s="19"/>
      <c r="G193" s="19"/>
      <c r="H193" s="19"/>
    </row>
    <row r="194" spans="4:8" s="1" customFormat="1" x14ac:dyDescent="0.15">
      <c r="D194" s="19"/>
      <c r="E194" s="19"/>
      <c r="F194" s="19"/>
      <c r="G194" s="19"/>
      <c r="H194" s="19"/>
    </row>
    <row r="195" spans="4:8" s="1" customFormat="1" x14ac:dyDescent="0.15">
      <c r="D195" s="19"/>
      <c r="E195" s="19"/>
      <c r="F195" s="19"/>
      <c r="G195" s="19"/>
      <c r="H195" s="19"/>
    </row>
    <row r="196" spans="4:8" s="1" customFormat="1" x14ac:dyDescent="0.15">
      <c r="D196" s="19"/>
      <c r="E196" s="19"/>
      <c r="F196" s="19"/>
      <c r="G196" s="19"/>
      <c r="H196" s="19"/>
    </row>
    <row r="197" spans="4:8" s="1" customFormat="1" x14ac:dyDescent="0.15">
      <c r="D197" s="19"/>
      <c r="E197" s="19"/>
      <c r="F197" s="19"/>
      <c r="G197" s="19"/>
      <c r="H197" s="19"/>
    </row>
    <row r="198" spans="4:8" s="1" customFormat="1" x14ac:dyDescent="0.15">
      <c r="D198" s="19"/>
      <c r="E198" s="19"/>
      <c r="F198" s="19"/>
      <c r="G198" s="19"/>
      <c r="H198" s="19"/>
    </row>
    <row r="199" spans="4:8" s="1" customFormat="1" x14ac:dyDescent="0.15">
      <c r="D199" s="19"/>
      <c r="E199" s="19"/>
      <c r="F199" s="19"/>
      <c r="G199" s="19"/>
      <c r="H199" s="19"/>
    </row>
    <row r="200" spans="4:8" s="1" customFormat="1" x14ac:dyDescent="0.15">
      <c r="D200" s="19"/>
      <c r="E200" s="19"/>
      <c r="F200" s="19"/>
      <c r="G200" s="19"/>
      <c r="H200" s="19"/>
    </row>
    <row r="201" spans="4:8" s="1" customFormat="1" x14ac:dyDescent="0.15">
      <c r="D201" s="19"/>
      <c r="E201" s="19"/>
      <c r="F201" s="19"/>
      <c r="G201" s="19"/>
      <c r="H201" s="19"/>
    </row>
    <row r="202" spans="4:8" s="1" customFormat="1" x14ac:dyDescent="0.15">
      <c r="D202" s="19"/>
      <c r="E202" s="19"/>
      <c r="F202" s="19"/>
      <c r="G202" s="19"/>
      <c r="H202" s="19"/>
    </row>
    <row r="203" spans="4:8" s="1" customFormat="1" x14ac:dyDescent="0.15">
      <c r="D203" s="19"/>
      <c r="E203" s="19"/>
      <c r="F203" s="19"/>
      <c r="G203" s="19"/>
      <c r="H203" s="19"/>
    </row>
    <row r="204" spans="4:8" s="1" customFormat="1" x14ac:dyDescent="0.15">
      <c r="D204" s="19"/>
      <c r="E204" s="19"/>
      <c r="F204" s="19"/>
      <c r="G204" s="19"/>
      <c r="H204" s="19"/>
    </row>
    <row r="205" spans="4:8" s="1" customFormat="1" x14ac:dyDescent="0.15">
      <c r="D205" s="19"/>
      <c r="E205" s="19"/>
      <c r="F205" s="19"/>
      <c r="G205" s="19"/>
      <c r="H205" s="19"/>
    </row>
    <row r="206" spans="4:8" s="1" customFormat="1" x14ac:dyDescent="0.15">
      <c r="D206" s="19"/>
      <c r="E206" s="19"/>
      <c r="F206" s="19"/>
      <c r="G206" s="19"/>
      <c r="H206" s="19"/>
    </row>
    <row r="207" spans="4:8" s="1" customFormat="1" x14ac:dyDescent="0.15">
      <c r="D207" s="19"/>
      <c r="E207" s="19"/>
      <c r="F207" s="19"/>
      <c r="G207" s="19"/>
      <c r="H207" s="19"/>
    </row>
    <row r="208" spans="4:8" s="1" customFormat="1" x14ac:dyDescent="0.15">
      <c r="D208" s="19"/>
      <c r="E208" s="19"/>
      <c r="F208" s="19"/>
      <c r="G208" s="19"/>
      <c r="H208" s="19"/>
    </row>
    <row r="209" spans="4:8" s="1" customFormat="1" x14ac:dyDescent="0.15">
      <c r="D209" s="19"/>
      <c r="E209" s="19"/>
      <c r="F209" s="19"/>
      <c r="G209" s="19"/>
      <c r="H209" s="19"/>
    </row>
    <row r="210" spans="4:8" s="1" customFormat="1" x14ac:dyDescent="0.15">
      <c r="D210" s="19"/>
      <c r="E210" s="19"/>
      <c r="F210" s="19"/>
      <c r="G210" s="19"/>
      <c r="H210" s="19"/>
    </row>
    <row r="211" spans="4:8" s="1" customFormat="1" x14ac:dyDescent="0.15">
      <c r="D211" s="19"/>
      <c r="E211" s="19"/>
      <c r="F211" s="19"/>
      <c r="G211" s="19"/>
      <c r="H211" s="19"/>
    </row>
    <row r="212" spans="4:8" s="1" customFormat="1" x14ac:dyDescent="0.15">
      <c r="D212" s="19"/>
      <c r="E212" s="19"/>
      <c r="F212" s="19"/>
      <c r="G212" s="19"/>
      <c r="H212" s="19"/>
    </row>
    <row r="213" spans="4:8" s="1" customFormat="1" x14ac:dyDescent="0.15">
      <c r="D213" s="19"/>
      <c r="E213" s="19"/>
      <c r="F213" s="19"/>
      <c r="G213" s="19"/>
      <c r="H213" s="19"/>
    </row>
    <row r="214" spans="4:8" s="1" customFormat="1" x14ac:dyDescent="0.15">
      <c r="D214" s="19"/>
      <c r="E214" s="19"/>
      <c r="F214" s="19"/>
      <c r="G214" s="19"/>
      <c r="H214" s="19"/>
    </row>
    <row r="215" spans="4:8" s="1" customFormat="1" x14ac:dyDescent="0.15">
      <c r="D215" s="19"/>
      <c r="E215" s="19"/>
      <c r="F215" s="19"/>
      <c r="G215" s="19"/>
      <c r="H215" s="19"/>
    </row>
    <row r="216" spans="4:8" s="1" customFormat="1" x14ac:dyDescent="0.15">
      <c r="D216" s="19"/>
      <c r="E216" s="19"/>
      <c r="F216" s="19"/>
      <c r="G216" s="19"/>
      <c r="H216" s="19"/>
    </row>
    <row r="217" spans="4:8" s="1" customFormat="1" x14ac:dyDescent="0.15">
      <c r="D217" s="19"/>
      <c r="E217" s="19"/>
      <c r="F217" s="19"/>
      <c r="G217" s="19"/>
      <c r="H217" s="19"/>
    </row>
    <row r="218" spans="4:8" s="1" customFormat="1" x14ac:dyDescent="0.15">
      <c r="D218" s="19"/>
      <c r="E218" s="19"/>
      <c r="F218" s="19"/>
      <c r="G218" s="19"/>
      <c r="H218" s="19"/>
    </row>
    <row r="219" spans="4:8" s="1" customFormat="1" x14ac:dyDescent="0.15">
      <c r="D219" s="19"/>
      <c r="E219" s="19"/>
      <c r="F219" s="19"/>
      <c r="G219" s="19"/>
      <c r="H219" s="19"/>
    </row>
    <row r="220" spans="4:8" s="1" customFormat="1" x14ac:dyDescent="0.15">
      <c r="D220" s="19"/>
      <c r="E220" s="19"/>
      <c r="F220" s="19"/>
      <c r="G220" s="19"/>
      <c r="H220" s="19"/>
    </row>
    <row r="221" spans="4:8" s="1" customFormat="1" x14ac:dyDescent="0.15">
      <c r="D221" s="19"/>
      <c r="E221" s="19"/>
      <c r="F221" s="19"/>
      <c r="G221" s="19"/>
      <c r="H221" s="19"/>
    </row>
    <row r="222" spans="4:8" s="1" customFormat="1" x14ac:dyDescent="0.15">
      <c r="D222" s="19"/>
      <c r="E222" s="19"/>
      <c r="F222" s="19"/>
      <c r="G222" s="19"/>
      <c r="H222" s="19"/>
    </row>
    <row r="223" spans="4:8" s="1" customFormat="1" x14ac:dyDescent="0.15">
      <c r="D223" s="19"/>
      <c r="E223" s="19"/>
      <c r="F223" s="19"/>
      <c r="G223" s="19"/>
      <c r="H223" s="19"/>
    </row>
    <row r="224" spans="4:8" s="1" customFormat="1" x14ac:dyDescent="0.15">
      <c r="D224" s="19"/>
      <c r="E224" s="19"/>
      <c r="F224" s="19"/>
      <c r="G224" s="19"/>
      <c r="H224" s="19"/>
    </row>
    <row r="225" spans="4:8" s="1" customFormat="1" x14ac:dyDescent="0.15">
      <c r="D225" s="19"/>
      <c r="E225" s="19"/>
      <c r="F225" s="19"/>
      <c r="G225" s="19"/>
      <c r="H225" s="19"/>
    </row>
    <row r="226" spans="4:8" s="1" customFormat="1" x14ac:dyDescent="0.15">
      <c r="D226" s="19"/>
      <c r="E226" s="19"/>
      <c r="F226" s="19"/>
      <c r="G226" s="19"/>
      <c r="H226" s="19"/>
    </row>
    <row r="227" spans="4:8" s="1" customFormat="1" x14ac:dyDescent="0.15">
      <c r="D227" s="19"/>
      <c r="E227" s="19"/>
      <c r="F227" s="19"/>
      <c r="G227" s="19"/>
      <c r="H227" s="19"/>
    </row>
    <row r="228" spans="4:8" s="1" customFormat="1" x14ac:dyDescent="0.15">
      <c r="D228" s="19"/>
      <c r="E228" s="19"/>
      <c r="F228" s="19"/>
      <c r="G228" s="19"/>
      <c r="H228" s="19"/>
    </row>
    <row r="229" spans="4:8" s="1" customFormat="1" x14ac:dyDescent="0.15">
      <c r="D229" s="19"/>
      <c r="E229" s="19"/>
      <c r="F229" s="19"/>
      <c r="G229" s="19"/>
      <c r="H229" s="19"/>
    </row>
    <row r="230" spans="4:8" s="1" customFormat="1" x14ac:dyDescent="0.15">
      <c r="D230" s="19"/>
      <c r="E230" s="19"/>
      <c r="F230" s="19"/>
      <c r="G230" s="19"/>
      <c r="H230" s="19"/>
    </row>
    <row r="231" spans="4:8" s="1" customFormat="1" x14ac:dyDescent="0.15">
      <c r="D231" s="19"/>
      <c r="E231" s="19"/>
      <c r="F231" s="19"/>
      <c r="G231" s="19"/>
      <c r="H231" s="19"/>
    </row>
    <row r="232" spans="4:8" s="1" customFormat="1" x14ac:dyDescent="0.15">
      <c r="D232" s="19"/>
      <c r="E232" s="19"/>
      <c r="F232" s="19"/>
      <c r="G232" s="19"/>
      <c r="H232" s="19"/>
    </row>
    <row r="233" spans="4:8" s="1" customFormat="1" x14ac:dyDescent="0.15">
      <c r="D233" s="19"/>
      <c r="E233" s="19"/>
      <c r="F233" s="19"/>
      <c r="G233" s="19"/>
      <c r="H233" s="19"/>
    </row>
    <row r="234" spans="4:8" s="1" customFormat="1" x14ac:dyDescent="0.15">
      <c r="D234" s="19"/>
      <c r="E234" s="19"/>
      <c r="F234" s="19"/>
      <c r="G234" s="19"/>
      <c r="H234" s="19"/>
    </row>
    <row r="235" spans="4:8" s="1" customFormat="1" x14ac:dyDescent="0.15">
      <c r="D235" s="19"/>
      <c r="E235" s="19"/>
      <c r="F235" s="19"/>
      <c r="G235" s="19"/>
      <c r="H235" s="19"/>
    </row>
    <row r="236" spans="4:8" s="1" customFormat="1" x14ac:dyDescent="0.15">
      <c r="D236" s="19"/>
      <c r="E236" s="19"/>
      <c r="F236" s="19"/>
      <c r="G236" s="19"/>
      <c r="H236" s="19"/>
    </row>
    <row r="237" spans="4:8" s="1" customFormat="1" x14ac:dyDescent="0.15">
      <c r="D237" s="19"/>
      <c r="E237" s="19"/>
      <c r="F237" s="19"/>
      <c r="G237" s="19"/>
      <c r="H237" s="19"/>
    </row>
    <row r="238" spans="4:8" s="1" customFormat="1" x14ac:dyDescent="0.15">
      <c r="D238" s="19"/>
      <c r="E238" s="19"/>
      <c r="F238" s="19"/>
      <c r="G238" s="19"/>
      <c r="H238" s="19"/>
    </row>
    <row r="239" spans="4:8" s="1" customFormat="1" x14ac:dyDescent="0.15">
      <c r="D239" s="19"/>
      <c r="E239" s="19"/>
      <c r="F239" s="19"/>
      <c r="G239" s="19"/>
      <c r="H239" s="19"/>
    </row>
    <row r="240" spans="4:8" s="1" customFormat="1" x14ac:dyDescent="0.15">
      <c r="D240" s="19"/>
      <c r="E240" s="19"/>
      <c r="F240" s="19"/>
      <c r="G240" s="19"/>
      <c r="H240" s="19"/>
    </row>
    <row r="241" spans="4:8" s="1" customFormat="1" x14ac:dyDescent="0.15">
      <c r="D241" s="19"/>
      <c r="E241" s="19"/>
      <c r="F241" s="19"/>
      <c r="G241" s="19"/>
      <c r="H241" s="19"/>
    </row>
    <row r="242" spans="4:8" s="1" customFormat="1" x14ac:dyDescent="0.15">
      <c r="D242" s="19"/>
      <c r="E242" s="19"/>
      <c r="F242" s="19"/>
      <c r="G242" s="19"/>
      <c r="H242" s="19"/>
    </row>
    <row r="243" spans="4:8" s="1" customFormat="1" x14ac:dyDescent="0.15">
      <c r="D243" s="19"/>
      <c r="E243" s="19"/>
      <c r="F243" s="19"/>
      <c r="G243" s="19"/>
      <c r="H243" s="19"/>
    </row>
    <row r="244" spans="4:8" s="1" customFormat="1" x14ac:dyDescent="0.15">
      <c r="D244" s="19"/>
      <c r="E244" s="19"/>
      <c r="F244" s="19"/>
      <c r="G244" s="19"/>
      <c r="H244" s="19"/>
    </row>
    <row r="245" spans="4:8" s="1" customFormat="1" x14ac:dyDescent="0.15">
      <c r="D245" s="19"/>
      <c r="E245" s="19"/>
      <c r="F245" s="19"/>
      <c r="G245" s="19"/>
      <c r="H245" s="19"/>
    </row>
    <row r="246" spans="4:8" s="1" customFormat="1" x14ac:dyDescent="0.15">
      <c r="D246" s="19"/>
      <c r="E246" s="19"/>
      <c r="F246" s="19"/>
      <c r="G246" s="19"/>
      <c r="H246" s="19"/>
    </row>
    <row r="247" spans="4:8" s="1" customFormat="1" x14ac:dyDescent="0.15">
      <c r="D247" s="19"/>
      <c r="E247" s="19"/>
      <c r="F247" s="19"/>
      <c r="G247" s="19"/>
      <c r="H247" s="19"/>
    </row>
    <row r="248" spans="4:8" s="1" customFormat="1" x14ac:dyDescent="0.15">
      <c r="D248" s="19"/>
      <c r="E248" s="19"/>
      <c r="F248" s="19"/>
      <c r="G248" s="19"/>
      <c r="H248" s="19"/>
    </row>
    <row r="249" spans="4:8" s="1" customFormat="1" x14ac:dyDescent="0.15">
      <c r="D249" s="19"/>
      <c r="E249" s="19"/>
      <c r="F249" s="19"/>
      <c r="G249" s="19"/>
      <c r="H249" s="19"/>
    </row>
    <row r="250" spans="4:8" s="1" customFormat="1" x14ac:dyDescent="0.15">
      <c r="D250" s="19"/>
      <c r="E250" s="19"/>
      <c r="F250" s="19"/>
      <c r="G250" s="19"/>
      <c r="H250" s="19"/>
    </row>
    <row r="251" spans="4:8" s="1" customFormat="1" x14ac:dyDescent="0.15">
      <c r="D251" s="19"/>
      <c r="E251" s="19"/>
      <c r="F251" s="19"/>
      <c r="G251" s="19"/>
      <c r="H251" s="19"/>
    </row>
    <row r="252" spans="4:8" s="1" customFormat="1" x14ac:dyDescent="0.15">
      <c r="D252" s="19"/>
      <c r="E252" s="19"/>
      <c r="F252" s="19"/>
      <c r="G252" s="19"/>
      <c r="H252" s="19"/>
    </row>
    <row r="253" spans="4:8" s="1" customFormat="1" x14ac:dyDescent="0.15">
      <c r="D253" s="19"/>
      <c r="E253" s="19"/>
      <c r="F253" s="19"/>
      <c r="G253" s="19"/>
      <c r="H253" s="19"/>
    </row>
    <row r="254" spans="4:8" s="1" customFormat="1" x14ac:dyDescent="0.15">
      <c r="D254" s="19"/>
      <c r="E254" s="19"/>
      <c r="F254" s="19"/>
      <c r="G254" s="19"/>
      <c r="H254" s="19"/>
    </row>
    <row r="255" spans="4:8" s="1" customFormat="1" x14ac:dyDescent="0.15">
      <c r="D255" s="19"/>
      <c r="E255" s="19"/>
      <c r="F255" s="19"/>
      <c r="G255" s="19"/>
      <c r="H255" s="19"/>
    </row>
    <row r="256" spans="4:8" s="1" customFormat="1" x14ac:dyDescent="0.15">
      <c r="D256" s="19"/>
      <c r="E256" s="19"/>
      <c r="F256" s="19"/>
      <c r="G256" s="19"/>
      <c r="H256" s="19"/>
    </row>
    <row r="257" spans="4:8" s="1" customFormat="1" x14ac:dyDescent="0.15">
      <c r="D257" s="19"/>
      <c r="E257" s="19"/>
      <c r="F257" s="19"/>
      <c r="G257" s="19"/>
      <c r="H257" s="19"/>
    </row>
    <row r="258" spans="4:8" s="1" customFormat="1" x14ac:dyDescent="0.15">
      <c r="D258" s="19"/>
      <c r="E258" s="19"/>
      <c r="F258" s="19"/>
      <c r="G258" s="19"/>
      <c r="H258" s="19"/>
    </row>
    <row r="259" spans="4:8" s="1" customFormat="1" x14ac:dyDescent="0.15">
      <c r="D259" s="19"/>
      <c r="E259" s="19"/>
      <c r="F259" s="19"/>
      <c r="G259" s="19"/>
      <c r="H259" s="19"/>
    </row>
    <row r="260" spans="4:8" s="1" customFormat="1" x14ac:dyDescent="0.15">
      <c r="D260" s="19"/>
      <c r="E260" s="19"/>
      <c r="F260" s="19"/>
      <c r="G260" s="19"/>
      <c r="H260" s="19"/>
    </row>
    <row r="261" spans="4:8" s="1" customFormat="1" x14ac:dyDescent="0.15">
      <c r="D261" s="19"/>
      <c r="E261" s="19"/>
      <c r="F261" s="19"/>
      <c r="G261" s="19"/>
      <c r="H261" s="19"/>
    </row>
    <row r="262" spans="4:8" s="1" customFormat="1" x14ac:dyDescent="0.15">
      <c r="D262" s="19"/>
      <c r="E262" s="19"/>
      <c r="F262" s="19"/>
      <c r="G262" s="19"/>
      <c r="H262" s="19"/>
    </row>
    <row r="263" spans="4:8" s="1" customFormat="1" x14ac:dyDescent="0.15">
      <c r="D263" s="19"/>
      <c r="E263" s="19"/>
      <c r="F263" s="19"/>
      <c r="G263" s="19"/>
      <c r="H263" s="19"/>
    </row>
    <row r="264" spans="4:8" s="1" customFormat="1" x14ac:dyDescent="0.15">
      <c r="D264" s="19"/>
      <c r="E264" s="19"/>
      <c r="F264" s="19"/>
      <c r="G264" s="19"/>
      <c r="H264" s="19"/>
    </row>
    <row r="265" spans="4:8" s="1" customFormat="1" x14ac:dyDescent="0.15">
      <c r="D265" s="19"/>
      <c r="E265" s="19"/>
      <c r="F265" s="19"/>
      <c r="G265" s="19"/>
      <c r="H265" s="19"/>
    </row>
    <row r="266" spans="4:8" s="1" customFormat="1" x14ac:dyDescent="0.15">
      <c r="D266" s="19"/>
      <c r="E266" s="19"/>
      <c r="F266" s="19"/>
      <c r="G266" s="19"/>
      <c r="H266" s="19"/>
    </row>
    <row r="267" spans="4:8" s="1" customFormat="1" x14ac:dyDescent="0.15">
      <c r="D267" s="19"/>
      <c r="E267" s="19"/>
      <c r="F267" s="19"/>
      <c r="G267" s="19"/>
      <c r="H267" s="19"/>
    </row>
    <row r="268" spans="4:8" s="1" customFormat="1" x14ac:dyDescent="0.15">
      <c r="D268" s="19"/>
      <c r="E268" s="19"/>
      <c r="F268" s="19"/>
      <c r="G268" s="19"/>
      <c r="H268" s="19"/>
    </row>
    <row r="269" spans="4:8" s="1" customFormat="1" x14ac:dyDescent="0.15">
      <c r="D269" s="19"/>
      <c r="E269" s="19"/>
      <c r="F269" s="19"/>
      <c r="G269" s="19"/>
      <c r="H269" s="19"/>
    </row>
    <row r="270" spans="4:8" s="1" customFormat="1" x14ac:dyDescent="0.15">
      <c r="D270" s="19"/>
      <c r="E270" s="19"/>
      <c r="F270" s="19"/>
      <c r="G270" s="19"/>
      <c r="H270" s="19"/>
    </row>
    <row r="271" spans="4:8" s="1" customFormat="1" x14ac:dyDescent="0.15">
      <c r="D271" s="19"/>
      <c r="E271" s="19"/>
      <c r="F271" s="19"/>
      <c r="G271" s="19"/>
      <c r="H271" s="19"/>
    </row>
    <row r="272" spans="4:8" s="1" customFormat="1" x14ac:dyDescent="0.15">
      <c r="D272" s="19"/>
      <c r="E272" s="19"/>
      <c r="F272" s="19"/>
      <c r="G272" s="19"/>
      <c r="H272" s="19"/>
    </row>
    <row r="273" spans="4:8" s="1" customFormat="1" x14ac:dyDescent="0.15">
      <c r="D273" s="19"/>
      <c r="E273" s="19"/>
      <c r="F273" s="19"/>
      <c r="G273" s="19"/>
      <c r="H273" s="19"/>
    </row>
    <row r="274" spans="4:8" s="1" customFormat="1" x14ac:dyDescent="0.15">
      <c r="D274" s="19"/>
      <c r="E274" s="19"/>
      <c r="F274" s="19"/>
      <c r="G274" s="19"/>
      <c r="H274" s="19"/>
    </row>
    <row r="275" spans="4:8" s="1" customFormat="1" x14ac:dyDescent="0.15">
      <c r="D275" s="19"/>
      <c r="E275" s="19"/>
      <c r="F275" s="19"/>
      <c r="G275" s="19"/>
      <c r="H275" s="19"/>
    </row>
    <row r="276" spans="4:8" s="1" customFormat="1" x14ac:dyDescent="0.15">
      <c r="D276" s="19"/>
      <c r="E276" s="19"/>
      <c r="F276" s="19"/>
      <c r="G276" s="19"/>
      <c r="H276" s="19"/>
    </row>
    <row r="277" spans="4:8" s="1" customFormat="1" x14ac:dyDescent="0.15">
      <c r="D277" s="19"/>
      <c r="E277" s="19"/>
      <c r="F277" s="19"/>
      <c r="G277" s="19"/>
      <c r="H277" s="19"/>
    </row>
    <row r="278" spans="4:8" s="1" customFormat="1" x14ac:dyDescent="0.15">
      <c r="D278" s="19"/>
      <c r="E278" s="19"/>
      <c r="F278" s="19"/>
      <c r="G278" s="19"/>
      <c r="H278" s="19"/>
    </row>
    <row r="279" spans="4:8" s="1" customFormat="1" x14ac:dyDescent="0.15">
      <c r="D279" s="19"/>
      <c r="E279" s="19"/>
      <c r="F279" s="19"/>
      <c r="G279" s="19"/>
      <c r="H279" s="19"/>
    </row>
    <row r="280" spans="4:8" s="1" customFormat="1" x14ac:dyDescent="0.15">
      <c r="D280" s="19"/>
      <c r="E280" s="19"/>
      <c r="F280" s="19"/>
      <c r="G280" s="19"/>
      <c r="H280" s="19"/>
    </row>
    <row r="281" spans="4:8" s="1" customFormat="1" x14ac:dyDescent="0.15">
      <c r="D281" s="19"/>
      <c r="E281" s="19"/>
      <c r="F281" s="19"/>
      <c r="G281" s="19"/>
      <c r="H281" s="19"/>
    </row>
    <row r="282" spans="4:8" s="1" customFormat="1" x14ac:dyDescent="0.15">
      <c r="D282" s="19"/>
      <c r="E282" s="19"/>
      <c r="F282" s="19"/>
      <c r="G282" s="19"/>
      <c r="H282" s="19"/>
    </row>
    <row r="283" spans="4:8" s="1" customFormat="1" x14ac:dyDescent="0.15">
      <c r="D283" s="19"/>
      <c r="E283" s="19"/>
      <c r="F283" s="19"/>
      <c r="G283" s="19"/>
      <c r="H283" s="19"/>
    </row>
    <row r="284" spans="4:8" s="1" customFormat="1" x14ac:dyDescent="0.15">
      <c r="D284" s="19"/>
      <c r="E284" s="19"/>
      <c r="F284" s="19"/>
      <c r="G284" s="19"/>
      <c r="H284" s="19"/>
    </row>
    <row r="285" spans="4:8" s="1" customFormat="1" x14ac:dyDescent="0.15">
      <c r="D285" s="19"/>
      <c r="E285" s="19"/>
      <c r="F285" s="19"/>
      <c r="G285" s="19"/>
      <c r="H285" s="19"/>
    </row>
    <row r="286" spans="4:8" s="1" customFormat="1" x14ac:dyDescent="0.15">
      <c r="D286" s="19"/>
      <c r="E286" s="19"/>
      <c r="F286" s="19"/>
      <c r="G286" s="19"/>
      <c r="H286" s="19"/>
    </row>
    <row r="287" spans="4:8" s="1" customFormat="1" x14ac:dyDescent="0.15">
      <c r="D287" s="19"/>
      <c r="E287" s="19"/>
      <c r="F287" s="19"/>
      <c r="G287" s="19"/>
      <c r="H287" s="19"/>
    </row>
    <row r="288" spans="4:8" s="1" customFormat="1" x14ac:dyDescent="0.15">
      <c r="D288" s="19"/>
      <c r="E288" s="19"/>
      <c r="F288" s="19"/>
      <c r="G288" s="19"/>
      <c r="H288" s="19"/>
    </row>
    <row r="289" spans="4:8" s="1" customFormat="1" x14ac:dyDescent="0.15">
      <c r="D289" s="19"/>
      <c r="E289" s="19"/>
      <c r="F289" s="19"/>
      <c r="G289" s="19"/>
      <c r="H289" s="19"/>
    </row>
    <row r="290" spans="4:8" s="1" customFormat="1" x14ac:dyDescent="0.15">
      <c r="D290" s="19"/>
      <c r="E290" s="19"/>
      <c r="F290" s="19"/>
      <c r="G290" s="19"/>
      <c r="H290" s="19"/>
    </row>
    <row r="291" spans="4:8" s="1" customFormat="1" x14ac:dyDescent="0.15">
      <c r="D291" s="19"/>
      <c r="E291" s="19"/>
      <c r="F291" s="19"/>
      <c r="G291" s="19"/>
      <c r="H291" s="19"/>
    </row>
    <row r="292" spans="4:8" s="1" customFormat="1" x14ac:dyDescent="0.15">
      <c r="D292" s="19"/>
      <c r="E292" s="19"/>
      <c r="F292" s="19"/>
      <c r="G292" s="19"/>
      <c r="H292" s="19"/>
    </row>
    <row r="293" spans="4:8" s="1" customFormat="1" x14ac:dyDescent="0.15">
      <c r="D293" s="19"/>
      <c r="E293" s="19"/>
      <c r="F293" s="19"/>
      <c r="G293" s="19"/>
      <c r="H293" s="19"/>
    </row>
    <row r="294" spans="4:8" s="1" customFormat="1" x14ac:dyDescent="0.15">
      <c r="D294" s="19"/>
      <c r="E294" s="19"/>
      <c r="F294" s="19"/>
      <c r="G294" s="19"/>
      <c r="H294" s="19"/>
    </row>
    <row r="295" spans="4:8" s="1" customFormat="1" x14ac:dyDescent="0.15">
      <c r="D295" s="19"/>
      <c r="E295" s="19"/>
      <c r="F295" s="19"/>
      <c r="G295" s="19"/>
      <c r="H295" s="19"/>
    </row>
    <row r="296" spans="4:8" s="1" customFormat="1" x14ac:dyDescent="0.15">
      <c r="D296" s="19"/>
      <c r="E296" s="19"/>
      <c r="F296" s="19"/>
      <c r="G296" s="19"/>
      <c r="H296" s="19"/>
    </row>
    <row r="297" spans="4:8" s="1" customFormat="1" x14ac:dyDescent="0.15">
      <c r="D297" s="19"/>
      <c r="E297" s="19"/>
      <c r="F297" s="19"/>
      <c r="G297" s="19"/>
      <c r="H297" s="19"/>
    </row>
    <row r="298" spans="4:8" s="1" customFormat="1" x14ac:dyDescent="0.15">
      <c r="D298" s="19"/>
      <c r="E298" s="19"/>
      <c r="F298" s="19"/>
      <c r="G298" s="19"/>
      <c r="H298" s="19"/>
    </row>
    <row r="299" spans="4:8" s="1" customFormat="1" x14ac:dyDescent="0.15">
      <c r="D299" s="19"/>
      <c r="E299" s="19"/>
      <c r="F299" s="19"/>
      <c r="G299" s="19"/>
      <c r="H299" s="19"/>
    </row>
    <row r="300" spans="4:8" s="1" customFormat="1" x14ac:dyDescent="0.15">
      <c r="D300" s="19"/>
      <c r="E300" s="19"/>
      <c r="F300" s="19"/>
      <c r="G300" s="19"/>
      <c r="H300" s="19"/>
    </row>
    <row r="301" spans="4:8" s="1" customFormat="1" x14ac:dyDescent="0.15">
      <c r="D301" s="19"/>
      <c r="E301" s="19"/>
      <c r="F301" s="19"/>
      <c r="G301" s="19"/>
      <c r="H301" s="19"/>
    </row>
    <row r="302" spans="4:8" s="1" customFormat="1" x14ac:dyDescent="0.15">
      <c r="D302" s="19"/>
      <c r="E302" s="19"/>
      <c r="F302" s="19"/>
      <c r="G302" s="19"/>
      <c r="H302" s="19"/>
    </row>
    <row r="303" spans="4:8" s="1" customFormat="1" x14ac:dyDescent="0.15">
      <c r="D303" s="19"/>
      <c r="E303" s="19"/>
      <c r="F303" s="19"/>
      <c r="G303" s="19"/>
      <c r="H303" s="19"/>
    </row>
    <row r="304" spans="4:8" s="1" customFormat="1" x14ac:dyDescent="0.15">
      <c r="D304" s="19"/>
      <c r="E304" s="19"/>
      <c r="F304" s="19"/>
      <c r="G304" s="19"/>
      <c r="H304" s="19"/>
    </row>
    <row r="305" spans="4:8" s="1" customFormat="1" x14ac:dyDescent="0.15">
      <c r="D305" s="19"/>
      <c r="E305" s="19"/>
      <c r="F305" s="19"/>
      <c r="G305" s="19"/>
      <c r="H305" s="19"/>
    </row>
    <row r="306" spans="4:8" s="1" customFormat="1" x14ac:dyDescent="0.15">
      <c r="D306" s="19"/>
      <c r="E306" s="19"/>
      <c r="F306" s="19"/>
      <c r="G306" s="19"/>
      <c r="H306" s="19"/>
    </row>
    <row r="307" spans="4:8" s="1" customFormat="1" x14ac:dyDescent="0.15">
      <c r="D307" s="19"/>
      <c r="E307" s="19"/>
      <c r="F307" s="19"/>
      <c r="G307" s="19"/>
      <c r="H307" s="19"/>
    </row>
    <row r="308" spans="4:8" s="1" customFormat="1" x14ac:dyDescent="0.15">
      <c r="D308" s="19"/>
      <c r="E308" s="19"/>
      <c r="F308" s="19"/>
      <c r="G308" s="19"/>
      <c r="H308" s="19"/>
    </row>
    <row r="309" spans="4:8" s="1" customFormat="1" x14ac:dyDescent="0.15">
      <c r="D309" s="19"/>
      <c r="E309" s="19"/>
      <c r="F309" s="19"/>
      <c r="G309" s="19"/>
      <c r="H309" s="19"/>
    </row>
    <row r="310" spans="4:8" s="1" customFormat="1" x14ac:dyDescent="0.15">
      <c r="D310" s="19"/>
      <c r="E310" s="19"/>
      <c r="F310" s="19"/>
      <c r="G310" s="19"/>
      <c r="H310" s="19"/>
    </row>
    <row r="311" spans="4:8" s="1" customFormat="1" x14ac:dyDescent="0.15">
      <c r="D311" s="19"/>
      <c r="E311" s="19"/>
      <c r="F311" s="19"/>
      <c r="G311" s="19"/>
      <c r="H311" s="19"/>
    </row>
    <row r="312" spans="4:8" s="1" customFormat="1" x14ac:dyDescent="0.15">
      <c r="D312" s="19"/>
      <c r="E312" s="19"/>
      <c r="F312" s="19"/>
      <c r="G312" s="19"/>
      <c r="H312" s="19"/>
    </row>
    <row r="313" spans="4:8" s="1" customFormat="1" x14ac:dyDescent="0.15">
      <c r="D313" s="19"/>
      <c r="E313" s="19"/>
      <c r="F313" s="19"/>
      <c r="G313" s="19"/>
      <c r="H313" s="19"/>
    </row>
    <row r="314" spans="4:8" s="1" customFormat="1" x14ac:dyDescent="0.15">
      <c r="D314" s="19"/>
      <c r="E314" s="19"/>
      <c r="F314" s="19"/>
      <c r="G314" s="19"/>
      <c r="H314" s="19"/>
    </row>
    <row r="315" spans="4:8" s="1" customFormat="1" x14ac:dyDescent="0.15">
      <c r="D315" s="19"/>
      <c r="E315" s="19"/>
      <c r="F315" s="19"/>
      <c r="G315" s="19"/>
      <c r="H315" s="19"/>
    </row>
    <row r="316" spans="4:8" s="1" customFormat="1" x14ac:dyDescent="0.15">
      <c r="D316" s="19"/>
      <c r="E316" s="19"/>
      <c r="F316" s="19"/>
      <c r="G316" s="19"/>
      <c r="H316" s="19"/>
    </row>
    <row r="317" spans="4:8" s="1" customFormat="1" x14ac:dyDescent="0.15">
      <c r="D317" s="19"/>
      <c r="E317" s="19"/>
      <c r="F317" s="19"/>
      <c r="G317" s="19"/>
      <c r="H317" s="19"/>
    </row>
    <row r="318" spans="4:8" s="1" customFormat="1" x14ac:dyDescent="0.15">
      <c r="D318" s="19"/>
      <c r="E318" s="19"/>
      <c r="F318" s="19"/>
      <c r="G318" s="19"/>
      <c r="H318" s="19"/>
    </row>
    <row r="319" spans="4:8" s="1" customFormat="1" x14ac:dyDescent="0.15">
      <c r="D319" s="19"/>
      <c r="E319" s="19"/>
      <c r="F319" s="19"/>
      <c r="G319" s="19"/>
      <c r="H319" s="19"/>
    </row>
    <row r="320" spans="4:8" s="1" customFormat="1" x14ac:dyDescent="0.15">
      <c r="D320" s="19"/>
      <c r="E320" s="19"/>
      <c r="F320" s="19"/>
      <c r="G320" s="19"/>
      <c r="H320" s="19"/>
    </row>
    <row r="321" spans="4:8" s="1" customFormat="1" x14ac:dyDescent="0.15">
      <c r="D321" s="19"/>
      <c r="E321" s="19"/>
      <c r="F321" s="19"/>
      <c r="G321" s="19"/>
      <c r="H321" s="19"/>
    </row>
    <row r="322" spans="4:8" s="1" customFormat="1" x14ac:dyDescent="0.15">
      <c r="D322" s="19"/>
      <c r="E322" s="19"/>
      <c r="F322" s="19"/>
      <c r="G322" s="19"/>
      <c r="H322" s="19"/>
    </row>
    <row r="323" spans="4:8" s="1" customFormat="1" x14ac:dyDescent="0.15">
      <c r="D323" s="19"/>
      <c r="E323" s="19"/>
      <c r="F323" s="19"/>
      <c r="G323" s="19"/>
      <c r="H323" s="19"/>
    </row>
    <row r="324" spans="4:8" s="1" customFormat="1" x14ac:dyDescent="0.15">
      <c r="D324" s="19"/>
      <c r="E324" s="19"/>
      <c r="F324" s="19"/>
      <c r="G324" s="19"/>
      <c r="H324" s="19"/>
    </row>
    <row r="325" spans="4:8" s="1" customFormat="1" x14ac:dyDescent="0.15">
      <c r="D325" s="19"/>
      <c r="E325" s="19"/>
      <c r="F325" s="19"/>
      <c r="G325" s="19"/>
      <c r="H325" s="19"/>
    </row>
    <row r="326" spans="4:8" s="1" customFormat="1" x14ac:dyDescent="0.15">
      <c r="D326" s="19"/>
      <c r="E326" s="19"/>
      <c r="F326" s="19"/>
      <c r="G326" s="19"/>
      <c r="H326" s="19"/>
    </row>
    <row r="327" spans="4:8" s="1" customFormat="1" x14ac:dyDescent="0.15">
      <c r="D327" s="19"/>
      <c r="E327" s="19"/>
      <c r="F327" s="19"/>
      <c r="G327" s="19"/>
      <c r="H327" s="19"/>
    </row>
    <row r="328" spans="4:8" s="1" customFormat="1" x14ac:dyDescent="0.15">
      <c r="D328" s="19"/>
      <c r="E328" s="19"/>
      <c r="F328" s="19"/>
      <c r="G328" s="19"/>
      <c r="H328" s="19"/>
    </row>
    <row r="329" spans="4:8" s="1" customFormat="1" x14ac:dyDescent="0.15">
      <c r="D329" s="19"/>
      <c r="E329" s="19"/>
      <c r="F329" s="19"/>
      <c r="G329" s="19"/>
      <c r="H329" s="19"/>
    </row>
    <row r="330" spans="4:8" s="1" customFormat="1" x14ac:dyDescent="0.15">
      <c r="D330" s="19"/>
      <c r="E330" s="19"/>
      <c r="F330" s="19"/>
      <c r="G330" s="19"/>
      <c r="H330" s="19"/>
    </row>
    <row r="331" spans="4:8" s="1" customFormat="1" x14ac:dyDescent="0.15">
      <c r="D331" s="19"/>
      <c r="E331" s="19"/>
      <c r="F331" s="19"/>
      <c r="G331" s="19"/>
      <c r="H331" s="19"/>
    </row>
    <row r="332" spans="4:8" s="1" customFormat="1" x14ac:dyDescent="0.15">
      <c r="D332" s="19"/>
      <c r="E332" s="19"/>
      <c r="F332" s="19"/>
      <c r="G332" s="19"/>
      <c r="H332" s="19"/>
    </row>
    <row r="333" spans="4:8" s="1" customFormat="1" x14ac:dyDescent="0.15">
      <c r="D333" s="19"/>
      <c r="E333" s="19"/>
      <c r="F333" s="19"/>
      <c r="G333" s="19"/>
      <c r="H333" s="19"/>
    </row>
    <row r="334" spans="4:8" s="1" customFormat="1" x14ac:dyDescent="0.15">
      <c r="D334" s="19"/>
      <c r="E334" s="19"/>
      <c r="F334" s="19"/>
      <c r="G334" s="19"/>
      <c r="H334" s="19"/>
    </row>
    <row r="335" spans="4:8" s="1" customFormat="1" x14ac:dyDescent="0.15">
      <c r="D335" s="19"/>
      <c r="E335" s="19"/>
      <c r="F335" s="19"/>
      <c r="G335" s="19"/>
      <c r="H335" s="19"/>
    </row>
    <row r="336" spans="4:8" s="1" customFormat="1" x14ac:dyDescent="0.15">
      <c r="D336" s="19"/>
      <c r="E336" s="19"/>
      <c r="F336" s="19"/>
      <c r="G336" s="19"/>
      <c r="H336" s="19"/>
    </row>
    <row r="337" spans="4:8" s="1" customFormat="1" x14ac:dyDescent="0.15">
      <c r="D337" s="19"/>
      <c r="E337" s="19"/>
      <c r="F337" s="19"/>
      <c r="G337" s="19"/>
      <c r="H337" s="19"/>
    </row>
    <row r="338" spans="4:8" s="1" customFormat="1" x14ac:dyDescent="0.15">
      <c r="D338" s="19"/>
      <c r="E338" s="19"/>
      <c r="F338" s="19"/>
      <c r="G338" s="19"/>
      <c r="H338" s="19"/>
    </row>
    <row r="339" spans="4:8" s="1" customFormat="1" x14ac:dyDescent="0.15">
      <c r="D339" s="19"/>
      <c r="E339" s="19"/>
      <c r="F339" s="19"/>
      <c r="G339" s="19"/>
      <c r="H339" s="19"/>
    </row>
    <row r="340" spans="4:8" s="1" customFormat="1" x14ac:dyDescent="0.15">
      <c r="D340" s="19"/>
      <c r="E340" s="19"/>
      <c r="F340" s="19"/>
      <c r="G340" s="19"/>
      <c r="H340" s="19"/>
    </row>
    <row r="341" spans="4:8" s="1" customFormat="1" x14ac:dyDescent="0.15">
      <c r="D341" s="19"/>
      <c r="E341" s="19"/>
      <c r="F341" s="19"/>
      <c r="G341" s="19"/>
      <c r="H341" s="19"/>
    </row>
    <row r="342" spans="4:8" s="1" customFormat="1" x14ac:dyDescent="0.15">
      <c r="D342" s="19"/>
      <c r="E342" s="19"/>
      <c r="F342" s="19"/>
      <c r="G342" s="19"/>
      <c r="H342" s="19"/>
    </row>
    <row r="343" spans="4:8" s="1" customFormat="1" x14ac:dyDescent="0.15">
      <c r="D343" s="19"/>
      <c r="E343" s="19"/>
      <c r="F343" s="19"/>
      <c r="G343" s="19"/>
      <c r="H343" s="19"/>
    </row>
    <row r="344" spans="4:8" s="1" customFormat="1" x14ac:dyDescent="0.15">
      <c r="D344" s="19"/>
      <c r="E344" s="19"/>
      <c r="F344" s="19"/>
      <c r="G344" s="19"/>
      <c r="H344" s="19"/>
    </row>
    <row r="345" spans="4:8" s="1" customFormat="1" x14ac:dyDescent="0.15">
      <c r="D345" s="19"/>
      <c r="E345" s="19"/>
      <c r="F345" s="19"/>
      <c r="G345" s="19"/>
      <c r="H345" s="19"/>
    </row>
    <row r="346" spans="4:8" s="1" customFormat="1" x14ac:dyDescent="0.15">
      <c r="D346" s="19"/>
      <c r="E346" s="19"/>
      <c r="F346" s="19"/>
      <c r="G346" s="19"/>
      <c r="H346" s="19"/>
    </row>
    <row r="347" spans="4:8" s="1" customFormat="1" x14ac:dyDescent="0.15">
      <c r="D347" s="19"/>
      <c r="E347" s="19"/>
      <c r="F347" s="19"/>
      <c r="G347" s="19"/>
      <c r="H347" s="19"/>
    </row>
    <row r="348" spans="4:8" s="1" customFormat="1" x14ac:dyDescent="0.15">
      <c r="D348" s="19"/>
      <c r="E348" s="19"/>
      <c r="F348" s="19"/>
      <c r="G348" s="19"/>
      <c r="H348" s="19"/>
    </row>
    <row r="349" spans="4:8" s="1" customFormat="1" x14ac:dyDescent="0.15">
      <c r="D349" s="19"/>
      <c r="E349" s="19"/>
      <c r="F349" s="19"/>
      <c r="G349" s="19"/>
      <c r="H349" s="19"/>
    </row>
    <row r="350" spans="4:8" s="1" customFormat="1" x14ac:dyDescent="0.15">
      <c r="D350" s="19"/>
      <c r="E350" s="19"/>
      <c r="F350" s="19"/>
      <c r="G350" s="19"/>
      <c r="H350" s="19"/>
    </row>
    <row r="351" spans="4:8" s="1" customFormat="1" x14ac:dyDescent="0.15">
      <c r="D351" s="19"/>
      <c r="E351" s="19"/>
      <c r="F351" s="19"/>
      <c r="G351" s="19"/>
      <c r="H351" s="19"/>
    </row>
    <row r="352" spans="4:8" s="1" customFormat="1" x14ac:dyDescent="0.15">
      <c r="D352" s="19"/>
      <c r="E352" s="19"/>
      <c r="F352" s="19"/>
      <c r="G352" s="19"/>
      <c r="H352" s="19"/>
    </row>
    <row r="353" spans="4:8" s="1" customFormat="1" x14ac:dyDescent="0.15">
      <c r="D353" s="19"/>
      <c r="E353" s="19"/>
      <c r="F353" s="19"/>
      <c r="G353" s="19"/>
      <c r="H353" s="19"/>
    </row>
    <row r="354" spans="4:8" s="1" customFormat="1" x14ac:dyDescent="0.15">
      <c r="D354" s="19"/>
      <c r="E354" s="19"/>
      <c r="F354" s="19"/>
      <c r="G354" s="19"/>
      <c r="H354" s="19"/>
    </row>
    <row r="355" spans="4:8" s="1" customFormat="1" x14ac:dyDescent="0.15">
      <c r="D355" s="19"/>
      <c r="E355" s="19"/>
      <c r="F355" s="19"/>
      <c r="G355" s="19"/>
      <c r="H355" s="19"/>
    </row>
    <row r="356" spans="4:8" s="1" customFormat="1" x14ac:dyDescent="0.15">
      <c r="D356" s="19"/>
      <c r="E356" s="19"/>
      <c r="F356" s="19"/>
      <c r="G356" s="19"/>
      <c r="H356" s="19"/>
    </row>
    <row r="357" spans="4:8" s="1" customFormat="1" x14ac:dyDescent="0.15">
      <c r="D357" s="19"/>
      <c r="E357" s="19"/>
      <c r="F357" s="19"/>
      <c r="G357" s="19"/>
      <c r="H357" s="19"/>
    </row>
    <row r="358" spans="4:8" s="1" customFormat="1" x14ac:dyDescent="0.15">
      <c r="D358" s="19"/>
      <c r="E358" s="19"/>
      <c r="F358" s="19"/>
      <c r="G358" s="19"/>
      <c r="H358" s="19"/>
    </row>
    <row r="359" spans="4:8" s="1" customFormat="1" x14ac:dyDescent="0.15">
      <c r="D359" s="19"/>
      <c r="E359" s="19"/>
      <c r="F359" s="19"/>
      <c r="G359" s="19"/>
      <c r="H359" s="19"/>
    </row>
    <row r="360" spans="4:8" s="1" customFormat="1" x14ac:dyDescent="0.15">
      <c r="D360" s="19"/>
      <c r="E360" s="19"/>
      <c r="F360" s="19"/>
      <c r="G360" s="19"/>
      <c r="H360" s="19"/>
    </row>
    <row r="361" spans="4:8" s="1" customFormat="1" x14ac:dyDescent="0.15">
      <c r="D361" s="19"/>
      <c r="E361" s="19"/>
      <c r="F361" s="19"/>
      <c r="G361" s="19"/>
      <c r="H361" s="19"/>
    </row>
    <row r="362" spans="4:8" s="1" customFormat="1" x14ac:dyDescent="0.15">
      <c r="D362" s="19"/>
      <c r="E362" s="19"/>
      <c r="F362" s="19"/>
      <c r="G362" s="19"/>
      <c r="H362" s="19"/>
    </row>
    <row r="363" spans="4:8" s="1" customFormat="1" x14ac:dyDescent="0.15">
      <c r="D363" s="19"/>
      <c r="E363" s="19"/>
      <c r="F363" s="19"/>
      <c r="G363" s="19"/>
      <c r="H363" s="19"/>
    </row>
    <row r="364" spans="4:8" s="1" customFormat="1" x14ac:dyDescent="0.15">
      <c r="D364" s="19"/>
      <c r="E364" s="19"/>
      <c r="F364" s="19"/>
      <c r="G364" s="19"/>
      <c r="H364" s="19"/>
    </row>
    <row r="365" spans="4:8" s="1" customFormat="1" x14ac:dyDescent="0.15">
      <c r="D365" s="19"/>
      <c r="E365" s="19"/>
      <c r="F365" s="19"/>
      <c r="G365" s="19"/>
      <c r="H365" s="19"/>
    </row>
    <row r="366" spans="4:8" s="1" customFormat="1" x14ac:dyDescent="0.15">
      <c r="D366" s="19"/>
      <c r="E366" s="19"/>
      <c r="F366" s="19"/>
      <c r="G366" s="19"/>
      <c r="H366" s="19"/>
    </row>
    <row r="367" spans="4:8" s="1" customFormat="1" x14ac:dyDescent="0.15">
      <c r="D367" s="19"/>
      <c r="E367" s="19"/>
      <c r="F367" s="19"/>
      <c r="G367" s="19"/>
      <c r="H367" s="19"/>
    </row>
    <row r="368" spans="4:8" s="1" customFormat="1" x14ac:dyDescent="0.15">
      <c r="D368" s="19"/>
      <c r="E368" s="19"/>
      <c r="F368" s="19"/>
      <c r="G368" s="19"/>
      <c r="H368" s="19"/>
    </row>
    <row r="369" spans="4:8" s="1" customFormat="1" x14ac:dyDescent="0.15">
      <c r="D369" s="19"/>
      <c r="E369" s="19"/>
      <c r="F369" s="19"/>
      <c r="G369" s="19"/>
      <c r="H369" s="19"/>
    </row>
    <row r="370" spans="4:8" s="1" customFormat="1" x14ac:dyDescent="0.15">
      <c r="D370" s="19"/>
      <c r="E370" s="19"/>
      <c r="F370" s="19"/>
      <c r="G370" s="19"/>
      <c r="H370" s="19"/>
    </row>
    <row r="371" spans="4:8" s="1" customFormat="1" x14ac:dyDescent="0.15">
      <c r="D371" s="19"/>
      <c r="E371" s="19"/>
      <c r="F371" s="19"/>
      <c r="G371" s="19"/>
      <c r="H371" s="19"/>
    </row>
    <row r="372" spans="4:8" s="1" customFormat="1" x14ac:dyDescent="0.15">
      <c r="D372" s="19"/>
      <c r="E372" s="19"/>
      <c r="F372" s="19"/>
      <c r="G372" s="19"/>
      <c r="H372" s="19"/>
    </row>
    <row r="373" spans="4:8" s="1" customFormat="1" x14ac:dyDescent="0.15">
      <c r="D373" s="19"/>
      <c r="E373" s="19"/>
      <c r="F373" s="19"/>
      <c r="G373" s="19"/>
      <c r="H373" s="19"/>
    </row>
    <row r="374" spans="4:8" s="1" customFormat="1" x14ac:dyDescent="0.15">
      <c r="D374" s="19"/>
      <c r="E374" s="19"/>
      <c r="F374" s="19"/>
      <c r="G374" s="19"/>
      <c r="H374" s="19"/>
    </row>
    <row r="375" spans="4:8" s="1" customFormat="1" x14ac:dyDescent="0.15">
      <c r="D375" s="19"/>
      <c r="E375" s="19"/>
      <c r="F375" s="19"/>
      <c r="G375" s="19"/>
      <c r="H375" s="19"/>
    </row>
    <row r="376" spans="4:8" s="1" customFormat="1" x14ac:dyDescent="0.15">
      <c r="D376" s="19"/>
      <c r="E376" s="19"/>
      <c r="F376" s="19"/>
      <c r="G376" s="19"/>
      <c r="H376" s="19"/>
    </row>
    <row r="377" spans="4:8" s="1" customFormat="1" x14ac:dyDescent="0.15">
      <c r="D377" s="19"/>
      <c r="E377" s="19"/>
      <c r="F377" s="19"/>
      <c r="G377" s="19"/>
      <c r="H377" s="19"/>
    </row>
    <row r="378" spans="4:8" s="1" customFormat="1" x14ac:dyDescent="0.15">
      <c r="D378" s="19"/>
      <c r="E378" s="19"/>
      <c r="F378" s="19"/>
      <c r="G378" s="19"/>
      <c r="H378" s="19"/>
    </row>
    <row r="379" spans="4:8" s="1" customFormat="1" x14ac:dyDescent="0.15">
      <c r="D379" s="19"/>
      <c r="E379" s="19"/>
      <c r="F379" s="19"/>
      <c r="G379" s="19"/>
      <c r="H379" s="19"/>
    </row>
    <row r="380" spans="4:8" s="1" customFormat="1" x14ac:dyDescent="0.15">
      <c r="D380" s="19"/>
      <c r="E380" s="19"/>
      <c r="F380" s="19"/>
      <c r="G380" s="19"/>
      <c r="H380" s="19"/>
    </row>
    <row r="381" spans="4:8" s="1" customFormat="1" x14ac:dyDescent="0.15">
      <c r="D381" s="19"/>
      <c r="E381" s="19"/>
      <c r="F381" s="19"/>
      <c r="G381" s="19"/>
      <c r="H381" s="19"/>
    </row>
    <row r="382" spans="4:8" s="1" customFormat="1" x14ac:dyDescent="0.15">
      <c r="D382" s="19"/>
      <c r="E382" s="19"/>
      <c r="F382" s="19"/>
      <c r="G382" s="19"/>
      <c r="H382" s="19"/>
    </row>
    <row r="383" spans="4:8" s="1" customFormat="1" x14ac:dyDescent="0.15">
      <c r="D383" s="19"/>
      <c r="E383" s="19"/>
      <c r="F383" s="19"/>
      <c r="G383" s="19"/>
      <c r="H383" s="19"/>
    </row>
    <row r="384" spans="4:8" s="1" customFormat="1" x14ac:dyDescent="0.15">
      <c r="D384" s="19"/>
      <c r="E384" s="19"/>
      <c r="F384" s="19"/>
      <c r="G384" s="19"/>
      <c r="H384" s="19"/>
    </row>
    <row r="385" spans="4:8" s="1" customFormat="1" x14ac:dyDescent="0.15">
      <c r="D385" s="19"/>
      <c r="E385" s="19"/>
      <c r="F385" s="19"/>
      <c r="G385" s="19"/>
      <c r="H385" s="19"/>
    </row>
    <row r="386" spans="4:8" s="1" customFormat="1" x14ac:dyDescent="0.15">
      <c r="D386" s="19"/>
      <c r="E386" s="19"/>
      <c r="F386" s="19"/>
      <c r="G386" s="19"/>
      <c r="H386" s="19"/>
    </row>
    <row r="387" spans="4:8" s="1" customFormat="1" x14ac:dyDescent="0.15">
      <c r="D387" s="19"/>
      <c r="E387" s="19"/>
      <c r="F387" s="19"/>
      <c r="G387" s="19"/>
      <c r="H387" s="19"/>
    </row>
    <row r="388" spans="4:8" s="1" customFormat="1" x14ac:dyDescent="0.15">
      <c r="D388" s="19"/>
      <c r="E388" s="19"/>
      <c r="F388" s="19"/>
      <c r="G388" s="19"/>
      <c r="H388" s="19"/>
    </row>
    <row r="389" spans="4:8" s="1" customFormat="1" x14ac:dyDescent="0.15">
      <c r="D389" s="19"/>
      <c r="E389" s="19"/>
      <c r="F389" s="19"/>
      <c r="G389" s="19"/>
      <c r="H389" s="19"/>
    </row>
    <row r="390" spans="4:8" s="1" customFormat="1" x14ac:dyDescent="0.15">
      <c r="D390" s="19"/>
      <c r="E390" s="19"/>
      <c r="F390" s="19"/>
      <c r="G390" s="19"/>
      <c r="H390" s="19"/>
    </row>
    <row r="391" spans="4:8" s="1" customFormat="1" x14ac:dyDescent="0.15">
      <c r="D391" s="19"/>
      <c r="E391" s="19"/>
      <c r="F391" s="19"/>
      <c r="G391" s="19"/>
      <c r="H391" s="19"/>
    </row>
    <row r="392" spans="4:8" s="1" customFormat="1" x14ac:dyDescent="0.15">
      <c r="D392" s="19"/>
      <c r="E392" s="19"/>
      <c r="F392" s="19"/>
      <c r="G392" s="19"/>
      <c r="H392" s="19"/>
    </row>
    <row r="393" spans="4:8" s="1" customFormat="1" x14ac:dyDescent="0.15">
      <c r="D393" s="19"/>
      <c r="E393" s="19"/>
      <c r="F393" s="19"/>
      <c r="G393" s="19"/>
      <c r="H393" s="19"/>
    </row>
    <row r="394" spans="4:8" s="1" customFormat="1" x14ac:dyDescent="0.15">
      <c r="D394" s="19"/>
      <c r="E394" s="19"/>
      <c r="F394" s="19"/>
      <c r="G394" s="19"/>
      <c r="H394" s="19"/>
    </row>
    <row r="395" spans="4:8" s="1" customFormat="1" x14ac:dyDescent="0.15">
      <c r="D395" s="19"/>
      <c r="E395" s="19"/>
      <c r="F395" s="19"/>
      <c r="G395" s="19"/>
      <c r="H395" s="19"/>
    </row>
    <row r="396" spans="4:8" s="1" customFormat="1" x14ac:dyDescent="0.15">
      <c r="D396" s="19"/>
      <c r="E396" s="19"/>
      <c r="F396" s="19"/>
      <c r="G396" s="19"/>
      <c r="H396" s="19"/>
    </row>
    <row r="397" spans="4:8" s="1" customFormat="1" x14ac:dyDescent="0.15">
      <c r="D397" s="19"/>
      <c r="E397" s="19"/>
      <c r="F397" s="19"/>
      <c r="G397" s="19"/>
      <c r="H397" s="19"/>
    </row>
    <row r="398" spans="4:8" s="1" customFormat="1" x14ac:dyDescent="0.15">
      <c r="D398" s="19"/>
      <c r="E398" s="19"/>
      <c r="F398" s="19"/>
      <c r="G398" s="19"/>
      <c r="H398" s="19"/>
    </row>
    <row r="399" spans="4:8" s="1" customFormat="1" x14ac:dyDescent="0.15">
      <c r="D399" s="19"/>
      <c r="E399" s="19"/>
      <c r="F399" s="19"/>
      <c r="G399" s="19"/>
      <c r="H399" s="19"/>
    </row>
    <row r="400" spans="4:8" s="1" customFormat="1" x14ac:dyDescent="0.15">
      <c r="D400" s="19"/>
      <c r="E400" s="19"/>
      <c r="F400" s="19"/>
      <c r="G400" s="19"/>
      <c r="H400" s="19"/>
    </row>
    <row r="401" spans="4:8" s="1" customFormat="1" x14ac:dyDescent="0.15">
      <c r="D401" s="19"/>
      <c r="E401" s="19"/>
      <c r="F401" s="19"/>
      <c r="G401" s="19"/>
      <c r="H401" s="19"/>
    </row>
    <row r="402" spans="4:8" s="1" customFormat="1" x14ac:dyDescent="0.15">
      <c r="D402" s="19"/>
      <c r="E402" s="19"/>
      <c r="F402" s="19"/>
      <c r="G402" s="19"/>
      <c r="H402" s="19"/>
    </row>
    <row r="403" spans="4:8" s="1" customFormat="1" x14ac:dyDescent="0.15">
      <c r="D403" s="19"/>
      <c r="E403" s="19"/>
      <c r="F403" s="19"/>
      <c r="G403" s="19"/>
      <c r="H403" s="19"/>
    </row>
    <row r="404" spans="4:8" s="1" customFormat="1" x14ac:dyDescent="0.15">
      <c r="D404" s="19"/>
      <c r="E404" s="19"/>
      <c r="F404" s="19"/>
      <c r="G404" s="19"/>
      <c r="H404" s="19"/>
    </row>
    <row r="405" spans="4:8" s="1" customFormat="1" x14ac:dyDescent="0.15">
      <c r="D405" s="19"/>
      <c r="E405" s="19"/>
      <c r="F405" s="19"/>
      <c r="G405" s="19"/>
      <c r="H405" s="19"/>
    </row>
    <row r="406" spans="4:8" s="1" customFormat="1" x14ac:dyDescent="0.15">
      <c r="D406" s="19"/>
      <c r="E406" s="19"/>
      <c r="F406" s="19"/>
      <c r="G406" s="19"/>
      <c r="H406" s="19"/>
    </row>
    <row r="407" spans="4:8" s="1" customFormat="1" x14ac:dyDescent="0.15">
      <c r="D407" s="19"/>
      <c r="E407" s="19"/>
      <c r="F407" s="19"/>
      <c r="G407" s="19"/>
      <c r="H407" s="19"/>
    </row>
    <row r="408" spans="4:8" s="1" customFormat="1" x14ac:dyDescent="0.15">
      <c r="D408" s="19"/>
      <c r="E408" s="19"/>
      <c r="F408" s="19"/>
      <c r="G408" s="19"/>
      <c r="H408" s="19"/>
    </row>
    <row r="409" spans="4:8" s="1" customFormat="1" x14ac:dyDescent="0.15">
      <c r="D409" s="19"/>
      <c r="E409" s="19"/>
      <c r="F409" s="19"/>
      <c r="G409" s="19"/>
      <c r="H409" s="19"/>
    </row>
    <row r="410" spans="4:8" s="1" customFormat="1" x14ac:dyDescent="0.15">
      <c r="D410" s="19"/>
      <c r="E410" s="19"/>
      <c r="F410" s="19"/>
      <c r="G410" s="19"/>
      <c r="H410" s="19"/>
    </row>
    <row r="411" spans="4:8" s="1" customFormat="1" x14ac:dyDescent="0.15">
      <c r="D411" s="19"/>
      <c r="E411" s="19"/>
      <c r="F411" s="19"/>
      <c r="G411" s="19"/>
      <c r="H411" s="19"/>
    </row>
    <row r="412" spans="4:8" s="1" customFormat="1" x14ac:dyDescent="0.15">
      <c r="D412" s="19"/>
      <c r="E412" s="19"/>
      <c r="F412" s="19"/>
      <c r="G412" s="19"/>
      <c r="H412" s="19"/>
    </row>
    <row r="413" spans="4:8" s="1" customFormat="1" x14ac:dyDescent="0.15">
      <c r="D413" s="19"/>
      <c r="E413" s="19"/>
      <c r="F413" s="19"/>
      <c r="G413" s="19"/>
      <c r="H413" s="19"/>
    </row>
    <row r="414" spans="4:8" s="1" customFormat="1" x14ac:dyDescent="0.15">
      <c r="D414" s="19"/>
      <c r="E414" s="19"/>
      <c r="F414" s="19"/>
      <c r="G414" s="19"/>
      <c r="H414" s="19"/>
    </row>
    <row r="415" spans="4:8" s="1" customFormat="1" x14ac:dyDescent="0.15">
      <c r="D415" s="19"/>
      <c r="E415" s="19"/>
      <c r="F415" s="19"/>
      <c r="G415" s="19"/>
      <c r="H415" s="19"/>
    </row>
    <row r="416" spans="4:8" s="1" customFormat="1" x14ac:dyDescent="0.15">
      <c r="D416" s="19"/>
      <c r="E416" s="19"/>
      <c r="F416" s="19"/>
      <c r="G416" s="19"/>
      <c r="H416" s="19"/>
    </row>
    <row r="417" spans="4:8" s="1" customFormat="1" x14ac:dyDescent="0.15">
      <c r="D417" s="19"/>
      <c r="E417" s="19"/>
      <c r="F417" s="19"/>
      <c r="G417" s="19"/>
      <c r="H417" s="19"/>
    </row>
    <row r="418" spans="4:8" s="1" customFormat="1" x14ac:dyDescent="0.15">
      <c r="D418" s="19"/>
      <c r="E418" s="19"/>
      <c r="F418" s="19"/>
      <c r="G418" s="19"/>
      <c r="H418" s="19"/>
    </row>
    <row r="419" spans="4:8" s="1" customFormat="1" x14ac:dyDescent="0.15">
      <c r="D419" s="19"/>
      <c r="E419" s="19"/>
      <c r="F419" s="19"/>
      <c r="G419" s="19"/>
      <c r="H419" s="19"/>
    </row>
    <row r="420" spans="4:8" s="1" customFormat="1" x14ac:dyDescent="0.15">
      <c r="D420" s="19"/>
      <c r="E420" s="19"/>
      <c r="F420" s="19"/>
      <c r="G420" s="19"/>
      <c r="H420" s="19"/>
    </row>
    <row r="421" spans="4:8" s="1" customFormat="1" x14ac:dyDescent="0.15">
      <c r="D421" s="19"/>
      <c r="E421" s="19"/>
      <c r="F421" s="19"/>
      <c r="G421" s="19"/>
      <c r="H421" s="19"/>
    </row>
    <row r="422" spans="4:8" s="1" customFormat="1" x14ac:dyDescent="0.15">
      <c r="D422" s="19"/>
      <c r="E422" s="19"/>
      <c r="F422" s="19"/>
      <c r="G422" s="19"/>
      <c r="H422" s="19"/>
    </row>
    <row r="423" spans="4:8" s="1" customFormat="1" x14ac:dyDescent="0.15">
      <c r="D423" s="19"/>
      <c r="E423" s="19"/>
      <c r="F423" s="19"/>
      <c r="G423" s="19"/>
      <c r="H423" s="19"/>
    </row>
    <row r="424" spans="4:8" s="1" customFormat="1" x14ac:dyDescent="0.15">
      <c r="D424" s="19"/>
      <c r="E424" s="19"/>
      <c r="F424" s="19"/>
      <c r="G424" s="19"/>
      <c r="H424" s="19"/>
    </row>
    <row r="425" spans="4:8" s="1" customFormat="1" x14ac:dyDescent="0.15">
      <c r="D425" s="19"/>
      <c r="E425" s="19"/>
      <c r="F425" s="19"/>
      <c r="G425" s="19"/>
      <c r="H425" s="19"/>
    </row>
    <row r="426" spans="4:8" s="1" customFormat="1" x14ac:dyDescent="0.15">
      <c r="D426" s="19"/>
      <c r="E426" s="19"/>
      <c r="F426" s="19"/>
      <c r="G426" s="19"/>
      <c r="H426" s="19"/>
    </row>
    <row r="427" spans="4:8" s="1" customFormat="1" x14ac:dyDescent="0.15">
      <c r="D427" s="19"/>
      <c r="E427" s="19"/>
      <c r="F427" s="19"/>
      <c r="G427" s="19"/>
      <c r="H427" s="19"/>
    </row>
    <row r="428" spans="4:8" s="1" customFormat="1" x14ac:dyDescent="0.15">
      <c r="D428" s="19"/>
      <c r="E428" s="19"/>
      <c r="F428" s="19"/>
      <c r="G428" s="19"/>
      <c r="H428" s="19"/>
    </row>
    <row r="429" spans="4:8" s="1" customFormat="1" x14ac:dyDescent="0.15">
      <c r="D429" s="19"/>
      <c r="E429" s="19"/>
      <c r="F429" s="19"/>
      <c r="G429" s="19"/>
      <c r="H429" s="19"/>
    </row>
    <row r="430" spans="4:8" s="1" customFormat="1" x14ac:dyDescent="0.15">
      <c r="D430" s="19"/>
      <c r="E430" s="19"/>
      <c r="F430" s="19"/>
      <c r="G430" s="19"/>
      <c r="H430" s="19"/>
    </row>
    <row r="431" spans="4:8" s="1" customFormat="1" x14ac:dyDescent="0.15">
      <c r="D431" s="19"/>
      <c r="E431" s="19"/>
      <c r="F431" s="19"/>
      <c r="G431" s="19"/>
      <c r="H431" s="19"/>
    </row>
    <row r="432" spans="4:8" s="1" customFormat="1" x14ac:dyDescent="0.15">
      <c r="D432" s="19"/>
      <c r="E432" s="19"/>
      <c r="F432" s="19"/>
      <c r="G432" s="19"/>
      <c r="H432" s="19"/>
    </row>
    <row r="433" spans="4:8" s="1" customFormat="1" x14ac:dyDescent="0.15">
      <c r="D433" s="19"/>
      <c r="E433" s="19"/>
      <c r="F433" s="19"/>
      <c r="G433" s="19"/>
      <c r="H433" s="19"/>
    </row>
    <row r="434" spans="4:8" s="1" customFormat="1" x14ac:dyDescent="0.15">
      <c r="D434" s="19"/>
      <c r="E434" s="19"/>
      <c r="F434" s="19"/>
      <c r="G434" s="19"/>
      <c r="H434" s="19"/>
    </row>
    <row r="435" spans="4:8" s="1" customFormat="1" x14ac:dyDescent="0.15">
      <c r="D435" s="19"/>
      <c r="E435" s="19"/>
      <c r="F435" s="19"/>
      <c r="G435" s="19"/>
      <c r="H435" s="19"/>
    </row>
    <row r="436" spans="4:8" s="1" customFormat="1" x14ac:dyDescent="0.15">
      <c r="D436" s="19"/>
      <c r="E436" s="19"/>
      <c r="F436" s="19"/>
      <c r="G436" s="19"/>
      <c r="H436" s="19"/>
    </row>
    <row r="437" spans="4:8" s="1" customFormat="1" x14ac:dyDescent="0.15">
      <c r="D437" s="19"/>
      <c r="E437" s="19"/>
      <c r="F437" s="19"/>
      <c r="G437" s="19"/>
      <c r="H437" s="19"/>
    </row>
    <row r="438" spans="4:8" s="1" customFormat="1" x14ac:dyDescent="0.15">
      <c r="D438" s="19"/>
      <c r="E438" s="19"/>
      <c r="F438" s="19"/>
      <c r="G438" s="19"/>
      <c r="H438" s="19"/>
    </row>
    <row r="439" spans="4:8" s="1" customFormat="1" x14ac:dyDescent="0.15">
      <c r="D439" s="19"/>
      <c r="E439" s="19"/>
      <c r="F439" s="19"/>
      <c r="G439" s="19"/>
      <c r="H439" s="19"/>
    </row>
    <row r="440" spans="4:8" s="1" customFormat="1" x14ac:dyDescent="0.15">
      <c r="D440" s="19"/>
      <c r="E440" s="19"/>
      <c r="F440" s="19"/>
      <c r="G440" s="19"/>
      <c r="H440" s="19"/>
    </row>
    <row r="441" spans="4:8" s="1" customFormat="1" x14ac:dyDescent="0.15">
      <c r="D441" s="19"/>
      <c r="E441" s="19"/>
      <c r="F441" s="19"/>
      <c r="G441" s="19"/>
      <c r="H441" s="19"/>
    </row>
    <row r="442" spans="4:8" s="1" customFormat="1" x14ac:dyDescent="0.15">
      <c r="D442" s="19"/>
      <c r="E442" s="19"/>
      <c r="F442" s="19"/>
      <c r="G442" s="19"/>
      <c r="H442" s="19"/>
    </row>
    <row r="443" spans="4:8" s="1" customFormat="1" x14ac:dyDescent="0.15">
      <c r="D443" s="19"/>
      <c r="E443" s="19"/>
      <c r="F443" s="19"/>
      <c r="G443" s="19"/>
      <c r="H443" s="19"/>
    </row>
    <row r="444" spans="4:8" s="1" customFormat="1" x14ac:dyDescent="0.15">
      <c r="D444" s="19"/>
      <c r="E444" s="19"/>
      <c r="F444" s="19"/>
      <c r="G444" s="19"/>
      <c r="H444" s="19"/>
    </row>
    <row r="445" spans="4:8" s="1" customFormat="1" x14ac:dyDescent="0.15">
      <c r="D445" s="19"/>
      <c r="E445" s="19"/>
      <c r="F445" s="19"/>
      <c r="G445" s="19"/>
      <c r="H445" s="19"/>
    </row>
    <row r="446" spans="4:8" s="1" customFormat="1" x14ac:dyDescent="0.15">
      <c r="D446" s="19"/>
      <c r="E446" s="19"/>
      <c r="F446" s="19"/>
      <c r="G446" s="19"/>
      <c r="H446" s="19"/>
    </row>
    <row r="447" spans="4:8" s="1" customFormat="1" x14ac:dyDescent="0.15">
      <c r="D447" s="19"/>
      <c r="E447" s="19"/>
      <c r="F447" s="19"/>
      <c r="G447" s="19"/>
      <c r="H447" s="19"/>
    </row>
    <row r="448" spans="4:8" s="1" customFormat="1" x14ac:dyDescent="0.15">
      <c r="D448" s="19"/>
      <c r="E448" s="19"/>
      <c r="F448" s="19"/>
      <c r="G448" s="19"/>
      <c r="H448" s="19"/>
    </row>
    <row r="449" spans="4:8" s="1" customFormat="1" x14ac:dyDescent="0.15">
      <c r="D449" s="19"/>
      <c r="E449" s="19"/>
      <c r="F449" s="19"/>
      <c r="G449" s="19"/>
      <c r="H449" s="19"/>
    </row>
    <row r="450" spans="4:8" s="1" customFormat="1" x14ac:dyDescent="0.15">
      <c r="D450" s="19"/>
      <c r="E450" s="19"/>
      <c r="F450" s="19"/>
      <c r="G450" s="19"/>
      <c r="H450" s="19"/>
    </row>
    <row r="451" spans="4:8" s="1" customFormat="1" x14ac:dyDescent="0.15">
      <c r="D451" s="19"/>
      <c r="E451" s="19"/>
      <c r="F451" s="19"/>
      <c r="G451" s="19"/>
      <c r="H451" s="19"/>
    </row>
    <row r="452" spans="4:8" s="1" customFormat="1" x14ac:dyDescent="0.15">
      <c r="D452" s="19"/>
      <c r="E452" s="19"/>
      <c r="F452" s="19"/>
      <c r="G452" s="19"/>
      <c r="H452" s="19"/>
    </row>
    <row r="453" spans="4:8" s="1" customFormat="1" x14ac:dyDescent="0.15">
      <c r="D453" s="19"/>
      <c r="E453" s="19"/>
      <c r="F453" s="19"/>
      <c r="G453" s="19"/>
      <c r="H453" s="19"/>
    </row>
    <row r="454" spans="4:8" s="1" customFormat="1" x14ac:dyDescent="0.15">
      <c r="D454" s="19"/>
      <c r="E454" s="19"/>
      <c r="F454" s="19"/>
      <c r="G454" s="19"/>
      <c r="H454" s="19"/>
    </row>
    <row r="455" spans="4:8" s="1" customFormat="1" x14ac:dyDescent="0.15">
      <c r="D455" s="19"/>
      <c r="E455" s="19"/>
      <c r="F455" s="19"/>
      <c r="G455" s="19"/>
      <c r="H455" s="19"/>
    </row>
    <row r="456" spans="4:8" s="1" customFormat="1" x14ac:dyDescent="0.15">
      <c r="D456" s="19"/>
      <c r="E456" s="19"/>
      <c r="F456" s="19"/>
      <c r="G456" s="19"/>
      <c r="H456" s="19"/>
    </row>
    <row r="457" spans="4:8" s="1" customFormat="1" x14ac:dyDescent="0.15">
      <c r="D457" s="19"/>
      <c r="E457" s="19"/>
      <c r="F457" s="19"/>
      <c r="G457" s="19"/>
      <c r="H457" s="19"/>
    </row>
    <row r="458" spans="4:8" s="1" customFormat="1" x14ac:dyDescent="0.15">
      <c r="D458" s="19"/>
      <c r="E458" s="19"/>
      <c r="F458" s="19"/>
      <c r="G458" s="19"/>
      <c r="H458" s="19"/>
    </row>
    <row r="459" spans="4:8" s="1" customFormat="1" x14ac:dyDescent="0.15">
      <c r="D459" s="19"/>
      <c r="E459" s="19"/>
      <c r="F459" s="19"/>
      <c r="G459" s="19"/>
      <c r="H459" s="19"/>
    </row>
    <row r="460" spans="4:8" s="1" customFormat="1" x14ac:dyDescent="0.15">
      <c r="D460" s="19"/>
      <c r="E460" s="19"/>
      <c r="F460" s="19"/>
      <c r="G460" s="19"/>
      <c r="H460" s="19"/>
    </row>
    <row r="461" spans="4:8" s="1" customFormat="1" x14ac:dyDescent="0.15">
      <c r="D461" s="19"/>
      <c r="E461" s="19"/>
      <c r="F461" s="19"/>
      <c r="G461" s="19"/>
      <c r="H461" s="19"/>
    </row>
    <row r="462" spans="4:8" s="1" customFormat="1" x14ac:dyDescent="0.15">
      <c r="D462" s="19"/>
      <c r="E462" s="19"/>
      <c r="F462" s="19"/>
      <c r="G462" s="19"/>
      <c r="H462" s="19"/>
    </row>
    <row r="463" spans="4:8" s="1" customFormat="1" x14ac:dyDescent="0.15">
      <c r="D463" s="19"/>
      <c r="E463" s="19"/>
      <c r="F463" s="19"/>
      <c r="G463" s="19"/>
      <c r="H463" s="19"/>
    </row>
    <row r="464" spans="4:8" s="1" customFormat="1" x14ac:dyDescent="0.15">
      <c r="D464" s="19"/>
      <c r="E464" s="19"/>
      <c r="F464" s="19"/>
      <c r="G464" s="19"/>
      <c r="H464" s="19"/>
    </row>
    <row r="465" spans="4:8" s="1" customFormat="1" x14ac:dyDescent="0.15">
      <c r="D465" s="19"/>
      <c r="E465" s="19"/>
      <c r="F465" s="19"/>
      <c r="G465" s="19"/>
      <c r="H465" s="19"/>
    </row>
    <row r="466" spans="4:8" s="1" customFormat="1" x14ac:dyDescent="0.15">
      <c r="D466" s="19"/>
      <c r="E466" s="19"/>
      <c r="F466" s="19"/>
      <c r="G466" s="19"/>
      <c r="H466" s="19"/>
    </row>
    <row r="467" spans="4:8" s="1" customFormat="1" x14ac:dyDescent="0.15">
      <c r="D467" s="19"/>
      <c r="E467" s="19"/>
      <c r="F467" s="19"/>
      <c r="G467" s="19"/>
      <c r="H467" s="19"/>
    </row>
    <row r="468" spans="4:8" s="1" customFormat="1" x14ac:dyDescent="0.15">
      <c r="D468" s="19"/>
      <c r="E468" s="19"/>
      <c r="F468" s="19"/>
      <c r="G468" s="19"/>
      <c r="H468" s="19"/>
    </row>
    <row r="469" spans="4:8" s="1" customFormat="1" x14ac:dyDescent="0.15">
      <c r="D469" s="19"/>
      <c r="E469" s="19"/>
      <c r="F469" s="19"/>
      <c r="G469" s="19"/>
      <c r="H469" s="19"/>
    </row>
    <row r="470" spans="4:8" s="1" customFormat="1" x14ac:dyDescent="0.15">
      <c r="D470" s="19"/>
      <c r="E470" s="19"/>
      <c r="F470" s="19"/>
      <c r="G470" s="19"/>
      <c r="H470" s="19"/>
    </row>
    <row r="471" spans="4:8" s="1" customFormat="1" x14ac:dyDescent="0.15">
      <c r="D471" s="19"/>
      <c r="E471" s="19"/>
      <c r="F471" s="19"/>
      <c r="G471" s="19"/>
      <c r="H471" s="19"/>
    </row>
    <row r="472" spans="4:8" s="1" customFormat="1" x14ac:dyDescent="0.15">
      <c r="D472" s="19"/>
      <c r="E472" s="19"/>
      <c r="F472" s="19"/>
      <c r="G472" s="19"/>
      <c r="H472" s="19"/>
    </row>
    <row r="473" spans="4:8" s="1" customFormat="1" x14ac:dyDescent="0.15">
      <c r="D473" s="19"/>
      <c r="E473" s="19"/>
      <c r="F473" s="19"/>
      <c r="G473" s="19"/>
      <c r="H473" s="19"/>
    </row>
    <row r="474" spans="4:8" s="1" customFormat="1" x14ac:dyDescent="0.15">
      <c r="D474" s="19"/>
      <c r="E474" s="19"/>
      <c r="F474" s="19"/>
      <c r="G474" s="19"/>
      <c r="H474" s="19"/>
    </row>
    <row r="475" spans="4:8" s="1" customFormat="1" x14ac:dyDescent="0.15">
      <c r="D475" s="19"/>
      <c r="E475" s="19"/>
      <c r="F475" s="19"/>
      <c r="G475" s="19"/>
      <c r="H475" s="19"/>
    </row>
    <row r="476" spans="4:8" s="1" customFormat="1" x14ac:dyDescent="0.15">
      <c r="D476" s="19"/>
      <c r="E476" s="19"/>
      <c r="F476" s="19"/>
      <c r="G476" s="19"/>
      <c r="H476" s="19"/>
    </row>
    <row r="477" spans="4:8" s="1" customFormat="1" x14ac:dyDescent="0.15">
      <c r="D477" s="19"/>
      <c r="E477" s="19"/>
      <c r="F477" s="19"/>
      <c r="G477" s="19"/>
      <c r="H477" s="19"/>
    </row>
    <row r="478" spans="4:8" s="1" customFormat="1" x14ac:dyDescent="0.15">
      <c r="D478" s="19"/>
      <c r="E478" s="19"/>
      <c r="F478" s="19"/>
      <c r="G478" s="19"/>
      <c r="H478" s="19"/>
    </row>
    <row r="479" spans="4:8" s="1" customFormat="1" x14ac:dyDescent="0.15">
      <c r="D479" s="19"/>
      <c r="E479" s="19"/>
      <c r="F479" s="19"/>
      <c r="G479" s="19"/>
      <c r="H479" s="19"/>
    </row>
    <row r="480" spans="4:8" s="1" customFormat="1" x14ac:dyDescent="0.15">
      <c r="D480" s="19"/>
      <c r="E480" s="19"/>
      <c r="F480" s="19"/>
      <c r="G480" s="19"/>
      <c r="H480" s="19"/>
    </row>
    <row r="481" spans="4:8" s="1" customFormat="1" x14ac:dyDescent="0.15">
      <c r="D481" s="19"/>
      <c r="E481" s="19"/>
      <c r="F481" s="19"/>
      <c r="G481" s="19"/>
      <c r="H481" s="19"/>
    </row>
    <row r="482" spans="4:8" s="1" customFormat="1" x14ac:dyDescent="0.15">
      <c r="D482" s="19"/>
      <c r="E482" s="19"/>
      <c r="F482" s="19"/>
      <c r="G482" s="19"/>
      <c r="H482" s="19"/>
    </row>
    <row r="483" spans="4:8" s="1" customFormat="1" x14ac:dyDescent="0.15">
      <c r="D483" s="19"/>
      <c r="E483" s="19"/>
      <c r="F483" s="19"/>
      <c r="G483" s="19"/>
      <c r="H483" s="19"/>
    </row>
    <row r="484" spans="4:8" s="1" customFormat="1" x14ac:dyDescent="0.15">
      <c r="D484" s="19"/>
      <c r="E484" s="19"/>
      <c r="F484" s="19"/>
      <c r="G484" s="19"/>
      <c r="H484" s="19"/>
    </row>
    <row r="485" spans="4:8" s="1" customFormat="1" x14ac:dyDescent="0.15">
      <c r="D485" s="19"/>
      <c r="E485" s="19"/>
      <c r="F485" s="19"/>
      <c r="G485" s="19"/>
      <c r="H485" s="19"/>
    </row>
    <row r="486" spans="4:8" s="1" customFormat="1" x14ac:dyDescent="0.15">
      <c r="D486" s="19"/>
      <c r="E486" s="19"/>
      <c r="F486" s="19"/>
      <c r="G486" s="19"/>
      <c r="H486" s="19"/>
    </row>
    <row r="487" spans="4:8" s="1" customFormat="1" x14ac:dyDescent="0.15">
      <c r="D487" s="19"/>
      <c r="E487" s="19"/>
      <c r="F487" s="19"/>
      <c r="G487" s="19"/>
      <c r="H487" s="19"/>
    </row>
    <row r="488" spans="4:8" s="1" customFormat="1" x14ac:dyDescent="0.15">
      <c r="D488" s="19"/>
      <c r="E488" s="19"/>
      <c r="F488" s="19"/>
      <c r="G488" s="19"/>
      <c r="H488" s="19"/>
    </row>
    <row r="489" spans="4:8" s="1" customFormat="1" x14ac:dyDescent="0.15">
      <c r="D489" s="19"/>
      <c r="E489" s="19"/>
      <c r="F489" s="19"/>
      <c r="G489" s="19"/>
      <c r="H489" s="19"/>
    </row>
    <row r="490" spans="4:8" s="1" customFormat="1" x14ac:dyDescent="0.15">
      <c r="D490" s="19"/>
      <c r="E490" s="19"/>
      <c r="F490" s="19"/>
      <c r="G490" s="19"/>
      <c r="H490" s="19"/>
    </row>
    <row r="491" spans="4:8" s="1" customFormat="1" x14ac:dyDescent="0.15">
      <c r="D491" s="19"/>
      <c r="E491" s="19"/>
      <c r="F491" s="19"/>
      <c r="G491" s="19"/>
      <c r="H491" s="19"/>
    </row>
    <row r="492" spans="4:8" s="1" customFormat="1" x14ac:dyDescent="0.15">
      <c r="D492" s="19"/>
      <c r="E492" s="19"/>
      <c r="F492" s="19"/>
      <c r="G492" s="19"/>
      <c r="H492" s="19"/>
    </row>
    <row r="493" spans="4:8" s="1" customFormat="1" x14ac:dyDescent="0.15">
      <c r="D493" s="19"/>
      <c r="E493" s="19"/>
      <c r="F493" s="19"/>
      <c r="G493" s="19"/>
      <c r="H493" s="19"/>
    </row>
    <row r="494" spans="4:8" s="1" customFormat="1" x14ac:dyDescent="0.15">
      <c r="D494" s="19"/>
      <c r="E494" s="19"/>
      <c r="F494" s="19"/>
      <c r="G494" s="19"/>
      <c r="H494" s="19"/>
    </row>
    <row r="495" spans="4:8" s="1" customFormat="1" x14ac:dyDescent="0.15">
      <c r="D495" s="19"/>
      <c r="E495" s="19"/>
      <c r="F495" s="19"/>
      <c r="G495" s="19"/>
      <c r="H495" s="19"/>
    </row>
    <row r="496" spans="4:8" s="1" customFormat="1" x14ac:dyDescent="0.15">
      <c r="D496" s="19"/>
      <c r="E496" s="19"/>
      <c r="F496" s="19"/>
      <c r="G496" s="19"/>
      <c r="H496" s="19"/>
    </row>
    <row r="497" spans="4:8" s="1" customFormat="1" x14ac:dyDescent="0.15">
      <c r="D497" s="19"/>
      <c r="E497" s="19"/>
      <c r="F497" s="19"/>
      <c r="G497" s="19"/>
      <c r="H497" s="19"/>
    </row>
    <row r="498" spans="4:8" s="1" customFormat="1" x14ac:dyDescent="0.15">
      <c r="D498" s="19"/>
      <c r="E498" s="19"/>
      <c r="F498" s="19"/>
      <c r="G498" s="19"/>
      <c r="H498" s="19"/>
    </row>
    <row r="499" spans="4:8" s="1" customFormat="1" x14ac:dyDescent="0.15">
      <c r="D499" s="19"/>
      <c r="E499" s="19"/>
      <c r="F499" s="19"/>
      <c r="G499" s="19"/>
      <c r="H499" s="19"/>
    </row>
    <row r="500" spans="4:8" s="1" customFormat="1" x14ac:dyDescent="0.15">
      <c r="D500" s="19"/>
      <c r="E500" s="19"/>
      <c r="F500" s="19"/>
      <c r="G500" s="19"/>
      <c r="H500" s="19"/>
    </row>
    <row r="501" spans="4:8" s="1" customFormat="1" x14ac:dyDescent="0.15">
      <c r="D501" s="19"/>
      <c r="E501" s="19"/>
      <c r="F501" s="19"/>
      <c r="G501" s="19"/>
      <c r="H501" s="19"/>
    </row>
    <row r="502" spans="4:8" s="1" customFormat="1" x14ac:dyDescent="0.15">
      <c r="D502" s="19"/>
      <c r="E502" s="19"/>
      <c r="F502" s="19"/>
      <c r="G502" s="19"/>
      <c r="H502" s="19"/>
    </row>
    <row r="503" spans="4:8" s="1" customFormat="1" x14ac:dyDescent="0.15">
      <c r="D503" s="19"/>
      <c r="E503" s="19"/>
      <c r="F503" s="19"/>
      <c r="G503" s="19"/>
      <c r="H503" s="19"/>
    </row>
    <row r="504" spans="4:8" s="1" customFormat="1" x14ac:dyDescent="0.15">
      <c r="D504" s="19"/>
      <c r="E504" s="19"/>
      <c r="F504" s="19"/>
      <c r="G504" s="19"/>
      <c r="H504" s="19"/>
    </row>
    <row r="505" spans="4:8" s="1" customFormat="1" x14ac:dyDescent="0.15">
      <c r="D505" s="19"/>
      <c r="E505" s="19"/>
      <c r="F505" s="19"/>
      <c r="G505" s="19"/>
      <c r="H505" s="19"/>
    </row>
    <row r="506" spans="4:8" s="1" customFormat="1" x14ac:dyDescent="0.15">
      <c r="D506" s="19"/>
      <c r="E506" s="19"/>
      <c r="F506" s="19"/>
      <c r="G506" s="19"/>
      <c r="H506" s="19"/>
    </row>
    <row r="507" spans="4:8" s="1" customFormat="1" x14ac:dyDescent="0.15">
      <c r="D507" s="19"/>
      <c r="E507" s="19"/>
      <c r="F507" s="19"/>
      <c r="G507" s="19"/>
      <c r="H507" s="19"/>
    </row>
    <row r="508" spans="4:8" s="1" customFormat="1" x14ac:dyDescent="0.15">
      <c r="D508" s="19"/>
      <c r="E508" s="19"/>
      <c r="F508" s="19"/>
      <c r="G508" s="19"/>
      <c r="H508" s="19"/>
    </row>
    <row r="509" spans="4:8" s="1" customFormat="1" x14ac:dyDescent="0.15">
      <c r="D509" s="19"/>
      <c r="E509" s="19"/>
      <c r="F509" s="19"/>
      <c r="G509" s="19"/>
      <c r="H509" s="19"/>
    </row>
    <row r="510" spans="4:8" s="1" customFormat="1" x14ac:dyDescent="0.15">
      <c r="D510" s="19"/>
      <c r="E510" s="19"/>
      <c r="F510" s="19"/>
      <c r="G510" s="19"/>
      <c r="H510" s="19"/>
    </row>
    <row r="511" spans="4:8" s="1" customFormat="1" x14ac:dyDescent="0.15">
      <c r="D511" s="19"/>
      <c r="E511" s="19"/>
      <c r="F511" s="19"/>
      <c r="G511" s="19"/>
      <c r="H511" s="19"/>
    </row>
    <row r="512" spans="4:8" s="1" customFormat="1" x14ac:dyDescent="0.15">
      <c r="D512" s="19"/>
      <c r="E512" s="19"/>
      <c r="F512" s="19"/>
      <c r="G512" s="19"/>
      <c r="H512" s="19"/>
    </row>
    <row r="513" spans="4:8" s="1" customFormat="1" x14ac:dyDescent="0.15">
      <c r="D513" s="19"/>
      <c r="E513" s="19"/>
      <c r="F513" s="19"/>
      <c r="G513" s="19"/>
      <c r="H513" s="19"/>
    </row>
    <row r="514" spans="4:8" s="1" customFormat="1" x14ac:dyDescent="0.15">
      <c r="D514" s="19"/>
      <c r="E514" s="19"/>
      <c r="F514" s="19"/>
      <c r="G514" s="19"/>
      <c r="H514" s="19"/>
    </row>
    <row r="515" spans="4:8" s="1" customFormat="1" x14ac:dyDescent="0.15">
      <c r="D515" s="19"/>
      <c r="E515" s="19"/>
      <c r="F515" s="19"/>
      <c r="G515" s="19"/>
      <c r="H515" s="19"/>
    </row>
    <row r="516" spans="4:8" s="1" customFormat="1" x14ac:dyDescent="0.15">
      <c r="D516" s="19"/>
      <c r="E516" s="19"/>
      <c r="F516" s="19"/>
      <c r="G516" s="19"/>
      <c r="H516" s="19"/>
    </row>
    <row r="517" spans="4:8" s="1" customFormat="1" x14ac:dyDescent="0.15">
      <c r="D517" s="19"/>
      <c r="E517" s="19"/>
      <c r="F517" s="19"/>
      <c r="G517" s="19"/>
      <c r="H517" s="19"/>
    </row>
    <row r="518" spans="4:8" s="1" customFormat="1" x14ac:dyDescent="0.15">
      <c r="D518" s="19"/>
      <c r="E518" s="19"/>
      <c r="F518" s="19"/>
      <c r="G518" s="19"/>
      <c r="H518" s="19"/>
    </row>
    <row r="519" spans="4:8" s="1" customFormat="1" x14ac:dyDescent="0.15">
      <c r="D519" s="19"/>
      <c r="E519" s="19"/>
      <c r="F519" s="19"/>
      <c r="G519" s="19"/>
      <c r="H519" s="19"/>
    </row>
    <row r="520" spans="4:8" s="1" customFormat="1" x14ac:dyDescent="0.15">
      <c r="D520" s="19"/>
      <c r="E520" s="19"/>
      <c r="F520" s="19"/>
      <c r="G520" s="19"/>
      <c r="H520" s="19"/>
    </row>
    <row r="521" spans="4:8" s="1" customFormat="1" x14ac:dyDescent="0.15">
      <c r="D521" s="19"/>
      <c r="E521" s="19"/>
      <c r="F521" s="19"/>
      <c r="G521" s="19"/>
      <c r="H521" s="19"/>
    </row>
    <row r="522" spans="4:8" s="1" customFormat="1" x14ac:dyDescent="0.15">
      <c r="D522" s="19"/>
      <c r="E522" s="19"/>
      <c r="F522" s="19"/>
      <c r="G522" s="19"/>
      <c r="H522" s="19"/>
    </row>
    <row r="523" spans="4:8" s="1" customFormat="1" x14ac:dyDescent="0.15">
      <c r="D523" s="19"/>
      <c r="E523" s="19"/>
      <c r="F523" s="19"/>
      <c r="G523" s="19"/>
      <c r="H523" s="19"/>
    </row>
    <row r="524" spans="4:8" s="1" customFormat="1" x14ac:dyDescent="0.15">
      <c r="D524" s="19"/>
      <c r="E524" s="19"/>
      <c r="F524" s="19"/>
      <c r="G524" s="19"/>
      <c r="H524" s="19"/>
    </row>
    <row r="525" spans="4:8" s="1" customFormat="1" x14ac:dyDescent="0.15">
      <c r="D525" s="19"/>
      <c r="E525" s="19"/>
      <c r="F525" s="19"/>
      <c r="G525" s="19"/>
      <c r="H525" s="19"/>
    </row>
    <row r="526" spans="4:8" s="1" customFormat="1" x14ac:dyDescent="0.15">
      <c r="D526" s="19"/>
      <c r="E526" s="19"/>
      <c r="F526" s="19"/>
      <c r="G526" s="19"/>
      <c r="H526" s="19"/>
    </row>
    <row r="527" spans="4:8" s="1" customFormat="1" x14ac:dyDescent="0.15">
      <c r="D527" s="19"/>
      <c r="E527" s="19"/>
      <c r="F527" s="19"/>
      <c r="G527" s="19"/>
      <c r="H527" s="19"/>
    </row>
    <row r="528" spans="4:8" s="1" customFormat="1" x14ac:dyDescent="0.15">
      <c r="D528" s="19"/>
      <c r="E528" s="19"/>
      <c r="F528" s="19"/>
      <c r="G528" s="19"/>
      <c r="H528" s="19"/>
    </row>
    <row r="529" spans="4:8" s="1" customFormat="1" x14ac:dyDescent="0.15">
      <c r="D529" s="19"/>
      <c r="E529" s="19"/>
      <c r="F529" s="19"/>
      <c r="G529" s="19"/>
      <c r="H529" s="19"/>
    </row>
    <row r="530" spans="4:8" s="1" customFormat="1" x14ac:dyDescent="0.15">
      <c r="D530" s="19"/>
      <c r="E530" s="19"/>
      <c r="F530" s="19"/>
      <c r="G530" s="19"/>
      <c r="H530" s="19"/>
    </row>
    <row r="531" spans="4:8" s="1" customFormat="1" x14ac:dyDescent="0.15">
      <c r="D531" s="19"/>
      <c r="E531" s="19"/>
      <c r="F531" s="19"/>
      <c r="G531" s="19"/>
      <c r="H531" s="19"/>
    </row>
    <row r="532" spans="4:8" s="1" customFormat="1" x14ac:dyDescent="0.15">
      <c r="D532" s="19"/>
      <c r="E532" s="19"/>
      <c r="F532" s="19"/>
      <c r="G532" s="19"/>
      <c r="H532" s="19"/>
    </row>
    <row r="533" spans="4:8" s="1" customFormat="1" x14ac:dyDescent="0.15">
      <c r="D533" s="19"/>
      <c r="E533" s="19"/>
      <c r="F533" s="19"/>
      <c r="G533" s="19"/>
      <c r="H533" s="19"/>
    </row>
    <row r="534" spans="4:8" s="1" customFormat="1" x14ac:dyDescent="0.15">
      <c r="D534" s="19"/>
      <c r="E534" s="19"/>
      <c r="F534" s="19"/>
      <c r="G534" s="19"/>
      <c r="H534" s="19"/>
    </row>
    <row r="535" spans="4:8" s="1" customFormat="1" x14ac:dyDescent="0.15">
      <c r="D535" s="19"/>
      <c r="E535" s="19"/>
      <c r="F535" s="19"/>
      <c r="G535" s="19"/>
      <c r="H535" s="19"/>
    </row>
    <row r="536" spans="4:8" s="1" customFormat="1" x14ac:dyDescent="0.15">
      <c r="D536" s="19"/>
      <c r="E536" s="19"/>
      <c r="F536" s="19"/>
      <c r="G536" s="19"/>
      <c r="H536" s="19"/>
    </row>
    <row r="537" spans="4:8" s="1" customFormat="1" x14ac:dyDescent="0.15">
      <c r="D537" s="19"/>
      <c r="E537" s="19"/>
      <c r="F537" s="19"/>
      <c r="G537" s="19"/>
      <c r="H537" s="19"/>
    </row>
    <row r="538" spans="4:8" s="1" customFormat="1" x14ac:dyDescent="0.15">
      <c r="D538" s="19"/>
      <c r="E538" s="19"/>
      <c r="F538" s="19"/>
      <c r="G538" s="19"/>
      <c r="H538" s="19"/>
    </row>
    <row r="539" spans="4:8" s="1" customFormat="1" x14ac:dyDescent="0.15">
      <c r="D539" s="19"/>
      <c r="E539" s="19"/>
      <c r="F539" s="19"/>
      <c r="G539" s="19"/>
      <c r="H539" s="19"/>
    </row>
    <row r="540" spans="4:8" s="1" customFormat="1" x14ac:dyDescent="0.15">
      <c r="D540" s="19"/>
      <c r="E540" s="19"/>
      <c r="F540" s="19"/>
      <c r="G540" s="19"/>
      <c r="H540" s="19"/>
    </row>
    <row r="541" spans="4:8" s="1" customFormat="1" x14ac:dyDescent="0.15">
      <c r="D541" s="19"/>
      <c r="E541" s="19"/>
      <c r="F541" s="19"/>
      <c r="G541" s="19"/>
      <c r="H541" s="19"/>
    </row>
    <row r="542" spans="4:8" s="1" customFormat="1" x14ac:dyDescent="0.15">
      <c r="D542" s="19"/>
      <c r="E542" s="19"/>
      <c r="F542" s="19"/>
      <c r="G542" s="19"/>
      <c r="H542" s="19"/>
    </row>
    <row r="543" spans="4:8" s="1" customFormat="1" x14ac:dyDescent="0.15">
      <c r="D543" s="19"/>
      <c r="E543" s="19"/>
      <c r="F543" s="19"/>
      <c r="G543" s="19"/>
      <c r="H543" s="19"/>
    </row>
    <row r="544" spans="4:8" s="1" customFormat="1" x14ac:dyDescent="0.15">
      <c r="D544" s="19"/>
      <c r="E544" s="19"/>
      <c r="F544" s="19"/>
      <c r="G544" s="19"/>
      <c r="H544" s="19"/>
    </row>
    <row r="545" spans="4:8" s="1" customFormat="1" x14ac:dyDescent="0.15">
      <c r="D545" s="19"/>
      <c r="E545" s="19"/>
      <c r="F545" s="19"/>
      <c r="G545" s="19"/>
      <c r="H545" s="19"/>
    </row>
    <row r="546" spans="4:8" s="1" customFormat="1" x14ac:dyDescent="0.15">
      <c r="D546" s="19"/>
      <c r="E546" s="19"/>
      <c r="F546" s="19"/>
      <c r="G546" s="19"/>
      <c r="H546" s="19"/>
    </row>
    <row r="547" spans="4:8" s="1" customFormat="1" x14ac:dyDescent="0.15">
      <c r="D547" s="19"/>
      <c r="E547" s="19"/>
      <c r="F547" s="19"/>
      <c r="G547" s="19"/>
      <c r="H547" s="19"/>
    </row>
    <row r="548" spans="4:8" s="1" customFormat="1" x14ac:dyDescent="0.15">
      <c r="D548" s="19"/>
      <c r="E548" s="19"/>
      <c r="F548" s="19"/>
      <c r="G548" s="19"/>
      <c r="H548" s="19"/>
    </row>
    <row r="549" spans="4:8" s="1" customFormat="1" x14ac:dyDescent="0.15">
      <c r="D549" s="19"/>
      <c r="E549" s="19"/>
      <c r="F549" s="19"/>
      <c r="G549" s="19"/>
      <c r="H549" s="19"/>
    </row>
    <row r="550" spans="4:8" s="1" customFormat="1" x14ac:dyDescent="0.15">
      <c r="D550" s="19"/>
      <c r="E550" s="19"/>
      <c r="F550" s="19"/>
      <c r="G550" s="19"/>
      <c r="H550" s="19"/>
    </row>
    <row r="551" spans="4:8" s="1" customFormat="1" x14ac:dyDescent="0.15">
      <c r="D551" s="19"/>
      <c r="E551" s="19"/>
      <c r="F551" s="19"/>
      <c r="G551" s="19"/>
      <c r="H551" s="19"/>
    </row>
    <row r="552" spans="4:8" s="1" customFormat="1" x14ac:dyDescent="0.15">
      <c r="D552" s="19"/>
      <c r="E552" s="19"/>
      <c r="F552" s="19"/>
      <c r="G552" s="19"/>
      <c r="H552" s="19"/>
    </row>
    <row r="553" spans="4:8" s="1" customFormat="1" x14ac:dyDescent="0.15">
      <c r="D553" s="19"/>
      <c r="E553" s="19"/>
      <c r="F553" s="19"/>
      <c r="G553" s="19"/>
      <c r="H553" s="19"/>
    </row>
    <row r="554" spans="4:8" s="1" customFormat="1" x14ac:dyDescent="0.15">
      <c r="D554" s="19"/>
      <c r="E554" s="19"/>
      <c r="F554" s="19"/>
      <c r="G554" s="19"/>
      <c r="H554" s="19"/>
    </row>
    <row r="555" spans="4:8" s="1" customFormat="1" x14ac:dyDescent="0.15">
      <c r="D555" s="19"/>
      <c r="E555" s="19"/>
      <c r="F555" s="19"/>
      <c r="G555" s="19"/>
      <c r="H555" s="19"/>
    </row>
    <row r="556" spans="4:8" s="1" customFormat="1" x14ac:dyDescent="0.15">
      <c r="D556" s="19"/>
      <c r="E556" s="19"/>
      <c r="F556" s="19"/>
      <c r="G556" s="19"/>
      <c r="H556" s="19"/>
    </row>
    <row r="557" spans="4:8" s="1" customFormat="1" x14ac:dyDescent="0.15">
      <c r="D557" s="19"/>
      <c r="E557" s="19"/>
      <c r="F557" s="19"/>
      <c r="G557" s="19"/>
      <c r="H557" s="19"/>
    </row>
    <row r="558" spans="4:8" s="1" customFormat="1" x14ac:dyDescent="0.15">
      <c r="D558" s="19"/>
      <c r="E558" s="19"/>
      <c r="F558" s="19"/>
      <c r="G558" s="19"/>
      <c r="H558" s="19"/>
    </row>
    <row r="559" spans="4:8" s="1" customFormat="1" x14ac:dyDescent="0.15">
      <c r="D559" s="19"/>
      <c r="E559" s="19"/>
      <c r="F559" s="19"/>
      <c r="G559" s="19"/>
      <c r="H559" s="19"/>
    </row>
    <row r="560" spans="4:8" s="1" customFormat="1" x14ac:dyDescent="0.15">
      <c r="D560" s="19"/>
      <c r="E560" s="19"/>
      <c r="F560" s="19"/>
      <c r="G560" s="19"/>
      <c r="H560" s="19"/>
    </row>
    <row r="561" spans="4:8" s="1" customFormat="1" x14ac:dyDescent="0.15">
      <c r="D561" s="19"/>
      <c r="E561" s="19"/>
      <c r="F561" s="19"/>
      <c r="G561" s="19"/>
      <c r="H561" s="19"/>
    </row>
    <row r="562" spans="4:8" s="1" customFormat="1" x14ac:dyDescent="0.15">
      <c r="D562" s="19"/>
      <c r="E562" s="19"/>
      <c r="F562" s="19"/>
      <c r="G562" s="19"/>
      <c r="H562" s="19"/>
    </row>
    <row r="563" spans="4:8" s="1" customFormat="1" x14ac:dyDescent="0.15">
      <c r="D563" s="19"/>
      <c r="E563" s="19"/>
      <c r="F563" s="19"/>
      <c r="G563" s="19"/>
      <c r="H563" s="19"/>
    </row>
    <row r="564" spans="4:8" s="1" customFormat="1" x14ac:dyDescent="0.15">
      <c r="D564" s="19"/>
      <c r="E564" s="19"/>
      <c r="F564" s="19"/>
      <c r="G564" s="19"/>
      <c r="H564" s="19"/>
    </row>
    <row r="565" spans="4:8" s="1" customFormat="1" x14ac:dyDescent="0.15">
      <c r="D565" s="19"/>
      <c r="E565" s="19"/>
      <c r="F565" s="19"/>
      <c r="G565" s="19"/>
      <c r="H565" s="19"/>
    </row>
    <row r="566" spans="4:8" s="1" customFormat="1" x14ac:dyDescent="0.15">
      <c r="D566" s="19"/>
      <c r="E566" s="19"/>
      <c r="F566" s="19"/>
      <c r="G566" s="19"/>
      <c r="H566" s="19"/>
    </row>
    <row r="567" spans="4:8" s="1" customFormat="1" x14ac:dyDescent="0.15">
      <c r="D567" s="19"/>
      <c r="E567" s="19"/>
      <c r="F567" s="19"/>
      <c r="G567" s="19"/>
      <c r="H567" s="19"/>
    </row>
    <row r="568" spans="4:8" s="1" customFormat="1" x14ac:dyDescent="0.15">
      <c r="D568" s="19"/>
      <c r="E568" s="19"/>
      <c r="F568" s="19"/>
      <c r="G568" s="19"/>
      <c r="H568" s="19"/>
    </row>
    <row r="569" spans="4:8" s="1" customFormat="1" x14ac:dyDescent="0.15">
      <c r="D569" s="19"/>
      <c r="E569" s="19"/>
      <c r="F569" s="19"/>
      <c r="G569" s="19"/>
      <c r="H569" s="19"/>
    </row>
    <row r="570" spans="4:8" s="1" customFormat="1" x14ac:dyDescent="0.15">
      <c r="D570" s="19"/>
      <c r="E570" s="19"/>
      <c r="F570" s="19"/>
      <c r="G570" s="19"/>
      <c r="H570" s="19"/>
    </row>
  </sheetData>
  <mergeCells count="6">
    <mergeCell ref="O3:P3"/>
    <mergeCell ref="A1:H2"/>
    <mergeCell ref="A3:A4"/>
    <mergeCell ref="B3:B4"/>
    <mergeCell ref="C3:H3"/>
    <mergeCell ref="I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
  <sheetViews>
    <sheetView tabSelected="1" topLeftCell="A8" workbookViewId="0">
      <selection activeCell="D19" sqref="D19"/>
    </sheetView>
  </sheetViews>
  <sheetFormatPr defaultColWidth="9.19140625" defaultRowHeight="18" x14ac:dyDescent="0.2"/>
  <cols>
    <col min="1" max="1" width="9.19140625" style="21"/>
    <col min="2" max="2" width="36.04296875" style="21" customWidth="1"/>
    <col min="3" max="3" width="17.16015625" style="21" customWidth="1"/>
    <col min="4" max="4" width="18.140625" style="21" customWidth="1"/>
    <col min="5" max="5" width="11.890625" style="21" customWidth="1"/>
    <col min="6" max="6" width="21.8203125" style="21" customWidth="1"/>
    <col min="7" max="16384" width="9.19140625" style="21"/>
  </cols>
  <sheetData>
    <row r="1" spans="1:14" x14ac:dyDescent="0.2">
      <c r="A1" s="184" t="s">
        <v>1595</v>
      </c>
      <c r="B1" s="184"/>
      <c r="C1" s="184"/>
      <c r="D1" s="184"/>
      <c r="E1" s="30"/>
      <c r="F1" s="30"/>
      <c r="G1" s="31" t="s">
        <v>1614</v>
      </c>
      <c r="H1" s="30"/>
      <c r="K1" s="30"/>
      <c r="L1" s="30"/>
      <c r="M1" s="30"/>
      <c r="N1" s="30"/>
    </row>
    <row r="2" spans="1:14" x14ac:dyDescent="0.2">
      <c r="A2" s="184" t="s">
        <v>1596</v>
      </c>
      <c r="B2" s="184"/>
      <c r="C2" s="184"/>
      <c r="D2" s="184"/>
      <c r="E2" s="30"/>
      <c r="F2" s="30"/>
      <c r="G2" s="31" t="s">
        <v>1615</v>
      </c>
      <c r="H2" s="30"/>
      <c r="K2" s="30"/>
      <c r="L2" s="30"/>
      <c r="M2" s="30"/>
      <c r="N2" s="30"/>
    </row>
    <row r="3" spans="1:14" x14ac:dyDescent="0.2">
      <c r="A3" s="185" t="s">
        <v>1597</v>
      </c>
      <c r="B3" s="185"/>
      <c r="C3" s="185"/>
      <c r="D3" s="185"/>
      <c r="E3" s="30"/>
      <c r="F3" s="30"/>
      <c r="G3" s="35" t="s">
        <v>1616</v>
      </c>
      <c r="H3" s="30"/>
      <c r="K3" s="30"/>
      <c r="L3" s="30"/>
      <c r="M3" s="30"/>
      <c r="N3" s="30"/>
    </row>
    <row r="4" spans="1:14" x14ac:dyDescent="0.2">
      <c r="A4" s="183"/>
      <c r="B4" s="183"/>
      <c r="C4" s="183"/>
      <c r="D4" s="183"/>
      <c r="E4" s="30"/>
      <c r="F4" s="30"/>
      <c r="G4" s="35"/>
      <c r="H4" s="30"/>
      <c r="K4" s="30"/>
      <c r="L4" s="30"/>
      <c r="M4" s="30"/>
      <c r="N4" s="30"/>
    </row>
    <row r="5" spans="1:14" x14ac:dyDescent="0.2">
      <c r="A5" s="185" t="s">
        <v>1730</v>
      </c>
      <c r="B5" s="185"/>
      <c r="C5" s="185"/>
      <c r="D5" s="185"/>
      <c r="E5" s="185"/>
      <c r="F5" s="185"/>
      <c r="G5" s="35"/>
      <c r="H5" s="30"/>
      <c r="K5" s="30"/>
      <c r="L5" s="30"/>
      <c r="M5" s="30"/>
      <c r="N5" s="30"/>
    </row>
    <row r="6" spans="1:14" x14ac:dyDescent="0.2">
      <c r="A6" s="183"/>
      <c r="B6" s="183"/>
      <c r="C6" s="183"/>
      <c r="D6" s="183"/>
      <c r="E6" s="28"/>
      <c r="F6" s="29"/>
      <c r="G6" s="30"/>
      <c r="H6" s="30"/>
      <c r="I6" s="35"/>
      <c r="J6" s="30"/>
      <c r="K6" s="30"/>
      <c r="L6" s="30"/>
      <c r="M6" s="30"/>
      <c r="N6" s="30"/>
    </row>
    <row r="7" spans="1:14" x14ac:dyDescent="0.2">
      <c r="A7" s="210" t="s">
        <v>0</v>
      </c>
      <c r="B7" s="210" t="s">
        <v>1603</v>
      </c>
      <c r="C7" s="210" t="s">
        <v>1601</v>
      </c>
      <c r="D7" s="210"/>
      <c r="E7" s="210"/>
      <c r="F7" s="211" t="s">
        <v>1606</v>
      </c>
    </row>
    <row r="8" spans="1:14" ht="31.5" x14ac:dyDescent="0.2">
      <c r="A8" s="210"/>
      <c r="B8" s="210"/>
      <c r="C8" s="25" t="s">
        <v>1607</v>
      </c>
      <c r="D8" s="22" t="s">
        <v>1599</v>
      </c>
      <c r="E8" s="22" t="s">
        <v>1602</v>
      </c>
      <c r="F8" s="212"/>
    </row>
    <row r="9" spans="1:14" x14ac:dyDescent="0.2">
      <c r="A9" s="23" t="s">
        <v>1605</v>
      </c>
      <c r="B9" s="23" t="s">
        <v>1600</v>
      </c>
      <c r="C9" s="24">
        <v>1713</v>
      </c>
      <c r="D9" s="24">
        <f>E9-C9</f>
        <v>36287</v>
      </c>
      <c r="E9" s="24">
        <v>38000</v>
      </c>
      <c r="F9" s="24">
        <v>1200000</v>
      </c>
    </row>
    <row r="10" spans="1:14" x14ac:dyDescent="0.2">
      <c r="A10" s="23">
        <v>1</v>
      </c>
      <c r="B10" s="23" t="s">
        <v>1604</v>
      </c>
      <c r="C10" s="24">
        <f>C9-D10</f>
        <v>1488</v>
      </c>
      <c r="D10" s="23">
        <v>225</v>
      </c>
      <c r="E10" s="24">
        <f>C10+D10</f>
        <v>1713</v>
      </c>
      <c r="F10" s="24">
        <v>615358</v>
      </c>
    </row>
    <row r="11" spans="1:14" x14ac:dyDescent="0.2">
      <c r="A11" s="23">
        <v>2</v>
      </c>
      <c r="B11" s="23" t="s">
        <v>1598</v>
      </c>
      <c r="C11" s="23"/>
      <c r="D11" s="23">
        <v>31</v>
      </c>
      <c r="E11" s="23">
        <v>31</v>
      </c>
      <c r="F11" s="24">
        <v>10018</v>
      </c>
    </row>
    <row r="12" spans="1:14" x14ac:dyDescent="0.2">
      <c r="A12" s="23">
        <v>3</v>
      </c>
      <c r="B12" s="23" t="s">
        <v>1608</v>
      </c>
      <c r="C12" s="23"/>
      <c r="D12" s="24">
        <f>E9-E10-E11</f>
        <v>36256</v>
      </c>
      <c r="E12" s="24">
        <f>D12</f>
        <v>36256</v>
      </c>
      <c r="F12" s="24">
        <f>F9-F10-F11</f>
        <v>574624</v>
      </c>
    </row>
    <row r="13" spans="1:14" x14ac:dyDescent="0.2">
      <c r="B13" s="21" t="s">
        <v>1609</v>
      </c>
    </row>
    <row r="14" spans="1:14" x14ac:dyDescent="0.2">
      <c r="A14" s="21" t="s">
        <v>1731</v>
      </c>
    </row>
    <row r="15" spans="1:14" x14ac:dyDescent="0.2">
      <c r="A15" s="21" t="s">
        <v>1732</v>
      </c>
    </row>
  </sheetData>
  <mergeCells count="8">
    <mergeCell ref="C7:E7"/>
    <mergeCell ref="B7:B8"/>
    <mergeCell ref="A7:A8"/>
    <mergeCell ref="F7:F8"/>
    <mergeCell ref="A1:D1"/>
    <mergeCell ref="A2:D2"/>
    <mergeCell ref="A3:D3"/>
    <mergeCell ref="A5:F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Trang tính</vt:lpstr>
      </vt:variant>
      <vt:variant>
        <vt:i4>4</vt:i4>
      </vt:variant>
    </vt:vector>
  </HeadingPairs>
  <TitlesOfParts>
    <vt:vector size="4" baseType="lpstr">
      <vt:lpstr>Danh sách tổng hợp</vt:lpstr>
      <vt:lpstr>Trên 200 lđ</vt:lpstr>
      <vt:lpstr>PHÂN NGÀNH NGHỀ</vt:lpstr>
      <vt:lpstr>SÔ DN VÀ LAO ĐỘNG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dcterms:created xsi:type="dcterms:W3CDTF">2021-10-29T02:08:08Z</dcterms:created>
  <dcterms:modified xsi:type="dcterms:W3CDTF">2021-11-02T07:06:01Z</dcterms:modified>
</cp:coreProperties>
</file>