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38400" windowHeight="17700" tabRatio="869" activeTab="4"/>
  </bookViews>
  <sheets>
    <sheet name="Participant Information" sheetId="20" r:id="rId1"/>
    <sheet name="Summary" sheetId="23" r:id="rId2"/>
    <sheet name="Extraction - Overview" sheetId="1" r:id="rId3"/>
    <sheet name="Extraction - Procedure" sheetId="6" r:id="rId4"/>
    <sheet name="LC-MRM - Overview" sheetId="7" r:id="rId5"/>
    <sheet name="LC-MRM - Sample Sequence" sheetId="24" r:id="rId6"/>
    <sheet name="LC-MRM - Intra Assay QC Proc" sheetId="25" r:id="rId7"/>
    <sheet name="LC-MRM - Intra Assay QC Res" sheetId="15" r:id="rId8"/>
    <sheet name="Raw Peak Areas" sheetId="26" r:id="rId9"/>
    <sheet name="QTrap_Final" sheetId="27" r:id="rId10"/>
    <sheet name="Samples_Extr.plan" sheetId="28" r:id="rId11"/>
  </sheets>
  <definedNames>
    <definedName name="Extraction___Overview__A33">'Extraction - Procedure'!$D$6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542" i="27" l="1"/>
  <c r="AA542" i="27"/>
  <c r="V542" i="27"/>
  <c r="T542" i="27"/>
  <c r="S542" i="27"/>
  <c r="L542" i="27"/>
  <c r="K542" i="27"/>
  <c r="D542" i="27"/>
  <c r="C542" i="27"/>
  <c r="AB541" i="27"/>
  <c r="AA541" i="27"/>
  <c r="V541" i="27"/>
  <c r="T541" i="27"/>
  <c r="S541" i="27"/>
  <c r="L541" i="27"/>
  <c r="K541" i="27"/>
  <c r="D541" i="27"/>
  <c r="C541" i="27"/>
  <c r="AB540" i="27"/>
  <c r="AA540" i="27"/>
  <c r="V540" i="27"/>
  <c r="S553" i="27" s="1"/>
  <c r="T540" i="27"/>
  <c r="S540" i="27"/>
  <c r="L540" i="27"/>
  <c r="K540" i="27"/>
  <c r="D540" i="27"/>
  <c r="C540" i="27"/>
  <c r="AD539" i="27"/>
  <c r="V539" i="27"/>
  <c r="N539" i="27"/>
  <c r="F539" i="27"/>
  <c r="AD538" i="27"/>
  <c r="V538" i="27"/>
  <c r="N538" i="27"/>
  <c r="F538" i="27"/>
  <c r="AD537" i="27"/>
  <c r="V537" i="27"/>
  <c r="N537" i="27"/>
  <c r="F537" i="27"/>
  <c r="AD536" i="27"/>
  <c r="V536" i="27"/>
  <c r="N536" i="27"/>
  <c r="F536" i="27"/>
  <c r="AD535" i="27"/>
  <c r="V535" i="27"/>
  <c r="N535" i="27"/>
  <c r="F535" i="27"/>
  <c r="AD534" i="27"/>
  <c r="V534" i="27"/>
  <c r="N534" i="27"/>
  <c r="F534" i="27"/>
  <c r="AD533" i="27"/>
  <c r="V533" i="27"/>
  <c r="N533" i="27"/>
  <c r="F533" i="27"/>
  <c r="AD532" i="27"/>
  <c r="V532" i="27"/>
  <c r="N532" i="27"/>
  <c r="F532" i="27"/>
  <c r="AD531" i="27"/>
  <c r="V531" i="27"/>
  <c r="N531" i="27"/>
  <c r="F531" i="27"/>
  <c r="AD530" i="27"/>
  <c r="V530" i="27"/>
  <c r="N530" i="27"/>
  <c r="F530" i="27"/>
  <c r="AD529" i="27"/>
  <c r="V529" i="27"/>
  <c r="N529" i="27"/>
  <c r="F529" i="27"/>
  <c r="AD528" i="27"/>
  <c r="V528" i="27"/>
  <c r="N528" i="27"/>
  <c r="F528" i="27"/>
  <c r="AD527" i="27"/>
  <c r="V527" i="27"/>
  <c r="N527" i="27"/>
  <c r="F527" i="27"/>
  <c r="AD526" i="27"/>
  <c r="V526" i="27"/>
  <c r="N526" i="27"/>
  <c r="F526" i="27"/>
  <c r="AD525" i="27"/>
  <c r="V525" i="27"/>
  <c r="N525" i="27"/>
  <c r="F525" i="27"/>
  <c r="AD524" i="27"/>
  <c r="V524" i="27"/>
  <c r="N524" i="27"/>
  <c r="F524" i="27"/>
  <c r="AD523" i="27"/>
  <c r="V523" i="27"/>
  <c r="N523" i="27"/>
  <c r="F523" i="27"/>
  <c r="AD522" i="27"/>
  <c r="AD542" i="27" s="1"/>
  <c r="V522" i="27"/>
  <c r="N522" i="27"/>
  <c r="N542" i="27" s="1"/>
  <c r="F522" i="27"/>
  <c r="F542" i="27" s="1"/>
  <c r="AB517" i="27"/>
  <c r="AA517" i="27"/>
  <c r="V517" i="27"/>
  <c r="T517" i="27"/>
  <c r="S517" i="27"/>
  <c r="L517" i="27"/>
  <c r="K517" i="27"/>
  <c r="D517" i="27"/>
  <c r="C517" i="27"/>
  <c r="AB516" i="27"/>
  <c r="AA516" i="27"/>
  <c r="V516" i="27"/>
  <c r="T516" i="27"/>
  <c r="S516" i="27"/>
  <c r="L516" i="27"/>
  <c r="K516" i="27"/>
  <c r="D516" i="27"/>
  <c r="C516" i="27"/>
  <c r="AB515" i="27"/>
  <c r="AA515" i="27"/>
  <c r="V515" i="27"/>
  <c r="S552" i="27" s="1"/>
  <c r="T515" i="27"/>
  <c r="S515" i="27"/>
  <c r="L515" i="27"/>
  <c r="K515" i="27"/>
  <c r="D515" i="27"/>
  <c r="C515" i="27"/>
  <c r="AD514" i="27"/>
  <c r="V514" i="27"/>
  <c r="N514" i="27"/>
  <c r="F514" i="27"/>
  <c r="AD513" i="27"/>
  <c r="V513" i="27"/>
  <c r="N513" i="27"/>
  <c r="F513" i="27"/>
  <c r="AD512" i="27"/>
  <c r="V512" i="27"/>
  <c r="N512" i="27"/>
  <c r="F512" i="27"/>
  <c r="AD511" i="27"/>
  <c r="V511" i="27"/>
  <c r="N511" i="27"/>
  <c r="F511" i="27"/>
  <c r="AD510" i="27"/>
  <c r="V510" i="27"/>
  <c r="N510" i="27"/>
  <c r="F510" i="27"/>
  <c r="AD509" i="27"/>
  <c r="V509" i="27"/>
  <c r="N509" i="27"/>
  <c r="F509" i="27"/>
  <c r="AD508" i="27"/>
  <c r="V508" i="27"/>
  <c r="N508" i="27"/>
  <c r="F508" i="27"/>
  <c r="AD507" i="27"/>
  <c r="V507" i="27"/>
  <c r="N507" i="27"/>
  <c r="F507" i="27"/>
  <c r="AD506" i="27"/>
  <c r="V506" i="27"/>
  <c r="N506" i="27"/>
  <c r="F506" i="27"/>
  <c r="AD505" i="27"/>
  <c r="V505" i="27"/>
  <c r="N505" i="27"/>
  <c r="F505" i="27"/>
  <c r="AD504" i="27"/>
  <c r="V504" i="27"/>
  <c r="N504" i="27"/>
  <c r="F504" i="27"/>
  <c r="AD503" i="27"/>
  <c r="V503" i="27"/>
  <c r="N503" i="27"/>
  <c r="F503" i="27"/>
  <c r="AD502" i="27"/>
  <c r="V502" i="27"/>
  <c r="N502" i="27"/>
  <c r="F502" i="27"/>
  <c r="AD501" i="27"/>
  <c r="V501" i="27"/>
  <c r="N501" i="27"/>
  <c r="F501" i="27"/>
  <c r="AD500" i="27"/>
  <c r="V500" i="27"/>
  <c r="N500" i="27"/>
  <c r="F500" i="27"/>
  <c r="AD499" i="27"/>
  <c r="V499" i="27"/>
  <c r="N499" i="27"/>
  <c r="F499" i="27"/>
  <c r="AD498" i="27"/>
  <c r="V498" i="27"/>
  <c r="N498" i="27"/>
  <c r="F498" i="27"/>
  <c r="AD497" i="27"/>
  <c r="AD517" i="27" s="1"/>
  <c r="V497" i="27"/>
  <c r="N497" i="27"/>
  <c r="N517" i="27" s="1"/>
  <c r="F497" i="27"/>
  <c r="F517" i="27" s="1"/>
  <c r="AB492" i="27"/>
  <c r="AA492" i="27"/>
  <c r="V492" i="27"/>
  <c r="T492" i="27"/>
  <c r="S492" i="27"/>
  <c r="L492" i="27"/>
  <c r="K492" i="27"/>
  <c r="D492" i="27"/>
  <c r="C492" i="27"/>
  <c r="AB491" i="27"/>
  <c r="AA491" i="27"/>
  <c r="V491" i="27"/>
  <c r="T491" i="27"/>
  <c r="S491" i="27"/>
  <c r="L491" i="27"/>
  <c r="K491" i="27"/>
  <c r="D491" i="27"/>
  <c r="C491" i="27"/>
  <c r="AB490" i="27"/>
  <c r="AA490" i="27"/>
  <c r="V490" i="27"/>
  <c r="S551" i="27" s="1"/>
  <c r="T490" i="27"/>
  <c r="S490" i="27"/>
  <c r="L490" i="27"/>
  <c r="K490" i="27"/>
  <c r="D490" i="27"/>
  <c r="C490" i="27"/>
  <c r="AD489" i="27"/>
  <c r="V489" i="27"/>
  <c r="N489" i="27"/>
  <c r="F489" i="27"/>
  <c r="AD488" i="27"/>
  <c r="V488" i="27"/>
  <c r="N488" i="27"/>
  <c r="F488" i="27"/>
  <c r="AD487" i="27"/>
  <c r="V487" i="27"/>
  <c r="N487" i="27"/>
  <c r="F487" i="27"/>
  <c r="AD486" i="27"/>
  <c r="V486" i="27"/>
  <c r="N486" i="27"/>
  <c r="F486" i="27"/>
  <c r="AD485" i="27"/>
  <c r="V485" i="27"/>
  <c r="N485" i="27"/>
  <c r="F485" i="27"/>
  <c r="AD484" i="27"/>
  <c r="V484" i="27"/>
  <c r="N484" i="27"/>
  <c r="F484" i="27"/>
  <c r="AD483" i="27"/>
  <c r="V483" i="27"/>
  <c r="N483" i="27"/>
  <c r="F483" i="27"/>
  <c r="AD482" i="27"/>
  <c r="V482" i="27"/>
  <c r="N482" i="27"/>
  <c r="F482" i="27"/>
  <c r="AD481" i="27"/>
  <c r="V481" i="27"/>
  <c r="N481" i="27"/>
  <c r="F481" i="27"/>
  <c r="AD480" i="27"/>
  <c r="V480" i="27"/>
  <c r="N480" i="27"/>
  <c r="F480" i="27"/>
  <c r="AD479" i="27"/>
  <c r="V479" i="27"/>
  <c r="N479" i="27"/>
  <c r="F479" i="27"/>
  <c r="AD478" i="27"/>
  <c r="V478" i="27"/>
  <c r="N478" i="27"/>
  <c r="F478" i="27"/>
  <c r="AD477" i="27"/>
  <c r="V477" i="27"/>
  <c r="N477" i="27"/>
  <c r="F477" i="27"/>
  <c r="AD476" i="27"/>
  <c r="V476" i="27"/>
  <c r="N476" i="27"/>
  <c r="F476" i="27"/>
  <c r="AD475" i="27"/>
  <c r="V475" i="27"/>
  <c r="N475" i="27"/>
  <c r="F475" i="27"/>
  <c r="AD474" i="27"/>
  <c r="V474" i="27"/>
  <c r="N474" i="27"/>
  <c r="F474" i="27"/>
  <c r="AD473" i="27"/>
  <c r="V473" i="27"/>
  <c r="N473" i="27"/>
  <c r="F473" i="27"/>
  <c r="AD472" i="27"/>
  <c r="AD492" i="27" s="1"/>
  <c r="V472" i="27"/>
  <c r="N472" i="27"/>
  <c r="N492" i="27" s="1"/>
  <c r="F472" i="27"/>
  <c r="F492" i="27" s="1"/>
  <c r="AB467" i="27"/>
  <c r="AA467" i="27"/>
  <c r="V467" i="27"/>
  <c r="T467" i="27"/>
  <c r="S467" i="27"/>
  <c r="L467" i="27"/>
  <c r="K467" i="27"/>
  <c r="D467" i="27"/>
  <c r="C467" i="27"/>
  <c r="AB466" i="27"/>
  <c r="AA466" i="27"/>
  <c r="V466" i="27"/>
  <c r="T466" i="27"/>
  <c r="S466" i="27"/>
  <c r="L466" i="27"/>
  <c r="K466" i="27"/>
  <c r="D466" i="27"/>
  <c r="C466" i="27"/>
  <c r="AB465" i="27"/>
  <c r="AA465" i="27"/>
  <c r="V465" i="27"/>
  <c r="S550" i="27" s="1"/>
  <c r="T465" i="27"/>
  <c r="S465" i="27"/>
  <c r="L465" i="27"/>
  <c r="K465" i="27"/>
  <c r="D465" i="27"/>
  <c r="C465" i="27"/>
  <c r="AD464" i="27"/>
  <c r="V464" i="27"/>
  <c r="N464" i="27"/>
  <c r="F464" i="27"/>
  <c r="AD463" i="27"/>
  <c r="V463" i="27"/>
  <c r="N463" i="27"/>
  <c r="F463" i="27"/>
  <c r="AD462" i="27"/>
  <c r="V462" i="27"/>
  <c r="N462" i="27"/>
  <c r="F462" i="27"/>
  <c r="AD461" i="27"/>
  <c r="V461" i="27"/>
  <c r="N461" i="27"/>
  <c r="F461" i="27"/>
  <c r="AD460" i="27"/>
  <c r="V460" i="27"/>
  <c r="N460" i="27"/>
  <c r="F460" i="27"/>
  <c r="AD459" i="27"/>
  <c r="V459" i="27"/>
  <c r="N459" i="27"/>
  <c r="F459" i="27"/>
  <c r="AD458" i="27"/>
  <c r="V458" i="27"/>
  <c r="N458" i="27"/>
  <c r="F458" i="27"/>
  <c r="AD457" i="27"/>
  <c r="V457" i="27"/>
  <c r="N457" i="27"/>
  <c r="F457" i="27"/>
  <c r="AD456" i="27"/>
  <c r="V456" i="27"/>
  <c r="N456" i="27"/>
  <c r="F456" i="27"/>
  <c r="AD455" i="27"/>
  <c r="V455" i="27"/>
  <c r="N455" i="27"/>
  <c r="F455" i="27"/>
  <c r="AD454" i="27"/>
  <c r="V454" i="27"/>
  <c r="N454" i="27"/>
  <c r="F454" i="27"/>
  <c r="AD453" i="27"/>
  <c r="V453" i="27"/>
  <c r="N453" i="27"/>
  <c r="F453" i="27"/>
  <c r="AD452" i="27"/>
  <c r="V452" i="27"/>
  <c r="N452" i="27"/>
  <c r="F452" i="27"/>
  <c r="AD451" i="27"/>
  <c r="V451" i="27"/>
  <c r="N451" i="27"/>
  <c r="F451" i="27"/>
  <c r="AD450" i="27"/>
  <c r="V450" i="27"/>
  <c r="N450" i="27"/>
  <c r="F450" i="27"/>
  <c r="AD449" i="27"/>
  <c r="V449" i="27"/>
  <c r="N449" i="27"/>
  <c r="F449" i="27"/>
  <c r="AD448" i="27"/>
  <c r="V448" i="27"/>
  <c r="N448" i="27"/>
  <c r="F448" i="27"/>
  <c r="AD447" i="27"/>
  <c r="AD467" i="27" s="1"/>
  <c r="V447" i="27"/>
  <c r="N447" i="27"/>
  <c r="N467" i="27" s="1"/>
  <c r="F447" i="27"/>
  <c r="F467" i="27" s="1"/>
  <c r="AB442" i="27"/>
  <c r="AA442" i="27"/>
  <c r="V442" i="27"/>
  <c r="T442" i="27"/>
  <c r="S442" i="27"/>
  <c r="L442" i="27"/>
  <c r="K442" i="27"/>
  <c r="D442" i="27"/>
  <c r="C442" i="27"/>
  <c r="AB441" i="27"/>
  <c r="AA441" i="27"/>
  <c r="V441" i="27"/>
  <c r="T441" i="27"/>
  <c r="S441" i="27"/>
  <c r="L441" i="27"/>
  <c r="K441" i="27"/>
  <c r="D441" i="27"/>
  <c r="C441" i="27"/>
  <c r="AB440" i="27"/>
  <c r="AA440" i="27"/>
  <c r="V440" i="27"/>
  <c r="S549" i="27" s="1"/>
  <c r="T440" i="27"/>
  <c r="S440" i="27"/>
  <c r="L440" i="27"/>
  <c r="K440" i="27"/>
  <c r="D440" i="27"/>
  <c r="C440" i="27"/>
  <c r="AD439" i="27"/>
  <c r="V439" i="27"/>
  <c r="N439" i="27"/>
  <c r="F439" i="27"/>
  <c r="AD438" i="27"/>
  <c r="V438" i="27"/>
  <c r="N438" i="27"/>
  <c r="F438" i="27"/>
  <c r="AD437" i="27"/>
  <c r="V437" i="27"/>
  <c r="N437" i="27"/>
  <c r="F437" i="27"/>
  <c r="AD436" i="27"/>
  <c r="V436" i="27"/>
  <c r="N436" i="27"/>
  <c r="F436" i="27"/>
  <c r="AD435" i="27"/>
  <c r="V435" i="27"/>
  <c r="N435" i="27"/>
  <c r="F435" i="27"/>
  <c r="AD434" i="27"/>
  <c r="V434" i="27"/>
  <c r="N434" i="27"/>
  <c r="F434" i="27"/>
  <c r="AD433" i="27"/>
  <c r="V433" i="27"/>
  <c r="N433" i="27"/>
  <c r="F433" i="27"/>
  <c r="AD432" i="27"/>
  <c r="V432" i="27"/>
  <c r="N432" i="27"/>
  <c r="F432" i="27"/>
  <c r="AD431" i="27"/>
  <c r="V431" i="27"/>
  <c r="N431" i="27"/>
  <c r="F431" i="27"/>
  <c r="AD430" i="27"/>
  <c r="V430" i="27"/>
  <c r="N430" i="27"/>
  <c r="F430" i="27"/>
  <c r="AD429" i="27"/>
  <c r="V429" i="27"/>
  <c r="N429" i="27"/>
  <c r="F429" i="27"/>
  <c r="AD428" i="27"/>
  <c r="V428" i="27"/>
  <c r="N428" i="27"/>
  <c r="F428" i="27"/>
  <c r="AD427" i="27"/>
  <c r="V427" i="27"/>
  <c r="N427" i="27"/>
  <c r="F427" i="27"/>
  <c r="AD426" i="27"/>
  <c r="V426" i="27"/>
  <c r="N426" i="27"/>
  <c r="F426" i="27"/>
  <c r="AD425" i="27"/>
  <c r="V425" i="27"/>
  <c r="N425" i="27"/>
  <c r="F425" i="27"/>
  <c r="AD424" i="27"/>
  <c r="V424" i="27"/>
  <c r="N424" i="27"/>
  <c r="F424" i="27"/>
  <c r="AD423" i="27"/>
  <c r="V423" i="27"/>
  <c r="N423" i="27"/>
  <c r="F423" i="27"/>
  <c r="AD422" i="27"/>
  <c r="AD442" i="27" s="1"/>
  <c r="V422" i="27"/>
  <c r="N422" i="27"/>
  <c r="N442" i="27" s="1"/>
  <c r="F422" i="27"/>
  <c r="F442" i="27" s="1"/>
  <c r="AB415" i="27"/>
  <c r="AA415" i="27"/>
  <c r="V415" i="27"/>
  <c r="T415" i="27"/>
  <c r="S415" i="27"/>
  <c r="L415" i="27"/>
  <c r="K415" i="27"/>
  <c r="D415" i="27"/>
  <c r="C415" i="27"/>
  <c r="AB414" i="27"/>
  <c r="AA414" i="27"/>
  <c r="V414" i="27"/>
  <c r="T414" i="27"/>
  <c r="S414" i="27"/>
  <c r="L414" i="27"/>
  <c r="K414" i="27"/>
  <c r="D414" i="27"/>
  <c r="C414" i="27"/>
  <c r="AB413" i="27"/>
  <c r="AA413" i="27"/>
  <c r="V413" i="27"/>
  <c r="T413" i="27"/>
  <c r="S413" i="27"/>
  <c r="L413" i="27"/>
  <c r="K413" i="27"/>
  <c r="D413" i="27"/>
  <c r="C413" i="27"/>
  <c r="AD412" i="27"/>
  <c r="V412" i="27"/>
  <c r="N412" i="27"/>
  <c r="F412" i="27"/>
  <c r="AD411" i="27"/>
  <c r="V411" i="27"/>
  <c r="N411" i="27"/>
  <c r="F411" i="27"/>
  <c r="AD410" i="27"/>
  <c r="V410" i="27"/>
  <c r="N410" i="27"/>
  <c r="F410" i="27"/>
  <c r="AD409" i="27"/>
  <c r="V409" i="27"/>
  <c r="N409" i="27"/>
  <c r="F409" i="27"/>
  <c r="AD408" i="27"/>
  <c r="V408" i="27"/>
  <c r="N408" i="27"/>
  <c r="F408" i="27"/>
  <c r="AD407" i="27"/>
  <c r="V407" i="27"/>
  <c r="N407" i="27"/>
  <c r="F407" i="27"/>
  <c r="AD406" i="27"/>
  <c r="V406" i="27"/>
  <c r="N406" i="27"/>
  <c r="F406" i="27"/>
  <c r="AD405" i="27"/>
  <c r="V405" i="27"/>
  <c r="N405" i="27"/>
  <c r="F405" i="27"/>
  <c r="AD404" i="27"/>
  <c r="V404" i="27"/>
  <c r="N404" i="27"/>
  <c r="F404" i="27"/>
  <c r="AD403" i="27"/>
  <c r="V403" i="27"/>
  <c r="N403" i="27"/>
  <c r="F403" i="27"/>
  <c r="AD402" i="27"/>
  <c r="V402" i="27"/>
  <c r="N402" i="27"/>
  <c r="F402" i="27"/>
  <c r="AD401" i="27"/>
  <c r="V401" i="27"/>
  <c r="N401" i="27"/>
  <c r="F401" i="27"/>
  <c r="AD400" i="27"/>
  <c r="V400" i="27"/>
  <c r="N400" i="27"/>
  <c r="F400" i="27"/>
  <c r="AD399" i="27"/>
  <c r="V399" i="27"/>
  <c r="N399" i="27"/>
  <c r="F399" i="27"/>
  <c r="AD398" i="27"/>
  <c r="V398" i="27"/>
  <c r="N398" i="27"/>
  <c r="F398" i="27"/>
  <c r="AD397" i="27"/>
  <c r="V397" i="27"/>
  <c r="N397" i="27"/>
  <c r="F397" i="27"/>
  <c r="AD396" i="27"/>
  <c r="V396" i="27"/>
  <c r="N396" i="27"/>
  <c r="F396" i="27"/>
  <c r="AD395" i="27"/>
  <c r="AD415" i="27" s="1"/>
  <c r="V395" i="27"/>
  <c r="N395" i="27"/>
  <c r="N415" i="27" s="1"/>
  <c r="F395" i="27"/>
  <c r="F415" i="27" s="1"/>
  <c r="AB390" i="27"/>
  <c r="AA390" i="27"/>
  <c r="V390" i="27"/>
  <c r="T390" i="27"/>
  <c r="S390" i="27"/>
  <c r="L390" i="27"/>
  <c r="K390" i="27"/>
  <c r="D390" i="27"/>
  <c r="C390" i="27"/>
  <c r="AB389" i="27"/>
  <c r="AA389" i="27"/>
  <c r="V389" i="27"/>
  <c r="T389" i="27"/>
  <c r="S389" i="27"/>
  <c r="L389" i="27"/>
  <c r="K389" i="27"/>
  <c r="D389" i="27"/>
  <c r="C389" i="27"/>
  <c r="AB388" i="27"/>
  <c r="AA388" i="27"/>
  <c r="V388" i="27"/>
  <c r="T388" i="27"/>
  <c r="S388" i="27"/>
  <c r="L388" i="27"/>
  <c r="K388" i="27"/>
  <c r="D388" i="27"/>
  <c r="C388" i="27"/>
  <c r="AD387" i="27"/>
  <c r="V387" i="27"/>
  <c r="N387" i="27"/>
  <c r="F387" i="27"/>
  <c r="AD386" i="27"/>
  <c r="V386" i="27"/>
  <c r="N386" i="27"/>
  <c r="F386" i="27"/>
  <c r="AD385" i="27"/>
  <c r="V385" i="27"/>
  <c r="N385" i="27"/>
  <c r="F385" i="27"/>
  <c r="AD384" i="27"/>
  <c r="V384" i="27"/>
  <c r="N384" i="27"/>
  <c r="F384" i="27"/>
  <c r="AD383" i="27"/>
  <c r="V383" i="27"/>
  <c r="N383" i="27"/>
  <c r="F383" i="27"/>
  <c r="AD382" i="27"/>
  <c r="V382" i="27"/>
  <c r="N382" i="27"/>
  <c r="F382" i="27"/>
  <c r="AD381" i="27"/>
  <c r="V381" i="27"/>
  <c r="N381" i="27"/>
  <c r="F381" i="27"/>
  <c r="AD380" i="27"/>
  <c r="V380" i="27"/>
  <c r="N380" i="27"/>
  <c r="F380" i="27"/>
  <c r="AD379" i="27"/>
  <c r="V379" i="27"/>
  <c r="N379" i="27"/>
  <c r="F379" i="27"/>
  <c r="AD378" i="27"/>
  <c r="V378" i="27"/>
  <c r="N378" i="27"/>
  <c r="F378" i="27"/>
  <c r="AD377" i="27"/>
  <c r="V377" i="27"/>
  <c r="N377" i="27"/>
  <c r="F377" i="27"/>
  <c r="AD376" i="27"/>
  <c r="V376" i="27"/>
  <c r="N376" i="27"/>
  <c r="F376" i="27"/>
  <c r="AD375" i="27"/>
  <c r="V375" i="27"/>
  <c r="N375" i="27"/>
  <c r="F375" i="27"/>
  <c r="AD374" i="27"/>
  <c r="V374" i="27"/>
  <c r="N374" i="27"/>
  <c r="F374" i="27"/>
  <c r="AD373" i="27"/>
  <c r="V373" i="27"/>
  <c r="N373" i="27"/>
  <c r="F373" i="27"/>
  <c r="AD372" i="27"/>
  <c r="V372" i="27"/>
  <c r="N372" i="27"/>
  <c r="F372" i="27"/>
  <c r="AD371" i="27"/>
  <c r="V371" i="27"/>
  <c r="N371" i="27"/>
  <c r="F371" i="27"/>
  <c r="AD370" i="27"/>
  <c r="AD390" i="27" s="1"/>
  <c r="V370" i="27"/>
  <c r="N370" i="27"/>
  <c r="N390" i="27" s="1"/>
  <c r="F370" i="27"/>
  <c r="F390" i="27" s="1"/>
  <c r="AB365" i="27"/>
  <c r="AA365" i="27"/>
  <c r="V365" i="27"/>
  <c r="T365" i="27"/>
  <c r="S365" i="27"/>
  <c r="L365" i="27"/>
  <c r="K365" i="27"/>
  <c r="D365" i="27"/>
  <c r="C365" i="27"/>
  <c r="AB364" i="27"/>
  <c r="AA364" i="27"/>
  <c r="V364" i="27"/>
  <c r="T364" i="27"/>
  <c r="S364" i="27"/>
  <c r="L364" i="27"/>
  <c r="K364" i="27"/>
  <c r="D364" i="27"/>
  <c r="C364" i="27"/>
  <c r="AB363" i="27"/>
  <c r="AA363" i="27"/>
  <c r="V363" i="27"/>
  <c r="T363" i="27"/>
  <c r="S363" i="27"/>
  <c r="L363" i="27"/>
  <c r="K363" i="27"/>
  <c r="D363" i="27"/>
  <c r="C363" i="27"/>
  <c r="AD362" i="27"/>
  <c r="V362" i="27"/>
  <c r="N362" i="27"/>
  <c r="F362" i="27"/>
  <c r="AD361" i="27"/>
  <c r="V361" i="27"/>
  <c r="N361" i="27"/>
  <c r="F361" i="27"/>
  <c r="AD360" i="27"/>
  <c r="V360" i="27"/>
  <c r="N360" i="27"/>
  <c r="F360" i="27"/>
  <c r="AD359" i="27"/>
  <c r="V359" i="27"/>
  <c r="N359" i="27"/>
  <c r="F359" i="27"/>
  <c r="AD358" i="27"/>
  <c r="V358" i="27"/>
  <c r="N358" i="27"/>
  <c r="F358" i="27"/>
  <c r="AD357" i="27"/>
  <c r="V357" i="27"/>
  <c r="N357" i="27"/>
  <c r="F357" i="27"/>
  <c r="AD356" i="27"/>
  <c r="V356" i="27"/>
  <c r="N356" i="27"/>
  <c r="F356" i="27"/>
  <c r="AD355" i="27"/>
  <c r="V355" i="27"/>
  <c r="N355" i="27"/>
  <c r="F355" i="27"/>
  <c r="AD354" i="27"/>
  <c r="V354" i="27"/>
  <c r="N354" i="27"/>
  <c r="F354" i="27"/>
  <c r="AD353" i="27"/>
  <c r="V353" i="27"/>
  <c r="N353" i="27"/>
  <c r="F353" i="27"/>
  <c r="AD352" i="27"/>
  <c r="V352" i="27"/>
  <c r="N352" i="27"/>
  <c r="F352" i="27"/>
  <c r="AD351" i="27"/>
  <c r="V351" i="27"/>
  <c r="N351" i="27"/>
  <c r="F351" i="27"/>
  <c r="AD350" i="27"/>
  <c r="V350" i="27"/>
  <c r="N350" i="27"/>
  <c r="F350" i="27"/>
  <c r="AD349" i="27"/>
  <c r="V349" i="27"/>
  <c r="N349" i="27"/>
  <c r="F349" i="27"/>
  <c r="AD348" i="27"/>
  <c r="V348" i="27"/>
  <c r="N348" i="27"/>
  <c r="F348" i="27"/>
  <c r="AD347" i="27"/>
  <c r="V347" i="27"/>
  <c r="N347" i="27"/>
  <c r="F347" i="27"/>
  <c r="AD346" i="27"/>
  <c r="V346" i="27"/>
  <c r="N346" i="27"/>
  <c r="F346" i="27"/>
  <c r="AD345" i="27"/>
  <c r="AD365" i="27" s="1"/>
  <c r="V345" i="27"/>
  <c r="N345" i="27"/>
  <c r="N365" i="27" s="1"/>
  <c r="F345" i="27"/>
  <c r="F365" i="27" s="1"/>
  <c r="AB340" i="27"/>
  <c r="AA340" i="27"/>
  <c r="V340" i="27"/>
  <c r="T340" i="27"/>
  <c r="S340" i="27"/>
  <c r="L340" i="27"/>
  <c r="K340" i="27"/>
  <c r="D340" i="27"/>
  <c r="C340" i="27"/>
  <c r="AB339" i="27"/>
  <c r="AA339" i="27"/>
  <c r="V339" i="27"/>
  <c r="T339" i="27"/>
  <c r="S339" i="27"/>
  <c r="L339" i="27"/>
  <c r="K339" i="27"/>
  <c r="D339" i="27"/>
  <c r="C339" i="27"/>
  <c r="AB338" i="27"/>
  <c r="AA338" i="27"/>
  <c r="V338" i="27"/>
  <c r="T338" i="27"/>
  <c r="S338" i="27"/>
  <c r="L338" i="27"/>
  <c r="K338" i="27"/>
  <c r="D338" i="27"/>
  <c r="C338" i="27"/>
  <c r="AD337" i="27"/>
  <c r="V337" i="27"/>
  <c r="N337" i="27"/>
  <c r="F337" i="27"/>
  <c r="AD336" i="27"/>
  <c r="V336" i="27"/>
  <c r="N336" i="27"/>
  <c r="F336" i="27"/>
  <c r="AD335" i="27"/>
  <c r="V335" i="27"/>
  <c r="N335" i="27"/>
  <c r="F335" i="27"/>
  <c r="AD334" i="27"/>
  <c r="V334" i="27"/>
  <c r="N334" i="27"/>
  <c r="F334" i="27"/>
  <c r="AD333" i="27"/>
  <c r="V333" i="27"/>
  <c r="N333" i="27"/>
  <c r="F333" i="27"/>
  <c r="AD332" i="27"/>
  <c r="V332" i="27"/>
  <c r="N332" i="27"/>
  <c r="F332" i="27"/>
  <c r="AD331" i="27"/>
  <c r="V331" i="27"/>
  <c r="N331" i="27"/>
  <c r="F331" i="27"/>
  <c r="AD330" i="27"/>
  <c r="V330" i="27"/>
  <c r="N330" i="27"/>
  <c r="F330" i="27"/>
  <c r="AD329" i="27"/>
  <c r="V329" i="27"/>
  <c r="N329" i="27"/>
  <c r="F329" i="27"/>
  <c r="AD328" i="27"/>
  <c r="V328" i="27"/>
  <c r="N328" i="27"/>
  <c r="F328" i="27"/>
  <c r="AD327" i="27"/>
  <c r="V327" i="27"/>
  <c r="N327" i="27"/>
  <c r="F327" i="27"/>
  <c r="AD326" i="27"/>
  <c r="V326" i="27"/>
  <c r="N326" i="27"/>
  <c r="F326" i="27"/>
  <c r="AD325" i="27"/>
  <c r="V325" i="27"/>
  <c r="N325" i="27"/>
  <c r="F325" i="27"/>
  <c r="AD324" i="27"/>
  <c r="V324" i="27"/>
  <c r="N324" i="27"/>
  <c r="F324" i="27"/>
  <c r="AD323" i="27"/>
  <c r="V323" i="27"/>
  <c r="N323" i="27"/>
  <c r="F323" i="27"/>
  <c r="AD322" i="27"/>
  <c r="V322" i="27"/>
  <c r="N322" i="27"/>
  <c r="F322" i="27"/>
  <c r="AD321" i="27"/>
  <c r="V321" i="27"/>
  <c r="N321" i="27"/>
  <c r="F321" i="27"/>
  <c r="AD320" i="27"/>
  <c r="AD340" i="27" s="1"/>
  <c r="V320" i="27"/>
  <c r="N320" i="27"/>
  <c r="N340" i="27" s="1"/>
  <c r="F320" i="27"/>
  <c r="F340" i="27" s="1"/>
  <c r="AB315" i="27"/>
  <c r="AA315" i="27"/>
  <c r="V315" i="27"/>
  <c r="T315" i="27"/>
  <c r="S315" i="27"/>
  <c r="L315" i="27"/>
  <c r="K315" i="27"/>
  <c r="D315" i="27"/>
  <c r="C315" i="27"/>
  <c r="AB314" i="27"/>
  <c r="AA314" i="27"/>
  <c r="V314" i="27"/>
  <c r="T314" i="27"/>
  <c r="S314" i="27"/>
  <c r="L314" i="27"/>
  <c r="K314" i="27"/>
  <c r="D314" i="27"/>
  <c r="C314" i="27"/>
  <c r="AB313" i="27"/>
  <c r="AA313" i="27"/>
  <c r="V313" i="27"/>
  <c r="T313" i="27"/>
  <c r="S313" i="27"/>
  <c r="L313" i="27"/>
  <c r="K313" i="27"/>
  <c r="D313" i="27"/>
  <c r="C313" i="27"/>
  <c r="AD312" i="27"/>
  <c r="V312" i="27"/>
  <c r="N312" i="27"/>
  <c r="F312" i="27"/>
  <c r="AD311" i="27"/>
  <c r="V311" i="27"/>
  <c r="N311" i="27"/>
  <c r="F311" i="27"/>
  <c r="AD310" i="27"/>
  <c r="V310" i="27"/>
  <c r="N310" i="27"/>
  <c r="F310" i="27"/>
  <c r="AD309" i="27"/>
  <c r="V309" i="27"/>
  <c r="N309" i="27"/>
  <c r="F309" i="27"/>
  <c r="AD308" i="27"/>
  <c r="V308" i="27"/>
  <c r="N308" i="27"/>
  <c r="F308" i="27"/>
  <c r="AD307" i="27"/>
  <c r="V307" i="27"/>
  <c r="N307" i="27"/>
  <c r="F307" i="27"/>
  <c r="AD306" i="27"/>
  <c r="V306" i="27"/>
  <c r="N306" i="27"/>
  <c r="F306" i="27"/>
  <c r="AD305" i="27"/>
  <c r="V305" i="27"/>
  <c r="N305" i="27"/>
  <c r="F305" i="27"/>
  <c r="AD304" i="27"/>
  <c r="V304" i="27"/>
  <c r="N304" i="27"/>
  <c r="F304" i="27"/>
  <c r="AD303" i="27"/>
  <c r="V303" i="27"/>
  <c r="N303" i="27"/>
  <c r="F303" i="27"/>
  <c r="AD302" i="27"/>
  <c r="V302" i="27"/>
  <c r="N302" i="27"/>
  <c r="F302" i="27"/>
  <c r="AD301" i="27"/>
  <c r="V301" i="27"/>
  <c r="N301" i="27"/>
  <c r="F301" i="27"/>
  <c r="AD300" i="27"/>
  <c r="V300" i="27"/>
  <c r="N300" i="27"/>
  <c r="F300" i="27"/>
  <c r="AD299" i="27"/>
  <c r="V299" i="27"/>
  <c r="N299" i="27"/>
  <c r="F299" i="27"/>
  <c r="AD298" i="27"/>
  <c r="V298" i="27"/>
  <c r="N298" i="27"/>
  <c r="F298" i="27"/>
  <c r="AD297" i="27"/>
  <c r="V297" i="27"/>
  <c r="N297" i="27"/>
  <c r="F297" i="27"/>
  <c r="AD296" i="27"/>
  <c r="V296" i="27"/>
  <c r="N296" i="27"/>
  <c r="F296" i="27"/>
  <c r="AD295" i="27"/>
  <c r="AD315" i="27" s="1"/>
  <c r="V295" i="27"/>
  <c r="N295" i="27"/>
  <c r="N315" i="27" s="1"/>
  <c r="F295" i="27"/>
  <c r="F315" i="27" s="1"/>
  <c r="AA273" i="27"/>
  <c r="S273" i="27"/>
  <c r="K273" i="27"/>
  <c r="C273" i="27"/>
  <c r="AB264" i="27"/>
  <c r="AA264" i="27"/>
  <c r="V264" i="27"/>
  <c r="T264" i="27"/>
  <c r="S264" i="27"/>
  <c r="L264" i="27"/>
  <c r="K264" i="27"/>
  <c r="D264" i="27"/>
  <c r="C264" i="27"/>
  <c r="AB263" i="27"/>
  <c r="AA263" i="27"/>
  <c r="V263" i="27"/>
  <c r="T263" i="27"/>
  <c r="S263" i="27"/>
  <c r="L263" i="27"/>
  <c r="K263" i="27"/>
  <c r="D263" i="27"/>
  <c r="C263" i="27"/>
  <c r="AB262" i="27"/>
  <c r="AA262" i="27"/>
  <c r="V262" i="27"/>
  <c r="T262" i="27"/>
  <c r="S262" i="27"/>
  <c r="L262" i="27"/>
  <c r="K262" i="27"/>
  <c r="D262" i="27"/>
  <c r="C262" i="27"/>
  <c r="AD261" i="27"/>
  <c r="V261" i="27"/>
  <c r="N261" i="27"/>
  <c r="F261" i="27"/>
  <c r="AD260" i="27"/>
  <c r="V260" i="27"/>
  <c r="N260" i="27"/>
  <c r="F260" i="27"/>
  <c r="AD259" i="27"/>
  <c r="V259" i="27"/>
  <c r="N259" i="27"/>
  <c r="F259" i="27"/>
  <c r="AD258" i="27"/>
  <c r="V258" i="27"/>
  <c r="N258" i="27"/>
  <c r="F258" i="27"/>
  <c r="AD257" i="27"/>
  <c r="V257" i="27"/>
  <c r="N257" i="27"/>
  <c r="F257" i="27"/>
  <c r="AD256" i="27"/>
  <c r="V256" i="27"/>
  <c r="N256" i="27"/>
  <c r="F256" i="27"/>
  <c r="AD255" i="27"/>
  <c r="V255" i="27"/>
  <c r="N255" i="27"/>
  <c r="F255" i="27"/>
  <c r="AD254" i="27"/>
  <c r="V254" i="27"/>
  <c r="N254" i="27"/>
  <c r="F254" i="27"/>
  <c r="AD253" i="27"/>
  <c r="V253" i="27"/>
  <c r="N253" i="27"/>
  <c r="F253" i="27"/>
  <c r="AD252" i="27"/>
  <c r="V252" i="27"/>
  <c r="N252" i="27"/>
  <c r="F252" i="27"/>
  <c r="AD251" i="27"/>
  <c r="V251" i="27"/>
  <c r="N251" i="27"/>
  <c r="F251" i="27"/>
  <c r="AD250" i="27"/>
  <c r="V250" i="27"/>
  <c r="N250" i="27"/>
  <c r="F250" i="27"/>
  <c r="AD249" i="27"/>
  <c r="V249" i="27"/>
  <c r="N249" i="27"/>
  <c r="F249" i="27"/>
  <c r="AD248" i="27"/>
  <c r="V248" i="27"/>
  <c r="N248" i="27"/>
  <c r="F248" i="27"/>
  <c r="AD247" i="27"/>
  <c r="V247" i="27"/>
  <c r="N247" i="27"/>
  <c r="F247" i="27"/>
  <c r="AD246" i="27"/>
  <c r="V246" i="27"/>
  <c r="N246" i="27"/>
  <c r="F246" i="27"/>
  <c r="AD245" i="27"/>
  <c r="V245" i="27"/>
  <c r="N245" i="27"/>
  <c r="F245" i="27"/>
  <c r="AD244" i="27"/>
  <c r="V244" i="27"/>
  <c r="N244" i="27"/>
  <c r="F244" i="27"/>
  <c r="AD243" i="27"/>
  <c r="V243" i="27"/>
  <c r="N243" i="27"/>
  <c r="F243" i="27"/>
  <c r="AD242" i="27"/>
  <c r="V242" i="27"/>
  <c r="N242" i="27"/>
  <c r="F242" i="27"/>
  <c r="AD241" i="27"/>
  <c r="V241" i="27"/>
  <c r="N241" i="27"/>
  <c r="F241" i="27"/>
  <c r="AD240" i="27"/>
  <c r="V240" i="27"/>
  <c r="N240" i="27"/>
  <c r="F240" i="27"/>
  <c r="AD239" i="27"/>
  <c r="V239" i="27"/>
  <c r="N239" i="27"/>
  <c r="F239" i="27"/>
  <c r="AD238" i="27"/>
  <c r="V238" i="27"/>
  <c r="N238" i="27"/>
  <c r="F238" i="27"/>
  <c r="AD237" i="27"/>
  <c r="V237" i="27"/>
  <c r="N237" i="27"/>
  <c r="F237" i="27"/>
  <c r="AD236" i="27"/>
  <c r="V236" i="27"/>
  <c r="N236" i="27"/>
  <c r="F236" i="27"/>
  <c r="AD235" i="27"/>
  <c r="V235" i="27"/>
  <c r="N235" i="27"/>
  <c r="F235" i="27"/>
  <c r="AD234" i="27"/>
  <c r="V234" i="27"/>
  <c r="N234" i="27"/>
  <c r="F234" i="27"/>
  <c r="AD233" i="27"/>
  <c r="V233" i="27"/>
  <c r="N233" i="27"/>
  <c r="F233" i="27"/>
  <c r="AD232" i="27"/>
  <c r="V232" i="27"/>
  <c r="N232" i="27"/>
  <c r="F232" i="27"/>
  <c r="AD231" i="27"/>
  <c r="V231" i="27"/>
  <c r="N231" i="27"/>
  <c r="F231" i="27"/>
  <c r="AD230" i="27"/>
  <c r="V230" i="27"/>
  <c r="N230" i="27"/>
  <c r="F230" i="27"/>
  <c r="AD229" i="27"/>
  <c r="V229" i="27"/>
  <c r="N229" i="27"/>
  <c r="F229" i="27"/>
  <c r="AD228" i="27"/>
  <c r="AD264" i="27" s="1"/>
  <c r="V228" i="27"/>
  <c r="N228" i="27"/>
  <c r="N264" i="27" s="1"/>
  <c r="F228" i="27"/>
  <c r="F264" i="27" s="1"/>
  <c r="AB223" i="27"/>
  <c r="AA223" i="27"/>
  <c r="T223" i="27"/>
  <c r="S223" i="27"/>
  <c r="L223" i="27"/>
  <c r="K223" i="27"/>
  <c r="D223" i="27"/>
  <c r="C223" i="27"/>
  <c r="AB222" i="27"/>
  <c r="AA222" i="27"/>
  <c r="T222" i="27"/>
  <c r="S222" i="27"/>
  <c r="L222" i="27"/>
  <c r="K222" i="27"/>
  <c r="D222" i="27"/>
  <c r="C222" i="27"/>
  <c r="AB221" i="27"/>
  <c r="AA221" i="27"/>
  <c r="T221" i="27"/>
  <c r="S221" i="27"/>
  <c r="L221" i="27"/>
  <c r="K221" i="27"/>
  <c r="D221" i="27"/>
  <c r="C221" i="27"/>
  <c r="AB207" i="27"/>
  <c r="AA207" i="27"/>
  <c r="T207" i="27"/>
  <c r="S207" i="27"/>
  <c r="L207" i="27"/>
  <c r="K207" i="27"/>
  <c r="D207" i="27"/>
  <c r="C207" i="27"/>
  <c r="AB206" i="27"/>
  <c r="AA206" i="27"/>
  <c r="T206" i="27"/>
  <c r="S206" i="27"/>
  <c r="L206" i="27"/>
  <c r="K206" i="27"/>
  <c r="D206" i="27"/>
  <c r="C206" i="27"/>
  <c r="AB205" i="27"/>
  <c r="AA205" i="27"/>
  <c r="T205" i="27"/>
  <c r="S205" i="27"/>
  <c r="L205" i="27"/>
  <c r="K205" i="27"/>
  <c r="D205" i="27"/>
  <c r="C205" i="27"/>
  <c r="AB194" i="27"/>
  <c r="AA194" i="27"/>
  <c r="T194" i="27"/>
  <c r="S194" i="27"/>
  <c r="L194" i="27"/>
  <c r="K194" i="27"/>
  <c r="D194" i="27"/>
  <c r="C194" i="27"/>
  <c r="AB193" i="27"/>
  <c r="AA193" i="27"/>
  <c r="T193" i="27"/>
  <c r="S193" i="27"/>
  <c r="L193" i="27"/>
  <c r="K193" i="27"/>
  <c r="D193" i="27"/>
  <c r="C193" i="27"/>
  <c r="AB192" i="27"/>
  <c r="AA192" i="27"/>
  <c r="T192" i="27"/>
  <c r="S192" i="27"/>
  <c r="L192" i="27"/>
  <c r="K192" i="27"/>
  <c r="D192" i="27"/>
  <c r="C192" i="27"/>
  <c r="AB169" i="27"/>
  <c r="AA169" i="27"/>
  <c r="V169" i="27"/>
  <c r="T169" i="27"/>
  <c r="S169" i="27"/>
  <c r="L169" i="27"/>
  <c r="K169" i="27"/>
  <c r="D169" i="27"/>
  <c r="C169" i="27"/>
  <c r="AB168" i="27"/>
  <c r="AA168" i="27"/>
  <c r="V168" i="27"/>
  <c r="T168" i="27"/>
  <c r="S168" i="27"/>
  <c r="L168" i="27"/>
  <c r="K168" i="27"/>
  <c r="D168" i="27"/>
  <c r="C168" i="27"/>
  <c r="AB167" i="27"/>
  <c r="AA167" i="27"/>
  <c r="V167" i="27"/>
  <c r="T167" i="27"/>
  <c r="S167" i="27"/>
  <c r="L167" i="27"/>
  <c r="K167" i="27"/>
  <c r="D167" i="27"/>
  <c r="C167" i="27"/>
  <c r="AD166" i="27"/>
  <c r="V166" i="27"/>
  <c r="N166" i="27"/>
  <c r="F166" i="27"/>
  <c r="AD165" i="27"/>
  <c r="V165" i="27"/>
  <c r="N165" i="27"/>
  <c r="F165" i="27"/>
  <c r="AD164" i="27"/>
  <c r="V164" i="27"/>
  <c r="N164" i="27"/>
  <c r="F164" i="27"/>
  <c r="AD163" i="27"/>
  <c r="V163" i="27"/>
  <c r="N163" i="27"/>
  <c r="F163" i="27"/>
  <c r="AD162" i="27"/>
  <c r="V162" i="27"/>
  <c r="N162" i="27"/>
  <c r="F162" i="27"/>
  <c r="AD161" i="27"/>
  <c r="V161" i="27"/>
  <c r="N161" i="27"/>
  <c r="F161" i="27"/>
  <c r="AD160" i="27"/>
  <c r="V160" i="27"/>
  <c r="N160" i="27"/>
  <c r="F160" i="27"/>
  <c r="AD159" i="27"/>
  <c r="V159" i="27"/>
  <c r="N159" i="27"/>
  <c r="F159" i="27"/>
  <c r="AD158" i="27"/>
  <c r="V158" i="27"/>
  <c r="N158" i="27"/>
  <c r="F158" i="27"/>
  <c r="AD157" i="27"/>
  <c r="V157" i="27"/>
  <c r="N157" i="27"/>
  <c r="F157" i="27"/>
  <c r="AD156" i="27"/>
  <c r="V156" i="27"/>
  <c r="N156" i="27"/>
  <c r="F156" i="27"/>
  <c r="AD155" i="27"/>
  <c r="V155" i="27"/>
  <c r="N155" i="27"/>
  <c r="F155" i="27"/>
  <c r="AD154" i="27"/>
  <c r="V154" i="27"/>
  <c r="N154" i="27"/>
  <c r="F154" i="27"/>
  <c r="AD153" i="27"/>
  <c r="V153" i="27"/>
  <c r="N153" i="27"/>
  <c r="F153" i="27"/>
  <c r="AD152" i="27"/>
  <c r="V152" i="27"/>
  <c r="N152" i="27"/>
  <c r="F152" i="27"/>
  <c r="AD151" i="27"/>
  <c r="V151" i="27"/>
  <c r="N151" i="27"/>
  <c r="F151" i="27"/>
  <c r="AD150" i="27"/>
  <c r="V150" i="27"/>
  <c r="N150" i="27"/>
  <c r="F150" i="27"/>
  <c r="AD149" i="27"/>
  <c r="AD169" i="27" s="1"/>
  <c r="V149" i="27"/>
  <c r="N149" i="27"/>
  <c r="N169" i="27" s="1"/>
  <c r="F149" i="27"/>
  <c r="F169" i="27" s="1"/>
  <c r="AB144" i="27"/>
  <c r="AA144" i="27"/>
  <c r="V144" i="27"/>
  <c r="T144" i="27"/>
  <c r="S144" i="27"/>
  <c r="L144" i="27"/>
  <c r="K144" i="27"/>
  <c r="D144" i="27"/>
  <c r="C144" i="27"/>
  <c r="AB143" i="27"/>
  <c r="AA143" i="27"/>
  <c r="V143" i="27"/>
  <c r="T143" i="27"/>
  <c r="S143" i="27"/>
  <c r="L143" i="27"/>
  <c r="K143" i="27"/>
  <c r="D143" i="27"/>
  <c r="C143" i="27"/>
  <c r="AB142" i="27"/>
  <c r="AA142" i="27"/>
  <c r="V142" i="27"/>
  <c r="T142" i="27"/>
  <c r="S142" i="27"/>
  <c r="L142" i="27"/>
  <c r="K142" i="27"/>
  <c r="D142" i="27"/>
  <c r="C142" i="27"/>
  <c r="AD141" i="27"/>
  <c r="V141" i="27"/>
  <c r="N141" i="27"/>
  <c r="F141" i="27"/>
  <c r="AD140" i="27"/>
  <c r="V140" i="27"/>
  <c r="N140" i="27"/>
  <c r="F140" i="27"/>
  <c r="AD139" i="27"/>
  <c r="V139" i="27"/>
  <c r="N139" i="27"/>
  <c r="F139" i="27"/>
  <c r="AD138" i="27"/>
  <c r="V138" i="27"/>
  <c r="N138" i="27"/>
  <c r="F138" i="27"/>
  <c r="AD137" i="27"/>
  <c r="V137" i="27"/>
  <c r="N137" i="27"/>
  <c r="F137" i="27"/>
  <c r="AD136" i="27"/>
  <c r="V136" i="27"/>
  <c r="N136" i="27"/>
  <c r="F136" i="27"/>
  <c r="AD135" i="27"/>
  <c r="V135" i="27"/>
  <c r="N135" i="27"/>
  <c r="F135" i="27"/>
  <c r="AD134" i="27"/>
  <c r="V134" i="27"/>
  <c r="N134" i="27"/>
  <c r="F134" i="27"/>
  <c r="AD133" i="27"/>
  <c r="V133" i="27"/>
  <c r="N133" i="27"/>
  <c r="F133" i="27"/>
  <c r="AD132" i="27"/>
  <c r="V132" i="27"/>
  <c r="N132" i="27"/>
  <c r="F132" i="27"/>
  <c r="AD131" i="27"/>
  <c r="V131" i="27"/>
  <c r="N131" i="27"/>
  <c r="F131" i="27"/>
  <c r="AD130" i="27"/>
  <c r="V130" i="27"/>
  <c r="N130" i="27"/>
  <c r="F130" i="27"/>
  <c r="AD129" i="27"/>
  <c r="V129" i="27"/>
  <c r="N129" i="27"/>
  <c r="F129" i="27"/>
  <c r="AD128" i="27"/>
  <c r="V128" i="27"/>
  <c r="N128" i="27"/>
  <c r="F128" i="27"/>
  <c r="AD127" i="27"/>
  <c r="V127" i="27"/>
  <c r="N127" i="27"/>
  <c r="F127" i="27"/>
  <c r="AD126" i="27"/>
  <c r="V126" i="27"/>
  <c r="N126" i="27"/>
  <c r="F126" i="27"/>
  <c r="AD125" i="27"/>
  <c r="V125" i="27"/>
  <c r="N125" i="27"/>
  <c r="F125" i="27"/>
  <c r="AD124" i="27"/>
  <c r="AD144" i="27" s="1"/>
  <c r="V124" i="27"/>
  <c r="N124" i="27"/>
  <c r="N144" i="27" s="1"/>
  <c r="F124" i="27"/>
  <c r="F144" i="27" s="1"/>
  <c r="AB119" i="27"/>
  <c r="AA119" i="27"/>
  <c r="V119" i="27"/>
  <c r="T119" i="27"/>
  <c r="S119" i="27"/>
  <c r="L119" i="27"/>
  <c r="K119" i="27"/>
  <c r="D119" i="27"/>
  <c r="C119" i="27"/>
  <c r="AB118" i="27"/>
  <c r="AA118" i="27"/>
  <c r="V118" i="27"/>
  <c r="T118" i="27"/>
  <c r="S118" i="27"/>
  <c r="L118" i="27"/>
  <c r="K118" i="27"/>
  <c r="D118" i="27"/>
  <c r="C118" i="27"/>
  <c r="AB117" i="27"/>
  <c r="AA117" i="27"/>
  <c r="V117" i="27"/>
  <c r="T117" i="27"/>
  <c r="S117" i="27"/>
  <c r="L117" i="27"/>
  <c r="K117" i="27"/>
  <c r="D117" i="27"/>
  <c r="C117" i="27"/>
  <c r="AD116" i="27"/>
  <c r="V116" i="27"/>
  <c r="N116" i="27"/>
  <c r="F116" i="27"/>
  <c r="AD115" i="27"/>
  <c r="V115" i="27"/>
  <c r="N115" i="27"/>
  <c r="F115" i="27"/>
  <c r="AD114" i="27"/>
  <c r="V114" i="27"/>
  <c r="N114" i="27"/>
  <c r="F114" i="27"/>
  <c r="AD113" i="27"/>
  <c r="V113" i="27"/>
  <c r="N113" i="27"/>
  <c r="F113" i="27"/>
  <c r="AD112" i="27"/>
  <c r="V112" i="27"/>
  <c r="N112" i="27"/>
  <c r="F112" i="27"/>
  <c r="AD111" i="27"/>
  <c r="V111" i="27"/>
  <c r="N111" i="27"/>
  <c r="F111" i="27"/>
  <c r="AD110" i="27"/>
  <c r="V110" i="27"/>
  <c r="N110" i="27"/>
  <c r="F110" i="27"/>
  <c r="AD109" i="27"/>
  <c r="V109" i="27"/>
  <c r="N109" i="27"/>
  <c r="F109" i="27"/>
  <c r="AD108" i="27"/>
  <c r="V108" i="27"/>
  <c r="N108" i="27"/>
  <c r="F108" i="27"/>
  <c r="AD107" i="27"/>
  <c r="V107" i="27"/>
  <c r="N107" i="27"/>
  <c r="F107" i="27"/>
  <c r="AD106" i="27"/>
  <c r="V106" i="27"/>
  <c r="N106" i="27"/>
  <c r="F106" i="27"/>
  <c r="AD105" i="27"/>
  <c r="V105" i="27"/>
  <c r="N105" i="27"/>
  <c r="F105" i="27"/>
  <c r="AD104" i="27"/>
  <c r="V104" i="27"/>
  <c r="N104" i="27"/>
  <c r="F104" i="27"/>
  <c r="AD103" i="27"/>
  <c r="V103" i="27"/>
  <c r="N103" i="27"/>
  <c r="F103" i="27"/>
  <c r="AD102" i="27"/>
  <c r="V102" i="27"/>
  <c r="N102" i="27"/>
  <c r="F102" i="27"/>
  <c r="AD101" i="27"/>
  <c r="V101" i="27"/>
  <c r="N101" i="27"/>
  <c r="F101" i="27"/>
  <c r="AD100" i="27"/>
  <c r="V100" i="27"/>
  <c r="N100" i="27"/>
  <c r="F100" i="27"/>
  <c r="AD99" i="27"/>
  <c r="AD119" i="27" s="1"/>
  <c r="V99" i="27"/>
  <c r="N99" i="27"/>
  <c r="N119" i="27" s="1"/>
  <c r="F99" i="27"/>
  <c r="F119" i="27" s="1"/>
  <c r="AB94" i="27"/>
  <c r="AA94" i="27"/>
  <c r="V94" i="27"/>
  <c r="T94" i="27"/>
  <c r="S94" i="27"/>
  <c r="L94" i="27"/>
  <c r="K94" i="27"/>
  <c r="D94" i="27"/>
  <c r="C94" i="27"/>
  <c r="AB93" i="27"/>
  <c r="AA93" i="27"/>
  <c r="V93" i="27"/>
  <c r="T93" i="27"/>
  <c r="S93" i="27"/>
  <c r="L93" i="27"/>
  <c r="K93" i="27"/>
  <c r="D93" i="27"/>
  <c r="C93" i="27"/>
  <c r="AB92" i="27"/>
  <c r="AA92" i="27"/>
  <c r="V92" i="27"/>
  <c r="T92" i="27"/>
  <c r="S92" i="27"/>
  <c r="L92" i="27"/>
  <c r="K92" i="27"/>
  <c r="D92" i="27"/>
  <c r="C92" i="27"/>
  <c r="AD91" i="27"/>
  <c r="V91" i="27"/>
  <c r="N91" i="27"/>
  <c r="F91" i="27"/>
  <c r="AD90" i="27"/>
  <c r="V90" i="27"/>
  <c r="N90" i="27"/>
  <c r="F90" i="27"/>
  <c r="AD89" i="27"/>
  <c r="V89" i="27"/>
  <c r="N89" i="27"/>
  <c r="F89" i="27"/>
  <c r="AD88" i="27"/>
  <c r="V88" i="27"/>
  <c r="N88" i="27"/>
  <c r="F88" i="27"/>
  <c r="AD87" i="27"/>
  <c r="V87" i="27"/>
  <c r="N87" i="27"/>
  <c r="F87" i="27"/>
  <c r="AD86" i="27"/>
  <c r="V86" i="27"/>
  <c r="N86" i="27"/>
  <c r="F86" i="27"/>
  <c r="AD85" i="27"/>
  <c r="V85" i="27"/>
  <c r="N85" i="27"/>
  <c r="F85" i="27"/>
  <c r="AD84" i="27"/>
  <c r="V84" i="27"/>
  <c r="N84" i="27"/>
  <c r="F84" i="27"/>
  <c r="AD83" i="27"/>
  <c r="V83" i="27"/>
  <c r="N83" i="27"/>
  <c r="F83" i="27"/>
  <c r="AD82" i="27"/>
  <c r="V82" i="27"/>
  <c r="N82" i="27"/>
  <c r="F82" i="27"/>
  <c r="AD81" i="27"/>
  <c r="V81" i="27"/>
  <c r="N81" i="27"/>
  <c r="F81" i="27"/>
  <c r="AD80" i="27"/>
  <c r="V80" i="27"/>
  <c r="N80" i="27"/>
  <c r="F80" i="27"/>
  <c r="AD79" i="27"/>
  <c r="V79" i="27"/>
  <c r="N79" i="27"/>
  <c r="F79" i="27"/>
  <c r="AD78" i="27"/>
  <c r="V78" i="27"/>
  <c r="N78" i="27"/>
  <c r="F78" i="27"/>
  <c r="AD77" i="27"/>
  <c r="V77" i="27"/>
  <c r="N77" i="27"/>
  <c r="F77" i="27"/>
  <c r="AD76" i="27"/>
  <c r="V76" i="27"/>
  <c r="N76" i="27"/>
  <c r="F76" i="27"/>
  <c r="AD75" i="27"/>
  <c r="V75" i="27"/>
  <c r="N75" i="27"/>
  <c r="F75" i="27"/>
  <c r="AD74" i="27"/>
  <c r="AD94" i="27" s="1"/>
  <c r="V74" i="27"/>
  <c r="N74" i="27"/>
  <c r="N94" i="27" s="1"/>
  <c r="F74" i="27"/>
  <c r="F94" i="27" s="1"/>
  <c r="AB69" i="27"/>
  <c r="AA69" i="27"/>
  <c r="V69" i="27"/>
  <c r="T69" i="27"/>
  <c r="S69" i="27"/>
  <c r="L69" i="27"/>
  <c r="K69" i="27"/>
  <c r="D69" i="27"/>
  <c r="C69" i="27"/>
  <c r="AB68" i="27"/>
  <c r="AA68" i="27"/>
  <c r="V68" i="27"/>
  <c r="T68" i="27"/>
  <c r="S68" i="27"/>
  <c r="L68" i="27"/>
  <c r="K68" i="27"/>
  <c r="D68" i="27"/>
  <c r="C68" i="27"/>
  <c r="AB67" i="27"/>
  <c r="AA67" i="27"/>
  <c r="V67" i="27"/>
  <c r="T67" i="27"/>
  <c r="S67" i="27"/>
  <c r="L67" i="27"/>
  <c r="K67" i="27"/>
  <c r="D67" i="27"/>
  <c r="C67" i="27"/>
  <c r="AD66" i="27"/>
  <c r="V66" i="27"/>
  <c r="N66" i="27"/>
  <c r="F66" i="27"/>
  <c r="AD65" i="27"/>
  <c r="V65" i="27"/>
  <c r="N65" i="27"/>
  <c r="F65" i="27"/>
  <c r="AD64" i="27"/>
  <c r="V64" i="27"/>
  <c r="N64" i="27"/>
  <c r="F64" i="27"/>
  <c r="AD63" i="27"/>
  <c r="V63" i="27"/>
  <c r="N63" i="27"/>
  <c r="F63" i="27"/>
  <c r="AD62" i="27"/>
  <c r="V62" i="27"/>
  <c r="N62" i="27"/>
  <c r="F62" i="27"/>
  <c r="AD61" i="27"/>
  <c r="V61" i="27"/>
  <c r="N61" i="27"/>
  <c r="F61" i="27"/>
  <c r="AD60" i="27"/>
  <c r="V60" i="27"/>
  <c r="N60" i="27"/>
  <c r="F60" i="27"/>
  <c r="AD59" i="27"/>
  <c r="V59" i="27"/>
  <c r="N59" i="27"/>
  <c r="F59" i="27"/>
  <c r="AD58" i="27"/>
  <c r="V58" i="27"/>
  <c r="N58" i="27"/>
  <c r="F58" i="27"/>
  <c r="AD57" i="27"/>
  <c r="V57" i="27"/>
  <c r="N57" i="27"/>
  <c r="F57" i="27"/>
  <c r="AD56" i="27"/>
  <c r="V56" i="27"/>
  <c r="N56" i="27"/>
  <c r="F56" i="27"/>
  <c r="AD55" i="27"/>
  <c r="V55" i="27"/>
  <c r="N55" i="27"/>
  <c r="F55" i="27"/>
  <c r="AD54" i="27"/>
  <c r="V54" i="27"/>
  <c r="N54" i="27"/>
  <c r="F54" i="27"/>
  <c r="AD53" i="27"/>
  <c r="V53" i="27"/>
  <c r="N53" i="27"/>
  <c r="F53" i="27"/>
  <c r="AD52" i="27"/>
  <c r="V52" i="27"/>
  <c r="N52" i="27"/>
  <c r="F52" i="27"/>
  <c r="AD51" i="27"/>
  <c r="V51" i="27"/>
  <c r="N51" i="27"/>
  <c r="F51" i="27"/>
  <c r="AD50" i="27"/>
  <c r="V50" i="27"/>
  <c r="N50" i="27"/>
  <c r="F50" i="27"/>
  <c r="AD49" i="27"/>
  <c r="AD69" i="27" s="1"/>
  <c r="V49" i="27"/>
  <c r="N49" i="27"/>
  <c r="N69" i="27" s="1"/>
  <c r="F49" i="27"/>
  <c r="F69" i="27" s="1"/>
  <c r="AB44" i="27"/>
  <c r="T44" i="27"/>
  <c r="L44" i="27"/>
  <c r="D44" i="27"/>
  <c r="AF43" i="27"/>
  <c r="AE43" i="27"/>
  <c r="X43" i="27"/>
  <c r="W43" i="27"/>
  <c r="P43" i="27"/>
  <c r="O43" i="27"/>
  <c r="H43" i="27"/>
  <c r="G43" i="27"/>
  <c r="AF42" i="27"/>
  <c r="AE42" i="27"/>
  <c r="X42" i="27"/>
  <c r="W42" i="27"/>
  <c r="P42" i="27"/>
  <c r="O42" i="27"/>
  <c r="H42" i="27"/>
  <c r="G42" i="27"/>
  <c r="AF41" i="27"/>
  <c r="AE41" i="27"/>
  <c r="X41" i="27"/>
  <c r="W41" i="27"/>
  <c r="P41" i="27"/>
  <c r="O41" i="27"/>
  <c r="H41" i="27"/>
  <c r="G41" i="27"/>
  <c r="AF40" i="27"/>
  <c r="AE40" i="27"/>
  <c r="X40" i="27"/>
  <c r="W40" i="27"/>
  <c r="P40" i="27"/>
  <c r="O40" i="27"/>
  <c r="H40" i="27"/>
  <c r="G40" i="27"/>
  <c r="AF39" i="27"/>
  <c r="AE39" i="27"/>
  <c r="X39" i="27"/>
  <c r="W39" i="27"/>
  <c r="P39" i="27"/>
  <c r="O39" i="27"/>
  <c r="H39" i="27"/>
  <c r="G39" i="27"/>
  <c r="AF38" i="27"/>
  <c r="AE38" i="27"/>
  <c r="X38" i="27"/>
  <c r="W38" i="27"/>
  <c r="P38" i="27"/>
  <c r="O38" i="27"/>
  <c r="H38" i="27"/>
  <c r="G38" i="27"/>
  <c r="AF37" i="27"/>
  <c r="AE37" i="27"/>
  <c r="X37" i="27"/>
  <c r="W37" i="27"/>
  <c r="P37" i="27"/>
  <c r="O37" i="27"/>
  <c r="H37" i="27"/>
  <c r="G37" i="27"/>
  <c r="AF36" i="27"/>
  <c r="AE36" i="27"/>
  <c r="X36" i="27"/>
  <c r="W36" i="27"/>
  <c r="P36" i="27"/>
  <c r="O36" i="27"/>
  <c r="H36" i="27"/>
  <c r="G36" i="27"/>
  <c r="AF35" i="27"/>
  <c r="AE35" i="27"/>
  <c r="X35" i="27"/>
  <c r="W35" i="27"/>
  <c r="P35" i="27"/>
  <c r="O35" i="27"/>
  <c r="H35" i="27"/>
  <c r="G35" i="27"/>
  <c r="AF34" i="27"/>
  <c r="AE34" i="27"/>
  <c r="X34" i="27"/>
  <c r="W34" i="27"/>
  <c r="P34" i="27"/>
  <c r="O34" i="27"/>
  <c r="H34" i="27"/>
  <c r="G34" i="27"/>
  <c r="AF33" i="27"/>
  <c r="AE33" i="27"/>
  <c r="X33" i="27"/>
  <c r="W33" i="27"/>
  <c r="P33" i="27"/>
  <c r="O33" i="27"/>
  <c r="H33" i="27"/>
  <c r="G33" i="27"/>
  <c r="AF32" i="27"/>
  <c r="AE32" i="27"/>
  <c r="X32" i="27"/>
  <c r="W32" i="27"/>
  <c r="P32" i="27"/>
  <c r="O32" i="27"/>
  <c r="H32" i="27"/>
  <c r="G32" i="27"/>
  <c r="AF31" i="27"/>
  <c r="AE31" i="27"/>
  <c r="X31" i="27"/>
  <c r="W31" i="27"/>
  <c r="P31" i="27"/>
  <c r="O31" i="27"/>
  <c r="H31" i="27"/>
  <c r="G31" i="27"/>
  <c r="AF30" i="27"/>
  <c r="AE30" i="27"/>
  <c r="X30" i="27"/>
  <c r="W30" i="27"/>
  <c r="P30" i="27"/>
  <c r="O30" i="27"/>
  <c r="H30" i="27"/>
  <c r="G30" i="27"/>
  <c r="AF29" i="27"/>
  <c r="AE29" i="27"/>
  <c r="X29" i="27"/>
  <c r="W29" i="27"/>
  <c r="P29" i="27"/>
  <c r="O29" i="27"/>
  <c r="H29" i="27"/>
  <c r="G29" i="27"/>
  <c r="AF28" i="27"/>
  <c r="AE28" i="27"/>
  <c r="X28" i="27"/>
  <c r="W28" i="27"/>
  <c r="P28" i="27"/>
  <c r="O28" i="27"/>
  <c r="H28" i="27"/>
  <c r="G28" i="27"/>
  <c r="AF27" i="27"/>
  <c r="AE27" i="27"/>
  <c r="X27" i="27"/>
  <c r="W27" i="27"/>
  <c r="P27" i="27"/>
  <c r="O27" i="27"/>
  <c r="H27" i="27"/>
  <c r="G27" i="27"/>
  <c r="AF26" i="27"/>
  <c r="AE26" i="27"/>
  <c r="X26" i="27"/>
  <c r="W26" i="27"/>
  <c r="P26" i="27"/>
  <c r="O26" i="27"/>
  <c r="H26" i="27"/>
  <c r="G26" i="27"/>
  <c r="AB21" i="27"/>
  <c r="T21" i="27"/>
  <c r="L21" i="27"/>
  <c r="D21" i="27"/>
  <c r="AF20" i="27"/>
  <c r="AE20" i="27"/>
  <c r="X20" i="27"/>
  <c r="W20" i="27"/>
  <c r="P20" i="27"/>
  <c r="O20" i="27"/>
  <c r="H20" i="27"/>
  <c r="G20" i="27"/>
  <c r="AF19" i="27"/>
  <c r="AE19" i="27"/>
  <c r="X19" i="27"/>
  <c r="W19" i="27"/>
  <c r="P19" i="27"/>
  <c r="O19" i="27"/>
  <c r="H19" i="27"/>
  <c r="G19" i="27"/>
  <c r="AF18" i="27"/>
  <c r="AE18" i="27"/>
  <c r="X18" i="27"/>
  <c r="W18" i="27"/>
  <c r="P18" i="27"/>
  <c r="O18" i="27"/>
  <c r="H18" i="27"/>
  <c r="G18" i="27"/>
  <c r="AF17" i="27"/>
  <c r="AE17" i="27"/>
  <c r="X17" i="27"/>
  <c r="W17" i="27"/>
  <c r="P17" i="27"/>
  <c r="O17" i="27"/>
  <c r="H17" i="27"/>
  <c r="G17" i="27"/>
  <c r="AF16" i="27"/>
  <c r="AE16" i="27"/>
  <c r="X16" i="27"/>
  <c r="W16" i="27"/>
  <c r="P16" i="27"/>
  <c r="O16" i="27"/>
  <c r="H16" i="27"/>
  <c r="G16" i="27"/>
  <c r="AF15" i="27"/>
  <c r="AE15" i="27"/>
  <c r="X15" i="27"/>
  <c r="W15" i="27"/>
  <c r="P15" i="27"/>
  <c r="O15" i="27"/>
  <c r="H15" i="27"/>
  <c r="G15" i="27"/>
  <c r="AF14" i="27"/>
  <c r="AE14" i="27"/>
  <c r="X14" i="27"/>
  <c r="W14" i="27"/>
  <c r="P14" i="27"/>
  <c r="O14" i="27"/>
  <c r="H14" i="27"/>
  <c r="G14" i="27"/>
  <c r="AF13" i="27"/>
  <c r="AE13" i="27"/>
  <c r="X13" i="27"/>
  <c r="W13" i="27"/>
  <c r="P13" i="27"/>
  <c r="O13" i="27"/>
  <c r="H13" i="27"/>
  <c r="G13" i="27"/>
  <c r="AF12" i="27"/>
  <c r="AE12" i="27"/>
  <c r="X12" i="27"/>
  <c r="W12" i="27"/>
  <c r="P12" i="27"/>
  <c r="O12" i="27"/>
  <c r="H12" i="27"/>
  <c r="G12" i="27"/>
  <c r="AF11" i="27"/>
  <c r="AE11" i="27"/>
  <c r="X11" i="27"/>
  <c r="W11" i="27"/>
  <c r="P11" i="27"/>
  <c r="O11" i="27"/>
  <c r="H11" i="27"/>
  <c r="G11" i="27"/>
  <c r="AF10" i="27"/>
  <c r="AE10" i="27"/>
  <c r="X10" i="27"/>
  <c r="W10" i="27"/>
  <c r="P10" i="27"/>
  <c r="O10" i="27"/>
  <c r="H10" i="27"/>
  <c r="G10" i="27"/>
  <c r="AF9" i="27"/>
  <c r="AE9" i="27"/>
  <c r="X9" i="27"/>
  <c r="W9" i="27"/>
  <c r="P9" i="27"/>
  <c r="O9" i="27"/>
  <c r="H9" i="27"/>
  <c r="G9" i="27"/>
  <c r="AF8" i="27"/>
  <c r="AE8" i="27"/>
  <c r="X8" i="27"/>
  <c r="W8" i="27"/>
  <c r="P8" i="27"/>
  <c r="O8" i="27"/>
  <c r="H8" i="27"/>
  <c r="G8" i="27"/>
  <c r="AF7" i="27"/>
  <c r="AE7" i="27"/>
  <c r="X7" i="27"/>
  <c r="W7" i="27"/>
  <c r="P7" i="27"/>
  <c r="O7" i="27"/>
  <c r="H7" i="27"/>
  <c r="G7" i="27"/>
  <c r="AF6" i="27"/>
  <c r="AE6" i="27"/>
  <c r="X6" i="27"/>
  <c r="W6" i="27"/>
  <c r="P6" i="27"/>
  <c r="O6" i="27"/>
  <c r="H6" i="27"/>
  <c r="G6" i="27"/>
  <c r="AF5" i="27"/>
  <c r="AE5" i="27"/>
  <c r="X5" i="27"/>
  <c r="W5" i="27"/>
  <c r="P5" i="27"/>
  <c r="O5" i="27"/>
  <c r="H5" i="27"/>
  <c r="G5" i="27"/>
  <c r="AF4" i="27"/>
  <c r="AE4" i="27"/>
  <c r="X4" i="27"/>
  <c r="W4" i="27"/>
  <c r="P4" i="27"/>
  <c r="O4" i="27"/>
  <c r="H4" i="27"/>
  <c r="G4" i="27"/>
  <c r="AF3" i="27"/>
  <c r="AE3" i="27"/>
  <c r="X3" i="27"/>
  <c r="W3" i="27"/>
  <c r="P3" i="27"/>
  <c r="O3" i="27"/>
  <c r="H3" i="27"/>
  <c r="G3" i="27"/>
  <c r="N67" i="27" l="1"/>
  <c r="N68" i="27"/>
  <c r="N92" i="27"/>
  <c r="N93" i="27"/>
  <c r="N117" i="27"/>
  <c r="N118" i="27"/>
  <c r="N142" i="27"/>
  <c r="N143" i="27"/>
  <c r="N167" i="27"/>
  <c r="N168" i="27"/>
  <c r="N262" i="27"/>
  <c r="N263" i="27"/>
  <c r="N313" i="27"/>
  <c r="N314" i="27"/>
  <c r="N338" i="27"/>
  <c r="N339" i="27"/>
  <c r="N363" i="27"/>
  <c r="N364" i="27"/>
  <c r="N388" i="27"/>
  <c r="N389" i="27"/>
  <c r="N413" i="27"/>
  <c r="N414" i="27"/>
  <c r="N440" i="27"/>
  <c r="K549" i="27" s="1"/>
  <c r="N441" i="27"/>
  <c r="N465" i="27"/>
  <c r="K550" i="27" s="1"/>
  <c r="N466" i="27"/>
  <c r="N490" i="27"/>
  <c r="K551" i="27" s="1"/>
  <c r="N491" i="27"/>
  <c r="N515" i="27"/>
  <c r="K552" i="27" s="1"/>
  <c r="N516" i="27"/>
  <c r="N540" i="27"/>
  <c r="K553" i="27" s="1"/>
  <c r="N541" i="27"/>
  <c r="F67" i="27"/>
  <c r="F68" i="27"/>
  <c r="F92" i="27"/>
  <c r="F93" i="27"/>
  <c r="F117" i="27"/>
  <c r="F118" i="27"/>
  <c r="F142" i="27"/>
  <c r="F143" i="27"/>
  <c r="F167" i="27"/>
  <c r="F168" i="27"/>
  <c r="F262" i="27"/>
  <c r="F263" i="27"/>
  <c r="F313" i="27"/>
  <c r="F314" i="27"/>
  <c r="F338" i="27"/>
  <c r="F339" i="27"/>
  <c r="F363" i="27"/>
  <c r="F364" i="27"/>
  <c r="F388" i="27"/>
  <c r="F389" i="27"/>
  <c r="F413" i="27"/>
  <c r="F414" i="27"/>
  <c r="F440" i="27"/>
  <c r="C549" i="27" s="1"/>
  <c r="F441" i="27"/>
  <c r="F465" i="27"/>
  <c r="C550" i="27" s="1"/>
  <c r="F466" i="27"/>
  <c r="F490" i="27"/>
  <c r="C551" i="27" s="1"/>
  <c r="F491" i="27"/>
  <c r="F515" i="27"/>
  <c r="C552" i="27" s="1"/>
  <c r="F516" i="27"/>
  <c r="F540" i="27"/>
  <c r="C553" i="27" s="1"/>
  <c r="F541" i="27"/>
  <c r="AD67" i="27"/>
  <c r="AD68" i="27"/>
  <c r="AD92" i="27"/>
  <c r="AD93" i="27"/>
  <c r="AD117" i="27"/>
  <c r="AD118" i="27"/>
  <c r="AD142" i="27"/>
  <c r="AD143" i="27"/>
  <c r="AD167" i="27"/>
  <c r="AD168" i="27"/>
  <c r="AD262" i="27"/>
  <c r="AD263" i="27"/>
  <c r="AD313" i="27"/>
  <c r="AD314" i="27"/>
  <c r="AD338" i="27"/>
  <c r="AD339" i="27"/>
  <c r="AD363" i="27"/>
  <c r="AD364" i="27"/>
  <c r="AD388" i="27"/>
  <c r="AD389" i="27"/>
  <c r="AD413" i="27"/>
  <c r="AD414" i="27"/>
  <c r="AD440" i="27"/>
  <c r="AA549" i="27" s="1"/>
  <c r="AD441" i="27"/>
  <c r="AD465" i="27"/>
  <c r="AA550" i="27" s="1"/>
  <c r="AD466" i="27"/>
  <c r="AD490" i="27"/>
  <c r="AA551" i="27" s="1"/>
  <c r="AD491" i="27"/>
  <c r="AD515" i="27"/>
  <c r="AA552" i="27" s="1"/>
  <c r="AD516" i="27"/>
  <c r="AD540" i="27"/>
  <c r="AA553" i="27" s="1"/>
  <c r="AD541" i="27"/>
</calcChain>
</file>

<file path=xl/sharedStrings.xml><?xml version="1.0" encoding="utf-8"?>
<sst xmlns="http://schemas.openxmlformats.org/spreadsheetml/2006/main" count="4051" uniqueCount="727">
  <si>
    <t>Chemicals, solvents and materials</t>
  </si>
  <si>
    <t>96-well plates/tubes</t>
  </si>
  <si>
    <t>Sample type</t>
  </si>
  <si>
    <t>Components</t>
  </si>
  <si>
    <t>Matrix Blank (MB)</t>
  </si>
  <si>
    <t>-</t>
  </si>
  <si>
    <t>Study Samples (S)</t>
  </si>
  <si>
    <t xml:space="preserve">Total Blank (TB) </t>
  </si>
  <si>
    <t>Calibration line standards (STD)</t>
  </si>
  <si>
    <t>Vendor</t>
  </si>
  <si>
    <t>D7-Cer d18:1/16:0</t>
  </si>
  <si>
    <t>0.125</t>
  </si>
  <si>
    <t>Avanti Polar Lipids</t>
  </si>
  <si>
    <t>D7-Cer d18:1/18:0</t>
  </si>
  <si>
    <t>0.050</t>
  </si>
  <si>
    <t>D7-Cer d18:1/24:0</t>
  </si>
  <si>
    <t>D7-Cer d18:1/24:1</t>
  </si>
  <si>
    <t>0.500</t>
  </si>
  <si>
    <t>Cer d18:1/16:0</t>
  </si>
  <si>
    <t>Cer d18:1/18:0</t>
  </si>
  <si>
    <t>Cer d18:1/24:0</t>
  </si>
  <si>
    <t>Cer d18:1/24:1</t>
  </si>
  <si>
    <t>10 µL 5% BSA + 20 µL non labelled STD mixture (Table 5)</t>
  </si>
  <si>
    <t>20 µL Labelled IS</t>
  </si>
  <si>
    <t> 590 µL EtAc:IPA 2:8</t>
  </si>
  <si>
    <t> 570 µL EtAc:IPA 2:8</t>
  </si>
  <si>
    <t> 550 µL EtAc:IPA 2:8</t>
  </si>
  <si>
    <t>Unit</t>
  </si>
  <si>
    <t>Concentration</t>
  </si>
  <si>
    <t>Step</t>
  </si>
  <si>
    <t>Extraction Procedure</t>
  </si>
  <si>
    <t>Description</t>
  </si>
  <si>
    <t>Mix samples 10 min by pipetting or vortexing</t>
  </si>
  <si>
    <t>Reference Table</t>
  </si>
  <si>
    <t>Ammonium formate</t>
  </si>
  <si>
    <t>Formic acid</t>
  </si>
  <si>
    <t>Ultra-pure water</t>
  </si>
  <si>
    <t>Acetonitrile</t>
  </si>
  <si>
    <t>Specifications</t>
  </si>
  <si>
    <t>Mass spectrometry</t>
  </si>
  <si>
    <t>QQQ</t>
  </si>
  <si>
    <t>LC</t>
  </si>
  <si>
    <t>UPLC</t>
  </si>
  <si>
    <t>Injection volume (indicative)</t>
  </si>
  <si>
    <t>Weak wash</t>
  </si>
  <si>
    <t>Water</t>
  </si>
  <si>
    <t>Strong wash</t>
  </si>
  <si>
    <t>Pre-column</t>
  </si>
  <si>
    <t>Waters Acquity BEH C18, 1.7 µm VanGuard Pre-Column</t>
  </si>
  <si>
    <t>Column</t>
  </si>
  <si>
    <t>Waters Acquity BEH C18, 2.1 × 50 mm id. 1.7 µm</t>
  </si>
  <si>
    <t>Column temperature</t>
  </si>
  <si>
    <t>Mobile phase A</t>
  </si>
  <si>
    <t>10 mM ammonium acetate in water with 0.1% formic acid</t>
  </si>
  <si>
    <t>Mobile phase B</t>
  </si>
  <si>
    <t xml:space="preserve">10 mM ammonium acetate in acetonitrile:2-propanol (4:3, vol/vol) with 0.1% formic acid </t>
  </si>
  <si>
    <t>60 °C</t>
  </si>
  <si>
    <t>A%</t>
  </si>
  <si>
    <t>B%</t>
  </si>
  <si>
    <t>0.00</t>
  </si>
  <si>
    <t>0.50</t>
  </si>
  <si>
    <t>4.00</t>
  </si>
  <si>
    <t>5.00</t>
  </si>
  <si>
    <t>Polarity mode</t>
  </si>
  <si>
    <t>Positive</t>
  </si>
  <si>
    <t>Ion spray</t>
  </si>
  <si>
    <t>5000 V</t>
  </si>
  <si>
    <t>Curtain gas</t>
  </si>
  <si>
    <t>25 psi</t>
  </si>
  <si>
    <t>Source temperature</t>
  </si>
  <si>
    <t>Gas 1</t>
  </si>
  <si>
    <t>50 psi</t>
  </si>
  <si>
    <t>Gas 2</t>
  </si>
  <si>
    <t>35 psi</t>
  </si>
  <si>
    <t>DP</t>
  </si>
  <si>
    <t>30 V</t>
  </si>
  <si>
    <t>EP</t>
  </si>
  <si>
    <t>10 V</t>
  </si>
  <si>
    <t>Collision cell exit potential</t>
  </si>
  <si>
    <t>20 V</t>
  </si>
  <si>
    <t>CE</t>
  </si>
  <si>
    <t>40 eV</t>
  </si>
  <si>
    <t>300 °C</t>
  </si>
  <si>
    <t>Analyte</t>
  </si>
  <si>
    <t>Mass transitions</t>
  </si>
  <si>
    <t>IS</t>
  </si>
  <si>
    <t>RT (min)</t>
  </si>
  <si>
    <t>538.5 – 264.3</t>
  </si>
  <si>
    <t>D7- Cer d18:1/16:0</t>
  </si>
  <si>
    <t>545.6 - 271.3</t>
  </si>
  <si>
    <t>566.6 – 264.3</t>
  </si>
  <si>
    <t>D7- Cer d18:1/18:0</t>
  </si>
  <si>
    <t>573.6 – 271.3</t>
  </si>
  <si>
    <t>650.6 – 264.3</t>
  </si>
  <si>
    <t>D7- Cer d18:1/24:0</t>
  </si>
  <si>
    <t>657.7 – 271.3</t>
  </si>
  <si>
    <t>648.6 – 264.3</t>
  </si>
  <si>
    <t>D7- Cer d18:1/24:1</t>
  </si>
  <si>
    <t>655.7 – 271.3</t>
  </si>
  <si>
    <r>
      <t>C</t>
    </r>
    <r>
      <rPr>
        <vertAlign val="subscript"/>
        <sz val="12"/>
        <color theme="1"/>
        <rFont val="Calibri"/>
        <family val="2"/>
        <scheme val="minor"/>
      </rPr>
      <t>34</t>
    </r>
    <r>
      <rPr>
        <sz val="12"/>
        <color theme="1"/>
        <rFont val="Calibri"/>
        <family val="2"/>
        <scheme val="minor"/>
      </rPr>
      <t>H</t>
    </r>
    <r>
      <rPr>
        <vertAlign val="subscript"/>
        <sz val="12"/>
        <color theme="1"/>
        <rFont val="Calibri"/>
        <family val="2"/>
        <scheme val="minor"/>
      </rPr>
      <t>68</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</si>
  <si>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r>
      <t>C</t>
    </r>
    <r>
      <rPr>
        <vertAlign val="subscript"/>
        <sz val="12"/>
        <color theme="1"/>
        <rFont val="Calibri"/>
        <family val="2"/>
        <scheme val="minor"/>
      </rPr>
      <t>36</t>
    </r>
    <r>
      <rPr>
        <sz val="12"/>
        <color theme="1"/>
        <rFont val="Calibri"/>
        <family val="2"/>
        <scheme val="minor"/>
      </rPr>
      <t>H</t>
    </r>
    <r>
      <rPr>
        <vertAlign val="subscript"/>
        <sz val="12"/>
        <color theme="1"/>
        <rFont val="Calibri"/>
        <family val="2"/>
        <scheme val="minor"/>
      </rPr>
      <t>72</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</si>
  <si>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r>
      <t>C</t>
    </r>
    <r>
      <rPr>
        <vertAlign val="subscript"/>
        <sz val="12"/>
        <color theme="1"/>
        <rFont val="Calibri"/>
        <family val="2"/>
        <scheme val="minor"/>
      </rPr>
      <t>42</t>
    </r>
    <r>
      <rPr>
        <sz val="12"/>
        <color theme="1"/>
        <rFont val="Calibri"/>
        <family val="2"/>
        <scheme val="minor"/>
      </rPr>
      <t>H</t>
    </r>
    <r>
      <rPr>
        <vertAlign val="subscript"/>
        <sz val="12"/>
        <color theme="1"/>
        <rFont val="Calibri"/>
        <family val="2"/>
        <scheme val="minor"/>
      </rPr>
      <t>84</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</si>
  <si>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r>
      <t>C</t>
    </r>
    <r>
      <rPr>
        <vertAlign val="subscript"/>
        <sz val="12"/>
        <color theme="1"/>
        <rFont val="Calibri"/>
        <family val="2"/>
        <scheme val="minor"/>
      </rPr>
      <t>42</t>
    </r>
    <r>
      <rPr>
        <sz val="12"/>
        <color theme="1"/>
        <rFont val="Calibri"/>
        <family val="2"/>
        <scheme val="minor"/>
      </rPr>
      <t>H</t>
    </r>
    <r>
      <rPr>
        <vertAlign val="subscript"/>
        <sz val="12"/>
        <color theme="1"/>
        <rFont val="Calibri"/>
        <family val="2"/>
        <scheme val="minor"/>
      </rPr>
      <t>82</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</si>
  <si>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t>Processing software</t>
  </si>
  <si>
    <t>Blank</t>
  </si>
  <si>
    <t>STD 1</t>
  </si>
  <si>
    <t>STD 2</t>
  </si>
  <si>
    <t>STD 3</t>
  </si>
  <si>
    <t>STD 4</t>
  </si>
  <si>
    <t>STD 5</t>
  </si>
  <si>
    <t>STD 6</t>
  </si>
  <si>
    <t>LQC 1</t>
  </si>
  <si>
    <t>LQC 2</t>
  </si>
  <si>
    <t>LQC 3</t>
  </si>
  <si>
    <t>LQC 4</t>
  </si>
  <si>
    <t>LQC 5</t>
  </si>
  <si>
    <t>LQC 6</t>
  </si>
  <si>
    <t>MQC 1</t>
  </si>
  <si>
    <t>MQC 2</t>
  </si>
  <si>
    <t>MQC 3</t>
  </si>
  <si>
    <t>MQC 4</t>
  </si>
  <si>
    <t>MQC 5</t>
  </si>
  <si>
    <t>MQC 6</t>
  </si>
  <si>
    <t>HQC 1</t>
  </si>
  <si>
    <t>HQC 2</t>
  </si>
  <si>
    <t>HQC 3</t>
  </si>
  <si>
    <t>HQC 4</t>
  </si>
  <si>
    <t>HQC 5</t>
  </si>
  <si>
    <t>HQC 6</t>
  </si>
  <si>
    <t>NIST SRM</t>
  </si>
  <si>
    <t>SRM 1</t>
  </si>
  <si>
    <t>SRM 2</t>
  </si>
  <si>
    <t>SRM 3</t>
  </si>
  <si>
    <t>SRM 4</t>
  </si>
  <si>
    <t>SRM 5</t>
  </si>
  <si>
    <t>SRM 6</t>
  </si>
  <si>
    <t>1.50</t>
  </si>
  <si>
    <t>4.10</t>
  </si>
  <si>
    <t>Time (minutes)</t>
  </si>
  <si>
    <t>Property</t>
  </si>
  <si>
    <t>Group Name</t>
  </si>
  <si>
    <t>Institution</t>
  </si>
  <si>
    <t>Institution name</t>
  </si>
  <si>
    <t>Street</t>
  </si>
  <si>
    <t>Contact person</t>
  </si>
  <si>
    <t>Participant Information</t>
  </si>
  <si>
    <t>assigned by coordinators</t>
  </si>
  <si>
    <t>Country</t>
  </si>
  <si>
    <t>Postal code</t>
  </si>
  <si>
    <t>City</t>
  </si>
  <si>
    <t>Name</t>
  </si>
  <si>
    <t>Address</t>
  </si>
  <si>
    <t>Email</t>
  </si>
  <si>
    <t>Phone</t>
  </si>
  <si>
    <t>2 mL DeepWell plates/tubes/LC vials</t>
  </si>
  <si>
    <t>Middle QC</t>
  </si>
  <si>
    <t>Low QC</t>
  </si>
  <si>
    <t>High QC</t>
  </si>
  <si>
    <t>Table 2 - Extraction - Sample Types</t>
  </si>
  <si>
    <t>Table 1 - Extraction - Materials</t>
  </si>
  <si>
    <t>STD1 Conc.</t>
  </si>
  <si>
    <t>STD2 Conc.</t>
  </si>
  <si>
    <t>STD3 Conc.</t>
  </si>
  <si>
    <t>STD4 Conc.</t>
  </si>
  <si>
    <t>STD5 Conc.</t>
  </si>
  <si>
    <t>STD6 Conc.</t>
  </si>
  <si>
    <t>10.0</t>
  </si>
  <si>
    <t>2.0</t>
  </si>
  <si>
    <t>20.0</t>
  </si>
  <si>
    <t>1.0</t>
  </si>
  <si>
    <t>0.10</t>
  </si>
  <si>
    <t>0.02</t>
  </si>
  <si>
    <t>0.2</t>
  </si>
  <si>
    <t>0.01</t>
  </si>
  <si>
    <t>0.1</t>
  </si>
  <si>
    <t>0.008</t>
  </si>
  <si>
    <t>0.08</t>
  </si>
  <si>
    <r>
      <t xml:space="preserve">Transfer 50 </t>
    </r>
    <r>
      <rPr>
        <sz val="12"/>
        <color theme="1"/>
        <rFont val="Calibri"/>
        <family val="2"/>
      </rPr>
      <t>µ</t>
    </r>
    <r>
      <rPr>
        <sz val="12"/>
        <color theme="1"/>
        <rFont val="Calibri"/>
        <family val="2"/>
        <scheme val="minor"/>
      </rPr>
      <t>L of the clear supernatant to MS-vials or MS plates, close/seal, store samples at -20 °C prior to LC-MRM analysis.</t>
    </r>
  </si>
  <si>
    <t>Lab code</t>
  </si>
  <si>
    <t>Extraction Overview</t>
  </si>
  <si>
    <t>LC-MRM Overview</t>
  </si>
  <si>
    <t>Table 6 Chemicals and solvents</t>
  </si>
  <si>
    <t>Table 7 LC-MRM LC-MS Details</t>
  </si>
  <si>
    <t>Table 8 LC-MRM LC gradient</t>
  </si>
  <si>
    <t>Table 11 Data processing</t>
  </si>
  <si>
    <t>2-propanol (IPA)</t>
  </si>
  <si>
    <t xml:space="preserve">5% Bovine Serum Albumin (BSA) </t>
  </si>
  <si>
    <t>Sealing foil</t>
  </si>
  <si>
    <t>Ethyl acetate (EtAc)</t>
  </si>
  <si>
    <t>Pooled Quality Control samples (QC)</t>
  </si>
  <si>
    <r>
      <t xml:space="preserve">10 </t>
    </r>
    <r>
      <rPr>
        <sz val="12"/>
        <color theme="1"/>
        <rFont val="Calibri"/>
        <family val="2"/>
      </rPr>
      <t>µ</t>
    </r>
    <r>
      <rPr>
        <sz val="12"/>
        <color theme="1"/>
        <rFont val="Calibri"/>
        <family val="2"/>
        <scheme val="minor"/>
      </rPr>
      <t>L pooled QC</t>
    </r>
  </si>
  <si>
    <t> 570 µL EtAc:IPA 2:8 (v/v)</t>
  </si>
  <si>
    <t xml:space="preserve">10 µL Matrix (pooled QC) only </t>
  </si>
  <si>
    <t>10 µL Human plasma (NIST SRM1950, high TAG, T1D, young AA)</t>
  </si>
  <si>
    <t>10 µL 5% BSA</t>
  </si>
  <si>
    <t>Table 3 - Extraction - Labelled Internal Standard Mixture Solution (provided)</t>
  </si>
  <si>
    <t>Labelled IS mixture in EtAc:IPA 2:8 (v/v)</t>
  </si>
  <si>
    <r>
      <t>pmol/</t>
    </r>
    <r>
      <rPr>
        <sz val="12"/>
        <color theme="1"/>
        <rFont val="Calibri"/>
        <family val="2"/>
      </rPr>
      <t>µ</t>
    </r>
    <r>
      <rPr>
        <sz val="12"/>
        <color theme="1"/>
        <rFont val="Calibri"/>
        <family val="2"/>
        <scheme val="minor"/>
      </rPr>
      <t>L [µM]</t>
    </r>
  </si>
  <si>
    <t>Table 4 - Extraction - Non-Labelled Standards - for STD1 Mixture Solution (provided)</t>
  </si>
  <si>
    <t>Non-labelled standards in EtAc:IPA 2:8 (v/v)</t>
  </si>
  <si>
    <t>Table 5 - Serial dilutions of Non-Labelled Standards from STD1 Mixture Solution for calibration line</t>
  </si>
  <si>
    <t>Add 20 µL of</t>
  </si>
  <si>
    <r>
      <t xml:space="preserve">Centrifuge samples for 10 min at 3000 x </t>
    </r>
    <r>
      <rPr>
        <i/>
        <sz val="12"/>
        <color theme="1"/>
        <rFont val="Calibri"/>
        <family val="2"/>
        <scheme val="minor"/>
      </rPr>
      <t>g</t>
    </r>
    <r>
      <rPr>
        <sz val="12"/>
        <color theme="1"/>
        <rFont val="Calibri"/>
        <family val="2"/>
        <scheme val="minor"/>
      </rPr>
      <t>at room temperature</t>
    </r>
  </si>
  <si>
    <t>Extraction - Overview'!B34</t>
  </si>
  <si>
    <t>For the calibration line, add 20 µL of different dilutions of the non-labelled mixture (STD1-6).</t>
  </si>
  <si>
    <t>Extraction - Overview'!H14</t>
  </si>
  <si>
    <t>Extraction - Overview'!F14</t>
  </si>
  <si>
    <t>Extraction - Overview'!C14</t>
  </si>
  <si>
    <t xml:space="preserve">Prepare different dilutions of STD1 by diluting the provided mixture (Extraction - Overview, Table 4) with EtAc:IPA 2:8 as suggested in table  </t>
  </si>
  <si>
    <t>Prepare samples in plates/tubes manually or with a robot, according to specifications in column C of table</t>
  </si>
  <si>
    <r>
      <t xml:space="preserve">Add 20 </t>
    </r>
    <r>
      <rPr>
        <sz val="12"/>
        <color theme="1"/>
        <rFont val="Calibri"/>
        <family val="2"/>
      </rPr>
      <t>µ</t>
    </r>
    <r>
      <rPr>
        <sz val="12"/>
        <color theme="1"/>
        <rFont val="Calibri"/>
        <family val="2"/>
        <scheme val="minor"/>
      </rPr>
      <t>L of labelled internal standard mixture to samples according to column F of table</t>
    </r>
  </si>
  <si>
    <r>
      <t xml:space="preserve">Add 590 </t>
    </r>
    <r>
      <rPr>
        <sz val="12"/>
        <color theme="1"/>
        <rFont val="Calibri"/>
        <family val="2"/>
      </rPr>
      <t>µ</t>
    </r>
    <r>
      <rPr>
        <sz val="12"/>
        <color theme="1"/>
        <rFont val="Calibri"/>
        <family val="2"/>
        <scheme val="minor"/>
      </rPr>
      <t xml:space="preserve">L of ethyl acetate:isopropanol (2:8, vol/vol) to Total Blank (TB) and Matrix Blank (MB); 550 </t>
    </r>
    <r>
      <rPr>
        <sz val="12"/>
        <color theme="1"/>
        <rFont val="Calibri"/>
        <family val="2"/>
      </rPr>
      <t>µ</t>
    </r>
    <r>
      <rPr>
        <sz val="12"/>
        <color theme="1"/>
        <rFont val="Calibri"/>
        <family val="2"/>
        <scheme val="minor"/>
      </rPr>
      <t xml:space="preserve">L to calibration line (STD); 570 </t>
    </r>
    <r>
      <rPr>
        <sz val="12"/>
        <color theme="1"/>
        <rFont val="Calibri"/>
        <family val="2"/>
      </rPr>
      <t>µ</t>
    </r>
    <r>
      <rPr>
        <sz val="12"/>
        <color theme="1"/>
        <rFont val="Calibri"/>
        <family val="2"/>
        <scheme val="minor"/>
      </rPr>
      <t xml:space="preserve">L to study samples and QCs according to column H of table </t>
    </r>
  </si>
  <si>
    <t>Flow (µL/min)</t>
  </si>
  <si>
    <t>5 µL</t>
  </si>
  <si>
    <r>
      <t xml:space="preserve">Table 9 LC-MRM MS conditions (EXAMPLE: this only applies to Sciex QTRAP, </t>
    </r>
    <r>
      <rPr>
        <b/>
        <u/>
        <sz val="12"/>
        <color theme="1"/>
        <rFont val="Calibri"/>
        <family val="2"/>
        <scheme val="minor"/>
      </rPr>
      <t>please adapt</t>
    </r>
    <r>
      <rPr>
        <b/>
        <sz val="12"/>
        <color theme="1"/>
        <rFont val="Calibri"/>
        <family val="2"/>
        <scheme val="minor"/>
      </rPr>
      <t>)</t>
    </r>
  </si>
  <si>
    <t>Collision energy (CE)</t>
  </si>
  <si>
    <t>Table 10 LC-MRM Mass transitions used for absolute quantification. On different systems, RT and CE might be different!</t>
  </si>
  <si>
    <t>A calibration curve is built by injecting several dilutions of the non-labelled standards mixed with a fixed concentration of labelled standards. Each calibration point is prepared and analysed in triplicates (n=3).</t>
  </si>
  <si>
    <t xml:space="preserve">To establish the endogenous concentration of the four selected ceramides in the study samples (NIST SRM1950, NIST high TAG, NIST T1D, and NIST young A-A) each sample is extracted and analyzed in six replicates (n =6). </t>
  </si>
  <si>
    <t>We suggest proceeding first to measure the ceramides concentration in the four study samples and then continue with the intra-assay validation to avoid wasting material.</t>
  </si>
  <si>
    <t>This protocol describes the extraction and LC-MRM procedure for absolute quantification of Cer d18:1/16:0, Cer d18:1/18:0, Cer d18:1/24:0 and Cer d18:1/24:1 in human plasma according to Kauhanen et al, Anal Bioanal Chem (2016) 408:3475–3483.</t>
  </si>
  <si>
    <t>Summary</t>
  </si>
  <si>
    <t>Sample Sequence (Example)</t>
  </si>
  <si>
    <t>Total Blank 1</t>
  </si>
  <si>
    <t>Matrix blank</t>
  </si>
  <si>
    <t>[…]</t>
  </si>
  <si>
    <t>Pooled QC</t>
  </si>
  <si>
    <t>SRM 1950-1</t>
  </si>
  <si>
    <t>SRM 1950-2</t>
  </si>
  <si>
    <t>SRM 1950-3</t>
  </si>
  <si>
    <t>SRM 1950-4</t>
  </si>
  <si>
    <t>SRM 1950-5</t>
  </si>
  <si>
    <t>SRM 1950-6</t>
  </si>
  <si>
    <t>T1D-1</t>
  </si>
  <si>
    <t>T1D-2</t>
  </si>
  <si>
    <t>T1D-3</t>
  </si>
  <si>
    <t>T1D-4</t>
  </si>
  <si>
    <t>T1D-5</t>
  </si>
  <si>
    <t>T1D-6</t>
  </si>
  <si>
    <t>Total Blank 2</t>
  </si>
  <si>
    <t>Young AA-1</t>
  </si>
  <si>
    <t>Young AA-2</t>
  </si>
  <si>
    <t>Young AA-3</t>
  </si>
  <si>
    <t>Young AA-4</t>
  </si>
  <si>
    <t>Young AA-5</t>
  </si>
  <si>
    <t>Young AA-6</t>
  </si>
  <si>
    <t>hTAG-1</t>
  </si>
  <si>
    <t>hTAG-2</t>
  </si>
  <si>
    <t>hTAG-3</t>
  </si>
  <si>
    <t>hTAG-4</t>
  </si>
  <si>
    <t>hTAG-5</t>
  </si>
  <si>
    <t>hTAG-6</t>
  </si>
  <si>
    <t>Total Blank 3</t>
  </si>
  <si>
    <t>Remarks</t>
  </si>
  <si>
    <t>Sample Name</t>
  </si>
  <si>
    <t>Number</t>
  </si>
  <si>
    <t>Sample Sequence 1</t>
  </si>
  <si>
    <t>hTAG 2</t>
  </si>
  <si>
    <t>hTAG 3</t>
  </si>
  <si>
    <t>hTAG 4</t>
  </si>
  <si>
    <t>hTAG 5</t>
  </si>
  <si>
    <t>hTAG 6</t>
  </si>
  <si>
    <t>hTAG 1</t>
  </si>
  <si>
    <t>NIST hTAG</t>
  </si>
  <si>
    <t>NIST T1D</t>
  </si>
  <si>
    <t>T1D 1</t>
  </si>
  <si>
    <t>T1D 2</t>
  </si>
  <si>
    <t>T1D 3</t>
  </si>
  <si>
    <t>T1D 4</t>
  </si>
  <si>
    <t>T1D 5</t>
  </si>
  <si>
    <t>T1D 6</t>
  </si>
  <si>
    <t>yA-A 1</t>
  </si>
  <si>
    <t>yA-A 2</t>
  </si>
  <si>
    <t>yA-A 3</t>
  </si>
  <si>
    <t>yA-A 4</t>
  </si>
  <si>
    <t>yA-A 5</t>
  </si>
  <si>
    <t>yA-A 6</t>
  </si>
  <si>
    <t>INTRA ASSAY - QC RESULTS</t>
  </si>
  <si>
    <t>Intra Assay Procedure</t>
  </si>
  <si>
    <t>The pooled QC representing middle quality control (MQC), low QC (LQC), and lower limit of quantification QC (LLOQ) is prepared by diluting MQC (e.g. two- and three-fold) with water.</t>
  </si>
  <si>
    <t xml:space="preserve">Prepare the Pooled NIST QC sample containing equal volumes of the four NIST reference plasma you received.   </t>
  </si>
  <si>
    <t>Internal standards are added to all QC samples.</t>
  </si>
  <si>
    <t xml:space="preserve">High QC (HQC) and upper limit of quantification (ULOQ) QC are prepared by spiking in 10 µL and 20 µL respectively of STD3 endogenous standards from table </t>
  </si>
  <si>
    <t>Intra-Assay Variation</t>
  </si>
  <si>
    <t>Quality Controls for Intra-Assay Variation</t>
  </si>
  <si>
    <t xml:space="preserve">The precision and accuracy of the assay is determined for each of the four ceramides measured in LLOQ, LQC, MQC, HQC, and HLOQ. </t>
  </si>
  <si>
    <t>Intra-assay variation, precision, and accuracy is calculated for each of the ceramide in replicates of six (n = 6) at each QC concentration independently on three separate occasions.</t>
  </si>
  <si>
    <t>Recovery estimation is not necessary for the published method but only for different ones. Stability estimation is not necessary for the published method but only for different ones.
Calibration line is prepared in 5% BSA.</t>
  </si>
  <si>
    <t>The intra-assay precision (percentage coefficient variance, %CV) and accuracy (percentage accuracy, %Accuracy) are calculated from the nominal concentrations according to the formulas reported in corresponding sheets and tables of this document.</t>
  </si>
  <si>
    <t>NIST Young AA</t>
  </si>
  <si>
    <t>Thaw plasma on ice (+4°C) and bring to room temperature prior to extraction. Mix by pipetting before use.</t>
  </si>
  <si>
    <t>Labelled IS Area</t>
  </si>
  <si>
    <t>Calibration Line 1</t>
  </si>
  <si>
    <t>Calibration Line 2</t>
  </si>
  <si>
    <t xml:space="preserve"> Cer d18:1/16:0</t>
  </si>
  <si>
    <t xml:space="preserve"> Cer d18:1/24:1</t>
  </si>
  <si>
    <t>d7-Cer d18:1/16:0</t>
  </si>
  <si>
    <t>d7-Cer d18:1/18:0</t>
  </si>
  <si>
    <t>d7-Cer d18:1/24:0</t>
  </si>
  <si>
    <t>d7-Cer d18:1/24:1</t>
  </si>
  <si>
    <t>Lowest Level QC</t>
  </si>
  <si>
    <t>LLQC 1</t>
  </si>
  <si>
    <t>LLQC 2</t>
  </si>
  <si>
    <t>LLQC 3</t>
  </si>
  <si>
    <t>LLQC 4</t>
  </si>
  <si>
    <t>Highest Level QC</t>
  </si>
  <si>
    <t>HLQC 1</t>
  </si>
  <si>
    <t>HLQC 2</t>
  </si>
  <si>
    <t>HLQC 3</t>
  </si>
  <si>
    <t>HLQC 4</t>
  </si>
  <si>
    <t>HLQC 5</t>
  </si>
  <si>
    <t>HLQC 6</t>
  </si>
  <si>
    <t>LLQC 5</t>
  </si>
  <si>
    <t>LLQC 6</t>
  </si>
  <si>
    <t>Repl 1</t>
  </si>
  <si>
    <t>Repl 2</t>
  </si>
  <si>
    <t>Repl 3</t>
  </si>
  <si>
    <t>Table 14 LC-MRM Sample Data. Please report the values of each of the three replicates separately for each compound and standard.</t>
  </si>
  <si>
    <t>Table 15 LC-MRM Intra Assay QC Data.  Please report the values of each of the three replicates separately for each compound and standard.</t>
  </si>
  <si>
    <t>Calibration line 2 from STD1 to 6 (n=3)</t>
  </si>
  <si>
    <t>Calibration line 1 from STD6 to 1 (n=3)</t>
  </si>
  <si>
    <t>Table 12 LC-MRM Calibration Line 1 Data (Beginning). Please report the values of each of the three replicates separately for each compound and standard.</t>
  </si>
  <si>
    <t>Table 13 LC-MRM Calibration Line 2 Data (End). Please report the values of each of the three replicates separately for each compound and standard.</t>
  </si>
  <si>
    <t>Area endogenous Cer</t>
  </si>
  <si>
    <r>
      <t xml:space="preserve">Prepare the pooled QC by mixing 100 </t>
    </r>
    <r>
      <rPr>
        <sz val="12"/>
        <color theme="1"/>
        <rFont val="Symbol"/>
        <family val="1"/>
        <charset val="2"/>
      </rPr>
      <t>m</t>
    </r>
    <r>
      <rPr>
        <sz val="12"/>
        <color theme="1"/>
        <rFont val="Calibri"/>
        <family val="2"/>
        <scheme val="minor"/>
      </rPr>
      <t xml:space="preserve">L  each of NIST SRM1950, NIST high TAG, NIST T1D, and NIST young AA (total 400 </t>
    </r>
    <r>
      <rPr>
        <sz val="12"/>
        <color theme="1"/>
        <rFont val="Symbol"/>
        <family val="1"/>
        <charset val="2"/>
      </rPr>
      <t>m</t>
    </r>
    <r>
      <rPr>
        <sz val="12"/>
        <color theme="1"/>
        <rFont val="Calibri"/>
        <family val="2"/>
        <scheme val="minor"/>
      </rPr>
      <t>L).</t>
    </r>
  </si>
  <si>
    <t>Sample_Name</t>
  </si>
  <si>
    <t>Cer d18:1/16:0 [M&gt;264]</t>
  </si>
  <si>
    <t>Cer d18:1/16:0-d7 [M&gt;264]</t>
  </si>
  <si>
    <t>Cer d18:1/18:0 [M&gt;264]</t>
  </si>
  <si>
    <t>Cer d18:1/18:0-d7 [M&gt;264]</t>
  </si>
  <si>
    <t>Cer d18:1/24:0 [M&gt;264]</t>
  </si>
  <si>
    <t>Cer d18:1/24:0-d7 [M&gt;264]</t>
  </si>
  <si>
    <t>Cer d18:1/24:1 [M&gt;264]</t>
  </si>
  <si>
    <t>Cer d18:1/24:1-d7 [M&gt;264]</t>
  </si>
  <si>
    <t>Analyst 1.6.2- Quantitation Wizard</t>
  </si>
  <si>
    <t>Total Blank QC</t>
  </si>
  <si>
    <t>Matrix Blank QC</t>
  </si>
  <si>
    <t>D7 Cer d18:1/16:0</t>
  </si>
  <si>
    <t>calc. With IS</t>
  </si>
  <si>
    <t>calc. With Cal</t>
  </si>
  <si>
    <t>D7 Cer d18:1/18:0</t>
  </si>
  <si>
    <t>D7 Cer d18:1/24:0</t>
  </si>
  <si>
    <t>D7 Cer d18:1/24:1</t>
  </si>
  <si>
    <t>Analyte Peak Area (counts)</t>
  </si>
  <si>
    <t>c [pmol/µL]</t>
  </si>
  <si>
    <t>Cal1 1</t>
  </si>
  <si>
    <t>Cal2 1</t>
  </si>
  <si>
    <t>Cal3 1</t>
  </si>
  <si>
    <t>Cal4 1</t>
  </si>
  <si>
    <t>Cal5 1</t>
  </si>
  <si>
    <t>Cal6 1</t>
  </si>
  <si>
    <t>Cal1 2</t>
  </si>
  <si>
    <t>Cal2 2</t>
  </si>
  <si>
    <t>Cal3 2</t>
  </si>
  <si>
    <t>Cal4 2</t>
  </si>
  <si>
    <t>Cal5 2</t>
  </si>
  <si>
    <t>Cal6 2</t>
  </si>
  <si>
    <t>Cal1 3</t>
  </si>
  <si>
    <t>Cal2 3</t>
  </si>
  <si>
    <t>Cal3 3</t>
  </si>
  <si>
    <t>Cal4 3</t>
  </si>
  <si>
    <t>Cal5 3</t>
  </si>
  <si>
    <t>Cal6 3</t>
  </si>
  <si>
    <t>Cal1 1 2</t>
  </si>
  <si>
    <t>Cal2 1 2</t>
  </si>
  <si>
    <t>Cal3 1 2</t>
  </si>
  <si>
    <t>Cal4 1 2</t>
  </si>
  <si>
    <t>Cal5 1 2</t>
  </si>
  <si>
    <t>Cal6 1 2</t>
  </si>
  <si>
    <t>Cal1 2 2</t>
  </si>
  <si>
    <t>Cal2 2 2</t>
  </si>
  <si>
    <t>Cal3 2 2</t>
  </si>
  <si>
    <t>Cal4 2 2</t>
  </si>
  <si>
    <t>Cal5 2 2</t>
  </si>
  <si>
    <t>Cal6 2 2</t>
  </si>
  <si>
    <t>Cal1 3 2</t>
  </si>
  <si>
    <t>Cal2 3 2</t>
  </si>
  <si>
    <t>Cal3 3 2</t>
  </si>
  <si>
    <t>Cal4 3 2</t>
  </si>
  <si>
    <t>Cal5 3 2</t>
  </si>
  <si>
    <t>Cal6 3 2</t>
  </si>
  <si>
    <t>SRM 1950-1 1</t>
  </si>
  <si>
    <t>SRM 1950-2 1</t>
  </si>
  <si>
    <t>SRM 1950-3 1</t>
  </si>
  <si>
    <t>SRM 1950-4 1</t>
  </si>
  <si>
    <t>SRM 1950-5 1</t>
  </si>
  <si>
    <t>SRM 1950-6 1</t>
  </si>
  <si>
    <t>SRM 1950-1 2</t>
  </si>
  <si>
    <t>SRM 1950-2 2</t>
  </si>
  <si>
    <t>SRM 1950-3 2</t>
  </si>
  <si>
    <t>SRM 1950-4 2</t>
  </si>
  <si>
    <t>SRM 1950-5 2</t>
  </si>
  <si>
    <t>SRM 1950-6 2</t>
  </si>
  <si>
    <t>SRM 1950-1 3</t>
  </si>
  <si>
    <t>SRM 1950-2 3</t>
  </si>
  <si>
    <t>SRM 1950-3 3</t>
  </si>
  <si>
    <t>SRM 1950-4 3</t>
  </si>
  <si>
    <t>SRM 1950-5 3</t>
  </si>
  <si>
    <t>SRM 1950-6 3</t>
  </si>
  <si>
    <t>Average</t>
  </si>
  <si>
    <t>SD</t>
  </si>
  <si>
    <t>RSD</t>
  </si>
  <si>
    <t>T1D-1 1</t>
  </si>
  <si>
    <t>T1D-2 1</t>
  </si>
  <si>
    <t>T1D-3 1</t>
  </si>
  <si>
    <t>T1D-4 1</t>
  </si>
  <si>
    <t>T1D-5 1</t>
  </si>
  <si>
    <t>T1D-6 1</t>
  </si>
  <si>
    <t>T1D-1 2</t>
  </si>
  <si>
    <t>T1D-2 2</t>
  </si>
  <si>
    <t>T1D-3 2</t>
  </si>
  <si>
    <t>T1D-4 2</t>
  </si>
  <si>
    <t>T1D-5 2</t>
  </si>
  <si>
    <t>T1D-6 2</t>
  </si>
  <si>
    <t>T1D-1 3</t>
  </si>
  <si>
    <t>T1D-2 3</t>
  </si>
  <si>
    <t>T1D-3 3</t>
  </si>
  <si>
    <t>T1D-4 3</t>
  </si>
  <si>
    <t>T1D-5 3</t>
  </si>
  <si>
    <t>T1D-6 3</t>
  </si>
  <si>
    <t>REPEATED</t>
  </si>
  <si>
    <t>T1D-1 1 2</t>
  </si>
  <si>
    <t>T1D-2 1 2</t>
  </si>
  <si>
    <t>T1D-3 1 2</t>
  </si>
  <si>
    <t>T1D-4 1 2</t>
  </si>
  <si>
    <t>T1D-5 1 2</t>
  </si>
  <si>
    <t>T1D-6 1 2</t>
  </si>
  <si>
    <t>T1D-1 2 2</t>
  </si>
  <si>
    <t>T1D-2 2 2</t>
  </si>
  <si>
    <t>T1D-3 2 2</t>
  </si>
  <si>
    <t>T1D-4 2 2</t>
  </si>
  <si>
    <t>T1D-5 2 2</t>
  </si>
  <si>
    <t>T1D-6 2 2</t>
  </si>
  <si>
    <t>T1D-1 3 2</t>
  </si>
  <si>
    <t>T1D-2 3 2</t>
  </si>
  <si>
    <t>T1D-3 3 2</t>
  </si>
  <si>
    <t>T1D-4 3 2</t>
  </si>
  <si>
    <t>T1D-5 3 2</t>
  </si>
  <si>
    <t>T1D-6 3 2</t>
  </si>
  <si>
    <t>Young AA-1 1</t>
  </si>
  <si>
    <t>Young AA-2 1</t>
  </si>
  <si>
    <t>Young AA-3 1</t>
  </si>
  <si>
    <t>Young AA-4 1</t>
  </si>
  <si>
    <t>Young AA-5 1</t>
  </si>
  <si>
    <t>Young AA-6 1</t>
  </si>
  <si>
    <t>Young AA-1 2</t>
  </si>
  <si>
    <t>Young AA-2 2</t>
  </si>
  <si>
    <t>Young AA-3 2</t>
  </si>
  <si>
    <t>Young AA-4 2</t>
  </si>
  <si>
    <t>Young AA-5 2</t>
  </si>
  <si>
    <t>Young AA-6 2</t>
  </si>
  <si>
    <t>Young AA-1 3</t>
  </si>
  <si>
    <t>Young AA-2 3</t>
  </si>
  <si>
    <t>Young AA-3 3</t>
  </si>
  <si>
    <t>Young AA-4 3</t>
  </si>
  <si>
    <t>Young AA-5 3</t>
  </si>
  <si>
    <t>Young AA-6 3</t>
  </si>
  <si>
    <t>hTAG-1 1</t>
  </si>
  <si>
    <t>hTAG-2 1</t>
  </si>
  <si>
    <t>hTAG-3 1</t>
  </si>
  <si>
    <t>hTAG-4 1</t>
  </si>
  <si>
    <t>hTAG-5 1</t>
  </si>
  <si>
    <t>hTAG-6 1</t>
  </si>
  <si>
    <t>hTAG-1 2</t>
  </si>
  <si>
    <t>hTAG-2 2</t>
  </si>
  <si>
    <t>hTAG-3 2</t>
  </si>
  <si>
    <t>hTAG-4 2</t>
  </si>
  <si>
    <t>hTAG-5 2</t>
  </si>
  <si>
    <t>hTAG-6 2</t>
  </si>
  <si>
    <t>hTAG-1 3</t>
  </si>
  <si>
    <t>hTAG-2 3</t>
  </si>
  <si>
    <t>hTAG-3 3</t>
  </si>
  <si>
    <t>hTAG-4 3</t>
  </si>
  <si>
    <t>hTAG-5 3</t>
  </si>
  <si>
    <t>hTAG-6 3</t>
  </si>
  <si>
    <t>Total Blank 1 1</t>
  </si>
  <si>
    <t>Total Blank 1 2</t>
  </si>
  <si>
    <t>Total Blank 1 3</t>
  </si>
  <si>
    <t>Total Blank 2 1</t>
  </si>
  <si>
    <t>Total Blank 2 2</t>
  </si>
  <si>
    <t>Total Blank 2 3</t>
  </si>
  <si>
    <t>Total Blank 3 1</t>
  </si>
  <si>
    <t>Total Blank 3 2</t>
  </si>
  <si>
    <t>Total Blank 3 3</t>
  </si>
  <si>
    <t>Total Blank 4 1</t>
  </si>
  <si>
    <t>Total Blank 4 2</t>
  </si>
  <si>
    <t>Total Blank 4 3</t>
  </si>
  <si>
    <t>Total Blank 5 1</t>
  </si>
  <si>
    <t>Total Blank 5 2</t>
  </si>
  <si>
    <t>Total Blank 5 3</t>
  </si>
  <si>
    <t>Total Blank 6 1</t>
  </si>
  <si>
    <t>Total Blank 6 2</t>
  </si>
  <si>
    <t>Total Blank 6 3</t>
  </si>
  <si>
    <t>Matrix blank 1 1</t>
  </si>
  <si>
    <t>Matrix blank 2 1</t>
  </si>
  <si>
    <t>Matrix blank 1 2</t>
  </si>
  <si>
    <t>Matrix blank 2 2</t>
  </si>
  <si>
    <t>Matrix blank 1 3</t>
  </si>
  <si>
    <t>Matrix blank 2 3</t>
  </si>
  <si>
    <t>Matrix blank QC 1 1</t>
  </si>
  <si>
    <t>Matrix blank QC 2 1</t>
  </si>
  <si>
    <t>Matrix blank QC 3 1</t>
  </si>
  <si>
    <t>Matrix blank QC 1 2</t>
  </si>
  <si>
    <t>Matrix blank QC 2 2</t>
  </si>
  <si>
    <t>Matrix blank QC 3 2</t>
  </si>
  <si>
    <t>Matrix blank QC 1 3</t>
  </si>
  <si>
    <t>Matrix blank QC 2 3</t>
  </si>
  <si>
    <t>Matrix blank QC 3 3</t>
  </si>
  <si>
    <t>Pooled QC 1</t>
  </si>
  <si>
    <t>Pooled QC 2</t>
  </si>
  <si>
    <t>Pooled QC 3</t>
  </si>
  <si>
    <t>Pooled QC 4</t>
  </si>
  <si>
    <t>Pooled QC 5</t>
  </si>
  <si>
    <t>Pooled QC 6</t>
  </si>
  <si>
    <t>Pooled QC 7</t>
  </si>
  <si>
    <t>Pooled QC 8</t>
  </si>
  <si>
    <t>Pooled QC 9</t>
  </si>
  <si>
    <t>Pooled QC 10</t>
  </si>
  <si>
    <t>Pooled QC 11</t>
  </si>
  <si>
    <t>Pooled QC 12</t>
  </si>
  <si>
    <t>Pooled QC 13</t>
  </si>
  <si>
    <t>Pooled QC 14</t>
  </si>
  <si>
    <t>Pooled QC 15</t>
  </si>
  <si>
    <t>Pooled QC 16</t>
  </si>
  <si>
    <t>Pooled QC 17</t>
  </si>
  <si>
    <t>Pooled QC 18</t>
  </si>
  <si>
    <t>Pooled QC 19</t>
  </si>
  <si>
    <t>Pooled QC 20</t>
  </si>
  <si>
    <t>Pooled QC 21</t>
  </si>
  <si>
    <t>Pooled QC 22</t>
  </si>
  <si>
    <t>REPEATED QC</t>
  </si>
  <si>
    <t>Pooled QC 11 2</t>
  </si>
  <si>
    <t>Pooled QC 12 2</t>
  </si>
  <si>
    <t>Pooled QC 13 2</t>
  </si>
  <si>
    <t>Pooled QC 14 2</t>
  </si>
  <si>
    <t>Pooled QC 15 2</t>
  </si>
  <si>
    <t>Pooled QC 16 2</t>
  </si>
  <si>
    <t>Pooled QC 17 2</t>
  </si>
  <si>
    <t>Pooled QC 18 2</t>
  </si>
  <si>
    <t>Pooled QC 19 2</t>
  </si>
  <si>
    <t>Pooled QC 20 2</t>
  </si>
  <si>
    <t>Pooled QC 21 2</t>
  </si>
  <si>
    <t>Pooled QC 22 2</t>
  </si>
  <si>
    <t>Average Cer 34:1</t>
  </si>
  <si>
    <t>Average Cer 36:1</t>
  </si>
  <si>
    <t>Average Cer 42:1</t>
  </si>
  <si>
    <t>Average Cer 42:2</t>
  </si>
  <si>
    <t>SRM 1950</t>
  </si>
  <si>
    <t>T1D</t>
  </si>
  <si>
    <t>young AA</t>
  </si>
  <si>
    <t>high TAG</t>
  </si>
  <si>
    <t>QC</t>
  </si>
  <si>
    <t>Calculated Average NIST</t>
  </si>
  <si>
    <t>NEW IS VIAL</t>
  </si>
  <si>
    <t>LLQC1 1</t>
  </si>
  <si>
    <t>LLQC2 1</t>
  </si>
  <si>
    <t>LLQC3 1</t>
  </si>
  <si>
    <t>LLQC4 1</t>
  </si>
  <si>
    <t>LLQC5 1</t>
  </si>
  <si>
    <t>LLQC6 1</t>
  </si>
  <si>
    <t>LLQC1 2</t>
  </si>
  <si>
    <t>LLQC2 2</t>
  </si>
  <si>
    <t>LLQC3 2</t>
  </si>
  <si>
    <t>LLQC4 2</t>
  </si>
  <si>
    <t>LLQC5 2</t>
  </si>
  <si>
    <t>LLQC6 2</t>
  </si>
  <si>
    <t>LLQC1 3</t>
  </si>
  <si>
    <t>LLQC2 3</t>
  </si>
  <si>
    <t>LLQC3 3</t>
  </si>
  <si>
    <t>LLQC4 3</t>
  </si>
  <si>
    <t>LLQC5 3</t>
  </si>
  <si>
    <t>LLQC6 3</t>
  </si>
  <si>
    <t>LQC1 1</t>
  </si>
  <si>
    <t>LQC2 1</t>
  </si>
  <si>
    <t>LQC3 1</t>
  </si>
  <si>
    <t>LQC4 1</t>
  </si>
  <si>
    <t>LQC5 1</t>
  </si>
  <si>
    <t>LQC6 1</t>
  </si>
  <si>
    <t>LQC1 2</t>
  </si>
  <si>
    <t>LQC2 2</t>
  </si>
  <si>
    <t>LQC3 2</t>
  </si>
  <si>
    <t>LQC4 2</t>
  </si>
  <si>
    <t>LQC5 2</t>
  </si>
  <si>
    <t>LQC6 2</t>
  </si>
  <si>
    <t>LQC1 3</t>
  </si>
  <si>
    <t>LQC2 3</t>
  </si>
  <si>
    <t>LQC3 3</t>
  </si>
  <si>
    <t>LQC4 3</t>
  </si>
  <si>
    <t>LQC5 3</t>
  </si>
  <si>
    <t>LQC6 3</t>
  </si>
  <si>
    <t>MQC1 1</t>
  </si>
  <si>
    <t>MQC2 1</t>
  </si>
  <si>
    <t>MQC3 1</t>
  </si>
  <si>
    <t>MQC4 1</t>
  </si>
  <si>
    <t>MQC5 1</t>
  </si>
  <si>
    <t>MQC6 1</t>
  </si>
  <si>
    <t>MQC1 2</t>
  </si>
  <si>
    <t>MQC2 2</t>
  </si>
  <si>
    <t>MQC3 2</t>
  </si>
  <si>
    <t>MQC4 2</t>
  </si>
  <si>
    <t>MQC5 2</t>
  </si>
  <si>
    <t>MQC6 2</t>
  </si>
  <si>
    <t>MQC1 3</t>
  </si>
  <si>
    <t>MQC2 3</t>
  </si>
  <si>
    <t>MQC3 3</t>
  </si>
  <si>
    <t>MQC4 3</t>
  </si>
  <si>
    <t>MQC5 3</t>
  </si>
  <si>
    <t>MQC6 3</t>
  </si>
  <si>
    <t>HQC1 1</t>
  </si>
  <si>
    <t>HQC2 1</t>
  </si>
  <si>
    <t>HQC3 1</t>
  </si>
  <si>
    <t>HQC4 1</t>
  </si>
  <si>
    <t>HQC5 1</t>
  </si>
  <si>
    <t>HQC6 1</t>
  </si>
  <si>
    <t>HQC1 2</t>
  </si>
  <si>
    <t>HQC2 2</t>
  </si>
  <si>
    <t>HQC3 2</t>
  </si>
  <si>
    <t>HQC4 2</t>
  </si>
  <si>
    <t>HQC5 2</t>
  </si>
  <si>
    <t>HQC6 2</t>
  </si>
  <si>
    <t>HQC1 3</t>
  </si>
  <si>
    <t>HQC2 3</t>
  </si>
  <si>
    <t>HQC3 3</t>
  </si>
  <si>
    <t>HQC4 3</t>
  </si>
  <si>
    <t>HQC5 3</t>
  </si>
  <si>
    <t>HQC6 3</t>
  </si>
  <si>
    <t>HLQC1 1</t>
  </si>
  <si>
    <t>HLQC2 1</t>
  </si>
  <si>
    <t>HLQC3 1</t>
  </si>
  <si>
    <t>HLQC4 1</t>
  </si>
  <si>
    <t>HLQC5 1</t>
  </si>
  <si>
    <t>HLQC6 1</t>
  </si>
  <si>
    <t>HLQC1 2</t>
  </si>
  <si>
    <t>HLQC2 2</t>
  </si>
  <si>
    <t>HLQC3 2</t>
  </si>
  <si>
    <t>HLQC4 2</t>
  </si>
  <si>
    <t>HLQC5 2</t>
  </si>
  <si>
    <t>HLQC6 2</t>
  </si>
  <si>
    <t>HLQC1 3</t>
  </si>
  <si>
    <t>HLQC2 3</t>
  </si>
  <si>
    <t>HLQC3 3</t>
  </si>
  <si>
    <t>HLQC4 3</t>
  </si>
  <si>
    <t>HLQC5 3</t>
  </si>
  <si>
    <t>HLQC6 3</t>
  </si>
  <si>
    <t>LLQC</t>
  </si>
  <si>
    <t>LQC</t>
  </si>
  <si>
    <t>MQC</t>
  </si>
  <si>
    <t>HQC</t>
  </si>
  <si>
    <t>HLQC</t>
  </si>
  <si>
    <t>WRONG HQC/HLQC</t>
  </si>
  <si>
    <t>T1D-1?</t>
  </si>
  <si>
    <t>Extraction</t>
  </si>
  <si>
    <t>NoInj</t>
  </si>
  <si>
    <t>Extracted Total Blank 1-3 times measured</t>
  </si>
  <si>
    <t>Extracted Matrix Blank 1-3 times measured</t>
  </si>
  <si>
    <t>Extracted calibration 1</t>
  </si>
  <si>
    <t>Extracted calibration 2</t>
  </si>
  <si>
    <t>Extracted calibration 3</t>
  </si>
  <si>
    <t>Extract 1 - 3 times measured</t>
  </si>
  <si>
    <t>Extract 2 - 3 times measured</t>
  </si>
  <si>
    <t>Extract 3 - 3 times measured</t>
  </si>
  <si>
    <t>Extract 4 - 3 times measured</t>
  </si>
  <si>
    <t>Extract 5 - 3 times measured</t>
  </si>
  <si>
    <t>Extract 6 - 3 times measured</t>
  </si>
  <si>
    <t>Extracted Total Blank 2-3 times measured</t>
  </si>
  <si>
    <t>Extracted Matrix Blank 2-3 times measured</t>
  </si>
  <si>
    <t>Extracted Total Blank 3-3 times measured</t>
  </si>
  <si>
    <t>Total Blank 4 1 2</t>
  </si>
  <si>
    <t>This part was repeated incl. Extraction as HQC and HLQC were wrongly prepared (+ 3x3 Matrix blank)</t>
  </si>
  <si>
    <t>Total Blank 4 2 2</t>
  </si>
  <si>
    <t>Total Blank 4 3 2</t>
  </si>
  <si>
    <t>Total Blank 5 1 2</t>
  </si>
  <si>
    <t>Total Blank 5 2 2</t>
  </si>
  <si>
    <t>Total Blank 5 3 2</t>
  </si>
  <si>
    <t>Total Blank 6 1 2</t>
  </si>
  <si>
    <t>Total Blank 6 2 2</t>
  </si>
  <si>
    <t>Total Blank 6 3 2</t>
  </si>
  <si>
    <t>Pooled sample (6 samples in the end):</t>
  </si>
  <si>
    <t>Prepare mixture of:</t>
  </si>
  <si>
    <r>
      <t>·</t>
    </r>
    <r>
      <rPr>
        <sz val="7"/>
        <color theme="1"/>
        <rFont val="Times New Roman"/>
        <family val="1"/>
        <charset val="238"/>
      </rPr>
      <t xml:space="preserve">         </t>
    </r>
    <r>
      <rPr>
        <sz val="11"/>
        <color theme="1"/>
        <rFont val="Times New Roman"/>
        <family val="1"/>
        <charset val="238"/>
      </rPr>
      <t>100 µL NIST SRM 1950</t>
    </r>
  </si>
  <si>
    <r>
      <t>·</t>
    </r>
    <r>
      <rPr>
        <sz val="7"/>
        <color theme="1"/>
        <rFont val="Times New Roman"/>
        <family val="1"/>
        <charset val="238"/>
      </rPr>
      <t xml:space="preserve">         </t>
    </r>
    <r>
      <rPr>
        <sz val="11"/>
        <color theme="1"/>
        <rFont val="Times New Roman"/>
        <family val="1"/>
        <charset val="238"/>
      </rPr>
      <t>100 µL NIST high TAG</t>
    </r>
  </si>
  <si>
    <r>
      <t>·</t>
    </r>
    <r>
      <rPr>
        <sz val="7"/>
        <color theme="1"/>
        <rFont val="Times New Roman"/>
        <family val="1"/>
        <charset val="238"/>
      </rPr>
      <t xml:space="preserve">         </t>
    </r>
    <r>
      <rPr>
        <sz val="11"/>
        <color theme="1"/>
        <rFont val="Times New Roman"/>
        <family val="1"/>
        <charset val="238"/>
      </rPr>
      <t>100 µL NIST T1D</t>
    </r>
  </si>
  <si>
    <r>
      <t>·</t>
    </r>
    <r>
      <rPr>
        <sz val="7"/>
        <color theme="1"/>
        <rFont val="Times New Roman"/>
        <family val="1"/>
        <charset val="238"/>
      </rPr>
      <t xml:space="preserve">         </t>
    </r>
    <r>
      <rPr>
        <sz val="11"/>
        <color theme="1"/>
        <rFont val="Times New Roman"/>
        <family val="1"/>
        <charset val="238"/>
      </rPr>
      <t>100 µL NIST young AA</t>
    </r>
  </si>
  <si>
    <t>Prepare 6 times (QC 1, QC 2, QC 3, QC 4, QC 5, QC 6 - For measurements, I prepared a pooled sample of QC 1-6 and used this.)</t>
  </si>
  <si>
    <r>
      <t>·</t>
    </r>
    <r>
      <rPr>
        <sz val="7"/>
        <color theme="1"/>
        <rFont val="Times New Roman"/>
        <family val="1"/>
        <charset val="238"/>
      </rPr>
      <t xml:space="preserve">         </t>
    </r>
    <r>
      <rPr>
        <sz val="11"/>
        <color theme="1"/>
        <rFont val="Times New Roman"/>
        <family val="1"/>
        <charset val="238"/>
      </rPr>
      <t>10 µL Pooled sample + 20 µL IS d7 + 570 µL 2:8 EtOAc/IPA</t>
    </r>
  </si>
  <si>
    <t>Note: I would suggest using 120 µL of each NIST plasma in order to have some reserve.</t>
  </si>
  <si>
    <t>Calibration curve (3 x each level extracted= 18 samples):</t>
  </si>
  <si>
    <t>Stocks:</t>
  </si>
  <si>
    <t>Std 1 (provided non-labeled Ceramide Mix)</t>
  </si>
  <si>
    <t xml:space="preserve">Std 2: 250 µL Std 1 + 250 µL 2:8 EtOAc/IPA </t>
  </si>
  <si>
    <t>End volume: 450 µL</t>
  </si>
  <si>
    <t>Std 3: 50 µL Std 2 + 450 µL 2:8 EtOAc/IPA</t>
  </si>
  <si>
    <t>End volume: 400 µL</t>
  </si>
  <si>
    <t>Std 4: 100 µL Std 3 + 400 µL 2:8 EtOAc/IPA</t>
  </si>
  <si>
    <t>End volume: 250 µL</t>
  </si>
  <si>
    <t>Std 5: 250 µL Std 4 + 250 µL 2:8 EtOAc/IPA</t>
  </si>
  <si>
    <t>End volume: 100 µL</t>
  </si>
  <si>
    <t>Std 6: 400 µL Std 5 + 100 µL 2:8 EtOAc/IPA</t>
  </si>
  <si>
    <t>End volume: 500 µL</t>
  </si>
  <si>
    <t>Prepare 3 calibration lines (3 x 6):</t>
  </si>
  <si>
    <r>
      <t>·</t>
    </r>
    <r>
      <rPr>
        <sz val="7"/>
        <color theme="1"/>
        <rFont val="Times New Roman"/>
        <family val="1"/>
        <charset val="238"/>
      </rPr>
      <t xml:space="preserve">         </t>
    </r>
    <r>
      <rPr>
        <sz val="11"/>
        <color theme="1"/>
        <rFont val="Times New Roman"/>
        <family val="1"/>
        <charset val="238"/>
      </rPr>
      <t>10 µL 5% BSA + 20 µL Std(1-6) + 20 µL IS d7 + 550 µL 2:8 EtOAc/IPA</t>
    </r>
  </si>
  <si>
    <t>Matrix blank (3 samples):</t>
  </si>
  <si>
    <t>Prepare 3 times:</t>
  </si>
  <si>
    <r>
      <t>·</t>
    </r>
    <r>
      <rPr>
        <sz val="7"/>
        <color theme="1"/>
        <rFont val="Times New Roman"/>
        <family val="1"/>
        <charset val="238"/>
      </rPr>
      <t xml:space="preserve">         </t>
    </r>
    <r>
      <rPr>
        <sz val="11"/>
        <color theme="1"/>
        <rFont val="Times New Roman"/>
        <family val="1"/>
        <charset val="238"/>
      </rPr>
      <t>10 µL Pooled sample + 590 µL 2:8 EtOAc/IPA</t>
    </r>
  </si>
  <si>
    <t>Total blank ( 3 samples):</t>
  </si>
  <si>
    <r>
      <t>·</t>
    </r>
    <r>
      <rPr>
        <sz val="7"/>
        <color theme="1"/>
        <rFont val="Times New Roman"/>
        <family val="1"/>
        <charset val="238"/>
      </rPr>
      <t xml:space="preserve">         </t>
    </r>
    <r>
      <rPr>
        <sz val="11"/>
        <color theme="1"/>
        <rFont val="Times New Roman"/>
        <family val="1"/>
        <charset val="238"/>
      </rPr>
      <t>10 µL 5% BSA + 590 µL 2:8 EtOAc/IPA</t>
    </r>
  </si>
  <si>
    <t>Samples (24 samples):</t>
  </si>
  <si>
    <t>6 x NIST SRM 1950 (on the vial normal plasma is written)</t>
  </si>
  <si>
    <t>6 x NIST high TAG</t>
  </si>
  <si>
    <t>6 x NIST T1D</t>
  </si>
  <si>
    <t>6 x NIST young AA</t>
  </si>
  <si>
    <r>
      <t>·</t>
    </r>
    <r>
      <rPr>
        <sz val="7"/>
        <color theme="1"/>
        <rFont val="Times New Roman"/>
        <family val="1"/>
        <charset val="238"/>
      </rPr>
      <t xml:space="preserve">         </t>
    </r>
    <r>
      <rPr>
        <sz val="11"/>
        <color theme="1"/>
        <rFont val="Times New Roman"/>
        <family val="1"/>
        <charset val="238"/>
      </rPr>
      <t>10 µL sample + 20 µL IS d7 + 570 µL 2:8 EtOAc/IPA</t>
    </r>
  </si>
  <si>
    <t>Intra QC assay (30 samples):</t>
  </si>
  <si>
    <t>MQC = Pooled sample (100 µL 1950, 100 µL TAG, 100 µL T1D, 100 µLyoung AA prepared at the beginning)</t>
  </si>
  <si>
    <t>LLQC: 30 µL pooled sample + 60 µL H2O</t>
  </si>
  <si>
    <t>LQC: 40 µL pooled sample + 40 µL H2O</t>
  </si>
  <si>
    <t>Prepare 6 times for each level:</t>
  </si>
  <si>
    <r>
      <t>·</t>
    </r>
    <r>
      <rPr>
        <sz val="7"/>
        <color theme="1"/>
        <rFont val="Times New Roman"/>
        <family val="1"/>
        <charset val="238"/>
      </rPr>
      <t xml:space="preserve">         </t>
    </r>
    <r>
      <rPr>
        <sz val="11"/>
        <color theme="1"/>
        <rFont val="Times New Roman"/>
        <family val="1"/>
        <charset val="238"/>
      </rPr>
      <t>LLQC:</t>
    </r>
  </si>
  <si>
    <t>10 µL LLQC + 20 µL IS d7 + 570 µL 2:8 EtOAc/IPA</t>
  </si>
  <si>
    <r>
      <t>·</t>
    </r>
    <r>
      <rPr>
        <sz val="7"/>
        <color theme="1"/>
        <rFont val="Times New Roman"/>
        <family val="1"/>
        <charset val="238"/>
      </rPr>
      <t xml:space="preserve">         </t>
    </r>
    <r>
      <rPr>
        <sz val="11"/>
        <color theme="1"/>
        <rFont val="Times New Roman"/>
        <family val="1"/>
        <charset val="238"/>
      </rPr>
      <t xml:space="preserve">LQC: </t>
    </r>
  </si>
  <si>
    <t>10 µL LQC + 20 µL IS d7 + 570 µL 2:8 EtOAc/IPA</t>
  </si>
  <si>
    <r>
      <t>·</t>
    </r>
    <r>
      <rPr>
        <sz val="7"/>
        <color theme="1"/>
        <rFont val="Times New Roman"/>
        <family val="1"/>
        <charset val="238"/>
      </rPr>
      <t xml:space="preserve">         </t>
    </r>
    <r>
      <rPr>
        <sz val="11"/>
        <color theme="1"/>
        <rFont val="Times New Roman"/>
        <family val="1"/>
        <charset val="238"/>
      </rPr>
      <t>MQC:</t>
    </r>
  </si>
  <si>
    <t>10 µL MQC + 20 µL IS d7 + 570 µL 2:8 EtOAc/IPA</t>
  </si>
  <si>
    <r>
      <t>·</t>
    </r>
    <r>
      <rPr>
        <sz val="7"/>
        <color theme="1"/>
        <rFont val="Times New Roman"/>
        <family val="1"/>
        <charset val="238"/>
      </rPr>
      <t xml:space="preserve">         </t>
    </r>
    <r>
      <rPr>
        <sz val="11"/>
        <color theme="1"/>
        <rFont val="Times New Roman"/>
        <family val="1"/>
        <charset val="238"/>
      </rPr>
      <t>HQC:</t>
    </r>
  </si>
  <si>
    <t>10 µL MQC + 10 µL Std3 + 20 µL IS d7 + 560 µL 2:8 EtOAc/IPA</t>
  </si>
  <si>
    <r>
      <t>·</t>
    </r>
    <r>
      <rPr>
        <sz val="7"/>
        <color theme="1"/>
        <rFont val="Times New Roman"/>
        <family val="1"/>
        <charset val="238"/>
      </rPr>
      <t xml:space="preserve">         </t>
    </r>
    <r>
      <rPr>
        <sz val="11"/>
        <color theme="1"/>
        <rFont val="Times New Roman"/>
        <family val="1"/>
        <charset val="238"/>
      </rPr>
      <t>HLQC:</t>
    </r>
  </si>
  <si>
    <t>10 µL MQC + 20 µL Std3 + 20 µL IS d7 + 550 µL 2:8 EtOAc/IPA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</si>
</sst>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2" x14ac:knownFonts="1">
    <font>
      <sz val="11"/>
      <color theme="1"/>
      <name val="Calibri"/>
      <family val="2"/>
      <scheme val="minor"/>
    </font>
    <font>
      <sz val="12"/>
      <color theme="1"/>
      <name val="Calibri"/>
      <family val="2"/>
      <scheme val="minor"/>
    </font>
    <font>
      <sz val="12"/>
      <color theme="1"/>
      <name val="Calibri"/>
      <family val="2"/>
    </font>
    <font>
      <sz val="12"/>
      <color theme="1"/>
      <name val="Times New Roman"/>
      <family val="1"/>
    </font>
    <font>
      <u/>
      <sz val="11"/>
      <color theme="10"/>
      <name val="Calibri"/>
      <family val="2"/>
      <scheme val="minor"/>
    </font>
    <font>
      <b/>
      <sz val="12"/>
      <color theme="1"/>
      <name val="Calibri"/>
      <family val="2"/>
      <scheme val="minor"/>
    </font>
    <font>
      <vertAlign val="subscript"/>
      <sz val="12"/>
      <color theme="1"/>
      <name val="Calibri"/>
      <family val="2"/>
      <scheme val="minor"/>
    </font>
    <font>
      <b/>
      <sz val="11"/>
      <color rgb="FF000000"/>
      <name val="Calibri"/>
      <family val="2"/>
      <charset val="1"/>
    </font>
    <font>
      <u/>
      <sz val="12"/>
      <color theme="10"/>
      <name val="Calibri"/>
      <family val="2"/>
      <scheme val="minor"/>
    </font>
    <font>
      <b/>
      <sz val="20"/>
      <color theme="1"/>
      <name val="Calibri"/>
      <family val="2"/>
      <scheme val="minor"/>
    </font>
    <font>
      <sz val="20"/>
      <color theme="1"/>
      <name val="Calibri"/>
      <family val="2"/>
      <scheme val="minor"/>
    </font>
    <font>
      <b/>
      <u/>
      <sz val="12"/>
      <color theme="1"/>
      <name val="Calibri"/>
      <family val="2"/>
      <scheme val="minor"/>
    </font>
    <font>
      <i/>
      <sz val="12"/>
      <color theme="1"/>
      <name val="Calibri"/>
      <family val="2"/>
      <scheme val="minor"/>
    </font>
    <font>
      <sz val="12"/>
      <color theme="1"/>
      <name val="Symbol"/>
      <family val="1"/>
      <charset val="2"/>
    </font>
    <font>
      <b/>
      <sz val="11"/>
      <color theme="1"/>
      <name val="Calibri"/>
      <family val="2"/>
      <scheme val="minor"/>
    </font>
    <font>
      <sz val="12"/>
      <color theme="1"/>
      <name val="Arial"/>
      <family val="2"/>
      <charset val="238"/>
    </font>
    <font>
      <sz val="12"/>
      <color rgb="FFFF0000"/>
      <name val="Arial"/>
      <family val="2"/>
      <charset val="238"/>
    </font>
    <font>
      <sz val="11"/>
      <color theme="1"/>
      <name val="Calibri"/>
      <family val="2"/>
      <charset val="238"/>
      <scheme val="minor"/>
    </font>
    <font>
      <sz val="11"/>
      <color theme="1"/>
      <name val="Times New Roman"/>
      <family val="1"/>
      <charset val="238"/>
    </font>
    <font>
      <sz val="11"/>
      <color theme="1"/>
      <name val="Symbol"/>
      <family val="1"/>
      <charset val="2"/>
    </font>
    <font>
      <sz val="7"/>
      <color theme="1"/>
      <name val="Times New Roman"/>
      <family val="1"/>
      <charset val="238"/>
    </font>
    <font>
      <sz val="11"/>
      <name val="Calibri"/>
      <family val="2"/>
      <scheme val="minor"/>
    </font>
  </fonts>
  <fills count="10">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FF00"/>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auto="1"/>
      </right>
      <top style="medium">
        <color auto="1"/>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17" fillId="0" borderId="0"/>
  </cellStyleXfs>
  <cellXfs count="277">
    <xf numFmtId="0" fontId="0" fillId="0" borderId="0" xfId="0"/>
    <xf numFmtId="0" fontId="1" fillId="0" borderId="5" xfId="0" applyFont="1" applyBorder="1" applyAlignment="1">
      <alignment vertical="center" wrapText="1"/>
    </xf>
    <xf numFmtId="0" fontId="3" fillId="0" borderId="0" xfId="0" applyFont="1" applyAlignment="1">
      <alignment horizontal="left" vertical="center" indent="5"/>
    </xf>
    <xf numFmtId="0" fontId="3" fillId="0" borderId="0" xfId="0" applyFont="1" applyAlignment="1" applyProtection="1">
      <alignment horizontal="left" vertical="center" indent="5"/>
      <protection locked="0"/>
    </xf>
    <xf numFmtId="0" fontId="1" fillId="0" borderId="1" xfId="0" applyFont="1" applyBorder="1"/>
    <xf numFmtId="0" fontId="1" fillId="0" borderId="9" xfId="0" applyFont="1" applyBorder="1" applyAlignment="1">
      <alignment vertical="center" wrapText="1"/>
    </xf>
    <xf numFmtId="0" fontId="1" fillId="4" borderId="1" xfId="0" applyFont="1" applyFill="1" applyBorder="1" applyAlignment="1">
      <alignment horizontal="center"/>
    </xf>
    <xf numFmtId="0" fontId="1" fillId="4" borderId="8" xfId="0" applyFont="1" applyFill="1" applyBorder="1" applyAlignment="1" applyProtection="1">
      <alignment horizontal="center"/>
      <protection locked="0"/>
    </xf>
    <xf numFmtId="0" fontId="1" fillId="4" borderId="8" xfId="0" applyFont="1" applyFill="1" applyBorder="1" applyAlignment="1">
      <alignment horizontal="center"/>
    </xf>
    <xf numFmtId="0" fontId="1" fillId="4" borderId="1"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0" fillId="0" borderId="0" xfId="0" applyFill="1"/>
    <xf numFmtId="0" fontId="0" fillId="0" borderId="0" xfId="0" applyFont="1" applyBorder="1"/>
    <xf numFmtId="0" fontId="0" fillId="0" borderId="0" xfId="0" applyFont="1" applyFill="1" applyBorder="1"/>
    <xf numFmtId="0" fontId="0" fillId="0" borderId="0" xfId="0" applyFont="1" applyFill="1" applyBorder="1" applyAlignment="1">
      <alignment horizontal="center"/>
    </xf>
    <xf numFmtId="0" fontId="0" fillId="0" borderId="0" xfId="0" applyFont="1" applyBorder="1" applyAlignment="1">
      <alignment horizontal="center"/>
    </xf>
    <xf numFmtId="0" fontId="0" fillId="4" borderId="1" xfId="0" applyFont="1" applyFill="1" applyBorder="1" applyAlignment="1">
      <alignment horizontal="center"/>
    </xf>
    <xf numFmtId="0" fontId="1" fillId="4" borderId="3"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xf numFmtId="0" fontId="8" fillId="0" borderId="1" xfId="1" quotePrefix="1" applyFont="1" applyBorder="1"/>
    <xf numFmtId="0" fontId="1" fillId="0" borderId="0" xfId="0" applyFont="1" applyProtection="1">
      <protection locked="0"/>
    </xf>
    <xf numFmtId="0" fontId="8" fillId="0" borderId="0" xfId="1" applyFont="1"/>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 fillId="0" borderId="8" xfId="0" applyFont="1" applyBorder="1" applyAlignment="1">
      <alignment horizontal="center" vertical="center"/>
    </xf>
    <xf numFmtId="0" fontId="1" fillId="0" borderId="2" xfId="0" quotePrefix="1" applyFont="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right" vertical="center" wrapText="1"/>
    </xf>
    <xf numFmtId="0" fontId="1" fillId="2" borderId="3" xfId="0" applyFont="1" applyFill="1" applyBorder="1" applyAlignment="1">
      <alignment horizontal="center" vertical="center" wrapText="1"/>
    </xf>
    <xf numFmtId="0" fontId="1" fillId="3" borderId="5" xfId="0" applyFont="1" applyFill="1" applyBorder="1" applyAlignment="1">
      <alignment horizontal="right" vertical="center" wrapText="1"/>
    </xf>
    <xf numFmtId="0" fontId="1" fillId="0" borderId="1" xfId="0" applyFont="1" applyBorder="1" applyAlignment="1" applyProtection="1">
      <alignment horizontal="right" vertical="center" wrapText="1"/>
      <protection locked="0"/>
    </xf>
    <xf numFmtId="0" fontId="0" fillId="0" borderId="10" xfId="0" applyFont="1" applyBorder="1" applyAlignment="1">
      <alignment horizontal="right" vertical="center"/>
    </xf>
    <xf numFmtId="0" fontId="0" fillId="0" borderId="11" xfId="0" applyFont="1" applyBorder="1" applyAlignment="1">
      <alignment horizontal="right" vertical="center"/>
    </xf>
    <xf numFmtId="0" fontId="0" fillId="0" borderId="12" xfId="0" applyFont="1" applyBorder="1" applyAlignment="1">
      <alignment horizontal="right" vertical="center"/>
    </xf>
    <xf numFmtId="0" fontId="0" fillId="0" borderId="7" xfId="0" applyFont="1" applyFill="1" applyBorder="1" applyAlignment="1">
      <alignment horizontal="center" vertical="center"/>
    </xf>
    <xf numFmtId="0" fontId="7" fillId="0" borderId="0" xfId="0" applyFont="1" applyFill="1" applyBorder="1" applyAlignment="1">
      <alignment vertical="center"/>
    </xf>
    <xf numFmtId="0" fontId="1" fillId="3" borderId="3" xfId="0" quotePrefix="1" applyNumberFormat="1" applyFont="1" applyFill="1" applyBorder="1" applyAlignment="1">
      <alignment horizontal="right"/>
    </xf>
    <xf numFmtId="0" fontId="5" fillId="3" borderId="12" xfId="0" applyFont="1" applyFill="1" applyBorder="1" applyAlignment="1">
      <alignment horizontal="center" vertical="center"/>
    </xf>
    <xf numFmtId="0" fontId="5" fillId="3" borderId="1" xfId="0" applyFont="1" applyFill="1" applyBorder="1" applyAlignment="1">
      <alignment horizontal="center" vertical="center"/>
    </xf>
    <xf numFmtId="0" fontId="1" fillId="4" borderId="3" xfId="0" applyFont="1" applyFill="1" applyBorder="1" applyAlignment="1">
      <alignment horizontal="center" vertical="center"/>
    </xf>
    <xf numFmtId="0" fontId="1" fillId="3" borderId="5" xfId="0" applyFont="1" applyFill="1" applyBorder="1" applyAlignment="1">
      <alignment horizontal="right" vertical="center" wrapText="1"/>
    </xf>
    <xf numFmtId="0" fontId="0" fillId="0" borderId="0" xfId="0" applyBorder="1"/>
    <xf numFmtId="0" fontId="9" fillId="0" borderId="11" xfId="0" applyFont="1" applyBorder="1" applyAlignment="1">
      <alignment vertical="center" textRotation="90"/>
    </xf>
    <xf numFmtId="0" fontId="1" fillId="0" borderId="15" xfId="0" applyFont="1" applyBorder="1"/>
    <xf numFmtId="0" fontId="5" fillId="0" borderId="5" xfId="0" applyFont="1" applyBorder="1" applyAlignment="1">
      <alignment horizontal="center" vertical="center" wrapText="1"/>
    </xf>
    <xf numFmtId="0" fontId="1" fillId="0" borderId="1" xfId="0" applyFont="1" applyBorder="1" applyAlignment="1">
      <alignment horizontal="right" vertical="center"/>
    </xf>
    <xf numFmtId="0" fontId="4" fillId="0" borderId="1" xfId="1" quotePrefix="1" applyBorder="1"/>
    <xf numFmtId="0" fontId="4" fillId="0" borderId="1" xfId="1" quotePrefix="1" applyBorder="1" applyAlignment="1">
      <alignment vertical="center" wrapText="1"/>
    </xf>
    <xf numFmtId="0" fontId="1" fillId="3" borderId="5" xfId="0" applyFont="1" applyFill="1" applyBorder="1" applyAlignment="1">
      <alignment horizontal="right" vertical="center" wrapText="1"/>
    </xf>
    <xf numFmtId="0" fontId="10" fillId="0" borderId="0" xfId="0" applyFont="1" applyAlignment="1">
      <alignment vertical="center"/>
    </xf>
    <xf numFmtId="0" fontId="9" fillId="0" borderId="0" xfId="0" applyFont="1" applyAlignment="1">
      <alignment vertical="center"/>
    </xf>
    <xf numFmtId="0" fontId="1" fillId="4" borderId="1" xfId="0" applyFont="1" applyFill="1" applyBorder="1" applyAlignment="1">
      <alignment horizontal="right"/>
    </xf>
    <xf numFmtId="0" fontId="1" fillId="3" borderId="1" xfId="0" applyFont="1" applyFill="1" applyBorder="1"/>
    <xf numFmtId="0" fontId="5" fillId="4" borderId="5"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3" borderId="5" xfId="0" applyFont="1" applyFill="1" applyBorder="1" applyAlignment="1">
      <alignment horizontal="right" vertical="center" wrapText="1"/>
    </xf>
    <xf numFmtId="0" fontId="1" fillId="0" borderId="13" xfId="0" applyFont="1" applyFill="1" applyBorder="1" applyAlignment="1">
      <alignment horizontal="center" vertical="center" wrapText="1"/>
    </xf>
    <xf numFmtId="0" fontId="1" fillId="8" borderId="5" xfId="0" applyFont="1" applyFill="1" applyBorder="1" applyAlignment="1">
      <alignment horizontal="center" vertical="center" wrapText="1"/>
    </xf>
    <xf numFmtId="2" fontId="1" fillId="0" borderId="0" xfId="0" applyNumberFormat="1" applyFont="1" applyBorder="1" applyAlignment="1">
      <alignment vertical="center" wrapText="1"/>
    </xf>
    <xf numFmtId="2" fontId="1" fillId="0" borderId="13" xfId="0" applyNumberFormat="1" applyFont="1" applyBorder="1" applyAlignment="1">
      <alignment vertical="center" wrapText="1"/>
    </xf>
    <xf numFmtId="0" fontId="1" fillId="0" borderId="0" xfId="0" applyFont="1" applyFill="1" applyBorder="1" applyAlignment="1">
      <alignment horizontal="right" vertical="center" wrapText="1"/>
    </xf>
    <xf numFmtId="0" fontId="1" fillId="0" borderId="4"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11" xfId="0" applyFont="1" applyFill="1" applyBorder="1" applyAlignment="1">
      <alignment horizontal="center" vertical="center" wrapText="1"/>
    </xf>
    <xf numFmtId="2" fontId="1" fillId="0" borderId="12" xfId="0" applyNumberFormat="1" applyFont="1" applyBorder="1" applyAlignment="1">
      <alignment vertical="center" wrapText="1"/>
    </xf>
    <xf numFmtId="0" fontId="1" fillId="0" borderId="6" xfId="0" applyFont="1" applyFill="1" applyBorder="1" applyAlignment="1">
      <alignment horizontal="center" vertical="center" wrapText="1"/>
    </xf>
    <xf numFmtId="2" fontId="1" fillId="0" borderId="4" xfId="0" applyNumberFormat="1" applyFont="1" applyBorder="1" applyAlignment="1">
      <alignment vertical="center" wrapText="1"/>
    </xf>
    <xf numFmtId="2" fontId="1" fillId="0" borderId="3" xfId="0" applyNumberFormat="1" applyFont="1" applyBorder="1" applyAlignment="1">
      <alignment vertical="center" wrapText="1"/>
    </xf>
    <xf numFmtId="2" fontId="1" fillId="0" borderId="6" xfId="0" applyNumberFormat="1" applyFont="1" applyBorder="1" applyAlignment="1">
      <alignment vertical="center" wrapText="1"/>
    </xf>
    <xf numFmtId="0" fontId="1" fillId="8" borderId="0" xfId="0" applyFont="1" applyFill="1" applyBorder="1" applyAlignment="1">
      <alignment horizontal="center" vertical="center" wrapText="1"/>
    </xf>
    <xf numFmtId="0" fontId="1" fillId="8" borderId="11"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3" borderId="3" xfId="0" applyFont="1" applyFill="1" applyBorder="1" applyAlignment="1">
      <alignment horizontal="right" vertical="center" wrapText="1"/>
    </xf>
    <xf numFmtId="0" fontId="5" fillId="4"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3" borderId="5" xfId="0" applyFont="1" applyFill="1" applyBorder="1" applyAlignment="1">
      <alignment horizontal="right" vertical="center" wrapText="1"/>
    </xf>
    <xf numFmtId="0" fontId="1" fillId="0" borderId="2" xfId="0" applyFont="1" applyBorder="1" applyAlignment="1">
      <alignment vertical="center" wrapText="1"/>
    </xf>
    <xf numFmtId="0" fontId="1" fillId="0" borderId="13" xfId="0" applyFont="1" applyFill="1" applyBorder="1" applyAlignment="1">
      <alignment horizontal="center" vertical="center" wrapText="1"/>
    </xf>
    <xf numFmtId="0" fontId="14" fillId="0" borderId="0" xfId="0" applyFont="1"/>
    <xf numFmtId="1" fontId="1" fillId="0" borderId="12" xfId="0" applyNumberFormat="1" applyFont="1" applyBorder="1" applyAlignment="1">
      <alignment vertical="center" wrapText="1"/>
    </xf>
    <xf numFmtId="1" fontId="1" fillId="0" borderId="13" xfId="0" applyNumberFormat="1" applyFont="1" applyBorder="1" applyAlignment="1">
      <alignment vertical="center" wrapText="1"/>
    </xf>
    <xf numFmtId="1" fontId="1" fillId="0" borderId="13" xfId="0" applyNumberFormat="1" applyFont="1" applyFill="1" applyBorder="1" applyAlignment="1">
      <alignment horizontal="center" vertical="center" wrapText="1"/>
    </xf>
    <xf numFmtId="1" fontId="1" fillId="0" borderId="6" xfId="0" applyNumberFormat="1" applyFont="1" applyBorder="1" applyAlignment="1">
      <alignment vertical="center" wrapText="1"/>
    </xf>
    <xf numFmtId="1" fontId="1" fillId="0" borderId="4" xfId="0" applyNumberFormat="1" applyFont="1" applyBorder="1" applyAlignment="1">
      <alignment vertical="center" wrapText="1"/>
    </xf>
    <xf numFmtId="1" fontId="1" fillId="0" borderId="3" xfId="0" applyNumberFormat="1" applyFont="1" applyBorder="1" applyAlignment="1">
      <alignment vertical="center" wrapText="1"/>
    </xf>
    <xf numFmtId="1" fontId="1" fillId="0" borderId="4" xfId="0" applyNumberFormat="1" applyFont="1" applyFill="1" applyBorder="1" applyAlignment="1">
      <alignment horizontal="center" vertical="center" wrapText="1"/>
    </xf>
    <xf numFmtId="1" fontId="1" fillId="0" borderId="6" xfId="0" applyNumberFormat="1" applyFont="1" applyFill="1" applyBorder="1" applyAlignment="1">
      <alignment horizontal="center" vertical="center" wrapText="1"/>
    </xf>
    <xf numFmtId="1" fontId="1" fillId="0" borderId="3" xfId="0" applyNumberFormat="1" applyFont="1" applyFill="1" applyBorder="1" applyAlignment="1">
      <alignment horizontal="center" vertical="center" wrapText="1"/>
    </xf>
    <xf numFmtId="0" fontId="15" fillId="0" borderId="0" xfId="2" applyFont="1" applyBorder="1" applyAlignment="1">
      <alignment horizontal="center"/>
    </xf>
    <xf numFmtId="2" fontId="15" fillId="0" borderId="0" xfId="2" applyNumberFormat="1" applyFont="1" applyBorder="1" applyAlignment="1">
      <alignment horizontal="center" vertical="center"/>
    </xf>
    <xf numFmtId="2" fontId="15" fillId="0" borderId="0" xfId="2" applyNumberFormat="1" applyFont="1" applyBorder="1" applyAlignment="1">
      <alignment horizontal="center"/>
    </xf>
    <xf numFmtId="2" fontId="15" fillId="0" borderId="0" xfId="2" applyNumberFormat="1" applyFont="1" applyBorder="1" applyAlignment="1">
      <alignment horizontal="center" vertical="center" wrapText="1"/>
    </xf>
    <xf numFmtId="0" fontId="15" fillId="0" borderId="0" xfId="2" applyFont="1" applyAlignment="1">
      <alignment horizontal="center"/>
    </xf>
    <xf numFmtId="164" fontId="15" fillId="0" borderId="0" xfId="2" applyNumberFormat="1" applyFont="1" applyBorder="1" applyAlignment="1">
      <alignment horizontal="center"/>
    </xf>
    <xf numFmtId="2" fontId="16" fillId="0" borderId="0" xfId="2" applyNumberFormat="1" applyFont="1" applyBorder="1" applyAlignment="1">
      <alignment horizontal="center"/>
    </xf>
    <xf numFmtId="0" fontId="16" fillId="0" borderId="0" xfId="2" applyFont="1" applyBorder="1" applyAlignment="1">
      <alignment horizontal="center"/>
    </xf>
    <xf numFmtId="2" fontId="16" fillId="0" borderId="0" xfId="2" applyNumberFormat="1" applyFont="1" applyBorder="1" applyAlignment="1">
      <alignment horizontal="center" vertical="center" wrapText="1"/>
    </xf>
    <xf numFmtId="164" fontId="16" fillId="0" borderId="0" xfId="2" applyNumberFormat="1" applyFont="1" applyBorder="1" applyAlignment="1">
      <alignment horizontal="center"/>
    </xf>
    <xf numFmtId="2" fontId="15" fillId="9" borderId="0" xfId="2" applyNumberFormat="1" applyFont="1" applyFill="1" applyBorder="1" applyAlignment="1">
      <alignment horizontal="center" vertical="center" wrapText="1"/>
    </xf>
    <xf numFmtId="2" fontId="15" fillId="0" borderId="0" xfId="2" applyNumberFormat="1" applyFont="1" applyAlignment="1">
      <alignment horizontal="center"/>
    </xf>
    <xf numFmtId="0" fontId="15" fillId="0" borderId="0" xfId="2" applyFont="1" applyBorder="1" applyAlignment="1">
      <alignment horizontal="center" vertical="center"/>
    </xf>
    <xf numFmtId="2" fontId="15" fillId="9" borderId="0" xfId="2" applyNumberFormat="1" applyFont="1" applyFill="1" applyAlignment="1">
      <alignment horizontal="center"/>
    </xf>
    <xf numFmtId="0" fontId="16" fillId="0" borderId="0" xfId="2" applyFont="1" applyBorder="1" applyAlignment="1">
      <alignment horizontal="center" vertical="center"/>
    </xf>
    <xf numFmtId="2" fontId="16" fillId="0" borderId="0" xfId="2" applyNumberFormat="1" applyFont="1" applyAlignment="1">
      <alignment horizontal="center"/>
    </xf>
    <xf numFmtId="2" fontId="16" fillId="0" borderId="0" xfId="2" applyNumberFormat="1" applyFont="1" applyBorder="1" applyAlignment="1">
      <alignment horizontal="center" vertical="center"/>
    </xf>
    <xf numFmtId="2" fontId="15" fillId="9" borderId="0" xfId="2" applyNumberFormat="1" applyFont="1" applyFill="1" applyBorder="1" applyAlignment="1">
      <alignment horizontal="center" vertical="center"/>
    </xf>
    <xf numFmtId="0" fontId="1" fillId="3" borderId="3" xfId="0" applyFont="1" applyFill="1" applyBorder="1"/>
    <xf numFmtId="0" fontId="18" fillId="0" borderId="0" xfId="0" applyFont="1" applyAlignment="1">
      <alignment vertical="center"/>
    </xf>
    <xf numFmtId="0" fontId="19" fillId="0" borderId="0" xfId="0" applyFont="1" applyAlignment="1">
      <alignment horizontal="left" vertical="center" indent="5"/>
    </xf>
    <xf numFmtId="0" fontId="18" fillId="0" borderId="0" xfId="0" applyFont="1" applyAlignment="1">
      <alignment horizontal="left" vertical="center" indent="5"/>
    </xf>
    <xf numFmtId="3" fontId="0" fillId="0" borderId="2" xfId="0" applyNumberFormat="1" applyFont="1" applyFill="1" applyBorder="1" applyAlignment="1">
      <alignment horizontal="center" vertical="center"/>
    </xf>
    <xf numFmtId="0" fontId="21" fillId="0" borderId="7" xfId="1" applyFont="1" applyFill="1" applyBorder="1" applyAlignment="1">
      <alignment horizontal="center" vertical="center"/>
    </xf>
    <xf numFmtId="0" fontId="10" fillId="2" borderId="10"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14"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3"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8" xfId="0" applyFont="1" applyFill="1" applyBorder="1" applyAlignment="1">
      <alignment horizontal="center" vertical="center" textRotation="90"/>
    </xf>
    <xf numFmtId="0" fontId="10" fillId="2" borderId="7" xfId="0" applyFont="1" applyFill="1" applyBorder="1" applyAlignment="1">
      <alignment horizontal="center" vertical="center" textRotation="90"/>
    </xf>
    <xf numFmtId="0" fontId="10" fillId="2" borderId="2" xfId="0" applyFont="1" applyFill="1" applyBorder="1" applyAlignment="1">
      <alignment horizontal="center" vertical="center" textRotation="90"/>
    </xf>
    <xf numFmtId="0" fontId="7" fillId="4" borderId="10" xfId="0" applyFont="1" applyFill="1" applyBorder="1" applyAlignment="1">
      <alignment horizontal="center" vertical="center"/>
    </xf>
    <xf numFmtId="0" fontId="7" fillId="4" borderId="12"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3" borderId="5" xfId="0" applyFont="1" applyFill="1" applyBorder="1" applyAlignment="1">
      <alignment horizontal="left" vertical="center" wrapText="1"/>
    </xf>
    <xf numFmtId="0" fontId="9" fillId="0" borderId="8" xfId="0" applyFont="1" applyBorder="1" applyAlignment="1">
      <alignment horizontal="center" vertical="center" textRotation="90"/>
    </xf>
    <xf numFmtId="0" fontId="9" fillId="0" borderId="7" xfId="0" applyFont="1" applyBorder="1" applyAlignment="1">
      <alignment horizontal="center" vertical="center" textRotation="90"/>
    </xf>
    <xf numFmtId="0" fontId="9" fillId="0" borderId="2" xfId="0" applyFont="1" applyBorder="1" applyAlignment="1">
      <alignment horizontal="center" vertical="center" textRotation="90"/>
    </xf>
    <xf numFmtId="0" fontId="9" fillId="0" borderId="6"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1" fillId="3" borderId="10" xfId="0" applyFont="1" applyFill="1" applyBorder="1" applyAlignment="1">
      <alignment horizontal="left" vertical="center" wrapText="1"/>
    </xf>
    <xf numFmtId="0" fontId="11" fillId="3" borderId="15" xfId="0" applyFont="1" applyFill="1" applyBorder="1" applyAlignment="1">
      <alignment horizontal="left" vertical="center" wrapText="1"/>
    </xf>
    <xf numFmtId="0" fontId="11" fillId="3" borderId="14" xfId="0" applyFont="1" applyFill="1" applyBorder="1" applyAlignment="1">
      <alignment horizontal="left" vertical="center" wrapText="1"/>
    </xf>
    <xf numFmtId="0" fontId="1" fillId="2" borderId="17"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3" borderId="17" xfId="0" applyFont="1" applyFill="1" applyBorder="1" applyAlignment="1">
      <alignment horizontal="left" vertical="center" wrapText="1"/>
    </xf>
    <xf numFmtId="0" fontId="1" fillId="3" borderId="16"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5" fillId="2" borderId="13" xfId="0" applyFont="1" applyFill="1" applyBorder="1" applyAlignment="1">
      <alignment horizontal="center"/>
    </xf>
    <xf numFmtId="0" fontId="5" fillId="2" borderId="5" xfId="0" applyFont="1" applyFill="1" applyBorder="1" applyAlignment="1">
      <alignment horizontal="center"/>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1" fillId="0" borderId="2" xfId="0" applyFont="1" applyBorder="1" applyAlignment="1">
      <alignment horizontal="center" vertical="center"/>
    </xf>
    <xf numFmtId="0" fontId="1" fillId="4" borderId="6"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3" fontId="1" fillId="0" borderId="6" xfId="0" applyNumberFormat="1" applyFont="1" applyBorder="1" applyAlignment="1">
      <alignment horizontal="center" vertical="center" wrapText="1"/>
    </xf>
    <xf numFmtId="3" fontId="1" fillId="0" borderId="4" xfId="0" applyNumberFormat="1" applyFont="1" applyBorder="1" applyAlignment="1">
      <alignment horizontal="center" vertical="center" wrapText="1"/>
    </xf>
    <xf numFmtId="3" fontId="1" fillId="0" borderId="3" xfId="0" applyNumberFormat="1" applyFont="1" applyBorder="1" applyAlignment="1">
      <alignment horizontal="center" vertical="center" wrapText="1"/>
    </xf>
    <xf numFmtId="0" fontId="5" fillId="2" borderId="4" xfId="0" applyFont="1" applyFill="1" applyBorder="1" applyAlignment="1">
      <alignment horizontal="center"/>
    </xf>
    <xf numFmtId="0" fontId="5" fillId="2" borderId="3" xfId="0" applyFont="1" applyFill="1" applyBorder="1" applyAlignment="1">
      <alignment horizontal="center"/>
    </xf>
    <xf numFmtId="0" fontId="1" fillId="0" borderId="6" xfId="0" applyFont="1" applyBorder="1" applyAlignment="1">
      <alignment vertical="center" wrapText="1"/>
    </xf>
    <xf numFmtId="0" fontId="1" fillId="0" borderId="3" xfId="0" applyFont="1" applyBorder="1" applyAlignment="1">
      <alignment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0" borderId="4" xfId="0" applyFont="1" applyBorder="1" applyAlignment="1">
      <alignment vertical="center" wrapText="1"/>
    </xf>
    <xf numFmtId="0" fontId="9" fillId="0" borderId="10" xfId="0" applyFont="1" applyBorder="1" applyAlignment="1">
      <alignment horizontal="center" vertical="center"/>
    </xf>
    <xf numFmtId="0" fontId="9" fillId="0" borderId="15" xfId="0" applyFont="1" applyBorder="1" applyAlignment="1">
      <alignment horizontal="center" vertical="center"/>
    </xf>
    <xf numFmtId="0" fontId="9" fillId="0" borderId="14"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5" xfId="0" applyFont="1" applyBorder="1" applyAlignment="1">
      <alignment horizontal="center"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5" fillId="2" borderId="6" xfId="0" applyFont="1" applyFill="1" applyBorder="1" applyAlignment="1">
      <alignment horizontal="center"/>
    </xf>
    <xf numFmtId="0" fontId="1" fillId="2" borderId="4" xfId="0" applyFont="1" applyFill="1" applyBorder="1" applyAlignment="1">
      <alignment horizontal="center"/>
    </xf>
    <xf numFmtId="0" fontId="1" fillId="2" borderId="3" xfId="0" applyFont="1" applyFill="1" applyBorder="1" applyAlignment="1">
      <alignment horizontal="center"/>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 fillId="3" borderId="14" xfId="0" applyFont="1" applyFill="1" applyBorder="1" applyAlignment="1">
      <alignment horizontal="right" vertical="center" wrapText="1"/>
    </xf>
    <xf numFmtId="0" fontId="1" fillId="3" borderId="5" xfId="0" applyFont="1" applyFill="1" applyBorder="1" applyAlignment="1">
      <alignment horizontal="right" vertical="center" wrapText="1"/>
    </xf>
    <xf numFmtId="0" fontId="1" fillId="0" borderId="8" xfId="0" applyFont="1" applyBorder="1" applyAlignment="1">
      <alignment vertical="center" wrapText="1"/>
    </xf>
    <xf numFmtId="0" fontId="1" fillId="0" borderId="2" xfId="0" applyFont="1" applyBorder="1" applyAlignment="1">
      <alignment vertical="center" wrapText="1"/>
    </xf>
    <xf numFmtId="0" fontId="9" fillId="7" borderId="10" xfId="0" applyFont="1" applyFill="1" applyBorder="1" applyAlignment="1">
      <alignment horizontal="center" vertical="center"/>
    </xf>
    <xf numFmtId="0" fontId="9" fillId="7" borderId="15" xfId="0" applyFont="1" applyFill="1" applyBorder="1" applyAlignment="1">
      <alignment horizontal="center" vertical="center"/>
    </xf>
    <xf numFmtId="0" fontId="9" fillId="7" borderId="14"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13" xfId="0" applyFont="1" applyFill="1" applyBorder="1" applyAlignment="1">
      <alignment horizontal="center" vertical="center"/>
    </xf>
    <xf numFmtId="0" fontId="9" fillId="7" borderId="5" xfId="0" applyFont="1" applyFill="1" applyBorder="1" applyAlignment="1">
      <alignment horizontal="center" vertical="center"/>
    </xf>
    <xf numFmtId="0" fontId="9" fillId="7" borderId="7" xfId="0" applyFont="1" applyFill="1" applyBorder="1" applyAlignment="1">
      <alignment horizontal="center" vertical="center" textRotation="90"/>
    </xf>
    <xf numFmtId="0" fontId="5" fillId="2" borderId="6"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4" borderId="6" xfId="0" applyFont="1" applyFill="1" applyBorder="1" applyAlignment="1">
      <alignment horizontal="center" vertical="center"/>
    </xf>
    <xf numFmtId="0" fontId="1" fillId="4" borderId="3" xfId="0" applyFont="1" applyFill="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13" xfId="0" applyFont="1" applyBorder="1" applyAlignment="1">
      <alignment horizontal="center" vertical="center"/>
    </xf>
    <xf numFmtId="0" fontId="1" fillId="0" borderId="5" xfId="0" applyFont="1" applyBorder="1" applyAlignment="1">
      <alignment horizontal="center" vertical="center"/>
    </xf>
    <xf numFmtId="0" fontId="0" fillId="0" borderId="6"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8" xfId="0" applyBorder="1" applyAlignment="1">
      <alignment horizontal="center" vertical="center" textRotation="90"/>
    </xf>
    <xf numFmtId="0" fontId="0" fillId="0" borderId="7" xfId="0" applyBorder="1" applyAlignment="1">
      <alignment horizontal="center" vertical="center" textRotation="90"/>
    </xf>
    <xf numFmtId="0" fontId="0" fillId="0" borderId="2" xfId="0" applyBorder="1" applyAlignment="1">
      <alignment horizontal="center" vertical="center" textRotation="90"/>
    </xf>
    <xf numFmtId="0" fontId="9" fillId="7" borderId="14" xfId="0" applyFont="1" applyFill="1" applyBorder="1" applyAlignment="1">
      <alignment horizontal="center" vertical="center" textRotation="90"/>
    </xf>
    <xf numFmtId="0" fontId="9" fillId="7" borderId="9" xfId="0" applyFont="1" applyFill="1" applyBorder="1" applyAlignment="1">
      <alignment horizontal="center" vertical="center" textRotation="90"/>
    </xf>
    <xf numFmtId="0" fontId="9" fillId="7" borderId="5" xfId="0" applyFont="1" applyFill="1" applyBorder="1" applyAlignment="1">
      <alignment horizontal="center" vertical="center" textRotation="90"/>
    </xf>
    <xf numFmtId="0" fontId="9" fillId="7" borderId="6" xfId="0" applyFont="1" applyFill="1" applyBorder="1" applyAlignment="1">
      <alignment horizontal="center" vertical="center"/>
    </xf>
    <xf numFmtId="0" fontId="9" fillId="7" borderId="4" xfId="0" applyFont="1" applyFill="1" applyBorder="1" applyAlignment="1">
      <alignment horizontal="center" vertical="center"/>
    </xf>
    <xf numFmtId="0" fontId="9" fillId="7" borderId="3"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3" xfId="0" applyFont="1" applyFill="1" applyBorder="1" applyAlignment="1">
      <alignment horizontal="center" vertical="center"/>
    </xf>
    <xf numFmtId="0" fontId="1" fillId="4" borderId="6" xfId="0" applyFont="1" applyFill="1" applyBorder="1" applyAlignment="1">
      <alignment horizontal="center"/>
    </xf>
    <xf numFmtId="0" fontId="1" fillId="4" borderId="4" xfId="0" applyFont="1" applyFill="1" applyBorder="1" applyAlignment="1">
      <alignment horizontal="center"/>
    </xf>
    <xf numFmtId="0" fontId="1" fillId="4" borderId="3" xfId="0" applyFont="1" applyFill="1" applyBorder="1" applyAlignment="1">
      <alignment horizontal="center"/>
    </xf>
    <xf numFmtId="0" fontId="9" fillId="6" borderId="10" xfId="0" applyFont="1" applyFill="1" applyBorder="1" applyAlignment="1">
      <alignment horizontal="center" vertical="center"/>
    </xf>
    <xf numFmtId="0" fontId="9" fillId="6" borderId="15" xfId="0" applyFont="1" applyFill="1" applyBorder="1" applyAlignment="1">
      <alignment horizontal="center" vertical="center"/>
    </xf>
    <xf numFmtId="0" fontId="9" fillId="6" borderId="14" xfId="0" applyFont="1" applyFill="1" applyBorder="1" applyAlignment="1">
      <alignment horizontal="center" vertical="center"/>
    </xf>
    <xf numFmtId="0" fontId="9" fillId="6" borderId="12" xfId="0" applyFont="1" applyFill="1" applyBorder="1" applyAlignment="1">
      <alignment horizontal="center" vertical="center"/>
    </xf>
    <xf numFmtId="0" fontId="9" fillId="6" borderId="13" xfId="0" applyFont="1" applyFill="1" applyBorder="1" applyAlignment="1">
      <alignment horizontal="center" vertical="center"/>
    </xf>
    <xf numFmtId="0" fontId="9" fillId="6" borderId="5" xfId="0" applyFont="1" applyFill="1" applyBorder="1" applyAlignment="1">
      <alignment horizontal="center" vertical="center"/>
    </xf>
    <xf numFmtId="0" fontId="9" fillId="6" borderId="8" xfId="0" applyFont="1" applyFill="1" applyBorder="1" applyAlignment="1">
      <alignment horizontal="center" vertical="center" textRotation="90"/>
    </xf>
    <xf numFmtId="0" fontId="9" fillId="6" borderId="7" xfId="0" applyFont="1" applyFill="1" applyBorder="1" applyAlignment="1">
      <alignment horizontal="center" vertical="center" textRotation="90"/>
    </xf>
    <xf numFmtId="0" fontId="9" fillId="6" borderId="2" xfId="0" applyFont="1" applyFill="1" applyBorder="1" applyAlignment="1">
      <alignment horizontal="center" vertical="center" textRotation="90"/>
    </xf>
    <xf numFmtId="0" fontId="1" fillId="0" borderId="8"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8" borderId="10" xfId="0" applyFont="1" applyFill="1" applyBorder="1" applyAlignment="1">
      <alignment horizontal="center" vertical="center" wrapText="1"/>
    </xf>
    <xf numFmtId="0" fontId="5" fillId="8" borderId="15"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0" fillId="4" borderId="10" xfId="0" applyFill="1" applyBorder="1" applyAlignment="1">
      <alignment horizontal="center"/>
    </xf>
    <xf numFmtId="0" fontId="0" fillId="4" borderId="15" xfId="0" applyFill="1" applyBorder="1" applyAlignment="1">
      <alignment horizontal="center"/>
    </xf>
    <xf numFmtId="0" fontId="0" fillId="8" borderId="10" xfId="0" applyFill="1" applyBorder="1" applyAlignment="1">
      <alignment horizontal="center"/>
    </xf>
    <xf numFmtId="0" fontId="0" fillId="8" borderId="15" xfId="0" applyFill="1" applyBorder="1" applyAlignment="1">
      <alignment horizontal="center"/>
    </xf>
    <xf numFmtId="0" fontId="0" fillId="8" borderId="14" xfId="0" applyFill="1" applyBorder="1" applyAlignment="1">
      <alignment horizontal="center"/>
    </xf>
    <xf numFmtId="0" fontId="1" fillId="8" borderId="15"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0" fillId="4" borderId="10" xfId="0" applyFill="1" applyBorder="1" applyAlignment="1">
      <alignment horizontal="center" vertical="center"/>
    </xf>
    <xf numFmtId="0" fontId="0" fillId="4" borderId="15" xfId="0" applyFill="1" applyBorder="1" applyAlignment="1">
      <alignment horizontal="center" vertical="center"/>
    </xf>
    <xf numFmtId="0" fontId="0" fillId="8" borderId="10" xfId="0" applyFill="1" applyBorder="1" applyAlignment="1">
      <alignment horizontal="center" vertical="center"/>
    </xf>
    <xf numFmtId="0" fontId="0" fillId="8" borderId="15" xfId="0" applyFill="1" applyBorder="1" applyAlignment="1">
      <alignment horizontal="center" vertical="center"/>
    </xf>
    <xf numFmtId="0" fontId="0" fillId="8" borderId="14" xfId="0" applyFill="1" applyBorder="1" applyAlignment="1">
      <alignment horizontal="center" vertical="center"/>
    </xf>
    <xf numFmtId="0" fontId="9" fillId="6" borderId="15" xfId="0" applyFont="1" applyFill="1" applyBorder="1" applyAlignment="1">
      <alignment horizontal="center" vertical="center" textRotation="90"/>
    </xf>
    <xf numFmtId="0" fontId="9" fillId="6" borderId="0" xfId="0" applyFont="1" applyFill="1" applyBorder="1" applyAlignment="1">
      <alignment horizontal="center" vertical="center" textRotation="90"/>
    </xf>
  </cellXfs>
  <cellStyles count="3">
    <cellStyle name="Hyperlink" xfId="1" builtinId="8"/>
    <cellStyle name="Normal" xfId="0" builtinId="0"/>
    <cellStyle name="Standard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QTrap_Final!$C$267</c:f>
              <c:strCache>
                <c:ptCount val="1"/>
                <c:pt idx="0">
                  <c:v>Average Cer 34:1</c:v>
                </c:pt>
              </c:strCache>
            </c:strRef>
          </c:tx>
          <c:spPr>
            <a:solidFill>
              <a:schemeClr val="accent1"/>
            </a:solidFill>
            <a:ln>
              <a:noFill/>
            </a:ln>
            <a:effectLst/>
          </c:spPr>
          <c:invertIfNegative val="0"/>
          <c:errBars>
            <c:errBarType val="both"/>
            <c:errValType val="cust"/>
            <c:noEndCap val="0"/>
            <c:plus>
              <c:numRef>
                <c:f>QTrap_Final!$D$268:$D$273</c:f>
                <c:numCache>
                  <c:formatCode>General</c:formatCode>
                  <c:ptCount val="6"/>
                  <c:pt idx="0">
                    <c:v>3.8123689100665274E-3</c:v>
                  </c:pt>
                  <c:pt idx="1">
                    <c:v>4.1007758886996938E-3</c:v>
                  </c:pt>
                  <c:pt idx="2">
                    <c:v>2.2401773363285474E-3</c:v>
                  </c:pt>
                  <c:pt idx="3">
                    <c:v>3.225274966499078E-3</c:v>
                  </c:pt>
                  <c:pt idx="4">
                    <c:v>3.6199693728414493E-3</c:v>
                  </c:pt>
                </c:numCache>
              </c:numRef>
            </c:plus>
            <c:minus>
              <c:numRef>
                <c:f>QTrap_Final!$D$268:$D$273</c:f>
                <c:numCache>
                  <c:formatCode>General</c:formatCode>
                  <c:ptCount val="6"/>
                  <c:pt idx="0">
                    <c:v>3.8123689100665274E-3</c:v>
                  </c:pt>
                  <c:pt idx="1">
                    <c:v>4.1007758886996938E-3</c:v>
                  </c:pt>
                  <c:pt idx="2">
                    <c:v>2.2401773363285474E-3</c:v>
                  </c:pt>
                  <c:pt idx="3">
                    <c:v>3.225274966499078E-3</c:v>
                  </c:pt>
                  <c:pt idx="4">
                    <c:v>3.6199693728414493E-3</c:v>
                  </c:pt>
                </c:numCache>
              </c:numRef>
            </c:minus>
            <c:spPr>
              <a:noFill/>
              <a:ln w="9525" cap="flat" cmpd="sng" algn="ctr">
                <a:solidFill>
                  <a:schemeClr val="tx1">
                    <a:lumMod val="65000"/>
                    <a:lumOff val="35000"/>
                  </a:schemeClr>
                </a:solidFill>
                <a:round/>
              </a:ln>
              <a:effectLst/>
            </c:spPr>
          </c:errBars>
          <c:cat>
            <c:strRef>
              <c:f>QTrap_Final!$B$268:$B$273</c:f>
              <c:strCache>
                <c:ptCount val="6"/>
                <c:pt idx="0">
                  <c:v>SRM 1950</c:v>
                </c:pt>
                <c:pt idx="1">
                  <c:v>T1D</c:v>
                </c:pt>
                <c:pt idx="2">
                  <c:v>young AA</c:v>
                </c:pt>
                <c:pt idx="3">
                  <c:v>high TAG</c:v>
                </c:pt>
                <c:pt idx="4">
                  <c:v>QC</c:v>
                </c:pt>
                <c:pt idx="5">
                  <c:v>Calculated Average NIST</c:v>
                </c:pt>
              </c:strCache>
            </c:strRef>
          </c:cat>
          <c:val>
            <c:numRef>
              <c:f>QTrap_Final!$C$268:$C$273</c:f>
              <c:numCache>
                <c:formatCode>0.0000</c:formatCode>
                <c:ptCount val="6"/>
                <c:pt idx="0">
                  <c:v>0.1622070754958691</c:v>
                </c:pt>
                <c:pt idx="1">
                  <c:v>0.1345528760413143</c:v>
                </c:pt>
                <c:pt idx="2">
                  <c:v>9.7046862453015775E-2</c:v>
                </c:pt>
                <c:pt idx="3">
                  <c:v>0.17853012892199505</c:v>
                </c:pt>
                <c:pt idx="4">
                  <c:v>0.15357279483119618</c:v>
                </c:pt>
                <c:pt idx="5">
                  <c:v>0.14308423572804854</c:v>
                </c:pt>
              </c:numCache>
            </c:numRef>
          </c:val>
          <c:extLst>
            <c:ext xmlns:c16="http://schemas.microsoft.com/office/drawing/2014/chart" uri="{C3380CC4-5D6E-409C-BE32-E72D297353CC}">
              <c16:uniqueId val="{00000000-7C35-42A2-A675-439D433E81ED}"/>
            </c:ext>
          </c:extLst>
        </c:ser>
        <c:dLbls>
          <c:showLegendKey val="0"/>
          <c:showVal val="0"/>
          <c:showCatName val="0"/>
          <c:showSerName val="0"/>
          <c:showPercent val="0"/>
          <c:showBubbleSize val="0"/>
        </c:dLbls>
        <c:gapWidth val="219"/>
        <c:overlap val="-27"/>
        <c:axId val="1544587056"/>
        <c:axId val="1544584976"/>
      </c:barChart>
      <c:catAx>
        <c:axId val="154458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44584976"/>
        <c:crosses val="autoZero"/>
        <c:auto val="1"/>
        <c:lblAlgn val="ctr"/>
        <c:lblOffset val="100"/>
        <c:noMultiLvlLbl val="0"/>
      </c:catAx>
      <c:valAx>
        <c:axId val="154458497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44587056"/>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884142607174104"/>
                  <c:y val="0.26321777486147563"/>
                </c:manualLayout>
              </c:layout>
              <c:numFmt formatCode="#,##0.000" sourceLinked="0"/>
              <c:spPr>
                <a:solidFill>
                  <a:schemeClr val="accent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trendline>
            <c:spPr>
              <a:ln w="19050" cap="rnd">
                <a:solidFill>
                  <a:schemeClr val="accent1"/>
                </a:solidFill>
                <a:prstDash val="sysDot"/>
              </a:ln>
              <a:effectLst/>
            </c:spPr>
            <c:trendlineType val="linear"/>
            <c:dispRSqr val="0"/>
            <c:dispEq val="0"/>
          </c:trendline>
          <c:xVal>
            <c:numRef>
              <c:f>QTrap_Final!$V$26:$V$31</c:f>
              <c:numCache>
                <c:formatCode>General</c:formatCode>
                <c:ptCount val="6"/>
                <c:pt idx="0">
                  <c:v>20</c:v>
                </c:pt>
                <c:pt idx="1">
                  <c:v>10</c:v>
                </c:pt>
                <c:pt idx="2">
                  <c:v>1</c:v>
                </c:pt>
                <c:pt idx="3">
                  <c:v>0.2</c:v>
                </c:pt>
                <c:pt idx="4" formatCode="0.00">
                  <c:v>0.1</c:v>
                </c:pt>
                <c:pt idx="5" formatCode="0.00">
                  <c:v>0.08</c:v>
                </c:pt>
              </c:numCache>
            </c:numRef>
          </c:xVal>
          <c:yVal>
            <c:numRef>
              <c:f>QTrap_Final!$S$26:$S$31</c:f>
              <c:numCache>
                <c:formatCode>0.00</c:formatCode>
                <c:ptCount val="6"/>
                <c:pt idx="0">
                  <c:v>61900000</c:v>
                </c:pt>
                <c:pt idx="1">
                  <c:v>26000000</c:v>
                </c:pt>
                <c:pt idx="2">
                  <c:v>2000000</c:v>
                </c:pt>
                <c:pt idx="3">
                  <c:v>410000</c:v>
                </c:pt>
                <c:pt idx="4">
                  <c:v>231000</c:v>
                </c:pt>
                <c:pt idx="5">
                  <c:v>183000</c:v>
                </c:pt>
              </c:numCache>
            </c:numRef>
          </c:yVal>
          <c:smooth val="0"/>
          <c:extLst>
            <c:ext xmlns:c16="http://schemas.microsoft.com/office/drawing/2014/chart" uri="{C3380CC4-5D6E-409C-BE32-E72D297353CC}">
              <c16:uniqueId val="{00000000-9DE2-417B-9CDE-CFB7CD6315FB}"/>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6356990875217686"/>
                  <c:y val="0.37453692733641758"/>
                </c:manualLayout>
              </c:layout>
              <c:numFmt formatCode="#,##0.000" sourceLinked="0"/>
              <c:spPr>
                <a:solidFill>
                  <a:srgbClr val="FFC000"/>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QTrap_Final!$V$32:$V$37</c:f>
              <c:numCache>
                <c:formatCode>General</c:formatCode>
                <c:ptCount val="6"/>
                <c:pt idx="0">
                  <c:v>20</c:v>
                </c:pt>
                <c:pt idx="1">
                  <c:v>10</c:v>
                </c:pt>
                <c:pt idx="2">
                  <c:v>1</c:v>
                </c:pt>
                <c:pt idx="3">
                  <c:v>0.2</c:v>
                </c:pt>
                <c:pt idx="4" formatCode="0.00">
                  <c:v>0.1</c:v>
                </c:pt>
                <c:pt idx="5" formatCode="0.00">
                  <c:v>0.08</c:v>
                </c:pt>
              </c:numCache>
            </c:numRef>
          </c:xVal>
          <c:yVal>
            <c:numRef>
              <c:f>QTrap_Final!$S$32:$S$37</c:f>
              <c:numCache>
                <c:formatCode>0.00</c:formatCode>
                <c:ptCount val="6"/>
                <c:pt idx="0">
                  <c:v>56300000</c:v>
                </c:pt>
                <c:pt idx="1">
                  <c:v>25500000</c:v>
                </c:pt>
                <c:pt idx="2">
                  <c:v>2040000</c:v>
                </c:pt>
                <c:pt idx="3">
                  <c:v>421000</c:v>
                </c:pt>
                <c:pt idx="4">
                  <c:v>223000</c:v>
                </c:pt>
                <c:pt idx="5">
                  <c:v>190000</c:v>
                </c:pt>
              </c:numCache>
            </c:numRef>
          </c:yVal>
          <c:smooth val="0"/>
          <c:extLst>
            <c:ext xmlns:c16="http://schemas.microsoft.com/office/drawing/2014/chart" uri="{C3380CC4-5D6E-409C-BE32-E72D297353CC}">
              <c16:uniqueId val="{00000001-9DE2-417B-9CDE-CFB7CD6315FB}"/>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5817475940507436"/>
                  <c:y val="0.56877333041703115"/>
                </c:manualLayout>
              </c:layout>
              <c:numFmt formatCode="#,##0.000" sourceLinked="0"/>
              <c:spPr>
                <a:solidFill>
                  <a:schemeClr val="bg1">
                    <a:lumMod val="7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QTrap_Final!$V$38:$V$43</c:f>
              <c:numCache>
                <c:formatCode>General</c:formatCode>
                <c:ptCount val="6"/>
                <c:pt idx="0">
                  <c:v>20</c:v>
                </c:pt>
                <c:pt idx="1">
                  <c:v>10</c:v>
                </c:pt>
                <c:pt idx="2">
                  <c:v>1</c:v>
                </c:pt>
                <c:pt idx="3">
                  <c:v>0.2</c:v>
                </c:pt>
                <c:pt idx="4" formatCode="0.00">
                  <c:v>0.1</c:v>
                </c:pt>
                <c:pt idx="5" formatCode="0.00">
                  <c:v>0.08</c:v>
                </c:pt>
              </c:numCache>
            </c:numRef>
          </c:xVal>
          <c:yVal>
            <c:numRef>
              <c:f>QTrap_Final!$S$38:$S$43</c:f>
              <c:numCache>
                <c:formatCode>0.00</c:formatCode>
                <c:ptCount val="6"/>
                <c:pt idx="0">
                  <c:v>61500000</c:v>
                </c:pt>
                <c:pt idx="1">
                  <c:v>27800000</c:v>
                </c:pt>
                <c:pt idx="2">
                  <c:v>2070000</c:v>
                </c:pt>
                <c:pt idx="3">
                  <c:v>437000</c:v>
                </c:pt>
                <c:pt idx="4">
                  <c:v>216000</c:v>
                </c:pt>
                <c:pt idx="5">
                  <c:v>185000</c:v>
                </c:pt>
              </c:numCache>
            </c:numRef>
          </c:yVal>
          <c:smooth val="0"/>
          <c:extLst>
            <c:ext xmlns:c16="http://schemas.microsoft.com/office/drawing/2014/chart" uri="{C3380CC4-5D6E-409C-BE32-E72D297353CC}">
              <c16:uniqueId val="{00000002-9DE2-417B-9CDE-CFB7CD6315FB}"/>
            </c:ext>
          </c:extLst>
        </c:ser>
        <c:dLbls>
          <c:showLegendKey val="0"/>
          <c:showVal val="0"/>
          <c:showCatName val="0"/>
          <c:showSerName val="0"/>
          <c:showPercent val="0"/>
          <c:showBubbleSize val="0"/>
        </c:dLbls>
        <c:axId val="508507536"/>
        <c:axId val="508505872"/>
      </c:scatterChart>
      <c:valAx>
        <c:axId val="50850753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5872"/>
        <c:crosses val="autoZero"/>
        <c:crossBetween val="midCat"/>
      </c:valAx>
      <c:valAx>
        <c:axId val="508505872"/>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44045082221265"/>
          <c:y val="5.7375070351334469E-2"/>
          <c:w val="0.7385228752221259"/>
          <c:h val="0.82721303072246966"/>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819950379616089"/>
                  <c:y val="0.21190361318502113"/>
                </c:manualLayout>
              </c:layout>
              <c:numFmt formatCode="#,##0.000" sourceLinked="0"/>
              <c:spPr>
                <a:solidFill>
                  <a:schemeClr val="accent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trendline>
            <c:spPr>
              <a:ln w="19050" cap="rnd">
                <a:solidFill>
                  <a:schemeClr val="accent1"/>
                </a:solidFill>
                <a:prstDash val="sysDot"/>
              </a:ln>
              <a:effectLst/>
            </c:spPr>
            <c:trendlineType val="linear"/>
            <c:dispRSqr val="0"/>
            <c:dispEq val="0"/>
          </c:trendline>
          <c:xVal>
            <c:numRef>
              <c:f>QTrap_Final!$AD$3:$AD$8</c:f>
              <c:numCache>
                <c:formatCode>0.00</c:formatCode>
                <c:ptCount val="6"/>
                <c:pt idx="0">
                  <c:v>20</c:v>
                </c:pt>
                <c:pt idx="1">
                  <c:v>10</c:v>
                </c:pt>
                <c:pt idx="2" formatCode="General">
                  <c:v>1</c:v>
                </c:pt>
                <c:pt idx="3" formatCode="General">
                  <c:v>0.2</c:v>
                </c:pt>
                <c:pt idx="4" formatCode="General">
                  <c:v>0.1</c:v>
                </c:pt>
                <c:pt idx="5" formatCode="General">
                  <c:v>0.08</c:v>
                </c:pt>
              </c:numCache>
            </c:numRef>
          </c:xVal>
          <c:yVal>
            <c:numRef>
              <c:f>QTrap_Final!$AA$3:$AA$8</c:f>
              <c:numCache>
                <c:formatCode>0.00</c:formatCode>
                <c:ptCount val="6"/>
                <c:pt idx="0">
                  <c:v>39700000</c:v>
                </c:pt>
                <c:pt idx="1">
                  <c:v>17100000</c:v>
                </c:pt>
                <c:pt idx="2">
                  <c:v>1370000</c:v>
                </c:pt>
                <c:pt idx="3">
                  <c:v>274000</c:v>
                </c:pt>
                <c:pt idx="4">
                  <c:v>132000</c:v>
                </c:pt>
                <c:pt idx="5">
                  <c:v>110000</c:v>
                </c:pt>
              </c:numCache>
            </c:numRef>
          </c:yVal>
          <c:smooth val="0"/>
          <c:extLst>
            <c:ext xmlns:c16="http://schemas.microsoft.com/office/drawing/2014/chart" uri="{C3380CC4-5D6E-409C-BE32-E72D297353CC}">
              <c16:uniqueId val="{00000000-B225-4030-B7BB-88BD152C3B44}"/>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6389862965671093"/>
                  <c:y val="0.3604443414464123"/>
                </c:manualLayout>
              </c:layout>
              <c:numFmt formatCode="#,##0.000" sourceLinked="0"/>
              <c:spPr>
                <a:solidFill>
                  <a:srgbClr val="FFC000"/>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QTrap_Final!$AD$9:$AD$14</c:f>
              <c:numCache>
                <c:formatCode>0.00</c:formatCode>
                <c:ptCount val="6"/>
                <c:pt idx="0">
                  <c:v>20</c:v>
                </c:pt>
                <c:pt idx="1">
                  <c:v>10</c:v>
                </c:pt>
                <c:pt idx="2" formatCode="General">
                  <c:v>1</c:v>
                </c:pt>
                <c:pt idx="3" formatCode="General">
                  <c:v>0.2</c:v>
                </c:pt>
                <c:pt idx="4" formatCode="General">
                  <c:v>0.1</c:v>
                </c:pt>
                <c:pt idx="5" formatCode="General">
                  <c:v>0.08</c:v>
                </c:pt>
              </c:numCache>
            </c:numRef>
          </c:xVal>
          <c:yVal>
            <c:numRef>
              <c:f>QTrap_Final!$AA$9:$AA$14</c:f>
              <c:numCache>
                <c:formatCode>0.00</c:formatCode>
                <c:ptCount val="6"/>
                <c:pt idx="0">
                  <c:v>36100000</c:v>
                </c:pt>
                <c:pt idx="1">
                  <c:v>16800000</c:v>
                </c:pt>
                <c:pt idx="2">
                  <c:v>1410000</c:v>
                </c:pt>
                <c:pt idx="3">
                  <c:v>279000</c:v>
                </c:pt>
                <c:pt idx="4">
                  <c:v>131000</c:v>
                </c:pt>
                <c:pt idx="5">
                  <c:v>108000</c:v>
                </c:pt>
              </c:numCache>
            </c:numRef>
          </c:yVal>
          <c:smooth val="0"/>
          <c:extLst>
            <c:ext xmlns:c16="http://schemas.microsoft.com/office/drawing/2014/chart" uri="{C3380CC4-5D6E-409C-BE32-E72D297353CC}">
              <c16:uniqueId val="{00000001-B225-4030-B7BB-88BD152C3B44}"/>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5817475940507436"/>
                  <c:y val="0.56877333041703115"/>
                </c:manualLayout>
              </c:layout>
              <c:numFmt formatCode="#,##0.000" sourceLinked="0"/>
              <c:spPr>
                <a:solidFill>
                  <a:schemeClr val="bg1">
                    <a:lumMod val="7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QTrap_Final!$AD$15:$AD$20</c:f>
              <c:numCache>
                <c:formatCode>0.00</c:formatCode>
                <c:ptCount val="6"/>
                <c:pt idx="0">
                  <c:v>20</c:v>
                </c:pt>
                <c:pt idx="1">
                  <c:v>10</c:v>
                </c:pt>
                <c:pt idx="2" formatCode="General">
                  <c:v>1</c:v>
                </c:pt>
                <c:pt idx="3" formatCode="General">
                  <c:v>0.2</c:v>
                </c:pt>
                <c:pt idx="4" formatCode="General">
                  <c:v>0.1</c:v>
                </c:pt>
                <c:pt idx="5" formatCode="General">
                  <c:v>0.08</c:v>
                </c:pt>
              </c:numCache>
            </c:numRef>
          </c:xVal>
          <c:yVal>
            <c:numRef>
              <c:f>QTrap_Final!$AA$15:$AA$20</c:f>
              <c:numCache>
                <c:formatCode>0.00</c:formatCode>
                <c:ptCount val="6"/>
                <c:pt idx="0">
                  <c:v>39400000</c:v>
                </c:pt>
                <c:pt idx="1">
                  <c:v>16700000</c:v>
                </c:pt>
                <c:pt idx="2">
                  <c:v>1380000</c:v>
                </c:pt>
                <c:pt idx="3">
                  <c:v>255000</c:v>
                </c:pt>
                <c:pt idx="4">
                  <c:v>140000</c:v>
                </c:pt>
                <c:pt idx="5">
                  <c:v>112000</c:v>
                </c:pt>
              </c:numCache>
            </c:numRef>
          </c:yVal>
          <c:smooth val="0"/>
          <c:extLst>
            <c:ext xmlns:c16="http://schemas.microsoft.com/office/drawing/2014/chart" uri="{C3380CC4-5D6E-409C-BE32-E72D297353CC}">
              <c16:uniqueId val="{00000002-B225-4030-B7BB-88BD152C3B44}"/>
            </c:ext>
          </c:extLst>
        </c:ser>
        <c:dLbls>
          <c:showLegendKey val="0"/>
          <c:showVal val="0"/>
          <c:showCatName val="0"/>
          <c:showSerName val="0"/>
          <c:showPercent val="0"/>
          <c:showBubbleSize val="0"/>
        </c:dLbls>
        <c:axId val="508507536"/>
        <c:axId val="508505872"/>
      </c:scatterChart>
      <c:valAx>
        <c:axId val="508507536"/>
        <c:scaling>
          <c:orientation val="minMax"/>
        </c:scaling>
        <c:delete val="0"/>
        <c:axPos val="b"/>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5872"/>
        <c:crosses val="autoZero"/>
        <c:crossBetween val="midCat"/>
      </c:valAx>
      <c:valAx>
        <c:axId val="508505872"/>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884142607174104"/>
                  <c:y val="0.26321777486147563"/>
                </c:manualLayout>
              </c:layout>
              <c:numFmt formatCode="#,##0.000" sourceLinked="0"/>
              <c:spPr>
                <a:solidFill>
                  <a:schemeClr val="accent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trendline>
            <c:spPr>
              <a:ln w="19050" cap="rnd">
                <a:solidFill>
                  <a:schemeClr val="accent1"/>
                </a:solidFill>
                <a:prstDash val="sysDot"/>
              </a:ln>
              <a:effectLst/>
            </c:spPr>
            <c:trendlineType val="linear"/>
            <c:dispRSqr val="0"/>
            <c:dispEq val="0"/>
          </c:trendline>
          <c:xVal>
            <c:numRef>
              <c:f>QTrap_Final!$AD$26:$AD$31</c:f>
              <c:numCache>
                <c:formatCode>General</c:formatCode>
                <c:ptCount val="6"/>
                <c:pt idx="0">
                  <c:v>20</c:v>
                </c:pt>
                <c:pt idx="1">
                  <c:v>10</c:v>
                </c:pt>
                <c:pt idx="2">
                  <c:v>1</c:v>
                </c:pt>
                <c:pt idx="3">
                  <c:v>0.2</c:v>
                </c:pt>
                <c:pt idx="4" formatCode="0.00">
                  <c:v>0.1</c:v>
                </c:pt>
                <c:pt idx="5" formatCode="0.00">
                  <c:v>0.08</c:v>
                </c:pt>
              </c:numCache>
            </c:numRef>
          </c:xVal>
          <c:yVal>
            <c:numRef>
              <c:f>QTrap_Final!$AA$26:$AA$31</c:f>
              <c:numCache>
                <c:formatCode>0.00</c:formatCode>
                <c:ptCount val="6"/>
                <c:pt idx="0">
                  <c:v>47800000</c:v>
                </c:pt>
                <c:pt idx="1">
                  <c:v>19600000</c:v>
                </c:pt>
                <c:pt idx="2">
                  <c:v>1580000</c:v>
                </c:pt>
                <c:pt idx="3">
                  <c:v>313000</c:v>
                </c:pt>
                <c:pt idx="4">
                  <c:v>168000</c:v>
                </c:pt>
                <c:pt idx="5">
                  <c:v>131000</c:v>
                </c:pt>
              </c:numCache>
            </c:numRef>
          </c:yVal>
          <c:smooth val="0"/>
          <c:extLst>
            <c:ext xmlns:c16="http://schemas.microsoft.com/office/drawing/2014/chart" uri="{C3380CC4-5D6E-409C-BE32-E72D297353CC}">
              <c16:uniqueId val="{00000000-3C25-435E-8A97-1BD41EC57744}"/>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6356990875217686"/>
                  <c:y val="0.37453692733641758"/>
                </c:manualLayout>
              </c:layout>
              <c:numFmt formatCode="#,##0.000" sourceLinked="0"/>
              <c:spPr>
                <a:solidFill>
                  <a:srgbClr val="FFC000"/>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QTrap_Final!$AD$32:$AD$37</c:f>
              <c:numCache>
                <c:formatCode>General</c:formatCode>
                <c:ptCount val="6"/>
                <c:pt idx="0">
                  <c:v>20</c:v>
                </c:pt>
                <c:pt idx="1">
                  <c:v>10</c:v>
                </c:pt>
                <c:pt idx="2">
                  <c:v>1</c:v>
                </c:pt>
                <c:pt idx="3">
                  <c:v>0.2</c:v>
                </c:pt>
                <c:pt idx="4" formatCode="0.00">
                  <c:v>0.1</c:v>
                </c:pt>
                <c:pt idx="5" formatCode="0.00">
                  <c:v>0.08</c:v>
                </c:pt>
              </c:numCache>
            </c:numRef>
          </c:xVal>
          <c:yVal>
            <c:numRef>
              <c:f>QTrap_Final!$AA$32:$AA$37</c:f>
              <c:numCache>
                <c:formatCode>0.00</c:formatCode>
                <c:ptCount val="6"/>
                <c:pt idx="0">
                  <c:v>43700000</c:v>
                </c:pt>
                <c:pt idx="1">
                  <c:v>19100000</c:v>
                </c:pt>
                <c:pt idx="2">
                  <c:v>1580000</c:v>
                </c:pt>
                <c:pt idx="3">
                  <c:v>317000</c:v>
                </c:pt>
                <c:pt idx="4">
                  <c:v>159000</c:v>
                </c:pt>
                <c:pt idx="5">
                  <c:v>129000</c:v>
                </c:pt>
              </c:numCache>
            </c:numRef>
          </c:yVal>
          <c:smooth val="0"/>
          <c:extLst>
            <c:ext xmlns:c16="http://schemas.microsoft.com/office/drawing/2014/chart" uri="{C3380CC4-5D6E-409C-BE32-E72D297353CC}">
              <c16:uniqueId val="{00000001-3C25-435E-8A97-1BD41EC57744}"/>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5817475940507436"/>
                  <c:y val="0.56877333041703115"/>
                </c:manualLayout>
              </c:layout>
              <c:numFmt formatCode="#,##0.000" sourceLinked="0"/>
              <c:spPr>
                <a:solidFill>
                  <a:schemeClr val="bg1">
                    <a:lumMod val="7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QTrap_Final!$AD$38:$AD$43</c:f>
              <c:numCache>
                <c:formatCode>General</c:formatCode>
                <c:ptCount val="6"/>
                <c:pt idx="0">
                  <c:v>20</c:v>
                </c:pt>
                <c:pt idx="1">
                  <c:v>10</c:v>
                </c:pt>
                <c:pt idx="2">
                  <c:v>1</c:v>
                </c:pt>
                <c:pt idx="3">
                  <c:v>0.2</c:v>
                </c:pt>
                <c:pt idx="4" formatCode="0.00">
                  <c:v>0.1</c:v>
                </c:pt>
                <c:pt idx="5" formatCode="0.00">
                  <c:v>0.08</c:v>
                </c:pt>
              </c:numCache>
            </c:numRef>
          </c:xVal>
          <c:yVal>
            <c:numRef>
              <c:f>QTrap_Final!$AA$38:$AA$43</c:f>
              <c:numCache>
                <c:formatCode>0.00</c:formatCode>
                <c:ptCount val="6"/>
                <c:pt idx="0">
                  <c:v>47500000</c:v>
                </c:pt>
                <c:pt idx="1">
                  <c:v>20600000</c:v>
                </c:pt>
                <c:pt idx="2">
                  <c:v>1560000</c:v>
                </c:pt>
                <c:pt idx="3">
                  <c:v>320000</c:v>
                </c:pt>
                <c:pt idx="4">
                  <c:v>159000</c:v>
                </c:pt>
                <c:pt idx="5">
                  <c:v>125000</c:v>
                </c:pt>
              </c:numCache>
            </c:numRef>
          </c:yVal>
          <c:smooth val="0"/>
          <c:extLst>
            <c:ext xmlns:c16="http://schemas.microsoft.com/office/drawing/2014/chart" uri="{C3380CC4-5D6E-409C-BE32-E72D297353CC}">
              <c16:uniqueId val="{00000002-3C25-435E-8A97-1BD41EC57744}"/>
            </c:ext>
          </c:extLst>
        </c:ser>
        <c:dLbls>
          <c:showLegendKey val="0"/>
          <c:showVal val="0"/>
          <c:showCatName val="0"/>
          <c:showSerName val="0"/>
          <c:showPercent val="0"/>
          <c:showBubbleSize val="0"/>
        </c:dLbls>
        <c:axId val="508507536"/>
        <c:axId val="508505872"/>
      </c:scatterChart>
      <c:valAx>
        <c:axId val="50850753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5872"/>
        <c:crosses val="autoZero"/>
        <c:crossBetween val="midCat"/>
      </c:valAx>
      <c:valAx>
        <c:axId val="508505872"/>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QTrap_Final!$B$549:$B$553</c:f>
              <c:strCache>
                <c:ptCount val="5"/>
                <c:pt idx="0">
                  <c:v>LLQC</c:v>
                </c:pt>
                <c:pt idx="1">
                  <c:v>LQC</c:v>
                </c:pt>
                <c:pt idx="2">
                  <c:v>MQC</c:v>
                </c:pt>
                <c:pt idx="3">
                  <c:v>HQC</c:v>
                </c:pt>
                <c:pt idx="4">
                  <c:v>HLQC</c:v>
                </c:pt>
              </c:strCache>
            </c:strRef>
          </c:cat>
          <c:val>
            <c:numRef>
              <c:f>QTrap_Final!$C$549:$C$553</c:f>
              <c:numCache>
                <c:formatCode>0.0000</c:formatCode>
                <c:ptCount val="5"/>
                <c:pt idx="0">
                  <c:v>5.0583144692068913E-2</c:v>
                </c:pt>
                <c:pt idx="1">
                  <c:v>7.7557315222544623E-2</c:v>
                </c:pt>
                <c:pt idx="2">
                  <c:v>0.14459136568657596</c:v>
                </c:pt>
                <c:pt idx="3">
                  <c:v>0.21652930615834087</c:v>
                </c:pt>
                <c:pt idx="4">
                  <c:v>0.27334280398800703</c:v>
                </c:pt>
              </c:numCache>
            </c:numRef>
          </c:val>
          <c:extLst>
            <c:ext xmlns:c16="http://schemas.microsoft.com/office/drawing/2014/chart" uri="{C3380CC4-5D6E-409C-BE32-E72D297353CC}">
              <c16:uniqueId val="{00000000-554F-4C49-9379-0A7C72AB4895}"/>
            </c:ext>
          </c:extLst>
        </c:ser>
        <c:dLbls>
          <c:showLegendKey val="0"/>
          <c:showVal val="0"/>
          <c:showCatName val="0"/>
          <c:showSerName val="0"/>
          <c:showPercent val="0"/>
          <c:showBubbleSize val="0"/>
        </c:dLbls>
        <c:gapWidth val="219"/>
        <c:overlap val="-27"/>
        <c:axId val="702640224"/>
        <c:axId val="702640640"/>
      </c:barChart>
      <c:catAx>
        <c:axId val="7026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0640"/>
        <c:crosses val="autoZero"/>
        <c:auto val="1"/>
        <c:lblAlgn val="ctr"/>
        <c:lblOffset val="100"/>
        <c:noMultiLvlLbl val="0"/>
      </c:catAx>
      <c:valAx>
        <c:axId val="702640640"/>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0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QTrap_Final!$B$549:$B$553</c:f>
              <c:strCache>
                <c:ptCount val="5"/>
                <c:pt idx="0">
                  <c:v>LLQC</c:v>
                </c:pt>
                <c:pt idx="1">
                  <c:v>LQC</c:v>
                </c:pt>
                <c:pt idx="2">
                  <c:v>MQC</c:v>
                </c:pt>
                <c:pt idx="3">
                  <c:v>HQC</c:v>
                </c:pt>
                <c:pt idx="4">
                  <c:v>HLQC</c:v>
                </c:pt>
              </c:strCache>
            </c:strRef>
          </c:cat>
          <c:val>
            <c:numRef>
              <c:f>QTrap_Final!$K$549:$K$553</c:f>
              <c:numCache>
                <c:formatCode>0.0000</c:formatCode>
                <c:ptCount val="5"/>
                <c:pt idx="0">
                  <c:v>8.8862576802518634E-3</c:v>
                </c:pt>
                <c:pt idx="1">
                  <c:v>1.3498435683861037E-2</c:v>
                </c:pt>
                <c:pt idx="2">
                  <c:v>2.499920194067945E-2</c:v>
                </c:pt>
                <c:pt idx="3">
                  <c:v>5.7799603639604152E-2</c:v>
                </c:pt>
                <c:pt idx="4">
                  <c:v>8.7469996885435136E-2</c:v>
                </c:pt>
              </c:numCache>
            </c:numRef>
          </c:val>
          <c:extLst>
            <c:ext xmlns:c16="http://schemas.microsoft.com/office/drawing/2014/chart" uri="{C3380CC4-5D6E-409C-BE32-E72D297353CC}">
              <c16:uniqueId val="{00000000-2DE3-4B12-9FB3-091974E0FA68}"/>
            </c:ext>
          </c:extLst>
        </c:ser>
        <c:dLbls>
          <c:showLegendKey val="0"/>
          <c:showVal val="0"/>
          <c:showCatName val="0"/>
          <c:showSerName val="0"/>
          <c:showPercent val="0"/>
          <c:showBubbleSize val="0"/>
        </c:dLbls>
        <c:gapWidth val="219"/>
        <c:overlap val="-27"/>
        <c:axId val="702640224"/>
        <c:axId val="702640640"/>
      </c:barChart>
      <c:catAx>
        <c:axId val="7026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0640"/>
        <c:crosses val="autoZero"/>
        <c:auto val="1"/>
        <c:lblAlgn val="ctr"/>
        <c:lblOffset val="100"/>
        <c:noMultiLvlLbl val="0"/>
      </c:catAx>
      <c:valAx>
        <c:axId val="702640640"/>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0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QTrap_Final!$B$549:$B$553</c:f>
              <c:strCache>
                <c:ptCount val="5"/>
                <c:pt idx="0">
                  <c:v>LLQC</c:v>
                </c:pt>
                <c:pt idx="1">
                  <c:v>LQC</c:v>
                </c:pt>
                <c:pt idx="2">
                  <c:v>MQC</c:v>
                </c:pt>
                <c:pt idx="3">
                  <c:v>HQC</c:v>
                </c:pt>
                <c:pt idx="4">
                  <c:v>HLQC</c:v>
                </c:pt>
              </c:strCache>
            </c:strRef>
          </c:cat>
          <c:val>
            <c:numRef>
              <c:f>QTrap_Final!$S$549:$S$553</c:f>
              <c:numCache>
                <c:formatCode>0.0000</c:formatCode>
                <c:ptCount val="5"/>
                <c:pt idx="0">
                  <c:v>0.46962115249035841</c:v>
                </c:pt>
                <c:pt idx="1">
                  <c:v>0.72950494002076816</c:v>
                </c:pt>
                <c:pt idx="2">
                  <c:v>1.3726558255795072</c:v>
                </c:pt>
                <c:pt idx="3">
                  <c:v>2.0226866645204753</c:v>
                </c:pt>
                <c:pt idx="4">
                  <c:v>2.5526574578838028</c:v>
                </c:pt>
              </c:numCache>
            </c:numRef>
          </c:val>
          <c:extLst>
            <c:ext xmlns:c16="http://schemas.microsoft.com/office/drawing/2014/chart" uri="{C3380CC4-5D6E-409C-BE32-E72D297353CC}">
              <c16:uniqueId val="{00000000-196D-44D2-884C-C40DCAFAE53B}"/>
            </c:ext>
          </c:extLst>
        </c:ser>
        <c:dLbls>
          <c:showLegendKey val="0"/>
          <c:showVal val="0"/>
          <c:showCatName val="0"/>
          <c:showSerName val="0"/>
          <c:showPercent val="0"/>
          <c:showBubbleSize val="0"/>
        </c:dLbls>
        <c:gapWidth val="219"/>
        <c:overlap val="-27"/>
        <c:axId val="702640224"/>
        <c:axId val="702640640"/>
      </c:barChart>
      <c:catAx>
        <c:axId val="7026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0640"/>
        <c:crosses val="autoZero"/>
        <c:auto val="1"/>
        <c:lblAlgn val="ctr"/>
        <c:lblOffset val="100"/>
        <c:noMultiLvlLbl val="0"/>
      </c:catAx>
      <c:valAx>
        <c:axId val="702640640"/>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0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QTrap_Final!$B$549:$B$553</c:f>
              <c:strCache>
                <c:ptCount val="5"/>
                <c:pt idx="0">
                  <c:v>LLQC</c:v>
                </c:pt>
                <c:pt idx="1">
                  <c:v>LQC</c:v>
                </c:pt>
                <c:pt idx="2">
                  <c:v>MQC</c:v>
                </c:pt>
                <c:pt idx="3">
                  <c:v>HQC</c:v>
                </c:pt>
                <c:pt idx="4">
                  <c:v>HLQC</c:v>
                </c:pt>
              </c:strCache>
            </c:strRef>
          </c:cat>
          <c:val>
            <c:numRef>
              <c:f>QTrap_Final!$AA$549:$AA$553</c:f>
              <c:numCache>
                <c:formatCode>0.0000</c:formatCode>
                <c:ptCount val="5"/>
                <c:pt idx="0">
                  <c:v>0.15150746582538244</c:v>
                </c:pt>
                <c:pt idx="1">
                  <c:v>0.23551886192857513</c:v>
                </c:pt>
                <c:pt idx="2">
                  <c:v>0.44816986183612006</c:v>
                </c:pt>
                <c:pt idx="3">
                  <c:v>1.0204358104466449</c:v>
                </c:pt>
                <c:pt idx="4">
                  <c:v>1.5434164732329165</c:v>
                </c:pt>
              </c:numCache>
            </c:numRef>
          </c:val>
          <c:extLst>
            <c:ext xmlns:c16="http://schemas.microsoft.com/office/drawing/2014/chart" uri="{C3380CC4-5D6E-409C-BE32-E72D297353CC}">
              <c16:uniqueId val="{00000000-4EC2-41DB-91EC-14548FA5C77E}"/>
            </c:ext>
          </c:extLst>
        </c:ser>
        <c:dLbls>
          <c:showLegendKey val="0"/>
          <c:showVal val="0"/>
          <c:showCatName val="0"/>
          <c:showSerName val="0"/>
          <c:showPercent val="0"/>
          <c:showBubbleSize val="0"/>
        </c:dLbls>
        <c:gapWidth val="219"/>
        <c:overlap val="-27"/>
        <c:axId val="702640224"/>
        <c:axId val="702640640"/>
      </c:barChart>
      <c:catAx>
        <c:axId val="7026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0640"/>
        <c:crosses val="autoZero"/>
        <c:auto val="1"/>
        <c:lblAlgn val="ctr"/>
        <c:lblOffset val="100"/>
        <c:noMultiLvlLbl val="0"/>
      </c:catAx>
      <c:valAx>
        <c:axId val="702640640"/>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0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QTrap_Final!$K$267</c:f>
              <c:strCache>
                <c:ptCount val="1"/>
                <c:pt idx="0">
                  <c:v>Average Cer 36:1</c:v>
                </c:pt>
              </c:strCache>
            </c:strRef>
          </c:tx>
          <c:spPr>
            <a:solidFill>
              <a:schemeClr val="accent1"/>
            </a:solidFill>
            <a:ln>
              <a:noFill/>
            </a:ln>
            <a:effectLst/>
          </c:spPr>
          <c:invertIfNegative val="0"/>
          <c:errBars>
            <c:errBarType val="both"/>
            <c:errValType val="cust"/>
            <c:noEndCap val="0"/>
            <c:plus>
              <c:numRef>
                <c:f>QTrap_Final!$L$268:$L$273</c:f>
                <c:numCache>
                  <c:formatCode>General</c:formatCode>
                  <c:ptCount val="6"/>
                  <c:pt idx="0">
                    <c:v>5.8336132164751604E-4</c:v>
                  </c:pt>
                  <c:pt idx="1">
                    <c:v>9.5352890716485391E-4</c:v>
                  </c:pt>
                  <c:pt idx="2">
                    <c:v>4.9356983464369825E-4</c:v>
                  </c:pt>
                  <c:pt idx="3">
                    <c:v>1.0686283211417159E-3</c:v>
                  </c:pt>
                  <c:pt idx="4">
                    <c:v>7.1272487457309198E-4</c:v>
                  </c:pt>
                </c:numCache>
              </c:numRef>
            </c:plus>
            <c:minus>
              <c:numRef>
                <c:f>QTrap_Final!$L$268:$L$273</c:f>
                <c:numCache>
                  <c:formatCode>General</c:formatCode>
                  <c:ptCount val="6"/>
                  <c:pt idx="0">
                    <c:v>5.8336132164751604E-4</c:v>
                  </c:pt>
                  <c:pt idx="1">
                    <c:v>9.5352890716485391E-4</c:v>
                  </c:pt>
                  <c:pt idx="2">
                    <c:v>4.9356983464369825E-4</c:v>
                  </c:pt>
                  <c:pt idx="3">
                    <c:v>1.0686283211417159E-3</c:v>
                  </c:pt>
                  <c:pt idx="4">
                    <c:v>7.1272487457309198E-4</c:v>
                  </c:pt>
                </c:numCache>
              </c:numRef>
            </c:minus>
            <c:spPr>
              <a:noFill/>
              <a:ln w="9525" cap="flat" cmpd="sng" algn="ctr">
                <a:solidFill>
                  <a:schemeClr val="tx1">
                    <a:lumMod val="65000"/>
                    <a:lumOff val="35000"/>
                  </a:schemeClr>
                </a:solidFill>
                <a:round/>
              </a:ln>
              <a:effectLst/>
            </c:spPr>
          </c:errBars>
          <c:cat>
            <c:strRef>
              <c:f>QTrap_Final!$B$268:$B$273</c:f>
              <c:strCache>
                <c:ptCount val="6"/>
                <c:pt idx="0">
                  <c:v>SRM 1950</c:v>
                </c:pt>
                <c:pt idx="1">
                  <c:v>T1D</c:v>
                </c:pt>
                <c:pt idx="2">
                  <c:v>young AA</c:v>
                </c:pt>
                <c:pt idx="3">
                  <c:v>high TAG</c:v>
                </c:pt>
                <c:pt idx="4">
                  <c:v>QC</c:v>
                </c:pt>
                <c:pt idx="5">
                  <c:v>Calculated Average NIST</c:v>
                </c:pt>
              </c:strCache>
            </c:strRef>
          </c:cat>
          <c:val>
            <c:numRef>
              <c:f>QTrap_Final!$K$268:$K$273</c:f>
              <c:numCache>
                <c:formatCode>0.0000</c:formatCode>
                <c:ptCount val="6"/>
                <c:pt idx="0">
                  <c:v>2.607795074643067E-2</c:v>
                </c:pt>
                <c:pt idx="1">
                  <c:v>2.8749664858903547E-2</c:v>
                </c:pt>
                <c:pt idx="2">
                  <c:v>1.4734725506441618E-2</c:v>
                </c:pt>
                <c:pt idx="3">
                  <c:v>2.9442186289011161E-2</c:v>
                </c:pt>
                <c:pt idx="4">
                  <c:v>2.6555889214314149E-2</c:v>
                </c:pt>
                <c:pt idx="5">
                  <c:v>2.4751131850196749E-2</c:v>
                </c:pt>
              </c:numCache>
            </c:numRef>
          </c:val>
          <c:extLst>
            <c:ext xmlns:c16="http://schemas.microsoft.com/office/drawing/2014/chart" uri="{C3380CC4-5D6E-409C-BE32-E72D297353CC}">
              <c16:uniqueId val="{00000000-29EB-45F0-B297-8E98AA0D4E2F}"/>
            </c:ext>
          </c:extLst>
        </c:ser>
        <c:dLbls>
          <c:showLegendKey val="0"/>
          <c:showVal val="0"/>
          <c:showCatName val="0"/>
          <c:showSerName val="0"/>
          <c:showPercent val="0"/>
          <c:showBubbleSize val="0"/>
        </c:dLbls>
        <c:gapWidth val="219"/>
        <c:overlap val="-27"/>
        <c:axId val="1544587056"/>
        <c:axId val="1544584976"/>
      </c:barChart>
      <c:catAx>
        <c:axId val="154458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44584976"/>
        <c:crosses val="autoZero"/>
        <c:auto val="1"/>
        <c:lblAlgn val="ctr"/>
        <c:lblOffset val="100"/>
        <c:noMultiLvlLbl val="0"/>
      </c:catAx>
      <c:valAx>
        <c:axId val="15445849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44587056"/>
        <c:crosses val="autoZero"/>
        <c:crossBetween val="between"/>
        <c:majorUnit val="1.0000000000000002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QTrap_Final!$S$267</c:f>
              <c:strCache>
                <c:ptCount val="1"/>
                <c:pt idx="0">
                  <c:v>Average Cer 42:1</c:v>
                </c:pt>
              </c:strCache>
            </c:strRef>
          </c:tx>
          <c:spPr>
            <a:solidFill>
              <a:schemeClr val="accent1"/>
            </a:solidFill>
            <a:ln>
              <a:noFill/>
            </a:ln>
            <a:effectLst/>
          </c:spPr>
          <c:invertIfNegative val="0"/>
          <c:errBars>
            <c:errBarType val="both"/>
            <c:errValType val="cust"/>
            <c:noEndCap val="0"/>
            <c:plus>
              <c:numRef>
                <c:f>QTrap_Final!$T$268:$T$273</c:f>
                <c:numCache>
                  <c:formatCode>General</c:formatCode>
                  <c:ptCount val="6"/>
                  <c:pt idx="0">
                    <c:v>3.7048143463040535E-2</c:v>
                  </c:pt>
                  <c:pt idx="1">
                    <c:v>2.9755676288203775E-2</c:v>
                  </c:pt>
                  <c:pt idx="2">
                    <c:v>1.7639307170913603E-2</c:v>
                  </c:pt>
                  <c:pt idx="3">
                    <c:v>4.3613691451180402E-2</c:v>
                  </c:pt>
                  <c:pt idx="4">
                    <c:v>2.0055768099240905E-2</c:v>
                  </c:pt>
                </c:numCache>
              </c:numRef>
            </c:plus>
            <c:minus>
              <c:numRef>
                <c:f>QTrap_Final!$T$268:$T$273</c:f>
                <c:numCache>
                  <c:formatCode>General</c:formatCode>
                  <c:ptCount val="6"/>
                  <c:pt idx="0">
                    <c:v>3.7048143463040535E-2</c:v>
                  </c:pt>
                  <c:pt idx="1">
                    <c:v>2.9755676288203775E-2</c:v>
                  </c:pt>
                  <c:pt idx="2">
                    <c:v>1.7639307170913603E-2</c:v>
                  </c:pt>
                  <c:pt idx="3">
                    <c:v>4.3613691451180402E-2</c:v>
                  </c:pt>
                  <c:pt idx="4">
                    <c:v>2.0055768099240905E-2</c:v>
                  </c:pt>
                </c:numCache>
              </c:numRef>
            </c:minus>
            <c:spPr>
              <a:noFill/>
              <a:ln w="9525" cap="flat" cmpd="sng" algn="ctr">
                <a:solidFill>
                  <a:schemeClr val="tx1">
                    <a:lumMod val="65000"/>
                    <a:lumOff val="35000"/>
                  </a:schemeClr>
                </a:solidFill>
                <a:round/>
              </a:ln>
              <a:effectLst/>
            </c:spPr>
          </c:errBars>
          <c:cat>
            <c:strRef>
              <c:f>QTrap_Final!$B$268:$B$273</c:f>
              <c:strCache>
                <c:ptCount val="6"/>
                <c:pt idx="0">
                  <c:v>SRM 1950</c:v>
                </c:pt>
                <c:pt idx="1">
                  <c:v>T1D</c:v>
                </c:pt>
                <c:pt idx="2">
                  <c:v>young AA</c:v>
                </c:pt>
                <c:pt idx="3">
                  <c:v>high TAG</c:v>
                </c:pt>
                <c:pt idx="4">
                  <c:v>QC</c:v>
                </c:pt>
                <c:pt idx="5">
                  <c:v>Calculated Average NIST</c:v>
                </c:pt>
              </c:strCache>
            </c:strRef>
          </c:cat>
          <c:val>
            <c:numRef>
              <c:f>QTrap_Final!$S$268:$S$273</c:f>
              <c:numCache>
                <c:formatCode>0.0000</c:formatCode>
                <c:ptCount val="6"/>
                <c:pt idx="0">
                  <c:v>1.3197543696348679</c:v>
                </c:pt>
                <c:pt idx="1">
                  <c:v>1.2647950432101527</c:v>
                </c:pt>
                <c:pt idx="2">
                  <c:v>0.87116896421409074</c:v>
                </c:pt>
                <c:pt idx="3">
                  <c:v>1.9253873734784865</c:v>
                </c:pt>
                <c:pt idx="4">
                  <c:v>1.4444393482298938</c:v>
                </c:pt>
                <c:pt idx="5">
                  <c:v>1.3452764376343995</c:v>
                </c:pt>
              </c:numCache>
            </c:numRef>
          </c:val>
          <c:extLst>
            <c:ext xmlns:c16="http://schemas.microsoft.com/office/drawing/2014/chart" uri="{C3380CC4-5D6E-409C-BE32-E72D297353CC}">
              <c16:uniqueId val="{00000000-8313-4C4A-B2C4-BCB40CAE0EFB}"/>
            </c:ext>
          </c:extLst>
        </c:ser>
        <c:dLbls>
          <c:showLegendKey val="0"/>
          <c:showVal val="0"/>
          <c:showCatName val="0"/>
          <c:showSerName val="0"/>
          <c:showPercent val="0"/>
          <c:showBubbleSize val="0"/>
        </c:dLbls>
        <c:gapWidth val="219"/>
        <c:overlap val="-27"/>
        <c:axId val="1544587056"/>
        <c:axId val="1544584976"/>
      </c:barChart>
      <c:catAx>
        <c:axId val="154458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44584976"/>
        <c:crosses val="autoZero"/>
        <c:auto val="1"/>
        <c:lblAlgn val="ctr"/>
        <c:lblOffset val="100"/>
        <c:noMultiLvlLbl val="0"/>
      </c:catAx>
      <c:valAx>
        <c:axId val="15445849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44587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QTrap_Final!$AA$267</c:f>
              <c:strCache>
                <c:ptCount val="1"/>
                <c:pt idx="0">
                  <c:v>Average Cer 42:2</c:v>
                </c:pt>
              </c:strCache>
            </c:strRef>
          </c:tx>
          <c:spPr>
            <a:solidFill>
              <a:schemeClr val="accent1"/>
            </a:solidFill>
            <a:ln>
              <a:noFill/>
            </a:ln>
            <a:effectLst/>
          </c:spPr>
          <c:invertIfNegative val="0"/>
          <c:errBars>
            <c:errBarType val="both"/>
            <c:errValType val="cust"/>
            <c:noEndCap val="0"/>
            <c:plus>
              <c:numRef>
                <c:f>QTrap_Final!$AB$268:$AB$273</c:f>
                <c:numCache>
                  <c:formatCode>General</c:formatCode>
                  <c:ptCount val="6"/>
                  <c:pt idx="0">
                    <c:v>1.0849608629422466E-2</c:v>
                  </c:pt>
                  <c:pt idx="1">
                    <c:v>1.7521039042286565E-2</c:v>
                  </c:pt>
                  <c:pt idx="2">
                    <c:v>8.2983518779780174E-3</c:v>
                  </c:pt>
                  <c:pt idx="3">
                    <c:v>1.2276991579818403E-2</c:v>
                  </c:pt>
                  <c:pt idx="4">
                    <c:v>8.7259151102253678E-3</c:v>
                  </c:pt>
                </c:numCache>
              </c:numRef>
            </c:plus>
            <c:minus>
              <c:numRef>
                <c:f>QTrap_Final!$AB$268:$AB$273</c:f>
                <c:numCache>
                  <c:formatCode>General</c:formatCode>
                  <c:ptCount val="6"/>
                  <c:pt idx="0">
                    <c:v>1.0849608629422466E-2</c:v>
                  </c:pt>
                  <c:pt idx="1">
                    <c:v>1.7521039042286565E-2</c:v>
                  </c:pt>
                  <c:pt idx="2">
                    <c:v>8.2983518779780174E-3</c:v>
                  </c:pt>
                  <c:pt idx="3">
                    <c:v>1.2276991579818403E-2</c:v>
                  </c:pt>
                  <c:pt idx="4">
                    <c:v>8.7259151102253678E-3</c:v>
                  </c:pt>
                </c:numCache>
              </c:numRef>
            </c:minus>
            <c:spPr>
              <a:noFill/>
              <a:ln w="9525" cap="flat" cmpd="sng" algn="ctr">
                <a:solidFill>
                  <a:schemeClr val="tx1">
                    <a:lumMod val="65000"/>
                    <a:lumOff val="35000"/>
                  </a:schemeClr>
                </a:solidFill>
                <a:round/>
              </a:ln>
              <a:effectLst/>
            </c:spPr>
          </c:errBars>
          <c:cat>
            <c:strRef>
              <c:f>QTrap_Final!$B$268:$B$273</c:f>
              <c:strCache>
                <c:ptCount val="6"/>
                <c:pt idx="0">
                  <c:v>SRM 1950</c:v>
                </c:pt>
                <c:pt idx="1">
                  <c:v>T1D</c:v>
                </c:pt>
                <c:pt idx="2">
                  <c:v>young AA</c:v>
                </c:pt>
                <c:pt idx="3">
                  <c:v>high TAG</c:v>
                </c:pt>
                <c:pt idx="4">
                  <c:v>QC</c:v>
                </c:pt>
                <c:pt idx="5">
                  <c:v>Calculated Average NIST</c:v>
                </c:pt>
              </c:strCache>
            </c:strRef>
          </c:cat>
          <c:val>
            <c:numRef>
              <c:f>QTrap_Final!$AA$268:$AA$273</c:f>
              <c:numCache>
                <c:formatCode>0.0000</c:formatCode>
                <c:ptCount val="6"/>
                <c:pt idx="0">
                  <c:v>0.43975044843433619</c:v>
                </c:pt>
                <c:pt idx="1">
                  <c:v>0.42876254187740676</c:v>
                </c:pt>
                <c:pt idx="2">
                  <c:v>0.26943288495143503</c:v>
                </c:pt>
                <c:pt idx="3">
                  <c:v>0.60110765990719106</c:v>
                </c:pt>
                <c:pt idx="4">
                  <c:v>0.47157486844592889</c:v>
                </c:pt>
                <c:pt idx="5">
                  <c:v>0.43476338379259227</c:v>
                </c:pt>
              </c:numCache>
            </c:numRef>
          </c:val>
          <c:extLst>
            <c:ext xmlns:c16="http://schemas.microsoft.com/office/drawing/2014/chart" uri="{C3380CC4-5D6E-409C-BE32-E72D297353CC}">
              <c16:uniqueId val="{00000000-35A6-41E1-9F76-7ECAD6F380A6}"/>
            </c:ext>
          </c:extLst>
        </c:ser>
        <c:dLbls>
          <c:showLegendKey val="0"/>
          <c:showVal val="0"/>
          <c:showCatName val="0"/>
          <c:showSerName val="0"/>
          <c:showPercent val="0"/>
          <c:showBubbleSize val="0"/>
        </c:dLbls>
        <c:gapWidth val="219"/>
        <c:overlap val="-27"/>
        <c:axId val="1544587056"/>
        <c:axId val="1544584976"/>
      </c:barChart>
      <c:catAx>
        <c:axId val="154458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44584976"/>
        <c:crosses val="autoZero"/>
        <c:auto val="1"/>
        <c:lblAlgn val="ctr"/>
        <c:lblOffset val="100"/>
        <c:noMultiLvlLbl val="0"/>
      </c:catAx>
      <c:valAx>
        <c:axId val="15445849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4458705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8092741796742"/>
          <c:y val="2.90299457685602E-2"/>
          <c:w val="0.7385228752221259"/>
          <c:h val="0.82721303072246966"/>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884142607174104"/>
                  <c:y val="0.26321777486147563"/>
                </c:manualLayout>
              </c:layout>
              <c:numFmt formatCode="#,##0.000" sourceLinked="0"/>
              <c:spPr>
                <a:solidFill>
                  <a:schemeClr val="accent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trendline>
            <c:spPr>
              <a:ln w="19050" cap="rnd">
                <a:solidFill>
                  <a:schemeClr val="accent1"/>
                </a:solidFill>
                <a:prstDash val="sysDot"/>
              </a:ln>
              <a:effectLst/>
            </c:spPr>
            <c:trendlineType val="linear"/>
            <c:dispRSqr val="0"/>
            <c:dispEq val="0"/>
          </c:trendline>
          <c:xVal>
            <c:numRef>
              <c:f>QTrap_Final!$F$26:$F$31</c:f>
              <c:numCache>
                <c:formatCode>General</c:formatCode>
                <c:ptCount val="6"/>
                <c:pt idx="0">
                  <c:v>2</c:v>
                </c:pt>
                <c:pt idx="1">
                  <c:v>1</c:v>
                </c:pt>
                <c:pt idx="2">
                  <c:v>0.1</c:v>
                </c:pt>
                <c:pt idx="3">
                  <c:v>0.02</c:v>
                </c:pt>
                <c:pt idx="4">
                  <c:v>0.01</c:v>
                </c:pt>
                <c:pt idx="5">
                  <c:v>8.0000000000000002E-3</c:v>
                </c:pt>
              </c:numCache>
            </c:numRef>
          </c:xVal>
          <c:yVal>
            <c:numRef>
              <c:f>QTrap_Final!$C$26:$C$31</c:f>
              <c:numCache>
                <c:formatCode>0.00</c:formatCode>
                <c:ptCount val="6"/>
                <c:pt idx="0">
                  <c:v>3620000</c:v>
                </c:pt>
                <c:pt idx="1">
                  <c:v>1740000</c:v>
                </c:pt>
                <c:pt idx="2">
                  <c:v>181000</c:v>
                </c:pt>
                <c:pt idx="3">
                  <c:v>40300</c:v>
                </c:pt>
                <c:pt idx="4">
                  <c:v>21800</c:v>
                </c:pt>
                <c:pt idx="5">
                  <c:v>17200</c:v>
                </c:pt>
              </c:numCache>
            </c:numRef>
          </c:yVal>
          <c:smooth val="0"/>
          <c:extLst>
            <c:ext xmlns:c16="http://schemas.microsoft.com/office/drawing/2014/chart" uri="{C3380CC4-5D6E-409C-BE32-E72D297353CC}">
              <c16:uniqueId val="{00000000-4E35-4BD4-9164-D49B1A9C7012}"/>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7483644606789572"/>
                  <c:y val="0.37906247570484319"/>
                </c:manualLayout>
              </c:layout>
              <c:numFmt formatCode="#,##0.000" sourceLinked="0"/>
              <c:spPr>
                <a:solidFill>
                  <a:srgbClr val="FFC000"/>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QTrap_Final!$F$32:$F$37</c:f>
              <c:numCache>
                <c:formatCode>General</c:formatCode>
                <c:ptCount val="6"/>
                <c:pt idx="0">
                  <c:v>2</c:v>
                </c:pt>
                <c:pt idx="1">
                  <c:v>1</c:v>
                </c:pt>
                <c:pt idx="2">
                  <c:v>0.1</c:v>
                </c:pt>
                <c:pt idx="3">
                  <c:v>0.02</c:v>
                </c:pt>
                <c:pt idx="4">
                  <c:v>0.01</c:v>
                </c:pt>
                <c:pt idx="5">
                  <c:v>8.0000000000000002E-3</c:v>
                </c:pt>
              </c:numCache>
            </c:numRef>
          </c:xVal>
          <c:yVal>
            <c:numRef>
              <c:f>QTrap_Final!$C$32:$C$37</c:f>
              <c:numCache>
                <c:formatCode>0.00</c:formatCode>
                <c:ptCount val="6"/>
                <c:pt idx="0">
                  <c:v>3360000</c:v>
                </c:pt>
                <c:pt idx="1">
                  <c:v>1760000</c:v>
                </c:pt>
                <c:pt idx="2">
                  <c:v>194000</c:v>
                </c:pt>
                <c:pt idx="3">
                  <c:v>41500</c:v>
                </c:pt>
                <c:pt idx="4">
                  <c:v>21100</c:v>
                </c:pt>
                <c:pt idx="5">
                  <c:v>19300</c:v>
                </c:pt>
              </c:numCache>
            </c:numRef>
          </c:yVal>
          <c:smooth val="0"/>
          <c:extLst>
            <c:ext xmlns:c16="http://schemas.microsoft.com/office/drawing/2014/chart" uri="{C3380CC4-5D6E-409C-BE32-E72D297353CC}">
              <c16:uniqueId val="{00000001-4E35-4BD4-9164-D49B1A9C7012}"/>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5817475940507436"/>
                  <c:y val="0.56877333041703115"/>
                </c:manualLayout>
              </c:layout>
              <c:numFmt formatCode="#,##0.000" sourceLinked="0"/>
              <c:spPr>
                <a:solidFill>
                  <a:schemeClr val="bg1">
                    <a:lumMod val="7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QTrap_Final!$F$38:$F$43</c:f>
              <c:numCache>
                <c:formatCode>General</c:formatCode>
                <c:ptCount val="6"/>
                <c:pt idx="0">
                  <c:v>2</c:v>
                </c:pt>
                <c:pt idx="1">
                  <c:v>1</c:v>
                </c:pt>
                <c:pt idx="2">
                  <c:v>0.1</c:v>
                </c:pt>
                <c:pt idx="3">
                  <c:v>0.02</c:v>
                </c:pt>
                <c:pt idx="4">
                  <c:v>0.01</c:v>
                </c:pt>
                <c:pt idx="5">
                  <c:v>8.0000000000000002E-3</c:v>
                </c:pt>
              </c:numCache>
            </c:numRef>
          </c:xVal>
          <c:yVal>
            <c:numRef>
              <c:f>QTrap_Final!$C$38:$C$43</c:f>
              <c:numCache>
                <c:formatCode>0.00</c:formatCode>
                <c:ptCount val="6"/>
                <c:pt idx="0">
                  <c:v>3560000</c:v>
                </c:pt>
                <c:pt idx="1">
                  <c:v>1820000</c:v>
                </c:pt>
                <c:pt idx="2">
                  <c:v>178000</c:v>
                </c:pt>
                <c:pt idx="3">
                  <c:v>48300</c:v>
                </c:pt>
                <c:pt idx="4">
                  <c:v>22100</c:v>
                </c:pt>
                <c:pt idx="5">
                  <c:v>18400</c:v>
                </c:pt>
              </c:numCache>
            </c:numRef>
          </c:yVal>
          <c:smooth val="0"/>
          <c:extLst>
            <c:ext xmlns:c16="http://schemas.microsoft.com/office/drawing/2014/chart" uri="{C3380CC4-5D6E-409C-BE32-E72D297353CC}">
              <c16:uniqueId val="{00000002-4E35-4BD4-9164-D49B1A9C7012}"/>
            </c:ext>
          </c:extLst>
        </c:ser>
        <c:dLbls>
          <c:showLegendKey val="0"/>
          <c:showVal val="0"/>
          <c:showCatName val="0"/>
          <c:showSerName val="0"/>
          <c:showPercent val="0"/>
          <c:showBubbleSize val="0"/>
        </c:dLbls>
        <c:axId val="508507536"/>
        <c:axId val="508505872"/>
      </c:scatterChart>
      <c:valAx>
        <c:axId val="50850753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5872"/>
        <c:crosses val="autoZero"/>
        <c:crossBetween val="midCat"/>
      </c:valAx>
      <c:valAx>
        <c:axId val="508505872"/>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90545899730617"/>
          <c:y val="6.6823445212259233E-2"/>
          <c:w val="0.7385228752221259"/>
          <c:h val="0.82721303072246966"/>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819950379616089"/>
                  <c:y val="0.21190361318502113"/>
                </c:manualLayout>
              </c:layout>
              <c:numFmt formatCode="#,##0.000" sourceLinked="0"/>
              <c:spPr>
                <a:solidFill>
                  <a:schemeClr val="accent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trendline>
            <c:spPr>
              <a:ln w="19050" cap="rnd">
                <a:solidFill>
                  <a:schemeClr val="accent1"/>
                </a:solidFill>
                <a:prstDash val="sysDot"/>
              </a:ln>
              <a:effectLst/>
            </c:spPr>
            <c:trendlineType val="linear"/>
            <c:dispRSqr val="0"/>
            <c:dispEq val="0"/>
          </c:trendline>
          <c:xVal>
            <c:numRef>
              <c:f>QTrap_Final!$F$3:$F$8</c:f>
              <c:numCache>
                <c:formatCode>General</c:formatCode>
                <c:ptCount val="6"/>
                <c:pt idx="0">
                  <c:v>2</c:v>
                </c:pt>
                <c:pt idx="1">
                  <c:v>1</c:v>
                </c:pt>
                <c:pt idx="2">
                  <c:v>0.1</c:v>
                </c:pt>
                <c:pt idx="3">
                  <c:v>0.02</c:v>
                </c:pt>
                <c:pt idx="4">
                  <c:v>0.01</c:v>
                </c:pt>
                <c:pt idx="5">
                  <c:v>8.0000000000000002E-3</c:v>
                </c:pt>
              </c:numCache>
            </c:numRef>
          </c:xVal>
          <c:yVal>
            <c:numRef>
              <c:f>QTrap_Final!$C$3:$C$8</c:f>
              <c:numCache>
                <c:formatCode>0.00</c:formatCode>
                <c:ptCount val="6"/>
                <c:pt idx="0">
                  <c:v>2800000</c:v>
                </c:pt>
                <c:pt idx="1">
                  <c:v>1390000</c:v>
                </c:pt>
                <c:pt idx="2">
                  <c:v>142000</c:v>
                </c:pt>
                <c:pt idx="3">
                  <c:v>35600</c:v>
                </c:pt>
                <c:pt idx="4">
                  <c:v>15300</c:v>
                </c:pt>
                <c:pt idx="5">
                  <c:v>14200</c:v>
                </c:pt>
              </c:numCache>
            </c:numRef>
          </c:yVal>
          <c:smooth val="0"/>
          <c:extLst>
            <c:ext xmlns:c16="http://schemas.microsoft.com/office/drawing/2014/chart" uri="{C3380CC4-5D6E-409C-BE32-E72D297353CC}">
              <c16:uniqueId val="{00000000-A739-4C7A-934F-5E022AAA95E2}"/>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7416209960263387"/>
                  <c:y val="0.38405300315107022"/>
                </c:manualLayout>
              </c:layout>
              <c:numFmt formatCode="#,##0.000" sourceLinked="0"/>
              <c:spPr>
                <a:solidFill>
                  <a:srgbClr val="FFC000"/>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QTrap_Final!$F$9:$F$14</c:f>
              <c:numCache>
                <c:formatCode>General</c:formatCode>
                <c:ptCount val="6"/>
                <c:pt idx="0">
                  <c:v>2</c:v>
                </c:pt>
                <c:pt idx="1">
                  <c:v>1</c:v>
                </c:pt>
                <c:pt idx="2">
                  <c:v>0.1</c:v>
                </c:pt>
                <c:pt idx="3">
                  <c:v>0.02</c:v>
                </c:pt>
                <c:pt idx="4">
                  <c:v>0.01</c:v>
                </c:pt>
                <c:pt idx="5">
                  <c:v>8.0000000000000002E-3</c:v>
                </c:pt>
              </c:numCache>
            </c:numRef>
          </c:xVal>
          <c:yVal>
            <c:numRef>
              <c:f>QTrap_Final!$C$9:$C$14</c:f>
              <c:numCache>
                <c:formatCode>0.00</c:formatCode>
                <c:ptCount val="6"/>
                <c:pt idx="0">
                  <c:v>2620000</c:v>
                </c:pt>
                <c:pt idx="1">
                  <c:v>1380000</c:v>
                </c:pt>
                <c:pt idx="2">
                  <c:v>149000</c:v>
                </c:pt>
                <c:pt idx="3">
                  <c:v>31900</c:v>
                </c:pt>
                <c:pt idx="4">
                  <c:v>17500</c:v>
                </c:pt>
                <c:pt idx="5">
                  <c:v>14300</c:v>
                </c:pt>
              </c:numCache>
            </c:numRef>
          </c:yVal>
          <c:smooth val="0"/>
          <c:extLst>
            <c:ext xmlns:c16="http://schemas.microsoft.com/office/drawing/2014/chart" uri="{C3380CC4-5D6E-409C-BE32-E72D297353CC}">
              <c16:uniqueId val="{00000001-A739-4C7A-934F-5E022AAA95E2}"/>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5817475940507436"/>
                  <c:y val="0.56877333041703115"/>
                </c:manualLayout>
              </c:layout>
              <c:numFmt formatCode="#,##0.000" sourceLinked="0"/>
              <c:spPr>
                <a:solidFill>
                  <a:schemeClr val="bg1">
                    <a:lumMod val="7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QTrap_Final!$F$15:$F$20</c:f>
              <c:numCache>
                <c:formatCode>General</c:formatCode>
                <c:ptCount val="6"/>
                <c:pt idx="0">
                  <c:v>2</c:v>
                </c:pt>
                <c:pt idx="1">
                  <c:v>1</c:v>
                </c:pt>
                <c:pt idx="2">
                  <c:v>0.1</c:v>
                </c:pt>
                <c:pt idx="3">
                  <c:v>0.02</c:v>
                </c:pt>
                <c:pt idx="4">
                  <c:v>0.01</c:v>
                </c:pt>
                <c:pt idx="5">
                  <c:v>8.0000000000000002E-3</c:v>
                </c:pt>
              </c:numCache>
            </c:numRef>
          </c:xVal>
          <c:yVal>
            <c:numRef>
              <c:f>QTrap_Final!$C$15:$C$20</c:f>
              <c:numCache>
                <c:formatCode>0.00</c:formatCode>
                <c:ptCount val="6"/>
                <c:pt idx="0">
                  <c:v>2800000</c:v>
                </c:pt>
                <c:pt idx="1">
                  <c:v>1400000</c:v>
                </c:pt>
                <c:pt idx="2">
                  <c:v>143000</c:v>
                </c:pt>
                <c:pt idx="3">
                  <c:v>28500</c:v>
                </c:pt>
                <c:pt idx="4">
                  <c:v>17200</c:v>
                </c:pt>
                <c:pt idx="5">
                  <c:v>15000</c:v>
                </c:pt>
              </c:numCache>
            </c:numRef>
          </c:yVal>
          <c:smooth val="0"/>
          <c:extLst>
            <c:ext xmlns:c16="http://schemas.microsoft.com/office/drawing/2014/chart" uri="{C3380CC4-5D6E-409C-BE32-E72D297353CC}">
              <c16:uniqueId val="{00000002-A739-4C7A-934F-5E022AAA95E2}"/>
            </c:ext>
          </c:extLst>
        </c:ser>
        <c:dLbls>
          <c:showLegendKey val="0"/>
          <c:showVal val="0"/>
          <c:showCatName val="0"/>
          <c:showSerName val="0"/>
          <c:showPercent val="0"/>
          <c:showBubbleSize val="0"/>
        </c:dLbls>
        <c:axId val="508507536"/>
        <c:axId val="508505872"/>
      </c:scatterChart>
      <c:valAx>
        <c:axId val="50850753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5872"/>
        <c:crosses val="autoZero"/>
        <c:crossBetween val="midCat"/>
      </c:valAx>
      <c:valAx>
        <c:axId val="508505872"/>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44045082221265"/>
          <c:y val="5.7375070351334469E-2"/>
          <c:w val="0.7385228752221259"/>
          <c:h val="0.82721303072246966"/>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819950379616089"/>
                  <c:y val="0.21190361318502113"/>
                </c:manualLayout>
              </c:layout>
              <c:numFmt formatCode="#,##0.000" sourceLinked="0"/>
              <c:spPr>
                <a:solidFill>
                  <a:schemeClr val="accent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trendline>
            <c:spPr>
              <a:ln w="19050" cap="rnd">
                <a:solidFill>
                  <a:schemeClr val="accent1"/>
                </a:solidFill>
                <a:prstDash val="sysDot"/>
              </a:ln>
              <a:effectLst/>
            </c:spPr>
            <c:trendlineType val="linear"/>
            <c:dispRSqr val="0"/>
            <c:dispEq val="0"/>
          </c:trendline>
          <c:xVal>
            <c:numRef>
              <c:f>QTrap_Final!$N$3:$N$8</c:f>
              <c:numCache>
                <c:formatCode>General</c:formatCode>
                <c:ptCount val="6"/>
                <c:pt idx="0">
                  <c:v>2</c:v>
                </c:pt>
                <c:pt idx="1">
                  <c:v>1</c:v>
                </c:pt>
                <c:pt idx="2">
                  <c:v>0.1</c:v>
                </c:pt>
                <c:pt idx="3">
                  <c:v>0.02</c:v>
                </c:pt>
                <c:pt idx="4">
                  <c:v>0.01</c:v>
                </c:pt>
                <c:pt idx="5">
                  <c:v>8.0000000000000002E-3</c:v>
                </c:pt>
              </c:numCache>
            </c:numRef>
          </c:xVal>
          <c:yVal>
            <c:numRef>
              <c:f>QTrap_Final!$K$3:$K$8</c:f>
              <c:numCache>
                <c:formatCode>0.00</c:formatCode>
                <c:ptCount val="6"/>
                <c:pt idx="0">
                  <c:v>3070000</c:v>
                </c:pt>
                <c:pt idx="1">
                  <c:v>1580000</c:v>
                </c:pt>
                <c:pt idx="2">
                  <c:v>157000</c:v>
                </c:pt>
                <c:pt idx="3">
                  <c:v>31800</c:v>
                </c:pt>
                <c:pt idx="4">
                  <c:v>15900</c:v>
                </c:pt>
                <c:pt idx="5">
                  <c:v>14400</c:v>
                </c:pt>
              </c:numCache>
            </c:numRef>
          </c:yVal>
          <c:smooth val="0"/>
          <c:extLst>
            <c:ext xmlns:c16="http://schemas.microsoft.com/office/drawing/2014/chart" uri="{C3380CC4-5D6E-409C-BE32-E72D297353CC}">
              <c16:uniqueId val="{00000000-7F60-40FD-B80C-12FC641DCF7D}"/>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6389862965671093"/>
                  <c:y val="0.3604443414464123"/>
                </c:manualLayout>
              </c:layout>
              <c:numFmt formatCode="#,##0.000" sourceLinked="0"/>
              <c:spPr>
                <a:solidFill>
                  <a:srgbClr val="FFC000"/>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QTrap_Final!$N$9:$N$14</c:f>
              <c:numCache>
                <c:formatCode>General</c:formatCode>
                <c:ptCount val="6"/>
                <c:pt idx="0">
                  <c:v>2</c:v>
                </c:pt>
                <c:pt idx="1">
                  <c:v>1</c:v>
                </c:pt>
                <c:pt idx="2">
                  <c:v>0.1</c:v>
                </c:pt>
                <c:pt idx="3">
                  <c:v>0.02</c:v>
                </c:pt>
                <c:pt idx="4">
                  <c:v>0.01</c:v>
                </c:pt>
                <c:pt idx="5">
                  <c:v>8.0000000000000002E-3</c:v>
                </c:pt>
              </c:numCache>
            </c:numRef>
          </c:xVal>
          <c:yVal>
            <c:numRef>
              <c:f>QTrap_Final!$K$9:$K$14</c:f>
              <c:numCache>
                <c:formatCode>0.00</c:formatCode>
                <c:ptCount val="6"/>
                <c:pt idx="0">
                  <c:v>2910000</c:v>
                </c:pt>
                <c:pt idx="1">
                  <c:v>1500000</c:v>
                </c:pt>
                <c:pt idx="2">
                  <c:v>167000</c:v>
                </c:pt>
                <c:pt idx="3">
                  <c:v>31900</c:v>
                </c:pt>
                <c:pt idx="4">
                  <c:v>16100</c:v>
                </c:pt>
                <c:pt idx="5">
                  <c:v>13000</c:v>
                </c:pt>
              </c:numCache>
            </c:numRef>
          </c:yVal>
          <c:smooth val="0"/>
          <c:extLst>
            <c:ext xmlns:c16="http://schemas.microsoft.com/office/drawing/2014/chart" uri="{C3380CC4-5D6E-409C-BE32-E72D297353CC}">
              <c16:uniqueId val="{00000001-7F60-40FD-B80C-12FC641DCF7D}"/>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5817475940507436"/>
                  <c:y val="0.56877333041703115"/>
                </c:manualLayout>
              </c:layout>
              <c:numFmt formatCode="#,##0.000" sourceLinked="0"/>
              <c:spPr>
                <a:solidFill>
                  <a:schemeClr val="bg1">
                    <a:lumMod val="7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QTrap_Final!$N$15:$N$20</c:f>
              <c:numCache>
                <c:formatCode>General</c:formatCode>
                <c:ptCount val="6"/>
                <c:pt idx="0">
                  <c:v>2</c:v>
                </c:pt>
                <c:pt idx="1">
                  <c:v>1</c:v>
                </c:pt>
                <c:pt idx="2">
                  <c:v>0.1</c:v>
                </c:pt>
                <c:pt idx="3">
                  <c:v>0.02</c:v>
                </c:pt>
                <c:pt idx="4">
                  <c:v>0.01</c:v>
                </c:pt>
                <c:pt idx="5">
                  <c:v>8.0000000000000002E-3</c:v>
                </c:pt>
              </c:numCache>
            </c:numRef>
          </c:xVal>
          <c:yVal>
            <c:numRef>
              <c:f>QTrap_Final!$K$15:$K$20</c:f>
              <c:numCache>
                <c:formatCode>0.00</c:formatCode>
                <c:ptCount val="6"/>
                <c:pt idx="0">
                  <c:v>3130000</c:v>
                </c:pt>
                <c:pt idx="1">
                  <c:v>1540000</c:v>
                </c:pt>
                <c:pt idx="2">
                  <c:v>156000</c:v>
                </c:pt>
                <c:pt idx="3">
                  <c:v>32000</c:v>
                </c:pt>
                <c:pt idx="4">
                  <c:v>15500</c:v>
                </c:pt>
                <c:pt idx="5">
                  <c:v>12000</c:v>
                </c:pt>
              </c:numCache>
            </c:numRef>
          </c:yVal>
          <c:smooth val="0"/>
          <c:extLst>
            <c:ext xmlns:c16="http://schemas.microsoft.com/office/drawing/2014/chart" uri="{C3380CC4-5D6E-409C-BE32-E72D297353CC}">
              <c16:uniqueId val="{00000002-7F60-40FD-B80C-12FC641DCF7D}"/>
            </c:ext>
          </c:extLst>
        </c:ser>
        <c:dLbls>
          <c:showLegendKey val="0"/>
          <c:showVal val="0"/>
          <c:showCatName val="0"/>
          <c:showSerName val="0"/>
          <c:showPercent val="0"/>
          <c:showBubbleSize val="0"/>
        </c:dLbls>
        <c:axId val="508507536"/>
        <c:axId val="508505872"/>
      </c:scatterChart>
      <c:valAx>
        <c:axId val="50850753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5872"/>
        <c:crosses val="autoZero"/>
        <c:crossBetween val="midCat"/>
      </c:valAx>
      <c:valAx>
        <c:axId val="508505872"/>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884142607174104"/>
                  <c:y val="0.26321777486147563"/>
                </c:manualLayout>
              </c:layout>
              <c:numFmt formatCode="#,##0.000" sourceLinked="0"/>
              <c:spPr>
                <a:solidFill>
                  <a:schemeClr val="accent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trendline>
            <c:spPr>
              <a:ln w="19050" cap="rnd">
                <a:solidFill>
                  <a:schemeClr val="accent1"/>
                </a:solidFill>
                <a:prstDash val="sysDot"/>
              </a:ln>
              <a:effectLst/>
            </c:spPr>
            <c:trendlineType val="linear"/>
            <c:dispRSqr val="0"/>
            <c:dispEq val="0"/>
          </c:trendline>
          <c:xVal>
            <c:numRef>
              <c:f>QTrap_Final!$N$26:$N$31</c:f>
              <c:numCache>
                <c:formatCode>General</c:formatCode>
                <c:ptCount val="6"/>
                <c:pt idx="0">
                  <c:v>2</c:v>
                </c:pt>
                <c:pt idx="1">
                  <c:v>1</c:v>
                </c:pt>
                <c:pt idx="2">
                  <c:v>0.1</c:v>
                </c:pt>
                <c:pt idx="3">
                  <c:v>0.02</c:v>
                </c:pt>
                <c:pt idx="4">
                  <c:v>0.01</c:v>
                </c:pt>
                <c:pt idx="5">
                  <c:v>8.0000000000000002E-3</c:v>
                </c:pt>
              </c:numCache>
            </c:numRef>
          </c:xVal>
          <c:yVal>
            <c:numRef>
              <c:f>QTrap_Final!$K$26:$K$31</c:f>
              <c:numCache>
                <c:formatCode>0.00</c:formatCode>
                <c:ptCount val="6"/>
                <c:pt idx="0">
                  <c:v>3840000</c:v>
                </c:pt>
                <c:pt idx="1">
                  <c:v>1910000</c:v>
                </c:pt>
                <c:pt idx="2">
                  <c:v>197000</c:v>
                </c:pt>
                <c:pt idx="3">
                  <c:v>41600</c:v>
                </c:pt>
                <c:pt idx="4">
                  <c:v>22900</c:v>
                </c:pt>
                <c:pt idx="5">
                  <c:v>15900</c:v>
                </c:pt>
              </c:numCache>
            </c:numRef>
          </c:yVal>
          <c:smooth val="0"/>
          <c:extLst>
            <c:ext xmlns:c16="http://schemas.microsoft.com/office/drawing/2014/chart" uri="{C3380CC4-5D6E-409C-BE32-E72D297353CC}">
              <c16:uniqueId val="{00000000-0894-4C5E-81AE-768C625B5FE9}"/>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7483644606789572"/>
                  <c:y val="0.37906247570484319"/>
                </c:manualLayout>
              </c:layout>
              <c:numFmt formatCode="#,##0.000" sourceLinked="0"/>
              <c:spPr>
                <a:solidFill>
                  <a:srgbClr val="FFC000"/>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QTrap_Final!$N$32:$N$37</c:f>
              <c:numCache>
                <c:formatCode>General</c:formatCode>
                <c:ptCount val="6"/>
                <c:pt idx="0">
                  <c:v>2</c:v>
                </c:pt>
                <c:pt idx="1">
                  <c:v>1</c:v>
                </c:pt>
                <c:pt idx="2">
                  <c:v>0.1</c:v>
                </c:pt>
                <c:pt idx="3">
                  <c:v>0.02</c:v>
                </c:pt>
                <c:pt idx="4">
                  <c:v>0.01</c:v>
                </c:pt>
                <c:pt idx="5">
                  <c:v>8.0000000000000002E-3</c:v>
                </c:pt>
              </c:numCache>
            </c:numRef>
          </c:xVal>
          <c:yVal>
            <c:numRef>
              <c:f>QTrap_Final!$K$32:$K$37</c:f>
              <c:numCache>
                <c:formatCode>0.00</c:formatCode>
                <c:ptCount val="6"/>
                <c:pt idx="0">
                  <c:v>3660000</c:v>
                </c:pt>
                <c:pt idx="1">
                  <c:v>1890000</c:v>
                </c:pt>
                <c:pt idx="2">
                  <c:v>201000</c:v>
                </c:pt>
                <c:pt idx="3">
                  <c:v>40500</c:v>
                </c:pt>
                <c:pt idx="4">
                  <c:v>21400</c:v>
                </c:pt>
                <c:pt idx="5">
                  <c:v>19100</c:v>
                </c:pt>
              </c:numCache>
            </c:numRef>
          </c:yVal>
          <c:smooth val="0"/>
          <c:extLst>
            <c:ext xmlns:c16="http://schemas.microsoft.com/office/drawing/2014/chart" uri="{C3380CC4-5D6E-409C-BE32-E72D297353CC}">
              <c16:uniqueId val="{00000001-0894-4C5E-81AE-768C625B5FE9}"/>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5817475940507436"/>
                  <c:y val="0.56877333041703115"/>
                </c:manualLayout>
              </c:layout>
              <c:numFmt formatCode="#,##0.000" sourceLinked="0"/>
              <c:spPr>
                <a:solidFill>
                  <a:schemeClr val="bg1">
                    <a:lumMod val="7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QTrap_Final!$N$38:$N$43</c:f>
              <c:numCache>
                <c:formatCode>General</c:formatCode>
                <c:ptCount val="6"/>
                <c:pt idx="0">
                  <c:v>2</c:v>
                </c:pt>
                <c:pt idx="1">
                  <c:v>1</c:v>
                </c:pt>
                <c:pt idx="2">
                  <c:v>0.1</c:v>
                </c:pt>
                <c:pt idx="3">
                  <c:v>0.02</c:v>
                </c:pt>
                <c:pt idx="4">
                  <c:v>0.01</c:v>
                </c:pt>
                <c:pt idx="5">
                  <c:v>8.0000000000000002E-3</c:v>
                </c:pt>
              </c:numCache>
            </c:numRef>
          </c:xVal>
          <c:yVal>
            <c:numRef>
              <c:f>QTrap_Final!$K$38:$K$43</c:f>
              <c:numCache>
                <c:formatCode>0.00</c:formatCode>
                <c:ptCount val="6"/>
                <c:pt idx="0">
                  <c:v>3920000</c:v>
                </c:pt>
                <c:pt idx="1">
                  <c:v>2010000</c:v>
                </c:pt>
                <c:pt idx="2">
                  <c:v>195000</c:v>
                </c:pt>
                <c:pt idx="3">
                  <c:v>45100</c:v>
                </c:pt>
                <c:pt idx="4">
                  <c:v>19600</c:v>
                </c:pt>
                <c:pt idx="5">
                  <c:v>17800</c:v>
                </c:pt>
              </c:numCache>
            </c:numRef>
          </c:yVal>
          <c:smooth val="0"/>
          <c:extLst>
            <c:ext xmlns:c16="http://schemas.microsoft.com/office/drawing/2014/chart" uri="{C3380CC4-5D6E-409C-BE32-E72D297353CC}">
              <c16:uniqueId val="{00000002-0894-4C5E-81AE-768C625B5FE9}"/>
            </c:ext>
          </c:extLst>
        </c:ser>
        <c:dLbls>
          <c:showLegendKey val="0"/>
          <c:showVal val="0"/>
          <c:showCatName val="0"/>
          <c:showSerName val="0"/>
          <c:showPercent val="0"/>
          <c:showBubbleSize val="0"/>
        </c:dLbls>
        <c:axId val="508507536"/>
        <c:axId val="508505872"/>
      </c:scatterChart>
      <c:valAx>
        <c:axId val="50850753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5872"/>
        <c:crosses val="autoZero"/>
        <c:crossBetween val="midCat"/>
      </c:valAx>
      <c:valAx>
        <c:axId val="508505872"/>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44045082221265"/>
          <c:y val="5.7375070351334469E-2"/>
          <c:w val="0.7385228752221259"/>
          <c:h val="0.82721303072246966"/>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819950379616089"/>
                  <c:y val="0.21190361318502113"/>
                </c:manualLayout>
              </c:layout>
              <c:numFmt formatCode="#,##0.000" sourceLinked="0"/>
              <c:spPr>
                <a:solidFill>
                  <a:schemeClr val="accent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trendline>
            <c:spPr>
              <a:ln w="19050" cap="rnd">
                <a:solidFill>
                  <a:schemeClr val="accent1"/>
                </a:solidFill>
                <a:prstDash val="sysDot"/>
              </a:ln>
              <a:effectLst/>
            </c:spPr>
            <c:trendlineType val="linear"/>
            <c:dispRSqr val="0"/>
            <c:dispEq val="0"/>
          </c:trendline>
          <c:xVal>
            <c:numRef>
              <c:f>QTrap_Final!$V$3:$V$8</c:f>
              <c:numCache>
                <c:formatCode>0.00</c:formatCode>
                <c:ptCount val="6"/>
                <c:pt idx="0">
                  <c:v>20</c:v>
                </c:pt>
                <c:pt idx="1">
                  <c:v>10</c:v>
                </c:pt>
                <c:pt idx="2" formatCode="General">
                  <c:v>1</c:v>
                </c:pt>
                <c:pt idx="3" formatCode="General">
                  <c:v>0.2</c:v>
                </c:pt>
                <c:pt idx="4" formatCode="General">
                  <c:v>0.1</c:v>
                </c:pt>
                <c:pt idx="5" formatCode="General">
                  <c:v>0.08</c:v>
                </c:pt>
              </c:numCache>
            </c:numRef>
          </c:xVal>
          <c:yVal>
            <c:numRef>
              <c:f>QTrap_Final!$S$3:$S$8</c:f>
              <c:numCache>
                <c:formatCode>0.00</c:formatCode>
                <c:ptCount val="6"/>
                <c:pt idx="0">
                  <c:v>50900000</c:v>
                </c:pt>
                <c:pt idx="1">
                  <c:v>22700000</c:v>
                </c:pt>
                <c:pt idx="2">
                  <c:v>1700000</c:v>
                </c:pt>
                <c:pt idx="3">
                  <c:v>366000</c:v>
                </c:pt>
                <c:pt idx="4">
                  <c:v>177000</c:v>
                </c:pt>
                <c:pt idx="5">
                  <c:v>145000</c:v>
                </c:pt>
              </c:numCache>
            </c:numRef>
          </c:yVal>
          <c:smooth val="0"/>
          <c:extLst>
            <c:ext xmlns:c16="http://schemas.microsoft.com/office/drawing/2014/chart" uri="{C3380CC4-5D6E-409C-BE32-E72D297353CC}">
              <c16:uniqueId val="{00000000-1589-46C4-B104-79370BAB2728}"/>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6389862965671093"/>
                  <c:y val="0.3604443414464123"/>
                </c:manualLayout>
              </c:layout>
              <c:numFmt formatCode="#,##0.000" sourceLinked="0"/>
              <c:spPr>
                <a:solidFill>
                  <a:srgbClr val="FFC000"/>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QTrap_Final!$V$9:$V$14</c:f>
              <c:numCache>
                <c:formatCode>0.00</c:formatCode>
                <c:ptCount val="6"/>
                <c:pt idx="0">
                  <c:v>20</c:v>
                </c:pt>
                <c:pt idx="1">
                  <c:v>10</c:v>
                </c:pt>
                <c:pt idx="2" formatCode="General">
                  <c:v>1</c:v>
                </c:pt>
                <c:pt idx="3" formatCode="General">
                  <c:v>0.2</c:v>
                </c:pt>
                <c:pt idx="4" formatCode="General">
                  <c:v>0.1</c:v>
                </c:pt>
                <c:pt idx="5" formatCode="General">
                  <c:v>0.08</c:v>
                </c:pt>
              </c:numCache>
            </c:numRef>
          </c:xVal>
          <c:yVal>
            <c:numRef>
              <c:f>QTrap_Final!$S$9:$S$14</c:f>
              <c:numCache>
                <c:formatCode>0.00</c:formatCode>
                <c:ptCount val="6"/>
                <c:pt idx="0">
                  <c:v>45900000</c:v>
                </c:pt>
                <c:pt idx="1">
                  <c:v>21300000</c:v>
                </c:pt>
                <c:pt idx="2">
                  <c:v>1800000</c:v>
                </c:pt>
                <c:pt idx="3">
                  <c:v>346000</c:v>
                </c:pt>
                <c:pt idx="4">
                  <c:v>176000</c:v>
                </c:pt>
                <c:pt idx="5">
                  <c:v>146000</c:v>
                </c:pt>
              </c:numCache>
            </c:numRef>
          </c:yVal>
          <c:smooth val="0"/>
          <c:extLst>
            <c:ext xmlns:c16="http://schemas.microsoft.com/office/drawing/2014/chart" uri="{C3380CC4-5D6E-409C-BE32-E72D297353CC}">
              <c16:uniqueId val="{00000001-1589-46C4-B104-79370BAB2728}"/>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5817475940507436"/>
                  <c:y val="0.56877333041703115"/>
                </c:manualLayout>
              </c:layout>
              <c:numFmt formatCode="#,##0.000" sourceLinked="0"/>
              <c:spPr>
                <a:solidFill>
                  <a:schemeClr val="bg1">
                    <a:lumMod val="7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QTrap_Final!$V$15:$V$20</c:f>
              <c:numCache>
                <c:formatCode>0.00</c:formatCode>
                <c:ptCount val="6"/>
                <c:pt idx="0">
                  <c:v>20</c:v>
                </c:pt>
                <c:pt idx="1">
                  <c:v>10</c:v>
                </c:pt>
                <c:pt idx="2" formatCode="General">
                  <c:v>1</c:v>
                </c:pt>
                <c:pt idx="3" formatCode="General">
                  <c:v>0.2</c:v>
                </c:pt>
                <c:pt idx="4" formatCode="General">
                  <c:v>0.1</c:v>
                </c:pt>
                <c:pt idx="5" formatCode="General">
                  <c:v>0.08</c:v>
                </c:pt>
              </c:numCache>
            </c:numRef>
          </c:xVal>
          <c:yVal>
            <c:numRef>
              <c:f>QTrap_Final!$S$15:$S$20</c:f>
              <c:numCache>
                <c:formatCode>0.00</c:formatCode>
                <c:ptCount val="6"/>
                <c:pt idx="0">
                  <c:v>50400000</c:v>
                </c:pt>
                <c:pt idx="1">
                  <c:v>21400000</c:v>
                </c:pt>
                <c:pt idx="2">
                  <c:v>1690000</c:v>
                </c:pt>
                <c:pt idx="3">
                  <c:v>337000</c:v>
                </c:pt>
                <c:pt idx="4">
                  <c:v>187000</c:v>
                </c:pt>
                <c:pt idx="5">
                  <c:v>152000</c:v>
                </c:pt>
              </c:numCache>
            </c:numRef>
          </c:yVal>
          <c:smooth val="0"/>
          <c:extLst>
            <c:ext xmlns:c16="http://schemas.microsoft.com/office/drawing/2014/chart" uri="{C3380CC4-5D6E-409C-BE32-E72D297353CC}">
              <c16:uniqueId val="{00000002-1589-46C4-B104-79370BAB2728}"/>
            </c:ext>
          </c:extLst>
        </c:ser>
        <c:dLbls>
          <c:showLegendKey val="0"/>
          <c:showVal val="0"/>
          <c:showCatName val="0"/>
          <c:showSerName val="0"/>
          <c:showPercent val="0"/>
          <c:showBubbleSize val="0"/>
        </c:dLbls>
        <c:axId val="508507536"/>
        <c:axId val="508505872"/>
      </c:scatterChart>
      <c:valAx>
        <c:axId val="508507536"/>
        <c:scaling>
          <c:orientation val="minMax"/>
        </c:scaling>
        <c:delete val="0"/>
        <c:axPos val="b"/>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5872"/>
        <c:crosses val="autoZero"/>
        <c:crossBetween val="midCat"/>
      </c:valAx>
      <c:valAx>
        <c:axId val="508505872"/>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609502</xdr:colOff>
      <xdr:row>275</xdr:row>
      <xdr:rowOff>139490</xdr:rowOff>
    </xdr:from>
    <xdr:to>
      <xdr:col>5</xdr:col>
      <xdr:colOff>309901</xdr:colOff>
      <xdr:row>290</xdr:row>
      <xdr:rowOff>25190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333277</xdr:colOff>
      <xdr:row>275</xdr:row>
      <xdr:rowOff>139490</xdr:rowOff>
    </xdr:from>
    <xdr:to>
      <xdr:col>13</xdr:col>
      <xdr:colOff>576601</xdr:colOff>
      <xdr:row>290</xdr:row>
      <xdr:rowOff>25190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695227</xdr:colOff>
      <xdr:row>275</xdr:row>
      <xdr:rowOff>139490</xdr:rowOff>
    </xdr:from>
    <xdr:to>
      <xdr:col>21</xdr:col>
      <xdr:colOff>938551</xdr:colOff>
      <xdr:row>290</xdr:row>
      <xdr:rowOff>25190</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857152</xdr:colOff>
      <xdr:row>275</xdr:row>
      <xdr:rowOff>139490</xdr:rowOff>
    </xdr:from>
    <xdr:to>
      <xdr:col>29</xdr:col>
      <xdr:colOff>1100476</xdr:colOff>
      <xdr:row>290</xdr:row>
      <xdr:rowOff>25190</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291353</xdr:colOff>
      <xdr:row>27</xdr:row>
      <xdr:rowOff>169207</xdr:rowOff>
    </xdr:from>
    <xdr:to>
      <xdr:col>2</xdr:col>
      <xdr:colOff>1725706</xdr:colOff>
      <xdr:row>42</xdr:row>
      <xdr:rowOff>0</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333120</xdr:colOff>
      <xdr:row>3</xdr:row>
      <xdr:rowOff>66317</xdr:rowOff>
    </xdr:from>
    <xdr:to>
      <xdr:col>2</xdr:col>
      <xdr:colOff>1767473</xdr:colOff>
      <xdr:row>17</xdr:row>
      <xdr:rowOff>87610</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1071282</xdr:colOff>
      <xdr:row>2</xdr:row>
      <xdr:rowOff>116539</xdr:rowOff>
    </xdr:from>
    <xdr:to>
      <xdr:col>9</xdr:col>
      <xdr:colOff>1806948</xdr:colOff>
      <xdr:row>16</xdr:row>
      <xdr:rowOff>137832</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26</xdr:row>
      <xdr:rowOff>12324</xdr:rowOff>
    </xdr:from>
    <xdr:to>
      <xdr:col>10</xdr:col>
      <xdr:colOff>22412</xdr:colOff>
      <xdr:row>40</xdr:row>
      <xdr:rowOff>33617</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96371</xdr:colOff>
      <xdr:row>7</xdr:row>
      <xdr:rowOff>49303</xdr:rowOff>
    </xdr:from>
    <xdr:to>
      <xdr:col>18</xdr:col>
      <xdr:colOff>114861</xdr:colOff>
      <xdr:row>21</xdr:row>
      <xdr:rowOff>70596</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201706</xdr:colOff>
      <xdr:row>28</xdr:row>
      <xdr:rowOff>146795</xdr:rowOff>
    </xdr:from>
    <xdr:to>
      <xdr:col>18</xdr:col>
      <xdr:colOff>224118</xdr:colOff>
      <xdr:row>42</xdr:row>
      <xdr:rowOff>168088</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1082489</xdr:colOff>
      <xdr:row>5</xdr:row>
      <xdr:rowOff>38098</xdr:rowOff>
    </xdr:from>
    <xdr:to>
      <xdr:col>25</xdr:col>
      <xdr:colOff>1100979</xdr:colOff>
      <xdr:row>19</xdr:row>
      <xdr:rowOff>59391</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1109384</xdr:colOff>
      <xdr:row>25</xdr:row>
      <xdr:rowOff>146796</xdr:rowOff>
    </xdr:from>
    <xdr:to>
      <xdr:col>26</xdr:col>
      <xdr:colOff>11208</xdr:colOff>
      <xdr:row>39</xdr:row>
      <xdr:rowOff>168089</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121228</xdr:colOff>
      <xdr:row>554</xdr:row>
      <xdr:rowOff>22512</xdr:rowOff>
    </xdr:from>
    <xdr:to>
      <xdr:col>3</xdr:col>
      <xdr:colOff>779319</xdr:colOff>
      <xdr:row>568</xdr:row>
      <xdr:rowOff>98712</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69274</xdr:colOff>
      <xdr:row>555</xdr:row>
      <xdr:rowOff>57148</xdr:rowOff>
    </xdr:from>
    <xdr:to>
      <xdr:col>11</xdr:col>
      <xdr:colOff>727364</xdr:colOff>
      <xdr:row>569</xdr:row>
      <xdr:rowOff>133348</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432956</xdr:colOff>
      <xdr:row>554</xdr:row>
      <xdr:rowOff>74466</xdr:rowOff>
    </xdr:from>
    <xdr:to>
      <xdr:col>19</xdr:col>
      <xdr:colOff>710046</xdr:colOff>
      <xdr:row>568</xdr:row>
      <xdr:rowOff>150666</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623456</xdr:colOff>
      <xdr:row>555</xdr:row>
      <xdr:rowOff>22511</xdr:rowOff>
    </xdr:from>
    <xdr:to>
      <xdr:col>27</xdr:col>
      <xdr:colOff>900547</xdr:colOff>
      <xdr:row>569</xdr:row>
      <xdr:rowOff>98711</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D13" sqref="D13"/>
    </sheetView>
  </sheetViews>
  <sheetFormatPr defaultColWidth="11.5703125" defaultRowHeight="15" x14ac:dyDescent="0.25"/>
  <cols>
    <col min="2" max="2" width="14.85546875" bestFit="1" customWidth="1"/>
    <col min="3" max="3" width="25.5703125" customWidth="1"/>
    <col min="4" max="4" width="55.5703125" customWidth="1"/>
  </cols>
  <sheetData>
    <row r="1" spans="1:4" ht="15" customHeight="1" x14ac:dyDescent="0.25">
      <c r="A1" s="123" t="s">
        <v>145</v>
      </c>
      <c r="B1" s="124"/>
      <c r="C1" s="124"/>
      <c r="D1" s="125"/>
    </row>
    <row r="2" spans="1:4" ht="15.75" customHeight="1" thickBot="1" x14ac:dyDescent="0.3">
      <c r="A2" s="126"/>
      <c r="B2" s="127"/>
      <c r="C2" s="127"/>
      <c r="D2" s="128"/>
    </row>
    <row r="3" spans="1:4" ht="35.1" customHeight="1" thickBot="1" x14ac:dyDescent="0.3">
      <c r="A3" s="129" t="s">
        <v>145</v>
      </c>
      <c r="B3" s="132"/>
      <c r="C3" s="16" t="s">
        <v>140</v>
      </c>
      <c r="D3" s="16"/>
    </row>
    <row r="4" spans="1:4" ht="35.1" customHeight="1" thickBot="1" x14ac:dyDescent="0.3">
      <c r="A4" s="130"/>
      <c r="B4" s="133"/>
      <c r="C4" s="16" t="s">
        <v>178</v>
      </c>
      <c r="D4" s="16" t="s">
        <v>146</v>
      </c>
    </row>
    <row r="5" spans="1:4" ht="35.1" customHeight="1" x14ac:dyDescent="0.25">
      <c r="A5" s="130"/>
      <c r="B5" s="134" t="s">
        <v>141</v>
      </c>
      <c r="C5" s="35" t="s">
        <v>142</v>
      </c>
      <c r="D5" s="38"/>
    </row>
    <row r="6" spans="1:4" ht="35.1" customHeight="1" x14ac:dyDescent="0.25">
      <c r="A6" s="130"/>
      <c r="B6" s="134"/>
      <c r="C6" s="36" t="s">
        <v>143</v>
      </c>
      <c r="D6" s="38"/>
    </row>
    <row r="7" spans="1:4" ht="35.1" customHeight="1" x14ac:dyDescent="0.25">
      <c r="A7" s="130"/>
      <c r="B7" s="134"/>
      <c r="C7" s="36" t="s">
        <v>149</v>
      </c>
      <c r="D7" s="38"/>
    </row>
    <row r="8" spans="1:4" ht="35.1" customHeight="1" x14ac:dyDescent="0.25">
      <c r="A8" s="130"/>
      <c r="B8" s="134"/>
      <c r="C8" s="36" t="s">
        <v>148</v>
      </c>
      <c r="D8" s="38"/>
    </row>
    <row r="9" spans="1:4" ht="35.1" customHeight="1" thickBot="1" x14ac:dyDescent="0.3">
      <c r="A9" s="130"/>
      <c r="B9" s="135"/>
      <c r="C9" s="37" t="s">
        <v>147</v>
      </c>
      <c r="D9" s="38"/>
    </row>
    <row r="10" spans="1:4" ht="35.1" customHeight="1" x14ac:dyDescent="0.25">
      <c r="A10" s="130"/>
      <c r="B10" s="136" t="s">
        <v>144</v>
      </c>
      <c r="C10" s="35" t="s">
        <v>150</v>
      </c>
      <c r="D10" s="38"/>
    </row>
    <row r="11" spans="1:4" ht="35.1" customHeight="1" x14ac:dyDescent="0.25">
      <c r="A11" s="130"/>
      <c r="B11" s="134"/>
      <c r="C11" s="36" t="s">
        <v>151</v>
      </c>
      <c r="D11" s="38"/>
    </row>
    <row r="12" spans="1:4" ht="35.1" customHeight="1" x14ac:dyDescent="0.25">
      <c r="A12" s="130"/>
      <c r="B12" s="134"/>
      <c r="C12" s="36" t="s">
        <v>152</v>
      </c>
      <c r="D12" s="122"/>
    </row>
    <row r="13" spans="1:4" ht="35.1" customHeight="1" thickBot="1" x14ac:dyDescent="0.3">
      <c r="A13" s="131"/>
      <c r="B13" s="135"/>
      <c r="C13" s="37" t="s">
        <v>153</v>
      </c>
      <c r="D13" s="121"/>
    </row>
    <row r="14" spans="1:4" ht="35.1" customHeight="1" x14ac:dyDescent="0.25">
      <c r="A14" s="11"/>
      <c r="B14" s="39"/>
      <c r="C14" s="13"/>
      <c r="D14" s="14"/>
    </row>
    <row r="15" spans="1:4" s="11" customFormat="1" x14ac:dyDescent="0.25">
      <c r="A15"/>
      <c r="B15" s="39"/>
      <c r="C15" s="12"/>
      <c r="D15" s="15"/>
    </row>
  </sheetData>
  <mergeCells count="5">
    <mergeCell ref="A1:D2"/>
    <mergeCell ref="A3:A13"/>
    <mergeCell ref="B3:B4"/>
    <mergeCell ref="B5:B9"/>
    <mergeCell ref="B10:B13"/>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553"/>
  <sheetViews>
    <sheetView zoomScale="55" zoomScaleNormal="55" workbookViewId="0">
      <selection activeCell="C419" sqref="C419"/>
    </sheetView>
  </sheetViews>
  <sheetFormatPr defaultColWidth="16.85546875" defaultRowHeight="15" x14ac:dyDescent="0.2"/>
  <cols>
    <col min="1" max="1" width="23.28515625" style="99" bestFit="1" customWidth="1"/>
    <col min="2" max="2" width="28.140625" style="111" bestFit="1" customWidth="1"/>
    <col min="3" max="4" width="30.7109375" style="99" bestFit="1" customWidth="1"/>
    <col min="5" max="5" width="21" style="99" bestFit="1" customWidth="1"/>
    <col min="6" max="6" width="17.28515625" style="99" bestFit="1" customWidth="1"/>
    <col min="7" max="9" width="16.85546875" style="99"/>
    <col min="10" max="10" width="28.140625" style="111" bestFit="1" customWidth="1"/>
    <col min="11" max="12" width="30.7109375" style="99" bestFit="1" customWidth="1"/>
    <col min="13" max="13" width="20" style="99" bestFit="1" customWidth="1"/>
    <col min="14" max="17" width="16.85546875" style="99"/>
    <col min="18" max="18" width="16.85546875" style="111"/>
    <col min="19" max="20" width="30.7109375" style="99" bestFit="1" customWidth="1"/>
    <col min="21" max="25" width="16.85546875" style="99"/>
    <col min="26" max="26" width="16.85546875" style="111"/>
    <col min="27" max="28" width="30.7109375" style="99" bestFit="1" customWidth="1"/>
    <col min="29" max="29" width="21" style="99" bestFit="1" customWidth="1"/>
    <col min="30" max="16384" width="16.85546875" style="99"/>
  </cols>
  <sheetData>
    <row r="1" spans="1:32" ht="15" customHeight="1" x14ac:dyDescent="0.2">
      <c r="B1" s="100"/>
      <c r="C1" s="101" t="s">
        <v>18</v>
      </c>
      <c r="D1" s="101" t="s">
        <v>337</v>
      </c>
      <c r="E1" s="101" t="s">
        <v>337</v>
      </c>
      <c r="F1" s="101" t="s">
        <v>18</v>
      </c>
      <c r="G1" s="101" t="s">
        <v>338</v>
      </c>
      <c r="H1" s="101" t="s">
        <v>339</v>
      </c>
      <c r="I1" s="101"/>
      <c r="J1" s="100"/>
      <c r="K1" s="101" t="s">
        <v>19</v>
      </c>
      <c r="L1" s="101" t="s">
        <v>340</v>
      </c>
      <c r="M1" s="101" t="s">
        <v>340</v>
      </c>
      <c r="N1" s="101" t="s">
        <v>19</v>
      </c>
      <c r="O1" s="101" t="s">
        <v>338</v>
      </c>
      <c r="P1" s="101" t="s">
        <v>339</v>
      </c>
      <c r="Q1" s="101"/>
      <c r="R1" s="100"/>
      <c r="S1" s="101" t="s">
        <v>20</v>
      </c>
      <c r="T1" s="101" t="s">
        <v>341</v>
      </c>
      <c r="U1" s="101" t="s">
        <v>341</v>
      </c>
      <c r="V1" s="101" t="s">
        <v>20</v>
      </c>
      <c r="W1" s="101" t="s">
        <v>338</v>
      </c>
      <c r="X1" s="101" t="s">
        <v>339</v>
      </c>
      <c r="Y1" s="101"/>
      <c r="Z1" s="100"/>
      <c r="AA1" s="101" t="s">
        <v>21</v>
      </c>
      <c r="AB1" s="101" t="s">
        <v>342</v>
      </c>
      <c r="AC1" s="101" t="s">
        <v>342</v>
      </c>
      <c r="AD1" s="101" t="s">
        <v>21</v>
      </c>
      <c r="AE1" s="101" t="s">
        <v>338</v>
      </c>
      <c r="AF1" s="101" t="s">
        <v>339</v>
      </c>
    </row>
    <row r="2" spans="1:32" ht="15" customHeight="1" x14ac:dyDescent="0.2">
      <c r="B2" s="100"/>
      <c r="C2" s="101" t="s">
        <v>343</v>
      </c>
      <c r="D2" s="101" t="s">
        <v>343</v>
      </c>
      <c r="E2" s="101" t="s">
        <v>344</v>
      </c>
      <c r="F2" s="101" t="s">
        <v>344</v>
      </c>
      <c r="G2" s="101" t="s">
        <v>344</v>
      </c>
      <c r="H2" s="101" t="s">
        <v>344</v>
      </c>
      <c r="I2" s="101"/>
      <c r="J2" s="100"/>
      <c r="K2" s="101" t="s">
        <v>343</v>
      </c>
      <c r="L2" s="101" t="s">
        <v>343</v>
      </c>
      <c r="M2" s="101" t="s">
        <v>344</v>
      </c>
      <c r="N2" s="101" t="s">
        <v>344</v>
      </c>
      <c r="O2" s="101" t="s">
        <v>344</v>
      </c>
      <c r="P2" s="101" t="s">
        <v>344</v>
      </c>
      <c r="Q2" s="101"/>
      <c r="R2" s="100"/>
      <c r="S2" s="101" t="s">
        <v>343</v>
      </c>
      <c r="T2" s="101" t="s">
        <v>343</v>
      </c>
      <c r="U2" s="101" t="s">
        <v>344</v>
      </c>
      <c r="V2" s="101" t="s">
        <v>344</v>
      </c>
      <c r="W2" s="101" t="s">
        <v>344</v>
      </c>
      <c r="X2" s="101" t="s">
        <v>344</v>
      </c>
      <c r="Y2" s="101"/>
      <c r="Z2" s="100"/>
      <c r="AA2" s="101" t="s">
        <v>343</v>
      </c>
      <c r="AB2" s="101" t="s">
        <v>343</v>
      </c>
      <c r="AC2" s="101" t="s">
        <v>344</v>
      </c>
      <c r="AD2" s="101" t="s">
        <v>344</v>
      </c>
      <c r="AE2" s="101" t="s">
        <v>344</v>
      </c>
      <c r="AF2" s="101" t="s">
        <v>344</v>
      </c>
    </row>
    <row r="3" spans="1:32" x14ac:dyDescent="0.2">
      <c r="A3" s="99">
        <v>1</v>
      </c>
      <c r="B3" s="102" t="s">
        <v>345</v>
      </c>
      <c r="C3" s="101">
        <v>2800000</v>
      </c>
      <c r="D3" s="101">
        <v>140000</v>
      </c>
      <c r="E3" s="99">
        <v>0.125</v>
      </c>
      <c r="F3" s="103">
        <v>2</v>
      </c>
      <c r="G3" s="104">
        <f>C3/D3*E3</f>
        <v>2.5</v>
      </c>
      <c r="H3" s="104">
        <f>(C3-2458.433)/1396542.193</f>
        <v>2.0031915834855121</v>
      </c>
      <c r="I3" s="104"/>
      <c r="J3" s="102" t="s">
        <v>345</v>
      </c>
      <c r="K3" s="101">
        <v>3070000</v>
      </c>
      <c r="L3" s="101">
        <v>124000</v>
      </c>
      <c r="M3" s="101">
        <v>0.05</v>
      </c>
      <c r="N3" s="103">
        <v>2</v>
      </c>
      <c r="O3" s="104">
        <f>K3/L3*M3</f>
        <v>1.2379032258064517</v>
      </c>
      <c r="P3" s="104">
        <f>(K3-5908.803)/1540359.204</f>
        <v>1.9892056275206313</v>
      </c>
      <c r="Q3" s="101"/>
      <c r="R3" s="102" t="s">
        <v>345</v>
      </c>
      <c r="S3" s="101">
        <v>50900000</v>
      </c>
      <c r="T3" s="105">
        <v>3580000</v>
      </c>
      <c r="U3" s="101">
        <v>1.5</v>
      </c>
      <c r="V3" s="101">
        <v>20</v>
      </c>
      <c r="W3" s="104">
        <f>S3/T3*U3</f>
        <v>21.326815642458101</v>
      </c>
      <c r="X3" s="104">
        <f>(S3+519574.13)/2520887.342</f>
        <v>20.397410575755906</v>
      </c>
      <c r="Y3" s="104"/>
      <c r="Z3" s="102" t="s">
        <v>345</v>
      </c>
      <c r="AA3" s="101">
        <v>39700000</v>
      </c>
      <c r="AB3" s="105">
        <v>995000</v>
      </c>
      <c r="AC3" s="101">
        <v>0.5</v>
      </c>
      <c r="AD3" s="101">
        <v>20</v>
      </c>
      <c r="AE3" s="104">
        <f>AA3/AB3*AC3</f>
        <v>19.949748743718594</v>
      </c>
      <c r="AF3" s="104">
        <f>(AA3+456118.513)/1957384.037</f>
        <v>20.515196687996692</v>
      </c>
    </row>
    <row r="4" spans="1:32" x14ac:dyDescent="0.2">
      <c r="A4" s="99">
        <v>2</v>
      </c>
      <c r="B4" s="102" t="s">
        <v>346</v>
      </c>
      <c r="C4" s="101">
        <v>1390000</v>
      </c>
      <c r="D4" s="101">
        <v>135000</v>
      </c>
      <c r="E4" s="99">
        <v>0.125</v>
      </c>
      <c r="F4" s="103">
        <v>1</v>
      </c>
      <c r="G4" s="104">
        <f t="shared" ref="G4:G20" si="0">C4/D4*E4</f>
        <v>1.287037037037037</v>
      </c>
      <c r="H4" s="104">
        <f t="shared" ref="H4:H8" si="1">(C4-2458.433)/1396542.193</f>
        <v>0.993555063323461</v>
      </c>
      <c r="I4" s="104"/>
      <c r="J4" s="102" t="s">
        <v>346</v>
      </c>
      <c r="K4" s="101">
        <v>1580000</v>
      </c>
      <c r="L4" s="101">
        <v>124000</v>
      </c>
      <c r="M4" s="101">
        <v>0.05</v>
      </c>
      <c r="N4" s="103">
        <v>1</v>
      </c>
      <c r="O4" s="104">
        <f t="shared" ref="O4:O20" si="2">K4/L4*M4</f>
        <v>0.63709677419354849</v>
      </c>
      <c r="P4" s="104">
        <f t="shared" ref="P4:P8" si="3">(K4-5908.803)/1540359.204</f>
        <v>1.0218987836813678</v>
      </c>
      <c r="Q4" s="101"/>
      <c r="R4" s="102" t="s">
        <v>346</v>
      </c>
      <c r="S4" s="101">
        <v>22700000</v>
      </c>
      <c r="T4" s="105">
        <v>3150000</v>
      </c>
      <c r="U4" s="101">
        <v>1.5</v>
      </c>
      <c r="V4" s="101">
        <v>10</v>
      </c>
      <c r="W4" s="104">
        <f t="shared" ref="W4:W20" si="4">S4/T4*U4</f>
        <v>10.80952380952381</v>
      </c>
      <c r="X4" s="104">
        <f t="shared" ref="X4:X8" si="5">(S4+519574.13)/2520887.342</f>
        <v>9.2108733869789869</v>
      </c>
      <c r="Y4" s="104"/>
      <c r="Z4" s="102" t="s">
        <v>346</v>
      </c>
      <c r="AA4" s="101">
        <v>17100000</v>
      </c>
      <c r="AB4" s="105">
        <v>858000</v>
      </c>
      <c r="AC4" s="101">
        <v>0.5</v>
      </c>
      <c r="AD4" s="101">
        <v>10</v>
      </c>
      <c r="AE4" s="104">
        <f t="shared" ref="AE4:AE20" si="6">AA4/AB4*AC4</f>
        <v>9.965034965034965</v>
      </c>
      <c r="AF4" s="104">
        <f t="shared" ref="AF4:AF8" si="7">(AA4+456118.513)/1957384.037</f>
        <v>8.9691742556087881</v>
      </c>
    </row>
    <row r="5" spans="1:32" x14ac:dyDescent="0.2">
      <c r="A5" s="99">
        <v>3</v>
      </c>
      <c r="B5" s="102" t="s">
        <v>347</v>
      </c>
      <c r="C5" s="101">
        <v>142000</v>
      </c>
      <c r="D5" s="101">
        <v>134000</v>
      </c>
      <c r="E5" s="99">
        <v>0.125</v>
      </c>
      <c r="F5" s="103">
        <v>0.1</v>
      </c>
      <c r="G5" s="104">
        <f t="shared" si="0"/>
        <v>0.13246268656716417</v>
      </c>
      <c r="H5" s="104">
        <f t="shared" si="1"/>
        <v>9.9919334839602664E-2</v>
      </c>
      <c r="I5" s="104"/>
      <c r="J5" s="102" t="s">
        <v>347</v>
      </c>
      <c r="K5" s="101">
        <v>157000</v>
      </c>
      <c r="L5" s="101">
        <v>122000</v>
      </c>
      <c r="M5" s="101">
        <v>0.05</v>
      </c>
      <c r="N5" s="103">
        <v>0.1</v>
      </c>
      <c r="O5" s="104">
        <f t="shared" si="2"/>
        <v>6.4344262295081972E-2</v>
      </c>
      <c r="P5" s="104">
        <f t="shared" si="3"/>
        <v>9.8088287853668701E-2</v>
      </c>
      <c r="Q5" s="101"/>
      <c r="R5" s="102" t="s">
        <v>347</v>
      </c>
      <c r="S5" s="101">
        <v>1700000</v>
      </c>
      <c r="T5" s="101">
        <v>2330000</v>
      </c>
      <c r="U5" s="101">
        <v>1.5</v>
      </c>
      <c r="V5" s="103">
        <v>1</v>
      </c>
      <c r="W5" s="104">
        <f t="shared" si="4"/>
        <v>1.094420600858369</v>
      </c>
      <c r="X5" s="104">
        <f t="shared" si="5"/>
        <v>0.88047335278341043</v>
      </c>
      <c r="Y5" s="104"/>
      <c r="Z5" s="102" t="s">
        <v>347</v>
      </c>
      <c r="AA5" s="101">
        <v>1370000</v>
      </c>
      <c r="AB5" s="101">
        <v>648000</v>
      </c>
      <c r="AC5" s="101">
        <v>0.5</v>
      </c>
      <c r="AD5" s="103">
        <v>1</v>
      </c>
      <c r="AE5" s="104">
        <f t="shared" si="6"/>
        <v>1.0570987654320987</v>
      </c>
      <c r="AF5" s="104">
        <f t="shared" si="7"/>
        <v>0.93293828828747116</v>
      </c>
    </row>
    <row r="6" spans="1:32" x14ac:dyDescent="0.2">
      <c r="A6" s="99">
        <v>4</v>
      </c>
      <c r="B6" s="102" t="s">
        <v>348</v>
      </c>
      <c r="C6" s="101">
        <v>35600</v>
      </c>
      <c r="D6" s="101">
        <v>138000</v>
      </c>
      <c r="E6" s="99">
        <v>0.125</v>
      </c>
      <c r="F6" s="103">
        <v>0.02</v>
      </c>
      <c r="G6" s="104">
        <f t="shared" si="0"/>
        <v>3.2246376811594202E-2</v>
      </c>
      <c r="H6" s="104">
        <f t="shared" si="1"/>
        <v>2.3731160552196796E-2</v>
      </c>
      <c r="I6" s="104"/>
      <c r="J6" s="102" t="s">
        <v>348</v>
      </c>
      <c r="K6" s="101">
        <v>31800</v>
      </c>
      <c r="L6" s="101">
        <v>121000</v>
      </c>
      <c r="M6" s="101">
        <v>0.05</v>
      </c>
      <c r="N6" s="103">
        <v>0.02</v>
      </c>
      <c r="O6" s="104">
        <f t="shared" si="2"/>
        <v>1.3140495867768595E-2</v>
      </c>
      <c r="P6" s="104">
        <f t="shared" si="3"/>
        <v>1.680854500220846E-2</v>
      </c>
      <c r="Q6" s="101"/>
      <c r="R6" s="102" t="s">
        <v>348</v>
      </c>
      <c r="S6" s="101">
        <v>366000</v>
      </c>
      <c r="T6" s="101">
        <v>2410000</v>
      </c>
      <c r="U6" s="101">
        <v>1.5</v>
      </c>
      <c r="V6" s="103">
        <v>0.2</v>
      </c>
      <c r="W6" s="104">
        <f t="shared" si="4"/>
        <v>0.22780082987551864</v>
      </c>
      <c r="X6" s="104">
        <f t="shared" si="5"/>
        <v>0.3512946077540342</v>
      </c>
      <c r="Y6" s="104"/>
      <c r="Z6" s="102" t="s">
        <v>348</v>
      </c>
      <c r="AA6" s="101">
        <v>274000</v>
      </c>
      <c r="AB6" s="101">
        <v>648000</v>
      </c>
      <c r="AC6" s="101">
        <v>0.5</v>
      </c>
      <c r="AD6" s="103">
        <v>0.2</v>
      </c>
      <c r="AE6" s="104">
        <f t="shared" si="6"/>
        <v>0.21141975308641975</v>
      </c>
      <c r="AF6" s="104">
        <f t="shared" si="7"/>
        <v>0.37300728891149121</v>
      </c>
    </row>
    <row r="7" spans="1:32" x14ac:dyDescent="0.2">
      <c r="A7" s="99">
        <v>5</v>
      </c>
      <c r="B7" s="102" t="s">
        <v>349</v>
      </c>
      <c r="C7" s="101">
        <v>15300</v>
      </c>
      <c r="D7" s="101">
        <v>136000</v>
      </c>
      <c r="E7" s="99">
        <v>0.125</v>
      </c>
      <c r="F7" s="103">
        <v>0.01</v>
      </c>
      <c r="G7" s="104">
        <f t="shared" si="0"/>
        <v>1.40625E-2</v>
      </c>
      <c r="H7" s="104">
        <f t="shared" si="1"/>
        <v>9.1952588789417262E-3</v>
      </c>
      <c r="I7" s="104"/>
      <c r="J7" s="102" t="s">
        <v>349</v>
      </c>
      <c r="K7" s="101">
        <v>15900</v>
      </c>
      <c r="L7" s="101">
        <v>119000</v>
      </c>
      <c r="M7" s="101">
        <v>0.05</v>
      </c>
      <c r="N7" s="103">
        <v>0.01</v>
      </c>
      <c r="O7" s="104">
        <f t="shared" si="2"/>
        <v>6.6806722689075632E-3</v>
      </c>
      <c r="P7" s="104">
        <f t="shared" si="3"/>
        <v>6.486277339762629E-3</v>
      </c>
      <c r="Q7" s="101"/>
      <c r="R7" s="102" t="s">
        <v>349</v>
      </c>
      <c r="S7" s="101">
        <v>177000</v>
      </c>
      <c r="T7" s="101">
        <v>2300000</v>
      </c>
      <c r="U7" s="101">
        <v>1.5</v>
      </c>
      <c r="V7" s="103">
        <v>0.1</v>
      </c>
      <c r="W7" s="104">
        <f t="shared" si="4"/>
        <v>0.11543478260869566</v>
      </c>
      <c r="X7" s="104">
        <f t="shared" si="5"/>
        <v>0.27632100744627403</v>
      </c>
      <c r="Y7" s="104"/>
      <c r="Z7" s="102" t="s">
        <v>349</v>
      </c>
      <c r="AA7" s="101">
        <v>132000</v>
      </c>
      <c r="AB7" s="101">
        <v>657000</v>
      </c>
      <c r="AC7" s="101">
        <v>0.5</v>
      </c>
      <c r="AD7" s="103">
        <v>0.1</v>
      </c>
      <c r="AE7" s="104">
        <f t="shared" si="6"/>
        <v>0.1004566210045662</v>
      </c>
      <c r="AF7" s="104">
        <f t="shared" si="7"/>
        <v>0.30046148424781499</v>
      </c>
    </row>
    <row r="8" spans="1:32" x14ac:dyDescent="0.2">
      <c r="A8" s="99">
        <v>6</v>
      </c>
      <c r="B8" s="102" t="s">
        <v>350</v>
      </c>
      <c r="C8" s="101">
        <v>14200</v>
      </c>
      <c r="D8" s="101">
        <v>131000</v>
      </c>
      <c r="E8" s="99">
        <v>0.125</v>
      </c>
      <c r="F8" s="103">
        <v>8.0000000000000002E-3</v>
      </c>
      <c r="G8" s="104">
        <f t="shared" si="0"/>
        <v>1.3549618320610687E-2</v>
      </c>
      <c r="H8" s="104">
        <f t="shared" si="1"/>
        <v>8.407599182361402E-3</v>
      </c>
      <c r="I8" s="104"/>
      <c r="J8" s="102" t="s">
        <v>350</v>
      </c>
      <c r="K8" s="101">
        <v>14400</v>
      </c>
      <c r="L8" s="101">
        <v>121000</v>
      </c>
      <c r="M8" s="101">
        <v>0.05</v>
      </c>
      <c r="N8" s="103">
        <v>8.0000000000000002E-3</v>
      </c>
      <c r="O8" s="104">
        <f t="shared" si="2"/>
        <v>5.9504132231404964E-3</v>
      </c>
      <c r="P8" s="104">
        <f t="shared" si="3"/>
        <v>5.5124785036828336E-3</v>
      </c>
      <c r="Q8" s="101"/>
      <c r="R8" s="102" t="s">
        <v>350</v>
      </c>
      <c r="S8" s="101">
        <v>145000</v>
      </c>
      <c r="T8" s="101">
        <v>2270000</v>
      </c>
      <c r="U8" s="101">
        <v>1.5</v>
      </c>
      <c r="V8" s="103">
        <v>0.08</v>
      </c>
      <c r="W8" s="104">
        <f t="shared" si="4"/>
        <v>9.5814977973568277E-2</v>
      </c>
      <c r="X8" s="104">
        <f t="shared" si="5"/>
        <v>0.26362706453702361</v>
      </c>
      <c r="Y8" s="104"/>
      <c r="Z8" s="102" t="s">
        <v>350</v>
      </c>
      <c r="AA8" s="101">
        <v>110000</v>
      </c>
      <c r="AB8" s="101">
        <v>649000</v>
      </c>
      <c r="AC8" s="101">
        <v>0.5</v>
      </c>
      <c r="AD8" s="103">
        <v>0.08</v>
      </c>
      <c r="AE8" s="104">
        <f t="shared" si="6"/>
        <v>8.4745762711864403E-2</v>
      </c>
      <c r="AF8" s="104">
        <f t="shared" si="7"/>
        <v>0.28922199338442856</v>
      </c>
    </row>
    <row r="9" spans="1:32" x14ac:dyDescent="0.2">
      <c r="A9" s="99">
        <v>1</v>
      </c>
      <c r="B9" s="102" t="s">
        <v>351</v>
      </c>
      <c r="C9" s="101">
        <v>2620000</v>
      </c>
      <c r="D9" s="101">
        <v>142000</v>
      </c>
      <c r="E9" s="99">
        <v>0.125</v>
      </c>
      <c r="F9" s="103">
        <v>2</v>
      </c>
      <c r="G9" s="104">
        <f t="shared" si="0"/>
        <v>2.306338028169014</v>
      </c>
      <c r="H9" s="104">
        <f>(C9-14086.456)/1315545.336</f>
        <v>1.9808618317354594</v>
      </c>
      <c r="I9" s="104"/>
      <c r="J9" s="102" t="s">
        <v>351</v>
      </c>
      <c r="K9" s="101">
        <v>2910000</v>
      </c>
      <c r="L9" s="101">
        <v>128000</v>
      </c>
      <c r="M9" s="101">
        <v>0.05</v>
      </c>
      <c r="N9" s="103">
        <v>2</v>
      </c>
      <c r="O9" s="104">
        <f t="shared" si="2"/>
        <v>1.13671875</v>
      </c>
      <c r="P9" s="104">
        <f>(K9-10565.593)/1457809.574</f>
        <v>1.9888979045763902</v>
      </c>
      <c r="Q9" s="101"/>
      <c r="R9" s="102" t="s">
        <v>351</v>
      </c>
      <c r="S9" s="101">
        <v>45900000</v>
      </c>
      <c r="T9" s="105">
        <v>3520000</v>
      </c>
      <c r="U9" s="101">
        <v>1.5</v>
      </c>
      <c r="V9" s="101">
        <v>20</v>
      </c>
      <c r="W9" s="104">
        <f t="shared" si="4"/>
        <v>19.55965909090909</v>
      </c>
      <c r="X9" s="104">
        <f>(S9+317939.364)/2280931.682</f>
        <v>20.262746021167327</v>
      </c>
      <c r="Y9" s="104"/>
      <c r="Z9" s="102" t="s">
        <v>351</v>
      </c>
      <c r="AA9" s="101">
        <v>36100000</v>
      </c>
      <c r="AB9" s="105">
        <v>984000</v>
      </c>
      <c r="AC9" s="101">
        <v>0.5</v>
      </c>
      <c r="AD9" s="101">
        <v>20</v>
      </c>
      <c r="AE9" s="104">
        <f t="shared" si="6"/>
        <v>18.34349593495935</v>
      </c>
      <c r="AF9" s="104">
        <f>(AA9+248788.211)/1794796.981</f>
        <v>20.252311874710024</v>
      </c>
    </row>
    <row r="10" spans="1:32" x14ac:dyDescent="0.2">
      <c r="A10" s="99">
        <v>2</v>
      </c>
      <c r="B10" s="102" t="s">
        <v>352</v>
      </c>
      <c r="C10" s="101">
        <v>1380000</v>
      </c>
      <c r="D10" s="101">
        <v>133000</v>
      </c>
      <c r="E10" s="99">
        <v>0.125</v>
      </c>
      <c r="F10" s="103">
        <v>1</v>
      </c>
      <c r="G10" s="104">
        <f t="shared" si="0"/>
        <v>1.2969924812030076</v>
      </c>
      <c r="H10" s="104">
        <f t="shared" ref="H10:H14" si="8">(C10-14086.456)/1315545.336</f>
        <v>1.0382869420168732</v>
      </c>
      <c r="I10" s="104"/>
      <c r="J10" s="102" t="s">
        <v>352</v>
      </c>
      <c r="K10" s="101">
        <v>1500000</v>
      </c>
      <c r="L10" s="101">
        <v>118000</v>
      </c>
      <c r="M10" s="101">
        <v>0.05</v>
      </c>
      <c r="N10" s="103">
        <v>1</v>
      </c>
      <c r="O10" s="104">
        <f t="shared" si="2"/>
        <v>0.63559322033898313</v>
      </c>
      <c r="P10" s="104">
        <f t="shared" ref="P10:P14" si="9">(K10-10565.593)/1457809.574</f>
        <v>1.0216933909366683</v>
      </c>
      <c r="Q10" s="101"/>
      <c r="R10" s="102" t="s">
        <v>352</v>
      </c>
      <c r="S10" s="101">
        <v>21300000</v>
      </c>
      <c r="T10" s="105">
        <v>2990000</v>
      </c>
      <c r="U10" s="101">
        <v>1.5</v>
      </c>
      <c r="V10" s="101">
        <v>10</v>
      </c>
      <c r="W10" s="104">
        <f t="shared" si="4"/>
        <v>10.685618729096991</v>
      </c>
      <c r="X10" s="104">
        <f t="shared" ref="X10:X14" si="10">(S10+317939.364)/2280931.682</f>
        <v>9.4776794651932068</v>
      </c>
      <c r="Y10" s="104"/>
      <c r="Z10" s="102" t="s">
        <v>352</v>
      </c>
      <c r="AA10" s="101">
        <v>16800000</v>
      </c>
      <c r="AB10" s="105">
        <v>808000</v>
      </c>
      <c r="AC10" s="101">
        <v>0.5</v>
      </c>
      <c r="AD10" s="101">
        <v>10</v>
      </c>
      <c r="AE10" s="104">
        <f t="shared" si="6"/>
        <v>10.396039603960396</v>
      </c>
      <c r="AF10" s="104">
        <f t="shared" ref="AF10:AF14" si="11">(AA10+248788.211)/1794796.981</f>
        <v>9.4990065124251508</v>
      </c>
    </row>
    <row r="11" spans="1:32" x14ac:dyDescent="0.2">
      <c r="A11" s="99">
        <v>3</v>
      </c>
      <c r="B11" s="102" t="s">
        <v>353</v>
      </c>
      <c r="C11" s="101">
        <v>149000</v>
      </c>
      <c r="D11" s="101">
        <v>138000</v>
      </c>
      <c r="E11" s="99">
        <v>0.125</v>
      </c>
      <c r="F11" s="103">
        <v>0.1</v>
      </c>
      <c r="G11" s="104">
        <f t="shared" si="0"/>
        <v>0.13496376811594202</v>
      </c>
      <c r="H11" s="104">
        <f t="shared" si="8"/>
        <v>0.10255332165914806</v>
      </c>
      <c r="I11" s="104"/>
      <c r="J11" s="102" t="s">
        <v>353</v>
      </c>
      <c r="K11" s="101">
        <v>167000</v>
      </c>
      <c r="L11" s="101">
        <v>123000</v>
      </c>
      <c r="M11" s="101">
        <v>0.05</v>
      </c>
      <c r="N11" s="103">
        <v>0.1</v>
      </c>
      <c r="O11" s="104">
        <f t="shared" si="2"/>
        <v>6.7886178861788618E-2</v>
      </c>
      <c r="P11" s="104">
        <f t="shared" si="9"/>
        <v>0.10730784719074701</v>
      </c>
      <c r="Q11" s="101"/>
      <c r="R11" s="102" t="s">
        <v>353</v>
      </c>
      <c r="S11" s="101">
        <v>1800000</v>
      </c>
      <c r="T11" s="101">
        <v>2440000</v>
      </c>
      <c r="U11" s="101">
        <v>1.5</v>
      </c>
      <c r="V11" s="103">
        <v>1</v>
      </c>
      <c r="W11" s="104">
        <f t="shared" si="4"/>
        <v>1.1065573770491803</v>
      </c>
      <c r="X11" s="104">
        <f t="shared" si="10"/>
        <v>0.92854134155518298</v>
      </c>
      <c r="Y11" s="104"/>
      <c r="Z11" s="102" t="s">
        <v>353</v>
      </c>
      <c r="AA11" s="101">
        <v>1410000</v>
      </c>
      <c r="AB11" s="101">
        <v>664000</v>
      </c>
      <c r="AC11" s="101">
        <v>0.5</v>
      </c>
      <c r="AD11" s="103">
        <v>1</v>
      </c>
      <c r="AE11" s="104">
        <f t="shared" si="6"/>
        <v>1.0617469879518073</v>
      </c>
      <c r="AF11" s="104">
        <f t="shared" si="11"/>
        <v>0.9242205266446234</v>
      </c>
    </row>
    <row r="12" spans="1:32" x14ac:dyDescent="0.2">
      <c r="A12" s="99">
        <v>4</v>
      </c>
      <c r="B12" s="102" t="s">
        <v>354</v>
      </c>
      <c r="C12" s="101">
        <v>31900</v>
      </c>
      <c r="D12" s="101">
        <v>137000</v>
      </c>
      <c r="E12" s="99">
        <v>0.125</v>
      </c>
      <c r="F12" s="103">
        <v>0.02</v>
      </c>
      <c r="G12" s="104">
        <f t="shared" si="0"/>
        <v>2.9105839416058394E-2</v>
      </c>
      <c r="H12" s="104">
        <f t="shared" si="8"/>
        <v>1.3540805863949339E-2</v>
      </c>
      <c r="I12" s="104"/>
      <c r="J12" s="102" t="s">
        <v>354</v>
      </c>
      <c r="K12" s="101">
        <v>31900</v>
      </c>
      <c r="L12" s="101">
        <v>120000</v>
      </c>
      <c r="M12" s="101">
        <v>0.05</v>
      </c>
      <c r="N12" s="103">
        <v>0.02</v>
      </c>
      <c r="O12" s="104">
        <f t="shared" si="2"/>
        <v>1.3291666666666667E-2</v>
      </c>
      <c r="P12" s="104">
        <f t="shared" si="9"/>
        <v>1.4634563649806294E-2</v>
      </c>
      <c r="Q12" s="101"/>
      <c r="R12" s="102" t="s">
        <v>354</v>
      </c>
      <c r="S12" s="101">
        <v>346000</v>
      </c>
      <c r="T12" s="101">
        <v>2340000</v>
      </c>
      <c r="U12" s="101">
        <v>1.5</v>
      </c>
      <c r="V12" s="99">
        <v>0.2</v>
      </c>
      <c r="W12" s="104">
        <f t="shared" si="4"/>
        <v>0.22179487179487178</v>
      </c>
      <c r="X12" s="104">
        <f t="shared" si="10"/>
        <v>0.29108252966955811</v>
      </c>
      <c r="Y12" s="104"/>
      <c r="Z12" s="102" t="s">
        <v>354</v>
      </c>
      <c r="AA12" s="101">
        <v>279000</v>
      </c>
      <c r="AB12" s="101">
        <v>641000</v>
      </c>
      <c r="AC12" s="101">
        <v>0.5</v>
      </c>
      <c r="AD12" s="99">
        <v>0.2</v>
      </c>
      <c r="AE12" s="104">
        <f t="shared" si="6"/>
        <v>0.21762870514820593</v>
      </c>
      <c r="AF12" s="104">
        <f t="shared" si="11"/>
        <v>0.29406568909311087</v>
      </c>
    </row>
    <row r="13" spans="1:32" x14ac:dyDescent="0.2">
      <c r="A13" s="99">
        <v>5</v>
      </c>
      <c r="B13" s="102" t="s">
        <v>355</v>
      </c>
      <c r="C13" s="101">
        <v>17500</v>
      </c>
      <c r="D13" s="101">
        <v>135000</v>
      </c>
      <c r="E13" s="99">
        <v>0.125</v>
      </c>
      <c r="F13" s="103">
        <v>0.01</v>
      </c>
      <c r="G13" s="104">
        <f t="shared" si="0"/>
        <v>1.6203703703703703E-2</v>
      </c>
      <c r="H13" s="104">
        <f t="shared" si="8"/>
        <v>2.5947748865722104E-3</v>
      </c>
      <c r="I13" s="104"/>
      <c r="J13" s="102" t="s">
        <v>355</v>
      </c>
      <c r="K13" s="101">
        <v>16100</v>
      </c>
      <c r="L13" s="101">
        <v>121000</v>
      </c>
      <c r="M13" s="101">
        <v>0.05</v>
      </c>
      <c r="N13" s="103">
        <v>0.01</v>
      </c>
      <c r="O13" s="104">
        <f t="shared" si="2"/>
        <v>6.6528925619834716E-3</v>
      </c>
      <c r="P13" s="104">
        <f t="shared" si="9"/>
        <v>3.7963854118576389E-3</v>
      </c>
      <c r="Q13" s="101"/>
      <c r="R13" s="102" t="s">
        <v>355</v>
      </c>
      <c r="S13" s="101">
        <v>176000</v>
      </c>
      <c r="T13" s="101">
        <v>2290000</v>
      </c>
      <c r="U13" s="101">
        <v>1.5</v>
      </c>
      <c r="V13" s="99">
        <v>0.1</v>
      </c>
      <c r="W13" s="104">
        <f t="shared" si="4"/>
        <v>0.11528384279475984</v>
      </c>
      <c r="X13" s="104">
        <f t="shared" si="10"/>
        <v>0.21655158192502147</v>
      </c>
      <c r="Y13" s="104"/>
      <c r="Z13" s="102" t="s">
        <v>355</v>
      </c>
      <c r="AA13" s="101">
        <v>131000</v>
      </c>
      <c r="AB13" s="101">
        <v>655000</v>
      </c>
      <c r="AC13" s="101">
        <v>0.5</v>
      </c>
      <c r="AD13" s="99">
        <v>0.1</v>
      </c>
      <c r="AE13" s="104">
        <f t="shared" si="6"/>
        <v>0.1</v>
      </c>
      <c r="AF13" s="104">
        <f t="shared" si="11"/>
        <v>0.21160510911289526</v>
      </c>
    </row>
    <row r="14" spans="1:32" x14ac:dyDescent="0.2">
      <c r="A14" s="99">
        <v>6</v>
      </c>
      <c r="B14" s="102" t="s">
        <v>356</v>
      </c>
      <c r="C14" s="101">
        <v>14300</v>
      </c>
      <c r="D14" s="101">
        <v>136000</v>
      </c>
      <c r="E14" s="99">
        <v>0.125</v>
      </c>
      <c r="F14" s="103">
        <v>8.0000000000000002E-3</v>
      </c>
      <c r="G14" s="104">
        <f t="shared" si="0"/>
        <v>1.3143382352941177E-2</v>
      </c>
      <c r="H14" s="104">
        <f t="shared" si="8"/>
        <v>1.6232355826618192E-4</v>
      </c>
      <c r="I14" s="104"/>
      <c r="J14" s="102" t="s">
        <v>356</v>
      </c>
      <c r="K14" s="101">
        <v>13000</v>
      </c>
      <c r="L14" s="101">
        <v>123000</v>
      </c>
      <c r="M14" s="101">
        <v>0.05</v>
      </c>
      <c r="N14" s="103">
        <v>8.0000000000000002E-3</v>
      </c>
      <c r="O14" s="104">
        <f t="shared" si="2"/>
        <v>5.2845528455284559E-3</v>
      </c>
      <c r="P14" s="104">
        <f t="shared" si="9"/>
        <v>1.6699074031461939E-3</v>
      </c>
      <c r="Q14" s="101"/>
      <c r="R14" s="102" t="s">
        <v>356</v>
      </c>
      <c r="S14" s="101">
        <v>146000</v>
      </c>
      <c r="T14" s="101">
        <v>2310000</v>
      </c>
      <c r="U14" s="101">
        <v>1.5</v>
      </c>
      <c r="V14" s="99">
        <v>0.08</v>
      </c>
      <c r="W14" s="104">
        <f t="shared" si="4"/>
        <v>9.4805194805194809E-2</v>
      </c>
      <c r="X14" s="104">
        <f t="shared" si="10"/>
        <v>0.20339906173480912</v>
      </c>
      <c r="Y14" s="104"/>
      <c r="Z14" s="102" t="s">
        <v>356</v>
      </c>
      <c r="AA14" s="101">
        <v>108000</v>
      </c>
      <c r="AB14" s="101">
        <v>641000</v>
      </c>
      <c r="AC14" s="101">
        <v>0.5</v>
      </c>
      <c r="AD14" s="99">
        <v>0.08</v>
      </c>
      <c r="AE14" s="104">
        <f t="shared" si="6"/>
        <v>8.4243369734789394E-2</v>
      </c>
      <c r="AF14" s="104">
        <f t="shared" si="11"/>
        <v>0.19879028925110501</v>
      </c>
    </row>
    <row r="15" spans="1:32" x14ac:dyDescent="0.2">
      <c r="A15" s="99">
        <v>1</v>
      </c>
      <c r="B15" s="102" t="s">
        <v>357</v>
      </c>
      <c r="C15" s="101">
        <v>2800000</v>
      </c>
      <c r="D15" s="101">
        <v>135000</v>
      </c>
      <c r="E15" s="99">
        <v>0.125</v>
      </c>
      <c r="F15" s="103">
        <v>2</v>
      </c>
      <c r="G15" s="104">
        <f t="shared" si="0"/>
        <v>2.5925925925925926</v>
      </c>
      <c r="H15" s="104">
        <f>(C15-2544.592)/1398480.704</f>
        <v>2.000353240483467</v>
      </c>
      <c r="I15" s="104"/>
      <c r="J15" s="102" t="s">
        <v>357</v>
      </c>
      <c r="K15" s="101">
        <v>3130000</v>
      </c>
      <c r="L15" s="101">
        <v>125000</v>
      </c>
      <c r="M15" s="101">
        <v>0.05</v>
      </c>
      <c r="N15" s="103">
        <v>2</v>
      </c>
      <c r="O15" s="104">
        <f t="shared" si="2"/>
        <v>1.252</v>
      </c>
      <c r="P15" s="104">
        <f>(K15+2425.678)/1561521.373</f>
        <v>2.0060088399443252</v>
      </c>
      <c r="Q15" s="101"/>
      <c r="R15" s="102" t="s">
        <v>357</v>
      </c>
      <c r="S15" s="101">
        <v>50400000</v>
      </c>
      <c r="T15" s="105">
        <v>3640000</v>
      </c>
      <c r="U15" s="101">
        <v>1.5</v>
      </c>
      <c r="V15" s="101">
        <v>20</v>
      </c>
      <c r="W15" s="104">
        <f t="shared" si="4"/>
        <v>20.76923076923077</v>
      </c>
      <c r="X15" s="104">
        <f>(S15+613922.518)/2480864.726</f>
        <v>20.56296015794938</v>
      </c>
      <c r="Y15" s="104"/>
      <c r="Z15" s="102" t="s">
        <v>357</v>
      </c>
      <c r="AA15" s="101">
        <v>39400000</v>
      </c>
      <c r="AB15" s="105">
        <v>946000</v>
      </c>
      <c r="AC15" s="101">
        <v>0.5</v>
      </c>
      <c r="AD15" s="101">
        <v>20</v>
      </c>
      <c r="AE15" s="104">
        <f t="shared" si="6"/>
        <v>20.824524312896404</v>
      </c>
      <c r="AF15" s="104">
        <f>(AA15+474253.895)/1938576.27</f>
        <v>20.568834206868736</v>
      </c>
    </row>
    <row r="16" spans="1:32" x14ac:dyDescent="0.2">
      <c r="A16" s="99">
        <v>2</v>
      </c>
      <c r="B16" s="102" t="s">
        <v>358</v>
      </c>
      <c r="C16" s="101">
        <v>1400000</v>
      </c>
      <c r="D16" s="101">
        <v>136000</v>
      </c>
      <c r="E16" s="99">
        <v>0.125</v>
      </c>
      <c r="F16" s="103">
        <v>1</v>
      </c>
      <c r="G16" s="104">
        <f t="shared" si="0"/>
        <v>1.286764705882353</v>
      </c>
      <c r="H16" s="104">
        <f t="shared" ref="H16:H20" si="12">(C16-2544.592)/1398480.704</f>
        <v>0.99926685009162641</v>
      </c>
      <c r="I16" s="104"/>
      <c r="J16" s="102" t="s">
        <v>358</v>
      </c>
      <c r="K16" s="101">
        <v>1540000</v>
      </c>
      <c r="L16" s="101">
        <v>120000</v>
      </c>
      <c r="M16" s="101">
        <v>0.05</v>
      </c>
      <c r="N16" s="103">
        <v>1</v>
      </c>
      <c r="O16" s="104">
        <f t="shared" si="2"/>
        <v>0.64166666666666672</v>
      </c>
      <c r="P16" s="104">
        <f t="shared" ref="P16:P20" si="13">(K16+2425.678)/1561521.373</f>
        <v>0.98777109597717949</v>
      </c>
      <c r="Q16" s="101"/>
      <c r="R16" s="102" t="s">
        <v>358</v>
      </c>
      <c r="S16" s="101">
        <v>21400000</v>
      </c>
      <c r="T16" s="105">
        <v>3070000</v>
      </c>
      <c r="U16" s="101">
        <v>1.5</v>
      </c>
      <c r="V16" s="101">
        <v>10</v>
      </c>
      <c r="W16" s="104">
        <f t="shared" si="4"/>
        <v>10.456026058631922</v>
      </c>
      <c r="X16" s="104">
        <f t="shared" ref="X16:X20" si="14">(S16+613922.518)/2480864.726</f>
        <v>8.8734876542397991</v>
      </c>
      <c r="Y16" s="104"/>
      <c r="Z16" s="102" t="s">
        <v>358</v>
      </c>
      <c r="AA16" s="101">
        <v>16700000</v>
      </c>
      <c r="AB16" s="105">
        <v>825000</v>
      </c>
      <c r="AC16" s="101">
        <v>0.5</v>
      </c>
      <c r="AD16" s="101">
        <v>10</v>
      </c>
      <c r="AE16" s="104">
        <f t="shared" si="6"/>
        <v>10.121212121212121</v>
      </c>
      <c r="AF16" s="104">
        <f t="shared" ref="AF16:AF20" si="15">(AA16+474253.895)/1938576.27</f>
        <v>8.8592098029756645</v>
      </c>
    </row>
    <row r="17" spans="1:32" x14ac:dyDescent="0.2">
      <c r="A17" s="99">
        <v>3</v>
      </c>
      <c r="B17" s="102" t="s">
        <v>359</v>
      </c>
      <c r="C17" s="101">
        <v>143000</v>
      </c>
      <c r="D17" s="101">
        <v>139000</v>
      </c>
      <c r="E17" s="99">
        <v>0.125</v>
      </c>
      <c r="F17" s="103">
        <v>0.1</v>
      </c>
      <c r="G17" s="104">
        <f t="shared" si="0"/>
        <v>0.12859712230215828</v>
      </c>
      <c r="H17" s="104">
        <f t="shared" si="12"/>
        <v>0.10043428386123804</v>
      </c>
      <c r="I17" s="104"/>
      <c r="J17" s="102" t="s">
        <v>359</v>
      </c>
      <c r="K17" s="101">
        <v>156000</v>
      </c>
      <c r="L17" s="101">
        <v>125000</v>
      </c>
      <c r="M17" s="101">
        <v>0.05</v>
      </c>
      <c r="N17" s="103">
        <v>0.1</v>
      </c>
      <c r="O17" s="104">
        <f t="shared" si="2"/>
        <v>6.2400000000000004E-2</v>
      </c>
      <c r="P17" s="104">
        <f t="shared" si="13"/>
        <v>0.10145597795797831</v>
      </c>
      <c r="Q17" s="101"/>
      <c r="R17" s="102" t="s">
        <v>359</v>
      </c>
      <c r="S17" s="101">
        <v>1690000</v>
      </c>
      <c r="T17" s="101">
        <v>2400000</v>
      </c>
      <c r="U17" s="101">
        <v>1.5</v>
      </c>
      <c r="V17" s="103">
        <v>1</v>
      </c>
      <c r="W17" s="104">
        <f t="shared" si="4"/>
        <v>1.0562500000000001</v>
      </c>
      <c r="X17" s="104">
        <f t="shared" si="14"/>
        <v>0.92867720430477041</v>
      </c>
      <c r="Y17" s="104"/>
      <c r="Z17" s="102" t="s">
        <v>359</v>
      </c>
      <c r="AA17" s="101">
        <v>1380000</v>
      </c>
      <c r="AB17" s="101">
        <v>672000</v>
      </c>
      <c r="AC17" s="101">
        <v>0.5</v>
      </c>
      <c r="AD17" s="103">
        <v>1</v>
      </c>
      <c r="AE17" s="104">
        <f t="shared" si="6"/>
        <v>1.0267857142857142</v>
      </c>
      <c r="AF17" s="104">
        <f t="shared" si="15"/>
        <v>0.95650293655972585</v>
      </c>
    </row>
    <row r="18" spans="1:32" x14ac:dyDescent="0.2">
      <c r="A18" s="99">
        <v>4</v>
      </c>
      <c r="B18" s="102" t="s">
        <v>360</v>
      </c>
      <c r="C18" s="101">
        <v>28500</v>
      </c>
      <c r="D18" s="101">
        <v>135000</v>
      </c>
      <c r="E18" s="99">
        <v>0.125</v>
      </c>
      <c r="F18" s="103">
        <v>0.02</v>
      </c>
      <c r="G18" s="104">
        <f t="shared" si="0"/>
        <v>2.6388888888888889E-2</v>
      </c>
      <c r="H18" s="104">
        <f t="shared" si="12"/>
        <v>1.8559718361333931E-2</v>
      </c>
      <c r="I18" s="104"/>
      <c r="J18" s="102" t="s">
        <v>360</v>
      </c>
      <c r="K18" s="101">
        <v>32000</v>
      </c>
      <c r="L18" s="101">
        <v>118000</v>
      </c>
      <c r="M18" s="101">
        <v>0.05</v>
      </c>
      <c r="N18" s="103">
        <v>0.02</v>
      </c>
      <c r="O18" s="104">
        <f t="shared" si="2"/>
        <v>1.3559322033898306E-2</v>
      </c>
      <c r="P18" s="104">
        <f t="shared" si="13"/>
        <v>2.2046241950477614E-2</v>
      </c>
      <c r="Q18" s="101"/>
      <c r="R18" s="102" t="s">
        <v>360</v>
      </c>
      <c r="S18" s="101">
        <v>337000</v>
      </c>
      <c r="T18" s="101">
        <v>2320000</v>
      </c>
      <c r="U18" s="101">
        <v>1.5</v>
      </c>
      <c r="V18" s="99">
        <v>0.2</v>
      </c>
      <c r="W18" s="104">
        <f t="shared" si="4"/>
        <v>0.21788793103448276</v>
      </c>
      <c r="X18" s="104">
        <f t="shared" si="14"/>
        <v>0.38330284921790619</v>
      </c>
      <c r="Y18" s="104"/>
      <c r="Z18" s="102" t="s">
        <v>360</v>
      </c>
      <c r="AA18" s="101">
        <v>255000</v>
      </c>
      <c r="AB18" s="101">
        <v>640000</v>
      </c>
      <c r="AC18" s="101">
        <v>0.5</v>
      </c>
      <c r="AD18" s="99">
        <v>0.2</v>
      </c>
      <c r="AE18" s="104">
        <f t="shared" si="6"/>
        <v>0.19921875</v>
      </c>
      <c r="AF18" s="104">
        <f t="shared" si="15"/>
        <v>0.3761801412126024</v>
      </c>
    </row>
    <row r="19" spans="1:32" x14ac:dyDescent="0.2">
      <c r="A19" s="99">
        <v>5</v>
      </c>
      <c r="B19" s="102" t="s">
        <v>361</v>
      </c>
      <c r="C19" s="101">
        <v>17200</v>
      </c>
      <c r="D19" s="101">
        <v>141000</v>
      </c>
      <c r="E19" s="99">
        <v>0.125</v>
      </c>
      <c r="F19" s="103">
        <v>0.01</v>
      </c>
      <c r="G19" s="104">
        <f t="shared" si="0"/>
        <v>1.5248226950354609E-2</v>
      </c>
      <c r="H19" s="104">
        <f t="shared" si="12"/>
        <v>1.0479521067456931E-2</v>
      </c>
      <c r="I19" s="104"/>
      <c r="J19" s="102" t="s">
        <v>361</v>
      </c>
      <c r="K19" s="101">
        <v>15500</v>
      </c>
      <c r="L19" s="101">
        <v>121000</v>
      </c>
      <c r="M19" s="101">
        <v>0.05</v>
      </c>
      <c r="N19" s="103">
        <v>0.01</v>
      </c>
      <c r="O19" s="104">
        <f t="shared" si="2"/>
        <v>6.4049586776859504E-3</v>
      </c>
      <c r="P19" s="104">
        <f t="shared" si="13"/>
        <v>1.1479623852705345E-2</v>
      </c>
      <c r="Q19" s="101"/>
      <c r="R19" s="102" t="s">
        <v>361</v>
      </c>
      <c r="S19" s="101">
        <v>187000</v>
      </c>
      <c r="T19" s="101">
        <v>2320000</v>
      </c>
      <c r="U19" s="101">
        <v>1.5</v>
      </c>
      <c r="V19" s="99">
        <v>0.1</v>
      </c>
      <c r="W19" s="104">
        <f t="shared" si="4"/>
        <v>0.12090517241379309</v>
      </c>
      <c r="X19" s="104">
        <f t="shared" si="14"/>
        <v>0.32284006040561525</v>
      </c>
      <c r="Y19" s="104"/>
      <c r="Z19" s="102" t="s">
        <v>361</v>
      </c>
      <c r="AA19" s="101">
        <v>140000</v>
      </c>
      <c r="AB19" s="101">
        <v>648000</v>
      </c>
      <c r="AC19" s="101">
        <v>0.5</v>
      </c>
      <c r="AD19" s="99">
        <v>0.1</v>
      </c>
      <c r="AE19" s="104">
        <f t="shared" si="6"/>
        <v>0.10802469135802469</v>
      </c>
      <c r="AF19" s="104">
        <f t="shared" si="15"/>
        <v>0.31685825546600754</v>
      </c>
    </row>
    <row r="20" spans="1:32" x14ac:dyDescent="0.2">
      <c r="A20" s="99">
        <v>6</v>
      </c>
      <c r="B20" s="102" t="s">
        <v>362</v>
      </c>
      <c r="C20" s="101">
        <v>15000</v>
      </c>
      <c r="D20" s="101">
        <v>133000</v>
      </c>
      <c r="E20" s="99">
        <v>0.125</v>
      </c>
      <c r="F20" s="103">
        <v>8.0000000000000002E-3</v>
      </c>
      <c r="G20" s="104">
        <f t="shared" si="0"/>
        <v>1.4097744360902255E-2</v>
      </c>
      <c r="H20" s="104">
        <f t="shared" si="12"/>
        <v>8.9063853111268961E-3</v>
      </c>
      <c r="I20" s="104"/>
      <c r="J20" s="102" t="s">
        <v>362</v>
      </c>
      <c r="K20" s="101">
        <v>12000</v>
      </c>
      <c r="L20" s="101">
        <v>121000</v>
      </c>
      <c r="M20" s="101">
        <v>0.05</v>
      </c>
      <c r="N20" s="103">
        <v>8.0000000000000002E-3</v>
      </c>
      <c r="O20" s="104">
        <f t="shared" si="2"/>
        <v>4.9586776859504135E-3</v>
      </c>
      <c r="P20" s="104">
        <f t="shared" si="13"/>
        <v>9.238220013783955E-3</v>
      </c>
      <c r="Q20" s="101"/>
      <c r="R20" s="102" t="s">
        <v>362</v>
      </c>
      <c r="S20" s="101">
        <v>152000</v>
      </c>
      <c r="T20" s="101">
        <v>2330000</v>
      </c>
      <c r="U20" s="101">
        <v>1.5</v>
      </c>
      <c r="V20" s="99">
        <v>0.08</v>
      </c>
      <c r="W20" s="104">
        <f t="shared" si="4"/>
        <v>9.7854077253218888E-2</v>
      </c>
      <c r="X20" s="104">
        <f t="shared" si="14"/>
        <v>0.30873207634941402</v>
      </c>
      <c r="Y20" s="104"/>
      <c r="Z20" s="102" t="s">
        <v>362</v>
      </c>
      <c r="AA20" s="101">
        <v>112000</v>
      </c>
      <c r="AB20" s="101">
        <v>640000</v>
      </c>
      <c r="AC20" s="101">
        <v>0.5</v>
      </c>
      <c r="AD20" s="99">
        <v>0.08</v>
      </c>
      <c r="AE20" s="104">
        <f t="shared" si="6"/>
        <v>8.7499999999999994E-2</v>
      </c>
      <c r="AF20" s="104">
        <f t="shared" si="15"/>
        <v>0.3024146658929236</v>
      </c>
    </row>
    <row r="21" spans="1:32" x14ac:dyDescent="0.2">
      <c r="B21" s="102"/>
      <c r="C21" s="101"/>
      <c r="D21" s="101">
        <f>100*_xlfn.STDEV.P(D3:D20)/AVERAGE(D3:D20)</f>
        <v>2.0746409227967164</v>
      </c>
      <c r="E21" s="103"/>
      <c r="F21" s="101"/>
      <c r="G21" s="101"/>
      <c r="H21" s="101"/>
      <c r="I21" s="101"/>
      <c r="J21" s="102"/>
      <c r="K21" s="101"/>
      <c r="L21" s="101">
        <f>100*_xlfn.STDEV.P(L3:L20)/AVERAGE(L3:L20)</f>
        <v>2.0986079185453668</v>
      </c>
      <c r="N21" s="101"/>
      <c r="O21" s="101"/>
      <c r="P21" s="101"/>
      <c r="Q21" s="101"/>
      <c r="R21" s="102"/>
      <c r="S21" s="101"/>
      <c r="T21" s="101">
        <f>100*_xlfn.STDEV.P(T3:T20)/AVERAGE(T3:T20)</f>
        <v>18.396152843302801</v>
      </c>
      <c r="V21" s="101"/>
      <c r="W21" s="101"/>
      <c r="X21" s="101"/>
      <c r="Y21" s="101"/>
      <c r="Z21" s="102"/>
      <c r="AA21" s="101"/>
      <c r="AB21" s="101">
        <f>100*_xlfn.STDEV.P(AB3:AB20)/AVERAGE(AB3:AB20)</f>
        <v>17.283467071889351</v>
      </c>
      <c r="AD21" s="101"/>
    </row>
    <row r="22" spans="1:32" x14ac:dyDescent="0.2">
      <c r="B22" s="102"/>
      <c r="C22" s="101"/>
      <c r="D22" s="101"/>
      <c r="E22" s="103"/>
      <c r="F22" s="101"/>
      <c r="G22" s="101"/>
      <c r="H22" s="101"/>
      <c r="I22" s="101"/>
      <c r="J22" s="102"/>
      <c r="K22" s="101"/>
      <c r="L22" s="101"/>
      <c r="N22" s="101"/>
      <c r="O22" s="101"/>
      <c r="P22" s="101"/>
      <c r="Q22" s="101"/>
      <c r="R22" s="102"/>
      <c r="S22" s="101"/>
      <c r="T22" s="101"/>
      <c r="V22" s="101"/>
      <c r="W22" s="101"/>
      <c r="X22" s="101"/>
      <c r="Y22" s="101"/>
      <c r="Z22" s="102"/>
      <c r="AA22" s="101"/>
      <c r="AB22" s="101"/>
      <c r="AD22" s="101"/>
    </row>
    <row r="23" spans="1:32" x14ac:dyDescent="0.2">
      <c r="B23" s="102"/>
      <c r="C23" s="101"/>
      <c r="D23" s="101"/>
      <c r="E23" s="103"/>
      <c r="F23" s="101"/>
      <c r="G23" s="101"/>
      <c r="H23" s="101"/>
      <c r="I23" s="101"/>
      <c r="J23" s="102"/>
      <c r="K23" s="101"/>
      <c r="L23" s="101"/>
      <c r="N23" s="101"/>
      <c r="O23" s="101"/>
      <c r="P23" s="101"/>
      <c r="Q23" s="101"/>
      <c r="R23" s="102"/>
      <c r="S23" s="101"/>
      <c r="T23" s="101"/>
      <c r="V23" s="101"/>
      <c r="W23" s="101"/>
      <c r="X23" s="101"/>
      <c r="Y23" s="101"/>
      <c r="Z23" s="102"/>
      <c r="AA23" s="101"/>
      <c r="AB23" s="101"/>
      <c r="AD23" s="101"/>
    </row>
    <row r="24" spans="1:32" ht="15" customHeight="1" x14ac:dyDescent="0.2">
      <c r="B24" s="100"/>
      <c r="C24" s="101" t="s">
        <v>18</v>
      </c>
      <c r="D24" s="101" t="s">
        <v>337</v>
      </c>
      <c r="E24" s="101" t="s">
        <v>337</v>
      </c>
      <c r="F24" s="101" t="s">
        <v>18</v>
      </c>
      <c r="G24" s="101" t="s">
        <v>338</v>
      </c>
      <c r="H24" s="101" t="s">
        <v>339</v>
      </c>
      <c r="I24" s="101"/>
      <c r="J24" s="100"/>
      <c r="K24" s="101" t="s">
        <v>19</v>
      </c>
      <c r="L24" s="101" t="s">
        <v>340</v>
      </c>
      <c r="M24" s="101" t="s">
        <v>340</v>
      </c>
      <c r="N24" s="101" t="s">
        <v>19</v>
      </c>
      <c r="O24" s="101" t="s">
        <v>338</v>
      </c>
      <c r="P24" s="101" t="s">
        <v>339</v>
      </c>
      <c r="Q24" s="101"/>
      <c r="R24" s="100"/>
      <c r="S24" s="101" t="s">
        <v>20</v>
      </c>
      <c r="T24" s="101" t="s">
        <v>341</v>
      </c>
      <c r="U24" s="101" t="s">
        <v>341</v>
      </c>
      <c r="V24" s="101" t="s">
        <v>20</v>
      </c>
      <c r="W24" s="101" t="s">
        <v>338</v>
      </c>
      <c r="X24" s="101" t="s">
        <v>339</v>
      </c>
      <c r="Y24" s="101"/>
      <c r="Z24" s="100"/>
      <c r="AA24" s="101" t="s">
        <v>21</v>
      </c>
      <c r="AB24" s="101" t="s">
        <v>342</v>
      </c>
      <c r="AC24" s="101" t="s">
        <v>342</v>
      </c>
      <c r="AD24" s="101" t="s">
        <v>21</v>
      </c>
      <c r="AE24" s="101" t="s">
        <v>338</v>
      </c>
      <c r="AF24" s="101" t="s">
        <v>339</v>
      </c>
    </row>
    <row r="25" spans="1:32" ht="15" customHeight="1" x14ac:dyDescent="0.2">
      <c r="B25" s="100"/>
      <c r="C25" s="101" t="s">
        <v>343</v>
      </c>
      <c r="D25" s="101" t="s">
        <v>343</v>
      </c>
      <c r="E25" s="101" t="s">
        <v>344</v>
      </c>
      <c r="F25" s="101" t="s">
        <v>344</v>
      </c>
      <c r="G25" s="101" t="s">
        <v>344</v>
      </c>
      <c r="H25" s="101" t="s">
        <v>344</v>
      </c>
      <c r="I25" s="101"/>
      <c r="J25" s="100"/>
      <c r="K25" s="101" t="s">
        <v>343</v>
      </c>
      <c r="L25" s="101" t="s">
        <v>343</v>
      </c>
      <c r="M25" s="101" t="s">
        <v>344</v>
      </c>
      <c r="N25" s="101" t="s">
        <v>344</v>
      </c>
      <c r="O25" s="101" t="s">
        <v>344</v>
      </c>
      <c r="P25" s="101" t="s">
        <v>344</v>
      </c>
      <c r="Q25" s="101"/>
      <c r="R25" s="100"/>
      <c r="S25" s="101" t="s">
        <v>343</v>
      </c>
      <c r="T25" s="101" t="s">
        <v>343</v>
      </c>
      <c r="U25" s="101" t="s">
        <v>344</v>
      </c>
      <c r="V25" s="101" t="s">
        <v>344</v>
      </c>
      <c r="W25" s="101" t="s">
        <v>344</v>
      </c>
      <c r="X25" s="101" t="s">
        <v>344</v>
      </c>
      <c r="Y25" s="101"/>
      <c r="Z25" s="100"/>
      <c r="AA25" s="101" t="s">
        <v>343</v>
      </c>
      <c r="AB25" s="101" t="s">
        <v>343</v>
      </c>
      <c r="AC25" s="101" t="s">
        <v>344</v>
      </c>
      <c r="AD25" s="101" t="s">
        <v>344</v>
      </c>
      <c r="AE25" s="101" t="s">
        <v>344</v>
      </c>
      <c r="AF25" s="101" t="s">
        <v>344</v>
      </c>
    </row>
    <row r="26" spans="1:32" x14ac:dyDescent="0.2">
      <c r="A26" s="99">
        <v>1</v>
      </c>
      <c r="B26" s="102" t="s">
        <v>363</v>
      </c>
      <c r="C26" s="101">
        <v>3620000</v>
      </c>
      <c r="D26" s="101">
        <v>179000</v>
      </c>
      <c r="E26" s="99">
        <v>0.125</v>
      </c>
      <c r="F26" s="99">
        <v>2</v>
      </c>
      <c r="G26" s="104">
        <f>C26/D26*E26</f>
        <v>2.5279329608938546</v>
      </c>
      <c r="H26" s="104">
        <f>(C26+3898.33)/1798499.05</f>
        <v>2.0149570443198175</v>
      </c>
      <c r="I26" s="104"/>
      <c r="J26" s="102" t="s">
        <v>363</v>
      </c>
      <c r="K26" s="101">
        <v>3840000</v>
      </c>
      <c r="L26" s="101">
        <v>155000</v>
      </c>
      <c r="M26" s="101">
        <v>0.05</v>
      </c>
      <c r="N26" s="103">
        <v>2</v>
      </c>
      <c r="O26" s="104">
        <f>K26/L26*M26</f>
        <v>1.2387096774193549</v>
      </c>
      <c r="P26" s="104">
        <f>(K26-2062.99)/1916833.017</f>
        <v>2.0022281419206167</v>
      </c>
      <c r="Q26" s="101"/>
      <c r="R26" s="102" t="s">
        <v>363</v>
      </c>
      <c r="S26" s="101">
        <v>61900000</v>
      </c>
      <c r="T26" s="105">
        <v>4310000</v>
      </c>
      <c r="U26" s="101">
        <v>1.5</v>
      </c>
      <c r="V26" s="103">
        <v>20</v>
      </c>
      <c r="W26" s="104">
        <f t="shared" ref="W26:W43" si="16">S26/T26*U26</f>
        <v>21.542923433874709</v>
      </c>
      <c r="X26" s="104">
        <f>(S26+799312.44)/3043973.004</f>
        <v>20.597854303441121</v>
      </c>
      <c r="Y26" s="104"/>
      <c r="Z26" s="102" t="s">
        <v>363</v>
      </c>
      <c r="AA26" s="101">
        <v>47800000</v>
      </c>
      <c r="AB26" s="105">
        <v>1140000</v>
      </c>
      <c r="AC26" s="101">
        <v>0.5</v>
      </c>
      <c r="AD26" s="103">
        <v>20</v>
      </c>
      <c r="AE26" s="104">
        <f>AA26/AB26*AC26</f>
        <v>20.964912280701753</v>
      </c>
      <c r="AF26" s="104">
        <f>(AA26+659191.449)/2343758.722</f>
        <v>20.675844742093719</v>
      </c>
    </row>
    <row r="27" spans="1:32" x14ac:dyDescent="0.2">
      <c r="A27" s="99">
        <v>1</v>
      </c>
      <c r="B27" s="102" t="s">
        <v>364</v>
      </c>
      <c r="C27" s="101">
        <v>1740000</v>
      </c>
      <c r="D27" s="101">
        <v>167000</v>
      </c>
      <c r="E27" s="99">
        <v>0.125</v>
      </c>
      <c r="F27" s="99">
        <v>1</v>
      </c>
      <c r="G27" s="104">
        <f t="shared" ref="G27:G43" si="17">C27/D27*E27</f>
        <v>1.3023952095808384</v>
      </c>
      <c r="H27" s="104">
        <f t="shared" ref="H27:H31" si="18">(C27+3898.33)/1798499.05</f>
        <v>0.96964095143669937</v>
      </c>
      <c r="I27" s="104"/>
      <c r="J27" s="102" t="s">
        <v>364</v>
      </c>
      <c r="K27" s="101">
        <v>1910000</v>
      </c>
      <c r="L27" s="101">
        <v>151000</v>
      </c>
      <c r="M27" s="101">
        <v>0.05</v>
      </c>
      <c r="N27" s="103">
        <v>1</v>
      </c>
      <c r="O27" s="104">
        <f t="shared" ref="O27:O43" si="19">K27/L27*M27</f>
        <v>0.63245033112582782</v>
      </c>
      <c r="P27" s="104">
        <f t="shared" ref="P27:P31" si="20">(K27-2062.99)/1916833.017</f>
        <v>0.99535900784204823</v>
      </c>
      <c r="Q27" s="101"/>
      <c r="R27" s="102" t="s">
        <v>364</v>
      </c>
      <c r="S27" s="101">
        <v>26000000</v>
      </c>
      <c r="T27" s="105">
        <v>3590000</v>
      </c>
      <c r="U27" s="101">
        <v>1.5</v>
      </c>
      <c r="V27" s="103">
        <v>10</v>
      </c>
      <c r="W27" s="104">
        <f t="shared" si="16"/>
        <v>10.863509749303621</v>
      </c>
      <c r="X27" s="104">
        <f t="shared" ref="X27:X31" si="21">(S27+799312.44)/3043973.004</f>
        <v>8.8040571991879588</v>
      </c>
      <c r="Y27" s="104"/>
      <c r="Z27" s="102" t="s">
        <v>364</v>
      </c>
      <c r="AA27" s="101">
        <v>19600000</v>
      </c>
      <c r="AB27" s="105">
        <v>929000</v>
      </c>
      <c r="AC27" s="101">
        <v>0.5</v>
      </c>
      <c r="AD27" s="103">
        <v>10</v>
      </c>
      <c r="AE27" s="104">
        <f t="shared" ref="AE27:AE43" si="22">AA27/AB27*AC27</f>
        <v>10.548977395048439</v>
      </c>
      <c r="AF27" s="104">
        <f t="shared" ref="AF27:AF31" si="23">(AA27+659191.449)/2343758.722</f>
        <v>8.6438895176514681</v>
      </c>
    </row>
    <row r="28" spans="1:32" x14ac:dyDescent="0.2">
      <c r="A28" s="99">
        <v>1</v>
      </c>
      <c r="B28" s="102" t="s">
        <v>365</v>
      </c>
      <c r="C28" s="101">
        <v>181000</v>
      </c>
      <c r="D28" s="101">
        <v>177000</v>
      </c>
      <c r="E28" s="99">
        <v>0.125</v>
      </c>
      <c r="F28" s="99">
        <v>0.1</v>
      </c>
      <c r="G28" s="104">
        <f t="shared" si="17"/>
        <v>0.12782485875706215</v>
      </c>
      <c r="H28" s="104">
        <f t="shared" si="18"/>
        <v>0.10280702122139013</v>
      </c>
      <c r="I28" s="104"/>
      <c r="J28" s="102" t="s">
        <v>365</v>
      </c>
      <c r="K28" s="101">
        <v>197000</v>
      </c>
      <c r="L28" s="101">
        <v>152000</v>
      </c>
      <c r="M28" s="101">
        <v>0.05</v>
      </c>
      <c r="N28" s="103">
        <v>0.1</v>
      </c>
      <c r="O28" s="104">
        <f t="shared" si="19"/>
        <v>6.4802631578947376E-2</v>
      </c>
      <c r="P28" s="104">
        <f t="shared" si="20"/>
        <v>0.10169743961583692</v>
      </c>
      <c r="Q28" s="101"/>
      <c r="R28" s="102" t="s">
        <v>365</v>
      </c>
      <c r="S28" s="101">
        <v>2000000</v>
      </c>
      <c r="T28" s="101">
        <v>2730000</v>
      </c>
      <c r="U28" s="101">
        <v>1.5</v>
      </c>
      <c r="V28" s="103">
        <v>1</v>
      </c>
      <c r="W28" s="104">
        <f t="shared" si="16"/>
        <v>1.0989010989010988</v>
      </c>
      <c r="X28" s="104">
        <f t="shared" si="21"/>
        <v>0.91962459467331059</v>
      </c>
      <c r="Y28" s="104"/>
      <c r="Z28" s="102" t="s">
        <v>365</v>
      </c>
      <c r="AA28" s="101">
        <v>1580000</v>
      </c>
      <c r="AB28" s="101">
        <v>762000</v>
      </c>
      <c r="AC28" s="101">
        <v>0.5</v>
      </c>
      <c r="AD28" s="103">
        <v>1</v>
      </c>
      <c r="AE28" s="104">
        <f t="shared" si="22"/>
        <v>1.0367454068241471</v>
      </c>
      <c r="AF28" s="104">
        <f t="shared" si="23"/>
        <v>0.95538479621709116</v>
      </c>
    </row>
    <row r="29" spans="1:32" x14ac:dyDescent="0.2">
      <c r="A29" s="99">
        <v>1</v>
      </c>
      <c r="B29" s="102" t="s">
        <v>366</v>
      </c>
      <c r="C29" s="101">
        <v>40300</v>
      </c>
      <c r="D29" s="101">
        <v>180000</v>
      </c>
      <c r="E29" s="99">
        <v>0.125</v>
      </c>
      <c r="F29" s="99">
        <v>0.02</v>
      </c>
      <c r="G29" s="104">
        <f t="shared" si="17"/>
        <v>2.7986111111111111E-2</v>
      </c>
      <c r="H29" s="104">
        <f t="shared" si="18"/>
        <v>2.4575120014658891E-2</v>
      </c>
      <c r="I29" s="104"/>
      <c r="J29" s="102" t="s">
        <v>366</v>
      </c>
      <c r="K29" s="101">
        <v>41600</v>
      </c>
      <c r="L29" s="101">
        <v>163000</v>
      </c>
      <c r="M29" s="101">
        <v>0.05</v>
      </c>
      <c r="N29" s="103">
        <v>0.02</v>
      </c>
      <c r="O29" s="104">
        <f t="shared" si="19"/>
        <v>1.276073619631902E-2</v>
      </c>
      <c r="P29" s="104">
        <f t="shared" si="20"/>
        <v>2.0626215037697258E-2</v>
      </c>
      <c r="Q29" s="101"/>
      <c r="R29" s="102" t="s">
        <v>366</v>
      </c>
      <c r="S29" s="101">
        <v>410000</v>
      </c>
      <c r="T29" s="101">
        <v>2710000</v>
      </c>
      <c r="U29" s="101">
        <v>1.5</v>
      </c>
      <c r="V29" s="103">
        <v>0.2</v>
      </c>
      <c r="W29" s="104">
        <f t="shared" si="16"/>
        <v>0.22693726937269373</v>
      </c>
      <c r="X29" s="104">
        <f t="shared" si="21"/>
        <v>0.39728093462421515</v>
      </c>
      <c r="Y29" s="104"/>
      <c r="Z29" s="102" t="s">
        <v>366</v>
      </c>
      <c r="AA29" s="101">
        <v>313000</v>
      </c>
      <c r="AB29" s="101">
        <v>742000</v>
      </c>
      <c r="AC29" s="101">
        <v>0.5</v>
      </c>
      <c r="AD29" s="103">
        <v>0.2</v>
      </c>
      <c r="AE29" s="104">
        <f t="shared" si="22"/>
        <v>0.21091644204851753</v>
      </c>
      <c r="AF29" s="104">
        <f t="shared" si="23"/>
        <v>0.41480014127495157</v>
      </c>
    </row>
    <row r="30" spans="1:32" x14ac:dyDescent="0.2">
      <c r="A30" s="99">
        <v>1</v>
      </c>
      <c r="B30" s="102" t="s">
        <v>367</v>
      </c>
      <c r="C30" s="101">
        <v>21800</v>
      </c>
      <c r="D30" s="101">
        <v>178000</v>
      </c>
      <c r="E30" s="99">
        <v>0.125</v>
      </c>
      <c r="F30" s="99">
        <v>0.01</v>
      </c>
      <c r="G30" s="104">
        <f t="shared" si="17"/>
        <v>1.5308988764044944E-2</v>
      </c>
      <c r="H30" s="104">
        <f t="shared" si="18"/>
        <v>1.4288764845330332E-2</v>
      </c>
      <c r="I30" s="104"/>
      <c r="J30" s="102" t="s">
        <v>367</v>
      </c>
      <c r="K30" s="101">
        <v>22900</v>
      </c>
      <c r="L30" s="101">
        <v>161000</v>
      </c>
      <c r="M30" s="101">
        <v>0.05</v>
      </c>
      <c r="N30" s="103">
        <v>0.01</v>
      </c>
      <c r="O30" s="104">
        <f t="shared" si="19"/>
        <v>7.1118012422360256E-3</v>
      </c>
      <c r="P30" s="104">
        <f t="shared" si="20"/>
        <v>1.0870540008024081E-2</v>
      </c>
      <c r="Q30" s="101"/>
      <c r="R30" s="102" t="s">
        <v>367</v>
      </c>
      <c r="S30" s="101">
        <v>231000</v>
      </c>
      <c r="T30" s="101">
        <v>2740000</v>
      </c>
      <c r="U30" s="101">
        <v>1.5</v>
      </c>
      <c r="V30" s="101">
        <v>0.1</v>
      </c>
      <c r="W30" s="104">
        <f t="shared" si="16"/>
        <v>0.12645985401459856</v>
      </c>
      <c r="X30" s="104">
        <f t="shared" si="21"/>
        <v>0.33847620811554341</v>
      </c>
      <c r="Y30" s="104"/>
      <c r="Z30" s="102" t="s">
        <v>367</v>
      </c>
      <c r="AA30" s="101">
        <v>168000</v>
      </c>
      <c r="AB30" s="101">
        <v>750000</v>
      </c>
      <c r="AC30" s="101">
        <v>0.5</v>
      </c>
      <c r="AD30" s="101">
        <v>0.1</v>
      </c>
      <c r="AE30" s="104">
        <f t="shared" si="22"/>
        <v>0.112</v>
      </c>
      <c r="AF30" s="104">
        <f t="shared" si="23"/>
        <v>0.35293370483721659</v>
      </c>
    </row>
    <row r="31" spans="1:32" x14ac:dyDescent="0.2">
      <c r="A31" s="99">
        <v>1</v>
      </c>
      <c r="B31" s="102" t="s">
        <v>368</v>
      </c>
      <c r="C31" s="101">
        <v>17200</v>
      </c>
      <c r="D31" s="101">
        <v>182000</v>
      </c>
      <c r="E31" s="99">
        <v>0.125</v>
      </c>
      <c r="F31" s="99">
        <v>8.0000000000000002E-3</v>
      </c>
      <c r="G31" s="104">
        <f t="shared" si="17"/>
        <v>1.1813186813186813E-2</v>
      </c>
      <c r="H31" s="104">
        <f t="shared" si="18"/>
        <v>1.1731076532956746E-2</v>
      </c>
      <c r="I31" s="104"/>
      <c r="J31" s="102" t="s">
        <v>368</v>
      </c>
      <c r="K31" s="101">
        <v>15900</v>
      </c>
      <c r="L31" s="101">
        <v>160000</v>
      </c>
      <c r="M31" s="101">
        <v>0.05</v>
      </c>
      <c r="N31" s="103">
        <v>8.0000000000000002E-3</v>
      </c>
      <c r="O31" s="104">
        <f t="shared" si="19"/>
        <v>4.9687500000000009E-3</v>
      </c>
      <c r="P31" s="104">
        <f t="shared" si="20"/>
        <v>7.2186830450448151E-3</v>
      </c>
      <c r="Q31" s="101"/>
      <c r="R31" s="102" t="s">
        <v>368</v>
      </c>
      <c r="S31" s="101">
        <v>183000</v>
      </c>
      <c r="T31" s="101">
        <v>2780000</v>
      </c>
      <c r="U31" s="101">
        <v>1.5</v>
      </c>
      <c r="V31" s="101">
        <v>0.08</v>
      </c>
      <c r="W31" s="104">
        <f t="shared" si="16"/>
        <v>9.8741007194244598E-2</v>
      </c>
      <c r="X31" s="104">
        <f t="shared" si="21"/>
        <v>0.32270734290651415</v>
      </c>
      <c r="Y31" s="104"/>
      <c r="Z31" s="102" t="s">
        <v>368</v>
      </c>
      <c r="AA31" s="101">
        <v>131000</v>
      </c>
      <c r="AB31" s="101">
        <v>747000</v>
      </c>
      <c r="AC31" s="101">
        <v>0.5</v>
      </c>
      <c r="AD31" s="101">
        <v>0.08</v>
      </c>
      <c r="AE31" s="104">
        <f t="shared" si="22"/>
        <v>8.7684069611780449E-2</v>
      </c>
      <c r="AF31" s="104">
        <f t="shared" si="23"/>
        <v>0.33714709691862216</v>
      </c>
    </row>
    <row r="32" spans="1:32" x14ac:dyDescent="0.2">
      <c r="A32" s="99">
        <v>2</v>
      </c>
      <c r="B32" s="102" t="s">
        <v>369</v>
      </c>
      <c r="C32" s="101">
        <v>3360000</v>
      </c>
      <c r="D32" s="101">
        <v>184000</v>
      </c>
      <c r="E32" s="99">
        <v>0.125</v>
      </c>
      <c r="F32" s="99">
        <v>2</v>
      </c>
      <c r="G32" s="104">
        <f t="shared" si="17"/>
        <v>2.2826086956521738</v>
      </c>
      <c r="H32" s="104">
        <f>(C32-17888.2)/1685331.68</f>
        <v>1.983058788760204</v>
      </c>
      <c r="I32" s="104"/>
      <c r="J32" s="102" t="s">
        <v>369</v>
      </c>
      <c r="K32" s="101">
        <v>3660000</v>
      </c>
      <c r="L32" s="101">
        <v>159000</v>
      </c>
      <c r="M32" s="101">
        <v>0.05</v>
      </c>
      <c r="N32" s="103">
        <v>2</v>
      </c>
      <c r="O32" s="104">
        <f t="shared" si="19"/>
        <v>1.1509433962264151</v>
      </c>
      <c r="P32" s="104">
        <f>(K32-12557.3)/1834498.47</f>
        <v>1.9882506088980276</v>
      </c>
      <c r="Q32" s="101"/>
      <c r="R32" s="102" t="s">
        <v>369</v>
      </c>
      <c r="S32" s="101">
        <v>56300000</v>
      </c>
      <c r="T32" s="105">
        <v>4330000</v>
      </c>
      <c r="U32" s="101">
        <v>1.5</v>
      </c>
      <c r="V32" s="99">
        <v>20</v>
      </c>
      <c r="W32" s="104">
        <f t="shared" si="16"/>
        <v>19.503464203233257</v>
      </c>
      <c r="X32" s="104">
        <f>(S32+483353.828)/2790762.364</f>
        <v>20.3468968051484</v>
      </c>
      <c r="Y32" s="104"/>
      <c r="Z32" s="102" t="s">
        <v>369</v>
      </c>
      <c r="AA32" s="101">
        <v>43700000</v>
      </c>
      <c r="AB32" s="105">
        <v>1150000</v>
      </c>
      <c r="AC32" s="101">
        <v>0.5</v>
      </c>
      <c r="AD32" s="99">
        <v>20</v>
      </c>
      <c r="AE32" s="104">
        <f t="shared" si="22"/>
        <v>19</v>
      </c>
      <c r="AF32" s="104">
        <f>(AA32+450597.151)/2157061.278</f>
        <v>20.467938301658208</v>
      </c>
    </row>
    <row r="33" spans="1:32" x14ac:dyDescent="0.2">
      <c r="A33" s="99">
        <v>2</v>
      </c>
      <c r="B33" s="102" t="s">
        <v>370</v>
      </c>
      <c r="C33" s="101">
        <v>1760000</v>
      </c>
      <c r="D33" s="101">
        <v>173000</v>
      </c>
      <c r="E33" s="99">
        <v>0.125</v>
      </c>
      <c r="F33" s="99">
        <v>1</v>
      </c>
      <c r="G33" s="104">
        <f t="shared" si="17"/>
        <v>1.2716763005780347</v>
      </c>
      <c r="H33" s="104">
        <f t="shared" ref="H33:H37" si="24">(C33-17888.2)/1685331.68</f>
        <v>1.0336907688105643</v>
      </c>
      <c r="I33" s="104"/>
      <c r="J33" s="102" t="s">
        <v>370</v>
      </c>
      <c r="K33" s="101">
        <v>1890000</v>
      </c>
      <c r="L33" s="101">
        <v>148000</v>
      </c>
      <c r="M33" s="101">
        <v>0.05</v>
      </c>
      <c r="N33" s="103">
        <v>1</v>
      </c>
      <c r="O33" s="104">
        <f t="shared" si="19"/>
        <v>0.6385135135135136</v>
      </c>
      <c r="P33" s="104">
        <f t="shared" ref="P33:P37" si="25">(K33-12557.3)/1834498.47</f>
        <v>1.0234092481963204</v>
      </c>
      <c r="Q33" s="101"/>
      <c r="R33" s="102" t="s">
        <v>370</v>
      </c>
      <c r="S33" s="101">
        <v>25500000</v>
      </c>
      <c r="T33" s="105">
        <v>3490000</v>
      </c>
      <c r="U33" s="101">
        <v>1.5</v>
      </c>
      <c r="V33" s="99">
        <v>10</v>
      </c>
      <c r="W33" s="104">
        <f t="shared" si="16"/>
        <v>10.959885386819485</v>
      </c>
      <c r="X33" s="104">
        <f t="shared" ref="X33:X37" si="26">(S33+483353.828)/2790762.364</f>
        <v>9.3104859672674021</v>
      </c>
      <c r="Y33" s="104"/>
      <c r="Z33" s="102" t="s">
        <v>370</v>
      </c>
      <c r="AA33" s="101">
        <v>19100000</v>
      </c>
      <c r="AB33" s="105">
        <v>952000</v>
      </c>
      <c r="AC33" s="101">
        <v>0.5</v>
      </c>
      <c r="AD33" s="99">
        <v>10</v>
      </c>
      <c r="AE33" s="104">
        <f t="shared" si="22"/>
        <v>10.031512605042018</v>
      </c>
      <c r="AF33" s="104">
        <f t="shared" ref="AF33:AF37" si="27">(AA33+450597.151)/2157061.278</f>
        <v>9.063533498282009</v>
      </c>
    </row>
    <row r="34" spans="1:32" x14ac:dyDescent="0.2">
      <c r="A34" s="99">
        <v>2</v>
      </c>
      <c r="B34" s="102" t="s">
        <v>371</v>
      </c>
      <c r="C34" s="101">
        <v>194000</v>
      </c>
      <c r="D34" s="101">
        <v>179000</v>
      </c>
      <c r="E34" s="99">
        <v>0.125</v>
      </c>
      <c r="F34" s="99">
        <v>0.1</v>
      </c>
      <c r="G34" s="104">
        <f t="shared" si="17"/>
        <v>0.13547486033519554</v>
      </c>
      <c r="H34" s="104">
        <f t="shared" si="24"/>
        <v>0.10449681928485435</v>
      </c>
      <c r="I34" s="104"/>
      <c r="J34" s="102" t="s">
        <v>371</v>
      </c>
      <c r="K34" s="101">
        <v>201000</v>
      </c>
      <c r="L34" s="101">
        <v>155000</v>
      </c>
      <c r="M34" s="101">
        <v>0.05</v>
      </c>
      <c r="N34" s="103">
        <v>0.1</v>
      </c>
      <c r="O34" s="104">
        <f t="shared" si="19"/>
        <v>6.4838709677419365E-2</v>
      </c>
      <c r="P34" s="104">
        <f t="shared" si="25"/>
        <v>0.10272164467926757</v>
      </c>
      <c r="Q34" s="101"/>
      <c r="R34" s="102" t="s">
        <v>371</v>
      </c>
      <c r="S34" s="101">
        <v>2040000</v>
      </c>
      <c r="T34" s="101">
        <v>2740000</v>
      </c>
      <c r="U34" s="101">
        <v>1.5</v>
      </c>
      <c r="V34" s="99">
        <v>1</v>
      </c>
      <c r="W34" s="104">
        <f t="shared" si="16"/>
        <v>1.1167883211678831</v>
      </c>
      <c r="X34" s="104">
        <f t="shared" si="26"/>
        <v>0.90418082906323716</v>
      </c>
      <c r="Y34" s="104"/>
      <c r="Z34" s="102" t="s">
        <v>371</v>
      </c>
      <c r="AA34" s="101">
        <v>1580000</v>
      </c>
      <c r="AB34" s="101">
        <v>739000</v>
      </c>
      <c r="AC34" s="101">
        <v>0.5</v>
      </c>
      <c r="AD34" s="99">
        <v>1</v>
      </c>
      <c r="AE34" s="104">
        <f t="shared" si="22"/>
        <v>1.0690121786197564</v>
      </c>
      <c r="AF34" s="104">
        <f t="shared" si="27"/>
        <v>0.94137202856042379</v>
      </c>
    </row>
    <row r="35" spans="1:32" x14ac:dyDescent="0.2">
      <c r="A35" s="99">
        <v>2</v>
      </c>
      <c r="B35" s="102" t="s">
        <v>372</v>
      </c>
      <c r="C35" s="101">
        <v>41500</v>
      </c>
      <c r="D35" s="101">
        <v>176000</v>
      </c>
      <c r="E35" s="99">
        <v>0.125</v>
      </c>
      <c r="F35" s="99">
        <v>0.02</v>
      </c>
      <c r="G35" s="104">
        <f t="shared" si="17"/>
        <v>2.947443181818182E-2</v>
      </c>
      <c r="H35" s="104">
        <f t="shared" si="24"/>
        <v>1.4010179883404316E-2</v>
      </c>
      <c r="I35" s="104"/>
      <c r="J35" s="102" t="s">
        <v>372</v>
      </c>
      <c r="K35" s="101">
        <v>40500</v>
      </c>
      <c r="L35" s="101">
        <v>152000</v>
      </c>
      <c r="M35" s="101">
        <v>0.05</v>
      </c>
      <c r="N35" s="103">
        <v>0.02</v>
      </c>
      <c r="O35" s="104">
        <f t="shared" si="19"/>
        <v>1.3322368421052633E-2</v>
      </c>
      <c r="P35" s="104">
        <f t="shared" si="25"/>
        <v>1.5231792480044968E-2</v>
      </c>
      <c r="Q35" s="101"/>
      <c r="R35" s="102" t="s">
        <v>372</v>
      </c>
      <c r="S35" s="101">
        <v>421000</v>
      </c>
      <c r="T35" s="101">
        <v>2760000</v>
      </c>
      <c r="U35" s="101">
        <v>1.5</v>
      </c>
      <c r="V35" s="103">
        <v>0.2</v>
      </c>
      <c r="W35" s="104">
        <f t="shared" si="16"/>
        <v>0.22880434782608694</v>
      </c>
      <c r="X35" s="104">
        <f t="shared" si="26"/>
        <v>0.3240526100200769</v>
      </c>
      <c r="Y35" s="104"/>
      <c r="Z35" s="102" t="s">
        <v>372</v>
      </c>
      <c r="AA35" s="101">
        <v>317000</v>
      </c>
      <c r="AB35" s="101">
        <v>747000</v>
      </c>
      <c r="AC35" s="101">
        <v>0.5</v>
      </c>
      <c r="AD35" s="103">
        <v>0.2</v>
      </c>
      <c r="AE35" s="104">
        <f t="shared" si="22"/>
        <v>0.21218206157965194</v>
      </c>
      <c r="AF35" s="104">
        <f t="shared" si="27"/>
        <v>0.35585319658220671</v>
      </c>
    </row>
    <row r="36" spans="1:32" x14ac:dyDescent="0.2">
      <c r="A36" s="99">
        <v>2</v>
      </c>
      <c r="B36" s="102" t="s">
        <v>373</v>
      </c>
      <c r="C36" s="101">
        <v>21100</v>
      </c>
      <c r="D36" s="101">
        <v>183000</v>
      </c>
      <c r="E36" s="99">
        <v>0.125</v>
      </c>
      <c r="F36" s="99">
        <v>0.01</v>
      </c>
      <c r="G36" s="104">
        <f t="shared" si="17"/>
        <v>1.4412568306010929E-2</v>
      </c>
      <c r="H36" s="104">
        <f t="shared" si="24"/>
        <v>1.9057376290464079E-3</v>
      </c>
      <c r="I36" s="104"/>
      <c r="J36" s="102" t="s">
        <v>373</v>
      </c>
      <c r="K36" s="101">
        <v>21400</v>
      </c>
      <c r="L36" s="101">
        <v>152000</v>
      </c>
      <c r="M36" s="101">
        <v>0.05</v>
      </c>
      <c r="N36" s="103">
        <v>0.01</v>
      </c>
      <c r="O36" s="104">
        <f t="shared" si="19"/>
        <v>7.039473684210526E-3</v>
      </c>
      <c r="P36" s="104">
        <f t="shared" si="25"/>
        <v>4.8202275142807836E-3</v>
      </c>
      <c r="Q36" s="101"/>
      <c r="R36" s="102" t="s">
        <v>373</v>
      </c>
      <c r="S36" s="101">
        <v>223000</v>
      </c>
      <c r="T36" s="101">
        <v>2710000</v>
      </c>
      <c r="U36" s="101">
        <v>1.5</v>
      </c>
      <c r="V36" s="101">
        <v>0.1</v>
      </c>
      <c r="W36" s="104">
        <f t="shared" si="16"/>
        <v>0.12343173431734317</v>
      </c>
      <c r="X36" s="104">
        <f t="shared" si="26"/>
        <v>0.25310425463369907</v>
      </c>
      <c r="Y36" s="104"/>
      <c r="Z36" s="102" t="s">
        <v>373</v>
      </c>
      <c r="AA36" s="101">
        <v>159000</v>
      </c>
      <c r="AB36" s="101">
        <v>753000</v>
      </c>
      <c r="AC36" s="101">
        <v>0.5</v>
      </c>
      <c r="AD36" s="101">
        <v>0.1</v>
      </c>
      <c r="AE36" s="104">
        <f t="shared" si="22"/>
        <v>0.10557768924302789</v>
      </c>
      <c r="AF36" s="104">
        <f t="shared" si="27"/>
        <v>0.28260539337353036</v>
      </c>
    </row>
    <row r="37" spans="1:32" x14ac:dyDescent="0.2">
      <c r="A37" s="99">
        <v>2</v>
      </c>
      <c r="B37" s="102" t="s">
        <v>374</v>
      </c>
      <c r="C37" s="101">
        <v>19300</v>
      </c>
      <c r="D37" s="101">
        <v>182000</v>
      </c>
      <c r="E37" s="99">
        <v>0.125</v>
      </c>
      <c r="F37" s="99">
        <v>8.0000000000000002E-3</v>
      </c>
      <c r="G37" s="104">
        <f t="shared" si="17"/>
        <v>1.3255494505494505E-2</v>
      </c>
      <c r="H37" s="104">
        <f t="shared" si="24"/>
        <v>8.3769860660306303E-4</v>
      </c>
      <c r="I37" s="104"/>
      <c r="J37" s="102" t="s">
        <v>374</v>
      </c>
      <c r="K37" s="101">
        <v>19100</v>
      </c>
      <c r="L37" s="101">
        <v>162000</v>
      </c>
      <c r="M37" s="101">
        <v>0.05</v>
      </c>
      <c r="N37" s="103">
        <v>8.0000000000000002E-3</v>
      </c>
      <c r="O37" s="104">
        <f t="shared" si="19"/>
        <v>5.8950617283950622E-3</v>
      </c>
      <c r="P37" s="104">
        <f t="shared" si="25"/>
        <v>3.5664788534819549E-3</v>
      </c>
      <c r="Q37" s="101"/>
      <c r="R37" s="102" t="s">
        <v>374</v>
      </c>
      <c r="S37" s="101">
        <v>190000</v>
      </c>
      <c r="T37" s="101">
        <v>2880000</v>
      </c>
      <c r="U37" s="101">
        <v>1.5</v>
      </c>
      <c r="V37" s="101">
        <v>0.08</v>
      </c>
      <c r="W37" s="104">
        <f t="shared" si="16"/>
        <v>9.8958333333333343E-2</v>
      </c>
      <c r="X37" s="104">
        <f t="shared" si="26"/>
        <v>0.24127952873596942</v>
      </c>
      <c r="Y37" s="104"/>
      <c r="Z37" s="102" t="s">
        <v>374</v>
      </c>
      <c r="AA37" s="101">
        <v>129000</v>
      </c>
      <c r="AB37" s="101">
        <v>754000</v>
      </c>
      <c r="AC37" s="101">
        <v>0.5</v>
      </c>
      <c r="AD37" s="101">
        <v>0.08</v>
      </c>
      <c r="AE37" s="104">
        <f t="shared" si="22"/>
        <v>8.5543766578249331E-2</v>
      </c>
      <c r="AF37" s="104">
        <f t="shared" si="27"/>
        <v>0.26869758263770571</v>
      </c>
    </row>
    <row r="38" spans="1:32" x14ac:dyDescent="0.2">
      <c r="A38" s="99">
        <v>3</v>
      </c>
      <c r="B38" s="102" t="s">
        <v>375</v>
      </c>
      <c r="C38" s="101">
        <v>3560000</v>
      </c>
      <c r="D38" s="101">
        <v>175000</v>
      </c>
      <c r="E38" s="99">
        <v>0.125</v>
      </c>
      <c r="F38" s="99">
        <v>2</v>
      </c>
      <c r="G38" s="104">
        <f t="shared" si="17"/>
        <v>2.5428571428571427</v>
      </c>
      <c r="H38" s="104">
        <f>(C38-8898.23)/1782476.29</f>
        <v>1.992229456247073</v>
      </c>
      <c r="I38" s="104"/>
      <c r="J38" s="102" t="s">
        <v>375</v>
      </c>
      <c r="K38" s="101">
        <v>3920000</v>
      </c>
      <c r="L38" s="101">
        <v>157000</v>
      </c>
      <c r="M38" s="101">
        <v>0.05</v>
      </c>
      <c r="N38" s="103">
        <v>2</v>
      </c>
      <c r="O38" s="104">
        <f t="shared" si="19"/>
        <v>1.2484076433121021</v>
      </c>
      <c r="P38" s="104">
        <f>(K38-6365.774)/1965999.157</f>
        <v>1.9906591577444914</v>
      </c>
      <c r="Q38" s="101"/>
      <c r="R38" s="102" t="s">
        <v>375</v>
      </c>
      <c r="S38" s="101">
        <v>61500000</v>
      </c>
      <c r="T38" s="105">
        <v>4170000</v>
      </c>
      <c r="U38" s="101">
        <v>1.5</v>
      </c>
      <c r="V38" s="99">
        <v>20</v>
      </c>
      <c r="W38" s="104">
        <f t="shared" si="16"/>
        <v>22.122302158273381</v>
      </c>
      <c r="X38" s="104">
        <f>(S38+587877.387)/3050836.976</f>
        <v>20.351096395981273</v>
      </c>
      <c r="Y38" s="104"/>
      <c r="Z38" s="102" t="s">
        <v>375</v>
      </c>
      <c r="AA38" s="101">
        <v>47500000</v>
      </c>
      <c r="AB38" s="105">
        <v>1150000</v>
      </c>
      <c r="AC38" s="101">
        <v>0.5</v>
      </c>
      <c r="AD38" s="99">
        <v>20</v>
      </c>
      <c r="AE38" s="104">
        <f t="shared" si="22"/>
        <v>20.652173913043477</v>
      </c>
      <c r="AF38" s="104">
        <f>(AA38+554416.364)/2345140.159</f>
        <v>20.491063691686158</v>
      </c>
    </row>
    <row r="39" spans="1:32" x14ac:dyDescent="0.2">
      <c r="A39" s="99">
        <v>3</v>
      </c>
      <c r="B39" s="102" t="s">
        <v>376</v>
      </c>
      <c r="C39" s="101">
        <v>1820000</v>
      </c>
      <c r="D39" s="101">
        <v>175000</v>
      </c>
      <c r="E39" s="99">
        <v>0.125</v>
      </c>
      <c r="F39" s="99">
        <v>1</v>
      </c>
      <c r="G39" s="104">
        <f t="shared" si="17"/>
        <v>1.3</v>
      </c>
      <c r="H39" s="104">
        <f t="shared" ref="H39:H43" si="28">(C39-8898.23)/1782476.29</f>
        <v>1.0160593889302167</v>
      </c>
      <c r="I39" s="104"/>
      <c r="J39" s="102" t="s">
        <v>376</v>
      </c>
      <c r="K39" s="101">
        <v>2010000</v>
      </c>
      <c r="L39" s="101">
        <v>162000</v>
      </c>
      <c r="M39" s="101">
        <v>0.05</v>
      </c>
      <c r="N39" s="103">
        <v>1</v>
      </c>
      <c r="O39" s="104">
        <f t="shared" si="19"/>
        <v>0.62037037037037035</v>
      </c>
      <c r="P39" s="104">
        <f t="shared" ref="P39:P43" si="29">(K39-6365.774)/1965999.157</f>
        <v>1.0191429731116615</v>
      </c>
      <c r="Q39" s="101"/>
      <c r="R39" s="102" t="s">
        <v>376</v>
      </c>
      <c r="S39" s="101">
        <v>27800000</v>
      </c>
      <c r="T39" s="105">
        <v>3880000</v>
      </c>
      <c r="U39" s="101">
        <v>1.5</v>
      </c>
      <c r="V39" s="99">
        <v>10</v>
      </c>
      <c r="W39" s="104">
        <f t="shared" si="16"/>
        <v>10.747422680412372</v>
      </c>
      <c r="X39" s="104">
        <f t="shared" ref="X39:X43" si="30">(S39+587877.387)/3050836.976</f>
        <v>9.304947334229503</v>
      </c>
      <c r="Y39" s="104"/>
      <c r="Z39" s="102" t="s">
        <v>376</v>
      </c>
      <c r="AA39" s="101">
        <v>20600000</v>
      </c>
      <c r="AB39" s="105">
        <v>1010000</v>
      </c>
      <c r="AC39" s="101">
        <v>0.5</v>
      </c>
      <c r="AD39" s="99">
        <v>10</v>
      </c>
      <c r="AE39" s="104">
        <f t="shared" si="22"/>
        <v>10.198019801980198</v>
      </c>
      <c r="AF39" s="104">
        <f t="shared" ref="AF39:AF43" si="31">(AA39+554416.364)/2345140.159</f>
        <v>9.0205339253669745</v>
      </c>
    </row>
    <row r="40" spans="1:32" x14ac:dyDescent="0.2">
      <c r="A40" s="99">
        <v>3</v>
      </c>
      <c r="B40" s="102" t="s">
        <v>377</v>
      </c>
      <c r="C40" s="101">
        <v>178000</v>
      </c>
      <c r="D40" s="101">
        <v>175000</v>
      </c>
      <c r="E40" s="99">
        <v>0.125</v>
      </c>
      <c r="F40" s="99">
        <v>0.1</v>
      </c>
      <c r="G40" s="104">
        <f t="shared" si="17"/>
        <v>0.12714285714285714</v>
      </c>
      <c r="H40" s="104">
        <f t="shared" si="28"/>
        <v>9.4869015059942247E-2</v>
      </c>
      <c r="I40" s="104"/>
      <c r="J40" s="102" t="s">
        <v>377</v>
      </c>
      <c r="K40" s="101">
        <v>195000</v>
      </c>
      <c r="L40" s="101">
        <v>154000</v>
      </c>
      <c r="M40" s="101">
        <v>0.05</v>
      </c>
      <c r="N40" s="103">
        <v>0.1</v>
      </c>
      <c r="O40" s="104">
        <f t="shared" si="19"/>
        <v>6.3311688311688305E-2</v>
      </c>
      <c r="P40" s="104">
        <f t="shared" si="29"/>
        <v>9.5948274101930353E-2</v>
      </c>
      <c r="Q40" s="101"/>
      <c r="R40" s="102" t="s">
        <v>377</v>
      </c>
      <c r="S40" s="101">
        <v>2070000</v>
      </c>
      <c r="T40" s="101">
        <v>2750000</v>
      </c>
      <c r="U40" s="101">
        <v>1.5</v>
      </c>
      <c r="V40" s="99">
        <v>1</v>
      </c>
      <c r="W40" s="104">
        <f t="shared" si="16"/>
        <v>1.1290909090909089</v>
      </c>
      <c r="X40" s="104">
        <f t="shared" si="30"/>
        <v>0.8711961366368336</v>
      </c>
      <c r="Y40" s="104"/>
      <c r="Z40" s="102" t="s">
        <v>377</v>
      </c>
      <c r="AA40" s="101">
        <v>1560000</v>
      </c>
      <c r="AB40" s="101">
        <v>758000</v>
      </c>
      <c r="AC40" s="101">
        <v>0.5</v>
      </c>
      <c r="AD40" s="99">
        <v>1</v>
      </c>
      <c r="AE40" s="104">
        <f t="shared" si="22"/>
        <v>1.029023746701847</v>
      </c>
      <c r="AF40" s="104">
        <f t="shared" si="31"/>
        <v>0.90161620229198425</v>
      </c>
    </row>
    <row r="41" spans="1:32" x14ac:dyDescent="0.2">
      <c r="A41" s="99">
        <v>3</v>
      </c>
      <c r="B41" s="102" t="s">
        <v>378</v>
      </c>
      <c r="C41" s="101">
        <v>48300</v>
      </c>
      <c r="D41" s="101">
        <v>179000</v>
      </c>
      <c r="E41" s="99">
        <v>0.125</v>
      </c>
      <c r="F41" s="99">
        <v>0.02</v>
      </c>
      <c r="G41" s="104">
        <f t="shared" si="17"/>
        <v>3.3729050279329612E-2</v>
      </c>
      <c r="H41" s="104">
        <f t="shared" si="28"/>
        <v>2.2105073835231772E-2</v>
      </c>
      <c r="I41" s="104"/>
      <c r="J41" s="102" t="s">
        <v>378</v>
      </c>
      <c r="K41" s="101">
        <v>45100</v>
      </c>
      <c r="L41" s="101">
        <v>163000</v>
      </c>
      <c r="M41" s="101">
        <v>0.05</v>
      </c>
      <c r="N41" s="103">
        <v>0.02</v>
      </c>
      <c r="O41" s="104">
        <f t="shared" si="19"/>
        <v>1.383435582822086E-2</v>
      </c>
      <c r="P41" s="104">
        <f t="shared" si="29"/>
        <v>1.9702056260851187E-2</v>
      </c>
      <c r="Q41" s="101"/>
      <c r="R41" s="102" t="s">
        <v>378</v>
      </c>
      <c r="S41" s="101">
        <v>437000</v>
      </c>
      <c r="T41" s="101">
        <v>2840000</v>
      </c>
      <c r="U41" s="101">
        <v>1.5</v>
      </c>
      <c r="V41" s="103">
        <v>0.2</v>
      </c>
      <c r="W41" s="104">
        <f t="shared" si="16"/>
        <v>0.23080985915492958</v>
      </c>
      <c r="X41" s="104">
        <f t="shared" si="30"/>
        <v>0.33593318655254167</v>
      </c>
      <c r="Y41" s="104"/>
      <c r="Z41" s="102" t="s">
        <v>378</v>
      </c>
      <c r="AA41" s="101">
        <v>320000</v>
      </c>
      <c r="AB41" s="101">
        <v>735000</v>
      </c>
      <c r="AC41" s="101">
        <v>0.5</v>
      </c>
      <c r="AD41" s="103">
        <v>0.2</v>
      </c>
      <c r="AE41" s="104">
        <f t="shared" si="22"/>
        <v>0.21768707482993196</v>
      </c>
      <c r="AF41" s="104">
        <f t="shared" si="31"/>
        <v>0.37286315730180625</v>
      </c>
    </row>
    <row r="42" spans="1:32" x14ac:dyDescent="0.2">
      <c r="A42" s="99">
        <v>3</v>
      </c>
      <c r="B42" s="102" t="s">
        <v>379</v>
      </c>
      <c r="C42" s="101">
        <v>22100</v>
      </c>
      <c r="D42" s="101">
        <v>176000</v>
      </c>
      <c r="E42" s="99">
        <v>0.125</v>
      </c>
      <c r="F42" s="99">
        <v>0.01</v>
      </c>
      <c r="G42" s="104">
        <f t="shared" si="17"/>
        <v>1.5696022727272729E-2</v>
      </c>
      <c r="H42" s="104">
        <f t="shared" si="28"/>
        <v>7.4064210974722142E-3</v>
      </c>
      <c r="I42" s="104"/>
      <c r="J42" s="102" t="s">
        <v>379</v>
      </c>
      <c r="K42" s="101">
        <v>19600</v>
      </c>
      <c r="L42" s="101">
        <v>153000</v>
      </c>
      <c r="M42" s="101">
        <v>0.05</v>
      </c>
      <c r="N42" s="103">
        <v>0.01</v>
      </c>
      <c r="O42" s="104">
        <f t="shared" si="19"/>
        <v>6.4052287581699346E-3</v>
      </c>
      <c r="P42" s="104">
        <f t="shared" si="29"/>
        <v>6.7315522251772762E-3</v>
      </c>
      <c r="Q42" s="101"/>
      <c r="R42" s="102" t="s">
        <v>379</v>
      </c>
      <c r="S42" s="101">
        <v>216000</v>
      </c>
      <c r="T42" s="101">
        <v>2740000</v>
      </c>
      <c r="U42" s="101">
        <v>1.5</v>
      </c>
      <c r="V42" s="101">
        <v>0.1</v>
      </c>
      <c r="W42" s="104">
        <f t="shared" si="16"/>
        <v>0.11824817518248175</v>
      </c>
      <c r="X42" s="104">
        <f t="shared" si="30"/>
        <v>0.26349404878853155</v>
      </c>
      <c r="Y42" s="104"/>
      <c r="Z42" s="102" t="s">
        <v>379</v>
      </c>
      <c r="AA42" s="101">
        <v>159000</v>
      </c>
      <c r="AB42" s="101">
        <v>738000</v>
      </c>
      <c r="AC42" s="101">
        <v>0.5</v>
      </c>
      <c r="AD42" s="101">
        <v>0.1</v>
      </c>
      <c r="AE42" s="104">
        <f t="shared" si="22"/>
        <v>0.10772357723577236</v>
      </c>
      <c r="AF42" s="104">
        <f t="shared" si="31"/>
        <v>0.30421054420227511</v>
      </c>
    </row>
    <row r="43" spans="1:32" x14ac:dyDescent="0.2">
      <c r="A43" s="99">
        <v>3</v>
      </c>
      <c r="B43" s="102" t="s">
        <v>380</v>
      </c>
      <c r="C43" s="101">
        <v>18400</v>
      </c>
      <c r="D43" s="101">
        <v>183000</v>
      </c>
      <c r="E43" s="99">
        <v>0.125</v>
      </c>
      <c r="F43" s="99">
        <v>8.0000000000000002E-3</v>
      </c>
      <c r="G43" s="104">
        <f t="shared" si="17"/>
        <v>1.2568306010928962E-2</v>
      </c>
      <c r="H43" s="104">
        <f t="shared" si="28"/>
        <v>5.330657161223727E-3</v>
      </c>
      <c r="I43" s="104"/>
      <c r="J43" s="102" t="s">
        <v>380</v>
      </c>
      <c r="K43" s="101">
        <v>17800</v>
      </c>
      <c r="L43" s="101">
        <v>157000</v>
      </c>
      <c r="M43" s="101">
        <v>0.05</v>
      </c>
      <c r="N43" s="103">
        <v>8.0000000000000002E-3</v>
      </c>
      <c r="O43" s="104">
        <f t="shared" si="19"/>
        <v>5.6687898089171976E-3</v>
      </c>
      <c r="P43" s="104">
        <f t="shared" si="29"/>
        <v>5.815987234423824E-3</v>
      </c>
      <c r="Q43" s="101"/>
      <c r="R43" s="102" t="s">
        <v>380</v>
      </c>
      <c r="S43" s="101">
        <v>185000</v>
      </c>
      <c r="T43" s="101">
        <v>2780000</v>
      </c>
      <c r="U43" s="101">
        <v>1.5</v>
      </c>
      <c r="V43" s="101">
        <v>0.08</v>
      </c>
      <c r="W43" s="104">
        <f t="shared" si="16"/>
        <v>9.982014388489209E-2</v>
      </c>
      <c r="X43" s="104">
        <f t="shared" si="30"/>
        <v>0.25333290276733555</v>
      </c>
      <c r="Y43" s="104"/>
      <c r="Z43" s="102" t="s">
        <v>380</v>
      </c>
      <c r="AA43" s="101">
        <v>125000</v>
      </c>
      <c r="AB43" s="101">
        <v>754000</v>
      </c>
      <c r="AC43" s="101">
        <v>0.5</v>
      </c>
      <c r="AD43" s="101">
        <v>0.08</v>
      </c>
      <c r="AE43" s="104">
        <f t="shared" si="22"/>
        <v>8.2891246684350134E-2</v>
      </c>
      <c r="AF43" s="104">
        <f t="shared" si="31"/>
        <v>0.28971247683964119</v>
      </c>
    </row>
    <row r="44" spans="1:32" x14ac:dyDescent="0.2">
      <c r="B44" s="102"/>
      <c r="C44" s="101"/>
      <c r="D44" s="101">
        <f>100*_xlfn.STDEV.P(D26:D43)/AVERAGE(D26:D43)</f>
        <v>2.3206476346110687</v>
      </c>
      <c r="F44" s="101"/>
      <c r="G44" s="101"/>
      <c r="H44" s="101"/>
      <c r="I44" s="101"/>
      <c r="J44" s="102"/>
      <c r="K44" s="101"/>
      <c r="L44" s="101">
        <f>100*_xlfn.STDEV.P(L26:L43)/AVERAGE(L26:L43)</f>
        <v>2.8997806338911367</v>
      </c>
      <c r="M44" s="101"/>
      <c r="N44" s="101"/>
      <c r="O44" s="101"/>
      <c r="P44" s="101"/>
      <c r="Q44" s="101"/>
      <c r="R44" s="102"/>
      <c r="S44" s="101"/>
      <c r="T44" s="101">
        <f>100*_xlfn.STDEV.P(T26:T43)/AVERAGE(T26:T43)</f>
        <v>18.912553876262429</v>
      </c>
      <c r="U44" s="101"/>
      <c r="V44" s="101"/>
      <c r="W44" s="101"/>
      <c r="X44" s="101"/>
      <c r="Y44" s="101"/>
      <c r="Z44" s="102"/>
      <c r="AA44" s="101"/>
      <c r="AB44" s="101">
        <f>100*_xlfn.STDEV.P(AB26:AB43)/AVERAGE(AB26:AB43)</f>
        <v>18.200412070881999</v>
      </c>
      <c r="AC44" s="101"/>
    </row>
    <row r="45" spans="1:32" x14ac:dyDescent="0.2">
      <c r="B45" s="102"/>
      <c r="C45" s="101"/>
      <c r="D45" s="101"/>
      <c r="F45" s="101"/>
      <c r="G45" s="101"/>
      <c r="H45" s="101"/>
      <c r="I45" s="101"/>
      <c r="J45" s="102"/>
      <c r="K45" s="101"/>
      <c r="L45" s="101"/>
      <c r="M45" s="101"/>
      <c r="N45" s="101"/>
      <c r="O45" s="101"/>
      <c r="P45" s="101"/>
      <c r="Q45" s="101"/>
      <c r="R45" s="102"/>
      <c r="S45" s="101"/>
      <c r="T45" s="101"/>
      <c r="U45" s="101"/>
      <c r="V45" s="101"/>
      <c r="W45" s="101"/>
      <c r="X45" s="101"/>
      <c r="Y45" s="101"/>
      <c r="Z45" s="102"/>
      <c r="AA45" s="101"/>
      <c r="AB45" s="101"/>
      <c r="AC45" s="101"/>
    </row>
    <row r="46" spans="1:32" x14ac:dyDescent="0.2">
      <c r="B46" s="102"/>
      <c r="C46" s="101"/>
      <c r="D46" s="101"/>
      <c r="F46" s="101"/>
      <c r="G46" s="101"/>
      <c r="H46" s="101"/>
      <c r="I46" s="101"/>
      <c r="J46" s="102"/>
      <c r="K46" s="101"/>
      <c r="L46" s="101"/>
      <c r="M46" s="101"/>
      <c r="N46" s="101"/>
      <c r="O46" s="101"/>
      <c r="P46" s="101"/>
      <c r="Q46" s="101"/>
      <c r="R46" s="102"/>
      <c r="S46" s="101"/>
      <c r="T46" s="101"/>
      <c r="U46" s="101"/>
      <c r="V46" s="101"/>
      <c r="W46" s="101"/>
      <c r="X46" s="101"/>
      <c r="Y46" s="101"/>
      <c r="Z46" s="102"/>
      <c r="AA46" s="101"/>
      <c r="AB46" s="101"/>
      <c r="AC46" s="101"/>
    </row>
    <row r="47" spans="1:32" ht="15" customHeight="1" x14ac:dyDescent="0.2">
      <c r="B47" s="100"/>
      <c r="C47" s="101" t="s">
        <v>18</v>
      </c>
      <c r="D47" s="101" t="s">
        <v>337</v>
      </c>
      <c r="E47" s="101" t="s">
        <v>337</v>
      </c>
      <c r="F47" s="101" t="s">
        <v>18</v>
      </c>
      <c r="G47" s="101"/>
      <c r="H47" s="101"/>
      <c r="I47" s="101"/>
      <c r="J47" s="100"/>
      <c r="K47" s="101" t="s">
        <v>19</v>
      </c>
      <c r="L47" s="101" t="s">
        <v>340</v>
      </c>
      <c r="M47" s="101" t="s">
        <v>340</v>
      </c>
      <c r="N47" s="101" t="s">
        <v>19</v>
      </c>
      <c r="O47" s="101"/>
      <c r="P47" s="101"/>
      <c r="Q47" s="101"/>
      <c r="R47" s="100"/>
      <c r="S47" s="101" t="s">
        <v>20</v>
      </c>
      <c r="T47" s="101" t="s">
        <v>341</v>
      </c>
      <c r="U47" s="101" t="s">
        <v>341</v>
      </c>
      <c r="V47" s="101" t="s">
        <v>20</v>
      </c>
      <c r="W47" s="101"/>
      <c r="X47" s="101"/>
      <c r="Y47" s="101"/>
      <c r="Z47" s="100"/>
      <c r="AA47" s="101" t="s">
        <v>21</v>
      </c>
      <c r="AB47" s="101" t="s">
        <v>342</v>
      </c>
      <c r="AC47" s="101" t="s">
        <v>342</v>
      </c>
      <c r="AD47" s="101" t="s">
        <v>21</v>
      </c>
    </row>
    <row r="48" spans="1:32" ht="15" customHeight="1" x14ac:dyDescent="0.2">
      <c r="B48" s="100"/>
      <c r="C48" s="101" t="s">
        <v>343</v>
      </c>
      <c r="D48" s="101" t="s">
        <v>343</v>
      </c>
      <c r="E48" s="101" t="s">
        <v>344</v>
      </c>
      <c r="F48" s="101" t="s">
        <v>344</v>
      </c>
      <c r="G48" s="101"/>
      <c r="H48" s="101"/>
      <c r="I48" s="101"/>
      <c r="J48" s="100"/>
      <c r="K48" s="101" t="s">
        <v>343</v>
      </c>
      <c r="L48" s="101" t="s">
        <v>343</v>
      </c>
      <c r="M48" s="101" t="s">
        <v>344</v>
      </c>
      <c r="N48" s="101" t="s">
        <v>344</v>
      </c>
      <c r="O48" s="101"/>
      <c r="P48" s="101"/>
      <c r="Q48" s="101"/>
      <c r="R48" s="100"/>
      <c r="S48" s="101" t="s">
        <v>343</v>
      </c>
      <c r="T48" s="101" t="s">
        <v>343</v>
      </c>
      <c r="U48" s="101" t="s">
        <v>344</v>
      </c>
      <c r="V48" s="101" t="s">
        <v>344</v>
      </c>
      <c r="W48" s="101"/>
      <c r="X48" s="101"/>
      <c r="Y48" s="101"/>
      <c r="Z48" s="100"/>
      <c r="AA48" s="101" t="s">
        <v>343</v>
      </c>
      <c r="AB48" s="101" t="s">
        <v>343</v>
      </c>
      <c r="AC48" s="101" t="s">
        <v>344</v>
      </c>
      <c r="AD48" s="101" t="s">
        <v>344</v>
      </c>
    </row>
    <row r="49" spans="1:30" x14ac:dyDescent="0.2">
      <c r="A49" s="99">
        <v>1</v>
      </c>
      <c r="B49" s="102" t="s">
        <v>381</v>
      </c>
      <c r="C49" s="101">
        <v>212000</v>
      </c>
      <c r="D49" s="101">
        <v>157000</v>
      </c>
      <c r="E49" s="99">
        <v>0.125</v>
      </c>
      <c r="F49" s="104">
        <f t="shared" ref="F49:F66" si="32">C49/D49*E49</f>
        <v>0.16878980891719744</v>
      </c>
      <c r="G49" s="101"/>
      <c r="H49" s="101"/>
      <c r="I49" s="101"/>
      <c r="J49" s="102" t="s">
        <v>381</v>
      </c>
      <c r="K49" s="101">
        <v>95200</v>
      </c>
      <c r="L49" s="101">
        <v>178000</v>
      </c>
      <c r="M49" s="101">
        <v>0.05</v>
      </c>
      <c r="N49" s="104">
        <f t="shared" ref="N49:N66" si="33">K49/L49*M49</f>
        <v>2.6741573033707867E-2</v>
      </c>
      <c r="O49" s="104"/>
      <c r="P49" s="104"/>
      <c r="Q49" s="101"/>
      <c r="R49" s="102" t="s">
        <v>381</v>
      </c>
      <c r="S49" s="101">
        <v>3240000</v>
      </c>
      <c r="T49" s="101">
        <v>3620000</v>
      </c>
      <c r="U49" s="101">
        <v>1.5</v>
      </c>
      <c r="V49" s="104">
        <f t="shared" ref="V49:V66" si="34">S49/T49*U49</f>
        <v>1.3425414364640884</v>
      </c>
      <c r="W49" s="104"/>
      <c r="X49" s="101"/>
      <c r="Y49" s="101"/>
      <c r="Z49" s="102" t="s">
        <v>381</v>
      </c>
      <c r="AA49" s="101">
        <v>866000</v>
      </c>
      <c r="AB49" s="101">
        <v>964000</v>
      </c>
      <c r="AC49" s="101">
        <v>0.5</v>
      </c>
      <c r="AD49" s="104">
        <f t="shared" ref="AD49:AD66" si="35">AA49/AB49*AC49</f>
        <v>0.44917012448132781</v>
      </c>
    </row>
    <row r="50" spans="1:30" x14ac:dyDescent="0.2">
      <c r="A50" s="99">
        <v>1</v>
      </c>
      <c r="B50" s="102" t="s">
        <v>382</v>
      </c>
      <c r="C50" s="101">
        <v>202000</v>
      </c>
      <c r="D50" s="101">
        <v>159000</v>
      </c>
      <c r="E50" s="99">
        <v>0.125</v>
      </c>
      <c r="F50" s="104">
        <f t="shared" si="32"/>
        <v>0.15880503144654087</v>
      </c>
      <c r="G50" s="101"/>
      <c r="H50" s="101"/>
      <c r="I50" s="101"/>
      <c r="J50" s="102" t="s">
        <v>382</v>
      </c>
      <c r="K50" s="101">
        <v>89400</v>
      </c>
      <c r="L50" s="101">
        <v>176000</v>
      </c>
      <c r="M50" s="101">
        <v>0.05</v>
      </c>
      <c r="N50" s="104">
        <f t="shared" si="33"/>
        <v>2.5397727272727273E-2</v>
      </c>
      <c r="O50" s="104"/>
      <c r="P50" s="104"/>
      <c r="Q50" s="101"/>
      <c r="R50" s="102" t="s">
        <v>382</v>
      </c>
      <c r="S50" s="101">
        <v>3060000</v>
      </c>
      <c r="T50" s="101">
        <v>3520000</v>
      </c>
      <c r="U50" s="101">
        <v>1.5</v>
      </c>
      <c r="V50" s="104">
        <f t="shared" si="34"/>
        <v>1.3039772727272727</v>
      </c>
      <c r="W50" s="104"/>
      <c r="X50" s="101"/>
      <c r="Y50" s="101"/>
      <c r="Z50" s="102" t="s">
        <v>382</v>
      </c>
      <c r="AA50" s="101">
        <v>820000</v>
      </c>
      <c r="AB50" s="101">
        <v>929000</v>
      </c>
      <c r="AC50" s="101">
        <v>0.5</v>
      </c>
      <c r="AD50" s="104">
        <f t="shared" si="35"/>
        <v>0.44133476856835308</v>
      </c>
    </row>
    <row r="51" spans="1:30" x14ac:dyDescent="0.2">
      <c r="A51" s="99">
        <v>1</v>
      </c>
      <c r="B51" s="102" t="s">
        <v>383</v>
      </c>
      <c r="C51" s="101">
        <v>201000</v>
      </c>
      <c r="D51" s="101">
        <v>152000</v>
      </c>
      <c r="E51" s="99">
        <v>0.125</v>
      </c>
      <c r="F51" s="104">
        <f t="shared" si="32"/>
        <v>0.16529605263157895</v>
      </c>
      <c r="G51" s="101"/>
      <c r="H51" s="101"/>
      <c r="I51" s="101"/>
      <c r="J51" s="102" t="s">
        <v>383</v>
      </c>
      <c r="K51" s="101">
        <v>92100</v>
      </c>
      <c r="L51" s="101">
        <v>178000</v>
      </c>
      <c r="M51" s="101">
        <v>0.05</v>
      </c>
      <c r="N51" s="104">
        <f t="shared" si="33"/>
        <v>2.5870786516853934E-2</v>
      </c>
      <c r="O51" s="104"/>
      <c r="P51" s="104"/>
      <c r="Q51" s="101"/>
      <c r="R51" s="102" t="s">
        <v>383</v>
      </c>
      <c r="S51" s="101">
        <v>3130000</v>
      </c>
      <c r="T51" s="101">
        <v>3560000</v>
      </c>
      <c r="U51" s="101">
        <v>1.5</v>
      </c>
      <c r="V51" s="104">
        <f t="shared" si="34"/>
        <v>1.3188202247191012</v>
      </c>
      <c r="W51" s="104"/>
      <c r="X51" s="101"/>
      <c r="Y51" s="101"/>
      <c r="Z51" s="102" t="s">
        <v>383</v>
      </c>
      <c r="AA51" s="101">
        <v>824000</v>
      </c>
      <c r="AB51" s="101">
        <v>958000</v>
      </c>
      <c r="AC51" s="101">
        <v>0.5</v>
      </c>
      <c r="AD51" s="104">
        <f t="shared" si="35"/>
        <v>0.43006263048016702</v>
      </c>
    </row>
    <row r="52" spans="1:30" x14ac:dyDescent="0.2">
      <c r="A52" s="99">
        <v>1</v>
      </c>
      <c r="B52" s="102" t="s">
        <v>384</v>
      </c>
      <c r="C52" s="101">
        <v>204000</v>
      </c>
      <c r="D52" s="101">
        <v>155000</v>
      </c>
      <c r="E52" s="99">
        <v>0.125</v>
      </c>
      <c r="F52" s="104">
        <f t="shared" si="32"/>
        <v>0.16451612903225807</v>
      </c>
      <c r="G52" s="101"/>
      <c r="H52" s="101"/>
      <c r="I52" s="101"/>
      <c r="J52" s="102" t="s">
        <v>384</v>
      </c>
      <c r="K52" s="101">
        <v>95300</v>
      </c>
      <c r="L52" s="101">
        <v>181000</v>
      </c>
      <c r="M52" s="101">
        <v>0.05</v>
      </c>
      <c r="N52" s="104">
        <f t="shared" si="33"/>
        <v>2.6325966850828733E-2</v>
      </c>
      <c r="O52" s="104"/>
      <c r="P52" s="104"/>
      <c r="Q52" s="101"/>
      <c r="R52" s="102" t="s">
        <v>384</v>
      </c>
      <c r="S52" s="101">
        <v>3200000</v>
      </c>
      <c r="T52" s="101">
        <v>3670000</v>
      </c>
      <c r="U52" s="101">
        <v>1.5</v>
      </c>
      <c r="V52" s="104">
        <f t="shared" si="34"/>
        <v>1.3079019073569482</v>
      </c>
      <c r="W52" s="104"/>
      <c r="X52" s="101"/>
      <c r="Y52" s="101"/>
      <c r="Z52" s="102" t="s">
        <v>384</v>
      </c>
      <c r="AA52" s="101">
        <v>844000</v>
      </c>
      <c r="AB52" s="101">
        <v>961000</v>
      </c>
      <c r="AC52" s="101">
        <v>0.5</v>
      </c>
      <c r="AD52" s="104">
        <f t="shared" si="35"/>
        <v>0.43912591050988553</v>
      </c>
    </row>
    <row r="53" spans="1:30" x14ac:dyDescent="0.2">
      <c r="A53" s="99">
        <v>1</v>
      </c>
      <c r="B53" s="102" t="s">
        <v>385</v>
      </c>
      <c r="C53" s="101">
        <v>210000</v>
      </c>
      <c r="D53" s="101">
        <v>163000</v>
      </c>
      <c r="E53" s="99">
        <v>0.125</v>
      </c>
      <c r="F53" s="104">
        <f t="shared" si="32"/>
        <v>0.16104294478527606</v>
      </c>
      <c r="G53" s="101"/>
      <c r="H53" s="101"/>
      <c r="I53" s="101"/>
      <c r="J53" s="102" t="s">
        <v>385</v>
      </c>
      <c r="K53" s="101">
        <v>92300</v>
      </c>
      <c r="L53" s="101">
        <v>187000</v>
      </c>
      <c r="M53" s="101">
        <v>0.05</v>
      </c>
      <c r="N53" s="104">
        <f t="shared" si="33"/>
        <v>2.467914438502674E-2</v>
      </c>
      <c r="O53" s="104"/>
      <c r="P53" s="104"/>
      <c r="Q53" s="101"/>
      <c r="R53" s="102" t="s">
        <v>385</v>
      </c>
      <c r="S53" s="101">
        <v>3210000</v>
      </c>
      <c r="T53" s="101">
        <v>3710000</v>
      </c>
      <c r="U53" s="101">
        <v>1.5</v>
      </c>
      <c r="V53" s="104">
        <f t="shared" si="34"/>
        <v>1.297843665768194</v>
      </c>
      <c r="W53" s="104"/>
      <c r="X53" s="101"/>
      <c r="Y53" s="101"/>
      <c r="Z53" s="102" t="s">
        <v>385</v>
      </c>
      <c r="AA53" s="101">
        <v>849000</v>
      </c>
      <c r="AB53" s="101">
        <v>997000</v>
      </c>
      <c r="AC53" s="101">
        <v>0.5</v>
      </c>
      <c r="AD53" s="104">
        <f t="shared" si="35"/>
        <v>0.42577733199598794</v>
      </c>
    </row>
    <row r="54" spans="1:30" x14ac:dyDescent="0.2">
      <c r="A54" s="99">
        <v>1</v>
      </c>
      <c r="B54" s="102" t="s">
        <v>386</v>
      </c>
      <c r="C54" s="101">
        <v>206000</v>
      </c>
      <c r="D54" s="101">
        <v>158000</v>
      </c>
      <c r="E54" s="99">
        <v>0.125</v>
      </c>
      <c r="F54" s="104">
        <f t="shared" si="32"/>
        <v>0.16297468354430381</v>
      </c>
      <c r="G54" s="101"/>
      <c r="H54" s="101"/>
      <c r="I54" s="101"/>
      <c r="J54" s="102" t="s">
        <v>386</v>
      </c>
      <c r="K54" s="101">
        <v>97200</v>
      </c>
      <c r="L54" s="101">
        <v>182000</v>
      </c>
      <c r="M54" s="101">
        <v>0.05</v>
      </c>
      <c r="N54" s="104">
        <f t="shared" si="33"/>
        <v>2.6703296703296703E-2</v>
      </c>
      <c r="O54" s="104"/>
      <c r="P54" s="104"/>
      <c r="Q54" s="101"/>
      <c r="R54" s="102" t="s">
        <v>386</v>
      </c>
      <c r="S54" s="101">
        <v>3350000</v>
      </c>
      <c r="T54" s="101">
        <v>3670000</v>
      </c>
      <c r="U54" s="101">
        <v>1.5</v>
      </c>
      <c r="V54" s="104">
        <f t="shared" si="34"/>
        <v>1.3692098092643052</v>
      </c>
      <c r="W54" s="104"/>
      <c r="X54" s="101"/>
      <c r="Y54" s="101"/>
      <c r="Z54" s="102" t="s">
        <v>386</v>
      </c>
      <c r="AA54" s="101">
        <v>861000</v>
      </c>
      <c r="AB54" s="101">
        <v>959000</v>
      </c>
      <c r="AC54" s="101">
        <v>0.5</v>
      </c>
      <c r="AD54" s="104">
        <f t="shared" si="35"/>
        <v>0.4489051094890511</v>
      </c>
    </row>
    <row r="55" spans="1:30" x14ac:dyDescent="0.2">
      <c r="A55" s="99">
        <v>2</v>
      </c>
      <c r="B55" s="102" t="s">
        <v>387</v>
      </c>
      <c r="C55" s="101">
        <v>213000</v>
      </c>
      <c r="D55" s="101">
        <v>160000</v>
      </c>
      <c r="E55" s="99">
        <v>0.125</v>
      </c>
      <c r="F55" s="104">
        <f t="shared" si="32"/>
        <v>0.16640625000000001</v>
      </c>
      <c r="G55" s="101"/>
      <c r="H55" s="101"/>
      <c r="I55" s="101"/>
      <c r="J55" s="102" t="s">
        <v>387</v>
      </c>
      <c r="K55" s="101">
        <v>92700</v>
      </c>
      <c r="L55" s="101">
        <v>183000</v>
      </c>
      <c r="M55" s="101">
        <v>0.05</v>
      </c>
      <c r="N55" s="104">
        <f t="shared" si="33"/>
        <v>2.532786885245902E-2</v>
      </c>
      <c r="O55" s="104"/>
      <c r="P55" s="104"/>
      <c r="Q55" s="101"/>
      <c r="R55" s="102" t="s">
        <v>387</v>
      </c>
      <c r="S55" s="101">
        <v>3340000</v>
      </c>
      <c r="T55" s="101">
        <v>3780000</v>
      </c>
      <c r="U55" s="101">
        <v>1.5</v>
      </c>
      <c r="V55" s="104">
        <f t="shared" si="34"/>
        <v>1.3253968253968254</v>
      </c>
      <c r="W55" s="104"/>
      <c r="X55" s="101"/>
      <c r="Y55" s="101"/>
      <c r="Z55" s="102" t="s">
        <v>387</v>
      </c>
      <c r="AA55" s="101">
        <v>890000</v>
      </c>
      <c r="AB55" s="101">
        <v>1000000</v>
      </c>
      <c r="AC55" s="101">
        <v>0.5</v>
      </c>
      <c r="AD55" s="104">
        <f t="shared" si="35"/>
        <v>0.44500000000000001</v>
      </c>
    </row>
    <row r="56" spans="1:30" x14ac:dyDescent="0.2">
      <c r="A56" s="99">
        <v>2</v>
      </c>
      <c r="B56" s="102" t="s">
        <v>388</v>
      </c>
      <c r="C56" s="101">
        <v>202000</v>
      </c>
      <c r="D56" s="101">
        <v>161000</v>
      </c>
      <c r="E56" s="99">
        <v>0.125</v>
      </c>
      <c r="F56" s="104">
        <f t="shared" si="32"/>
        <v>0.15683229813664595</v>
      </c>
      <c r="G56" s="101"/>
      <c r="H56" s="101"/>
      <c r="I56" s="101"/>
      <c r="J56" s="102" t="s">
        <v>388</v>
      </c>
      <c r="K56" s="101">
        <v>92600</v>
      </c>
      <c r="L56" s="101">
        <v>177000</v>
      </c>
      <c r="M56" s="101">
        <v>0.05</v>
      </c>
      <c r="N56" s="104">
        <f t="shared" si="33"/>
        <v>2.6158192090395483E-2</v>
      </c>
      <c r="O56" s="104"/>
      <c r="P56" s="104"/>
      <c r="Q56" s="101"/>
      <c r="R56" s="102" t="s">
        <v>388</v>
      </c>
      <c r="S56" s="101">
        <v>3050000</v>
      </c>
      <c r="T56" s="101">
        <v>3560000</v>
      </c>
      <c r="U56" s="101">
        <v>1.5</v>
      </c>
      <c r="V56" s="104">
        <f t="shared" si="34"/>
        <v>1.2851123595505618</v>
      </c>
      <c r="W56" s="104"/>
      <c r="X56" s="101"/>
      <c r="Y56" s="101"/>
      <c r="Z56" s="102" t="s">
        <v>388</v>
      </c>
      <c r="AA56" s="101">
        <v>860000</v>
      </c>
      <c r="AB56" s="101">
        <v>936000</v>
      </c>
      <c r="AC56" s="101">
        <v>0.5</v>
      </c>
      <c r="AD56" s="104">
        <f t="shared" si="35"/>
        <v>0.45940170940170938</v>
      </c>
    </row>
    <row r="57" spans="1:30" x14ac:dyDescent="0.2">
      <c r="A57" s="99">
        <v>2</v>
      </c>
      <c r="B57" s="102" t="s">
        <v>389</v>
      </c>
      <c r="C57" s="101">
        <v>197000</v>
      </c>
      <c r="D57" s="101">
        <v>155000</v>
      </c>
      <c r="E57" s="99">
        <v>0.125</v>
      </c>
      <c r="F57" s="104">
        <f t="shared" si="32"/>
        <v>0.15887096774193549</v>
      </c>
      <c r="G57" s="101"/>
      <c r="H57" s="101"/>
      <c r="I57" s="101"/>
      <c r="J57" s="102" t="s">
        <v>389</v>
      </c>
      <c r="K57" s="101">
        <v>89800</v>
      </c>
      <c r="L57" s="101">
        <v>171000</v>
      </c>
      <c r="M57" s="101">
        <v>0.05</v>
      </c>
      <c r="N57" s="104">
        <f t="shared" si="33"/>
        <v>2.6257309941520469E-2</v>
      </c>
      <c r="O57" s="104"/>
      <c r="P57" s="104"/>
      <c r="Q57" s="101"/>
      <c r="R57" s="102" t="s">
        <v>389</v>
      </c>
      <c r="S57" s="101">
        <v>2900000</v>
      </c>
      <c r="T57" s="101">
        <v>3410000</v>
      </c>
      <c r="U57" s="101">
        <v>1.5</v>
      </c>
      <c r="V57" s="104">
        <f t="shared" si="34"/>
        <v>1.2756598240469208</v>
      </c>
      <c r="W57" s="104"/>
      <c r="X57" s="101"/>
      <c r="Y57" s="101"/>
      <c r="Z57" s="102" t="s">
        <v>389</v>
      </c>
      <c r="AA57" s="101">
        <v>785000</v>
      </c>
      <c r="AB57" s="101">
        <v>918000</v>
      </c>
      <c r="AC57" s="101">
        <v>0.5</v>
      </c>
      <c r="AD57" s="104">
        <f t="shared" si="35"/>
        <v>0.4275599128540305</v>
      </c>
    </row>
    <row r="58" spans="1:30" x14ac:dyDescent="0.2">
      <c r="A58" s="99">
        <v>2</v>
      </c>
      <c r="B58" s="102" t="s">
        <v>390</v>
      </c>
      <c r="C58" s="101">
        <v>198000</v>
      </c>
      <c r="D58" s="101">
        <v>157000</v>
      </c>
      <c r="E58" s="99">
        <v>0.125</v>
      </c>
      <c r="F58" s="104">
        <f t="shared" si="32"/>
        <v>0.15764331210191082</v>
      </c>
      <c r="G58" s="101"/>
      <c r="H58" s="101"/>
      <c r="I58" s="101"/>
      <c r="J58" s="102" t="s">
        <v>390</v>
      </c>
      <c r="K58" s="101">
        <v>87300</v>
      </c>
      <c r="L58" s="101">
        <v>168000</v>
      </c>
      <c r="M58" s="101">
        <v>0.05</v>
      </c>
      <c r="N58" s="104">
        <f t="shared" si="33"/>
        <v>2.598214285714286E-2</v>
      </c>
      <c r="O58" s="104"/>
      <c r="P58" s="104"/>
      <c r="Q58" s="101"/>
      <c r="R58" s="102" t="s">
        <v>390</v>
      </c>
      <c r="S58" s="101">
        <v>3010000</v>
      </c>
      <c r="T58" s="101">
        <v>3500000</v>
      </c>
      <c r="U58" s="101">
        <v>1.5</v>
      </c>
      <c r="V58" s="104">
        <f t="shared" si="34"/>
        <v>1.29</v>
      </c>
      <c r="W58" s="104"/>
      <c r="X58" s="101"/>
      <c r="Y58" s="101"/>
      <c r="Z58" s="102" t="s">
        <v>390</v>
      </c>
      <c r="AA58" s="101">
        <v>814000</v>
      </c>
      <c r="AB58" s="101">
        <v>933000</v>
      </c>
      <c r="AC58" s="101">
        <v>0.5</v>
      </c>
      <c r="AD58" s="104">
        <f t="shared" si="35"/>
        <v>0.4362272240085745</v>
      </c>
    </row>
    <row r="59" spans="1:30" x14ac:dyDescent="0.2">
      <c r="A59" s="99">
        <v>2</v>
      </c>
      <c r="B59" s="102" t="s">
        <v>391</v>
      </c>
      <c r="C59" s="101">
        <v>212000</v>
      </c>
      <c r="D59" s="101">
        <v>162000</v>
      </c>
      <c r="E59" s="99">
        <v>0.125</v>
      </c>
      <c r="F59" s="104">
        <f t="shared" si="32"/>
        <v>0.16358024691358025</v>
      </c>
      <c r="G59" s="101"/>
      <c r="H59" s="101"/>
      <c r="I59" s="101"/>
      <c r="J59" s="102" t="s">
        <v>391</v>
      </c>
      <c r="K59" s="101">
        <v>92600</v>
      </c>
      <c r="L59" s="101">
        <v>179000</v>
      </c>
      <c r="M59" s="101">
        <v>0.05</v>
      </c>
      <c r="N59" s="104">
        <f t="shared" si="33"/>
        <v>2.5865921787709495E-2</v>
      </c>
      <c r="O59" s="104"/>
      <c r="P59" s="104"/>
      <c r="Q59" s="101"/>
      <c r="R59" s="102" t="s">
        <v>391</v>
      </c>
      <c r="S59" s="101">
        <v>3290000</v>
      </c>
      <c r="T59" s="101">
        <v>3700000</v>
      </c>
      <c r="U59" s="101">
        <v>1.5</v>
      </c>
      <c r="V59" s="104">
        <f t="shared" si="34"/>
        <v>1.3337837837837838</v>
      </c>
      <c r="W59" s="104"/>
      <c r="X59" s="101"/>
      <c r="Y59" s="101"/>
      <c r="Z59" s="102" t="s">
        <v>391</v>
      </c>
      <c r="AA59" s="101">
        <v>875000</v>
      </c>
      <c r="AB59" s="101">
        <v>982000</v>
      </c>
      <c r="AC59" s="101">
        <v>0.5</v>
      </c>
      <c r="AD59" s="104">
        <f t="shared" si="35"/>
        <v>0.4455193482688391</v>
      </c>
    </row>
    <row r="60" spans="1:30" x14ac:dyDescent="0.2">
      <c r="A60" s="99">
        <v>2</v>
      </c>
      <c r="B60" s="102" t="s">
        <v>392</v>
      </c>
      <c r="C60" s="101">
        <v>211000</v>
      </c>
      <c r="D60" s="101">
        <v>157000</v>
      </c>
      <c r="E60" s="99">
        <v>0.125</v>
      </c>
      <c r="F60" s="104">
        <f t="shared" si="32"/>
        <v>0.1679936305732484</v>
      </c>
      <c r="G60" s="101"/>
      <c r="H60" s="101"/>
      <c r="I60" s="101"/>
      <c r="J60" s="102" t="s">
        <v>392</v>
      </c>
      <c r="K60" s="101">
        <v>93600</v>
      </c>
      <c r="L60" s="101">
        <v>181000</v>
      </c>
      <c r="M60" s="101">
        <v>0.05</v>
      </c>
      <c r="N60" s="104">
        <f t="shared" si="33"/>
        <v>2.585635359116022E-2</v>
      </c>
      <c r="O60" s="104"/>
      <c r="P60" s="104"/>
      <c r="Q60" s="101"/>
      <c r="R60" s="102" t="s">
        <v>392</v>
      </c>
      <c r="S60" s="101">
        <v>3300000</v>
      </c>
      <c r="T60" s="101">
        <v>3500000</v>
      </c>
      <c r="U60" s="101">
        <v>1.5</v>
      </c>
      <c r="V60" s="104">
        <f t="shared" si="34"/>
        <v>1.4142857142857141</v>
      </c>
      <c r="W60" s="104"/>
      <c r="X60" s="101"/>
      <c r="Y60" s="101"/>
      <c r="Z60" s="102" t="s">
        <v>392</v>
      </c>
      <c r="AA60" s="101">
        <v>853000</v>
      </c>
      <c r="AB60" s="101">
        <v>947000</v>
      </c>
      <c r="AC60" s="101">
        <v>0.5</v>
      </c>
      <c r="AD60" s="104">
        <f t="shared" si="35"/>
        <v>0.45036958817317846</v>
      </c>
    </row>
    <row r="61" spans="1:30" x14ac:dyDescent="0.2">
      <c r="A61" s="99">
        <v>3</v>
      </c>
      <c r="B61" s="102" t="s">
        <v>393</v>
      </c>
      <c r="C61" s="101">
        <v>205000</v>
      </c>
      <c r="D61" s="101">
        <v>162000</v>
      </c>
      <c r="E61" s="99">
        <v>0.125</v>
      </c>
      <c r="F61" s="104">
        <f t="shared" si="32"/>
        <v>0.15817901234567902</v>
      </c>
      <c r="G61" s="101"/>
      <c r="H61" s="101"/>
      <c r="I61" s="101"/>
      <c r="J61" s="102" t="s">
        <v>393</v>
      </c>
      <c r="K61" s="101">
        <v>91300</v>
      </c>
      <c r="L61" s="101">
        <v>174000</v>
      </c>
      <c r="M61" s="101">
        <v>0.05</v>
      </c>
      <c r="N61" s="104">
        <f t="shared" si="33"/>
        <v>2.623563218390805E-2</v>
      </c>
      <c r="O61" s="104"/>
      <c r="P61" s="104"/>
      <c r="Q61" s="101"/>
      <c r="R61" s="102" t="s">
        <v>393</v>
      </c>
      <c r="S61" s="101">
        <v>3260000</v>
      </c>
      <c r="T61" s="101">
        <v>3740000</v>
      </c>
      <c r="U61" s="101">
        <v>1.5</v>
      </c>
      <c r="V61" s="104">
        <f t="shared" si="34"/>
        <v>1.3074866310160429</v>
      </c>
      <c r="W61" s="104"/>
      <c r="X61" s="101"/>
      <c r="Y61" s="101"/>
      <c r="Z61" s="102" t="s">
        <v>393</v>
      </c>
      <c r="AA61" s="101">
        <v>880000</v>
      </c>
      <c r="AB61" s="101">
        <v>999000</v>
      </c>
      <c r="AC61" s="101">
        <v>0.5</v>
      </c>
      <c r="AD61" s="104">
        <f t="shared" si="35"/>
        <v>0.44044044044044045</v>
      </c>
    </row>
    <row r="62" spans="1:30" x14ac:dyDescent="0.2">
      <c r="A62" s="99">
        <v>3</v>
      </c>
      <c r="B62" s="102" t="s">
        <v>394</v>
      </c>
      <c r="C62" s="101">
        <v>204000</v>
      </c>
      <c r="D62" s="101">
        <v>157000</v>
      </c>
      <c r="E62" s="99">
        <v>0.125</v>
      </c>
      <c r="F62" s="104">
        <f t="shared" si="32"/>
        <v>0.16242038216560509</v>
      </c>
      <c r="G62" s="101"/>
      <c r="H62" s="101"/>
      <c r="I62" s="101"/>
      <c r="J62" s="102" t="s">
        <v>394</v>
      </c>
      <c r="K62" s="101">
        <v>91900</v>
      </c>
      <c r="L62" s="101">
        <v>178000</v>
      </c>
      <c r="M62" s="101">
        <v>0.05</v>
      </c>
      <c r="N62" s="104">
        <f t="shared" si="33"/>
        <v>2.5814606741573033E-2</v>
      </c>
      <c r="O62" s="104"/>
      <c r="P62" s="104"/>
      <c r="Q62" s="101"/>
      <c r="R62" s="102" t="s">
        <v>394</v>
      </c>
      <c r="S62" s="101">
        <v>3220000</v>
      </c>
      <c r="T62" s="101">
        <v>3670000</v>
      </c>
      <c r="U62" s="101">
        <v>1.5</v>
      </c>
      <c r="V62" s="104">
        <f t="shared" si="34"/>
        <v>1.3160762942779292</v>
      </c>
      <c r="W62" s="104"/>
      <c r="X62" s="101"/>
      <c r="Y62" s="101"/>
      <c r="Z62" s="102" t="s">
        <v>394</v>
      </c>
      <c r="AA62" s="101">
        <v>856000</v>
      </c>
      <c r="AB62" s="101">
        <v>971000</v>
      </c>
      <c r="AC62" s="101">
        <v>0.5</v>
      </c>
      <c r="AD62" s="104">
        <f t="shared" si="35"/>
        <v>0.44078269824922761</v>
      </c>
    </row>
    <row r="63" spans="1:30" x14ac:dyDescent="0.2">
      <c r="A63" s="99">
        <v>3</v>
      </c>
      <c r="B63" s="102" t="s">
        <v>395</v>
      </c>
      <c r="C63" s="101">
        <v>199000</v>
      </c>
      <c r="D63" s="101">
        <v>156000</v>
      </c>
      <c r="E63" s="99">
        <v>0.125</v>
      </c>
      <c r="F63" s="104">
        <f t="shared" si="32"/>
        <v>0.15945512820512819</v>
      </c>
      <c r="G63" s="101"/>
      <c r="H63" s="101"/>
      <c r="I63" s="101"/>
      <c r="J63" s="102" t="s">
        <v>395</v>
      </c>
      <c r="K63" s="101">
        <v>87600</v>
      </c>
      <c r="L63" s="101">
        <v>170000</v>
      </c>
      <c r="M63" s="101">
        <v>0.05</v>
      </c>
      <c r="N63" s="104">
        <f t="shared" si="33"/>
        <v>2.576470588235294E-2</v>
      </c>
      <c r="O63" s="104"/>
      <c r="P63" s="104"/>
      <c r="Q63" s="101"/>
      <c r="R63" s="102" t="s">
        <v>395</v>
      </c>
      <c r="S63" s="101">
        <v>2950000</v>
      </c>
      <c r="T63" s="101">
        <v>3460000</v>
      </c>
      <c r="U63" s="101">
        <v>1.5</v>
      </c>
      <c r="V63" s="104">
        <f t="shared" si="34"/>
        <v>1.2789017341040463</v>
      </c>
      <c r="W63" s="104"/>
      <c r="X63" s="101"/>
      <c r="Y63" s="101"/>
      <c r="Z63" s="102" t="s">
        <v>395</v>
      </c>
      <c r="AA63" s="101">
        <v>812000</v>
      </c>
      <c r="AB63" s="101">
        <v>909000</v>
      </c>
      <c r="AC63" s="101">
        <v>0.5</v>
      </c>
      <c r="AD63" s="104">
        <f t="shared" si="35"/>
        <v>0.44664466446644663</v>
      </c>
    </row>
    <row r="64" spans="1:30" x14ac:dyDescent="0.2">
      <c r="A64" s="99">
        <v>3</v>
      </c>
      <c r="B64" s="102" t="s">
        <v>396</v>
      </c>
      <c r="C64" s="101">
        <v>203000</v>
      </c>
      <c r="D64" s="101">
        <v>157000</v>
      </c>
      <c r="E64" s="99">
        <v>0.125</v>
      </c>
      <c r="F64" s="104">
        <f t="shared" si="32"/>
        <v>0.16162420382165604</v>
      </c>
      <c r="G64" s="101"/>
      <c r="H64" s="101"/>
      <c r="I64" s="101"/>
      <c r="J64" s="102" t="s">
        <v>396</v>
      </c>
      <c r="K64" s="101">
        <v>93600</v>
      </c>
      <c r="L64" s="101">
        <v>176000</v>
      </c>
      <c r="M64" s="101">
        <v>0.05</v>
      </c>
      <c r="N64" s="104">
        <f t="shared" si="33"/>
        <v>2.6590909090909096E-2</v>
      </c>
      <c r="O64" s="104"/>
      <c r="P64" s="104"/>
      <c r="Q64" s="101"/>
      <c r="R64" s="102" t="s">
        <v>396</v>
      </c>
      <c r="S64" s="101">
        <v>3070000</v>
      </c>
      <c r="T64" s="101">
        <v>3580000</v>
      </c>
      <c r="U64" s="101">
        <v>1.5</v>
      </c>
      <c r="V64" s="104">
        <f t="shared" si="34"/>
        <v>1.2863128491620111</v>
      </c>
      <c r="W64" s="104"/>
      <c r="X64" s="101"/>
      <c r="Y64" s="101"/>
      <c r="Z64" s="102" t="s">
        <v>396</v>
      </c>
      <c r="AA64" s="101">
        <v>794000</v>
      </c>
      <c r="AB64" s="101">
        <v>957000</v>
      </c>
      <c r="AC64" s="101">
        <v>0.5</v>
      </c>
      <c r="AD64" s="104">
        <f t="shared" si="35"/>
        <v>0.41483803552769072</v>
      </c>
    </row>
    <row r="65" spans="1:30" x14ac:dyDescent="0.2">
      <c r="A65" s="99">
        <v>3</v>
      </c>
      <c r="B65" s="102" t="s">
        <v>397</v>
      </c>
      <c r="C65" s="101">
        <v>208000</v>
      </c>
      <c r="D65" s="101">
        <v>165000</v>
      </c>
      <c r="E65" s="99">
        <v>0.125</v>
      </c>
      <c r="F65" s="104">
        <f t="shared" si="32"/>
        <v>0.15757575757575756</v>
      </c>
      <c r="G65" s="101"/>
      <c r="H65" s="101"/>
      <c r="I65" s="101"/>
      <c r="J65" s="102" t="s">
        <v>397</v>
      </c>
      <c r="K65" s="101">
        <v>96800</v>
      </c>
      <c r="L65" s="101">
        <v>182000</v>
      </c>
      <c r="M65" s="101">
        <v>0.05</v>
      </c>
      <c r="N65" s="104">
        <f t="shared" si="33"/>
        <v>2.6593406593406595E-2</v>
      </c>
      <c r="O65" s="104"/>
      <c r="P65" s="104"/>
      <c r="Q65" s="101"/>
      <c r="R65" s="102" t="s">
        <v>397</v>
      </c>
      <c r="S65" s="101">
        <v>3250000</v>
      </c>
      <c r="T65" s="101">
        <v>3710000</v>
      </c>
      <c r="U65" s="101">
        <v>1.5</v>
      </c>
      <c r="V65" s="104">
        <f t="shared" si="34"/>
        <v>1.3140161725067385</v>
      </c>
      <c r="W65" s="104"/>
      <c r="X65" s="101"/>
      <c r="Y65" s="101"/>
      <c r="Z65" s="102" t="s">
        <v>397</v>
      </c>
      <c r="AA65" s="101">
        <v>846000</v>
      </c>
      <c r="AB65" s="101">
        <v>993000</v>
      </c>
      <c r="AC65" s="101">
        <v>0.5</v>
      </c>
      <c r="AD65" s="104">
        <f t="shared" si="35"/>
        <v>0.42598187311178248</v>
      </c>
    </row>
    <row r="66" spans="1:30" x14ac:dyDescent="0.2">
      <c r="A66" s="99">
        <v>3</v>
      </c>
      <c r="B66" s="102" t="s">
        <v>398</v>
      </c>
      <c r="C66" s="101">
        <v>212000</v>
      </c>
      <c r="D66" s="101">
        <v>158000</v>
      </c>
      <c r="E66" s="99">
        <v>0.125</v>
      </c>
      <c r="F66" s="104">
        <f t="shared" si="32"/>
        <v>0.16772151898734178</v>
      </c>
      <c r="G66" s="101"/>
      <c r="H66" s="101"/>
      <c r="I66" s="101"/>
      <c r="J66" s="102" t="s">
        <v>398</v>
      </c>
      <c r="K66" s="101">
        <v>98600</v>
      </c>
      <c r="L66" s="101">
        <v>181000</v>
      </c>
      <c r="M66" s="101">
        <v>0.05</v>
      </c>
      <c r="N66" s="104">
        <f t="shared" si="33"/>
        <v>2.7237569060773483E-2</v>
      </c>
      <c r="O66" s="104"/>
      <c r="P66" s="104"/>
      <c r="Q66" s="101"/>
      <c r="R66" s="102" t="s">
        <v>398</v>
      </c>
      <c r="S66" s="101">
        <v>3230000</v>
      </c>
      <c r="T66" s="101">
        <v>3490000</v>
      </c>
      <c r="U66" s="101">
        <v>1.5</v>
      </c>
      <c r="V66" s="104">
        <f t="shared" si="34"/>
        <v>1.3882521489971347</v>
      </c>
      <c r="W66" s="104"/>
      <c r="X66" s="101"/>
      <c r="Y66" s="101"/>
      <c r="Z66" s="102" t="s">
        <v>398</v>
      </c>
      <c r="AA66" s="101">
        <v>851000</v>
      </c>
      <c r="AB66" s="101">
        <v>949000</v>
      </c>
      <c r="AC66" s="101">
        <v>0.5</v>
      </c>
      <c r="AD66" s="104">
        <f t="shared" si="35"/>
        <v>0.44836670179135935</v>
      </c>
    </row>
    <row r="67" spans="1:30" x14ac:dyDescent="0.2">
      <c r="B67" s="102" t="s">
        <v>399</v>
      </c>
      <c r="C67" s="104">
        <f>AVERAGE(C49:C66)</f>
        <v>205500</v>
      </c>
      <c r="D67" s="104">
        <f>AVERAGE(D49:D66)</f>
        <v>158388.88888888888</v>
      </c>
      <c r="F67" s="104">
        <f>AVERAGE(F49:F66)</f>
        <v>0.1622070754958691</v>
      </c>
      <c r="G67" s="101"/>
      <c r="H67" s="101"/>
      <c r="I67" s="101"/>
      <c r="J67" s="102" t="s">
        <v>399</v>
      </c>
      <c r="K67" s="104">
        <f>AVERAGE(K49:K66)</f>
        <v>92772.222222222219</v>
      </c>
      <c r="L67" s="104">
        <f>AVERAGE(L49:L66)</f>
        <v>177888.88888888888</v>
      </c>
      <c r="N67" s="104">
        <f>AVERAGE(N49:N66)</f>
        <v>2.607795074643067E-2</v>
      </c>
      <c r="O67" s="104"/>
      <c r="P67" s="104"/>
      <c r="Q67" s="101"/>
      <c r="R67" s="102" t="s">
        <v>399</v>
      </c>
      <c r="S67" s="104">
        <f>AVERAGE(S49:S66)</f>
        <v>3170000</v>
      </c>
      <c r="T67" s="104">
        <f>AVERAGE(T49:T66)</f>
        <v>3602777.777777778</v>
      </c>
      <c r="V67" s="104">
        <f>AVERAGE(V49:V66)</f>
        <v>1.3197543696348679</v>
      </c>
      <c r="W67" s="104"/>
      <c r="X67" s="101"/>
      <c r="Y67" s="101"/>
      <c r="Z67" s="102" t="s">
        <v>399</v>
      </c>
      <c r="AA67" s="104">
        <f>AVERAGE(AA49:AA66)</f>
        <v>843333.33333333337</v>
      </c>
      <c r="AB67" s="104">
        <f>AVERAGE(AB49:AB66)</f>
        <v>959000</v>
      </c>
      <c r="AD67" s="104">
        <f>AVERAGE(AD49:AD66)</f>
        <v>0.43975044843433619</v>
      </c>
    </row>
    <row r="68" spans="1:30" x14ac:dyDescent="0.2">
      <c r="B68" s="102" t="s">
        <v>400</v>
      </c>
      <c r="C68" s="104">
        <f>_xlfn.STDEV.P(C49:C66)</f>
        <v>5090.8414497670883</v>
      </c>
      <c r="D68" s="104">
        <f>_xlfn.STDEV.P(D49:D66)</f>
        <v>3164.7167485835807</v>
      </c>
      <c r="F68" s="104">
        <f>_xlfn.STDEV.P(F49:F66)</f>
        <v>3.8123689100665274E-3</v>
      </c>
      <c r="G68" s="101"/>
      <c r="H68" s="101"/>
      <c r="I68" s="101"/>
      <c r="J68" s="102" t="s">
        <v>400</v>
      </c>
      <c r="K68" s="104">
        <f>_xlfn.STDEV.P(K49:K66)</f>
        <v>3018.6099736202268</v>
      </c>
      <c r="L68" s="104">
        <f>_xlfn.STDEV.P(L49:L66)</f>
        <v>4736.2536635438037</v>
      </c>
      <c r="N68" s="104">
        <f>_xlfn.STDEV.P(N49:N66)</f>
        <v>5.8336132164751604E-4</v>
      </c>
      <c r="O68" s="104"/>
      <c r="P68" s="104"/>
      <c r="Q68" s="101"/>
      <c r="R68" s="102" t="s">
        <v>400</v>
      </c>
      <c r="S68" s="104">
        <f>_xlfn.STDEV.P(S49:S66)</f>
        <v>130298.80190461376</v>
      </c>
      <c r="T68" s="104">
        <f>_xlfn.STDEV.P(T49:T66)</f>
        <v>105135.12762977176</v>
      </c>
      <c r="V68" s="104">
        <f>_xlfn.STDEV.P(V49:V66)</f>
        <v>3.7048143463040535E-2</v>
      </c>
      <c r="W68" s="104"/>
      <c r="X68" s="101"/>
      <c r="Y68" s="101"/>
      <c r="Z68" s="102" t="s">
        <v>400</v>
      </c>
      <c r="AA68" s="104">
        <f>_xlfn.STDEV.P(AA49:AA66)</f>
        <v>28458.546851321993</v>
      </c>
      <c r="AB68" s="104">
        <f>_xlfn.STDEV.P(AB49:AB66)</f>
        <v>26995.884460002006</v>
      </c>
      <c r="AD68" s="104">
        <f>_xlfn.STDEV.P(AD49:AD66)</f>
        <v>1.0849608629422466E-2</v>
      </c>
    </row>
    <row r="69" spans="1:30" x14ac:dyDescent="0.2">
      <c r="B69" s="102" t="s">
        <v>401</v>
      </c>
      <c r="C69" s="101">
        <f>100*_xlfn.STDEV.P(C49:C66)/AVERAGE(C49:C66)</f>
        <v>2.4772951093757118</v>
      </c>
      <c r="D69" s="101">
        <f>100*_xlfn.STDEV.P(D49:D66)/AVERAGE(D49:D66)</f>
        <v>1.9980673965101527</v>
      </c>
      <c r="F69" s="101">
        <f>100*_xlfn.STDEV.P(F49:F66)/AVERAGE(F49:F66)</f>
        <v>2.3503098729892438</v>
      </c>
      <c r="G69" s="101"/>
      <c r="H69" s="101"/>
      <c r="I69" s="101"/>
      <c r="J69" s="102" t="s">
        <v>401</v>
      </c>
      <c r="K69" s="101">
        <f>100*_xlfn.STDEV.P(K49:K66)/AVERAGE(K49:K66)</f>
        <v>3.2537864258437086</v>
      </c>
      <c r="L69" s="101">
        <f>100*_xlfn.STDEV.P(L49:L66)/AVERAGE(L49:L66)</f>
        <v>2.6624786365955178</v>
      </c>
      <c r="N69" s="101">
        <f>100*_xlfn.STDEV.P(N49:N66)/AVERAGE(N49:N66)</f>
        <v>2.2369906566656184</v>
      </c>
      <c r="O69" s="101"/>
      <c r="P69" s="101"/>
      <c r="Q69" s="101"/>
      <c r="R69" s="102" t="s">
        <v>401</v>
      </c>
      <c r="S69" s="101">
        <f>100*_xlfn.STDEV.P(S49:S66)/AVERAGE(S49:S66)</f>
        <v>4.1103722998300869</v>
      </c>
      <c r="T69" s="101">
        <f>100*_xlfn.STDEV.P(T49:T66)/AVERAGE(T49:T66)</f>
        <v>2.9181685386829477</v>
      </c>
      <c r="V69" s="101">
        <f>100*_xlfn.STDEV.P(V49:V66)/AVERAGE(V49:V66)</f>
        <v>2.8071999089717372</v>
      </c>
      <c r="W69" s="101"/>
      <c r="X69" s="101"/>
      <c r="Y69" s="101"/>
      <c r="Z69" s="102" t="s">
        <v>401</v>
      </c>
      <c r="AA69" s="101">
        <f>100*_xlfn.STDEV.P(AA49:AA66)/AVERAGE(AA49:AA66)</f>
        <v>3.3745312471923312</v>
      </c>
      <c r="AB69" s="101">
        <f>100*_xlfn.STDEV.P(AB49:AB66)/AVERAGE(AB49:AB66)</f>
        <v>2.8150035933265909</v>
      </c>
      <c r="AD69" s="101">
        <f>100*_xlfn.STDEV.P(AD49:AD66)/AVERAGE(AD49:AD66)</f>
        <v>2.4672194577744779</v>
      </c>
    </row>
    <row r="70" spans="1:30" x14ac:dyDescent="0.2">
      <c r="B70" s="102"/>
      <c r="C70" s="101"/>
      <c r="D70" s="101"/>
      <c r="F70" s="101"/>
      <c r="G70" s="101"/>
      <c r="H70" s="101"/>
      <c r="I70" s="101"/>
      <c r="J70" s="102"/>
      <c r="K70" s="101"/>
      <c r="L70" s="101"/>
      <c r="M70" s="101"/>
      <c r="N70" s="101"/>
      <c r="O70" s="101"/>
      <c r="P70" s="101"/>
      <c r="Q70" s="101"/>
      <c r="R70" s="102"/>
      <c r="S70" s="101"/>
      <c r="T70" s="101"/>
      <c r="U70" s="101"/>
      <c r="V70" s="101"/>
      <c r="W70" s="101"/>
      <c r="X70" s="101"/>
      <c r="Y70" s="101"/>
      <c r="Z70" s="102"/>
      <c r="AA70" s="101"/>
      <c r="AB70" s="101"/>
      <c r="AC70" s="101"/>
      <c r="AD70" s="101"/>
    </row>
    <row r="71" spans="1:30" x14ac:dyDescent="0.2">
      <c r="B71" s="102"/>
      <c r="C71" s="101"/>
      <c r="D71" s="101"/>
      <c r="F71" s="101"/>
      <c r="G71" s="101"/>
      <c r="H71" s="101"/>
      <c r="I71" s="101"/>
      <c r="J71" s="102"/>
      <c r="K71" s="101"/>
      <c r="L71" s="101"/>
      <c r="M71" s="101"/>
      <c r="N71" s="101"/>
      <c r="O71" s="101"/>
      <c r="P71" s="101"/>
      <c r="Q71" s="101"/>
      <c r="R71" s="102"/>
      <c r="S71" s="101"/>
      <c r="T71" s="101"/>
      <c r="U71" s="101"/>
      <c r="V71" s="101"/>
      <c r="W71" s="101"/>
      <c r="X71" s="101"/>
      <c r="Y71" s="101"/>
      <c r="Z71" s="102"/>
      <c r="AA71" s="101"/>
      <c r="AB71" s="101"/>
      <c r="AC71" s="101"/>
      <c r="AD71" s="101"/>
    </row>
    <row r="72" spans="1:30" s="106" customFormat="1" ht="15" customHeight="1" x14ac:dyDescent="0.2">
      <c r="A72" s="106" t="s">
        <v>650</v>
      </c>
      <c r="B72" s="115"/>
      <c r="C72" s="105" t="s">
        <v>18</v>
      </c>
      <c r="D72" s="105" t="s">
        <v>337</v>
      </c>
      <c r="E72" s="105" t="s">
        <v>337</v>
      </c>
      <c r="F72" s="105" t="s">
        <v>18</v>
      </c>
      <c r="G72" s="105"/>
      <c r="H72" s="105"/>
      <c r="I72" s="105"/>
      <c r="J72" s="115"/>
      <c r="K72" s="105" t="s">
        <v>19</v>
      </c>
      <c r="L72" s="105" t="s">
        <v>340</v>
      </c>
      <c r="M72" s="105" t="s">
        <v>340</v>
      </c>
      <c r="N72" s="105" t="s">
        <v>19</v>
      </c>
      <c r="O72" s="105"/>
      <c r="P72" s="105"/>
      <c r="Q72" s="105"/>
      <c r="R72" s="115"/>
      <c r="S72" s="105" t="s">
        <v>20</v>
      </c>
      <c r="T72" s="105" t="s">
        <v>341</v>
      </c>
      <c r="U72" s="105" t="s">
        <v>341</v>
      </c>
      <c r="V72" s="105" t="s">
        <v>20</v>
      </c>
      <c r="W72" s="105"/>
      <c r="X72" s="105"/>
      <c r="Y72" s="105"/>
      <c r="Z72" s="115"/>
      <c r="AA72" s="105" t="s">
        <v>21</v>
      </c>
      <c r="AB72" s="105" t="s">
        <v>342</v>
      </c>
      <c r="AC72" s="105" t="s">
        <v>342</v>
      </c>
      <c r="AD72" s="105" t="s">
        <v>21</v>
      </c>
    </row>
    <row r="73" spans="1:30" s="106" customFormat="1" ht="15" customHeight="1" x14ac:dyDescent="0.2">
      <c r="B73" s="115"/>
      <c r="C73" s="105" t="s">
        <v>343</v>
      </c>
      <c r="D73" s="105" t="s">
        <v>343</v>
      </c>
      <c r="E73" s="105" t="s">
        <v>344</v>
      </c>
      <c r="F73" s="105" t="s">
        <v>344</v>
      </c>
      <c r="G73" s="105"/>
      <c r="H73" s="105"/>
      <c r="I73" s="105"/>
      <c r="J73" s="115"/>
      <c r="K73" s="105" t="s">
        <v>343</v>
      </c>
      <c r="L73" s="105" t="s">
        <v>343</v>
      </c>
      <c r="M73" s="105" t="s">
        <v>344</v>
      </c>
      <c r="N73" s="105" t="s">
        <v>344</v>
      </c>
      <c r="O73" s="105"/>
      <c r="P73" s="105"/>
      <c r="Q73" s="105"/>
      <c r="R73" s="115"/>
      <c r="S73" s="105" t="s">
        <v>343</v>
      </c>
      <c r="T73" s="105" t="s">
        <v>343</v>
      </c>
      <c r="U73" s="105" t="s">
        <v>344</v>
      </c>
      <c r="V73" s="105" t="s">
        <v>344</v>
      </c>
      <c r="W73" s="105"/>
      <c r="X73" s="105"/>
      <c r="Y73" s="105"/>
      <c r="Z73" s="115"/>
      <c r="AA73" s="105" t="s">
        <v>343</v>
      </c>
      <c r="AB73" s="105" t="s">
        <v>343</v>
      </c>
      <c r="AC73" s="105" t="s">
        <v>344</v>
      </c>
      <c r="AD73" s="105" t="s">
        <v>344</v>
      </c>
    </row>
    <row r="74" spans="1:30" s="106" customFormat="1" x14ac:dyDescent="0.2">
      <c r="A74" s="106">
        <v>1</v>
      </c>
      <c r="B74" s="107" t="s">
        <v>402</v>
      </c>
      <c r="C74" s="105">
        <v>265000</v>
      </c>
      <c r="D74" s="105">
        <v>172000</v>
      </c>
      <c r="E74" s="106">
        <v>0.125</v>
      </c>
      <c r="F74" s="108">
        <f t="shared" ref="F74:F91" si="36">C74/D74*E74</f>
        <v>0.19258720930232559</v>
      </c>
      <c r="G74" s="105"/>
      <c r="H74" s="105"/>
      <c r="I74" s="105"/>
      <c r="J74" s="107" t="s">
        <v>402</v>
      </c>
      <c r="K74" s="105">
        <v>136000</v>
      </c>
      <c r="L74" s="105">
        <v>196000</v>
      </c>
      <c r="M74" s="105">
        <v>0.05</v>
      </c>
      <c r="N74" s="108">
        <f t="shared" ref="N74:N91" si="37">K74/L74*M74</f>
        <v>3.4693877551020408E-2</v>
      </c>
      <c r="O74" s="108"/>
      <c r="P74" s="108"/>
      <c r="Q74" s="105"/>
      <c r="R74" s="107" t="s">
        <v>402</v>
      </c>
      <c r="S74" s="105">
        <v>3600000</v>
      </c>
      <c r="T74" s="105">
        <v>3960000</v>
      </c>
      <c r="U74" s="105">
        <v>1.5</v>
      </c>
      <c r="V74" s="108">
        <f t="shared" ref="V74:V91" si="38">S74/T74*U74</f>
        <v>1.3636363636363635</v>
      </c>
      <c r="W74" s="108"/>
      <c r="X74" s="105"/>
      <c r="Y74" s="105"/>
      <c r="Z74" s="107" t="s">
        <v>402</v>
      </c>
      <c r="AA74" s="105">
        <v>980000</v>
      </c>
      <c r="AB74" s="105">
        <v>1050000</v>
      </c>
      <c r="AC74" s="105">
        <v>0.5</v>
      </c>
      <c r="AD74" s="108">
        <f t="shared" ref="AD74:AD91" si="39">AA74/AB74*AC74</f>
        <v>0.46666666666666667</v>
      </c>
    </row>
    <row r="75" spans="1:30" s="106" customFormat="1" x14ac:dyDescent="0.2">
      <c r="A75" s="106">
        <v>1</v>
      </c>
      <c r="B75" s="107" t="s">
        <v>403</v>
      </c>
      <c r="C75" s="105">
        <v>186000</v>
      </c>
      <c r="D75" s="105">
        <v>172000</v>
      </c>
      <c r="E75" s="106">
        <v>0.125</v>
      </c>
      <c r="F75" s="108">
        <f t="shared" si="36"/>
        <v>0.13517441860465115</v>
      </c>
      <c r="G75" s="105"/>
      <c r="H75" s="105"/>
      <c r="I75" s="105"/>
      <c r="J75" s="107" t="s">
        <v>403</v>
      </c>
      <c r="K75" s="105">
        <v>108000</v>
      </c>
      <c r="L75" s="105">
        <v>185000</v>
      </c>
      <c r="M75" s="105">
        <v>0.05</v>
      </c>
      <c r="N75" s="108">
        <f t="shared" si="37"/>
        <v>2.9189189189189193E-2</v>
      </c>
      <c r="O75" s="108"/>
      <c r="P75" s="108"/>
      <c r="Q75" s="105"/>
      <c r="R75" s="107" t="s">
        <v>403</v>
      </c>
      <c r="S75" s="105">
        <v>3210000</v>
      </c>
      <c r="T75" s="105">
        <v>3870000</v>
      </c>
      <c r="U75" s="105">
        <v>1.5</v>
      </c>
      <c r="V75" s="108">
        <f t="shared" si="38"/>
        <v>1.2441860465116279</v>
      </c>
      <c r="W75" s="108"/>
      <c r="X75" s="105"/>
      <c r="Y75" s="105"/>
      <c r="Z75" s="107" t="s">
        <v>403</v>
      </c>
      <c r="AA75" s="105">
        <v>850000</v>
      </c>
      <c r="AB75" s="105">
        <v>1010000</v>
      </c>
      <c r="AC75" s="105">
        <v>0.5</v>
      </c>
      <c r="AD75" s="108">
        <f t="shared" si="39"/>
        <v>0.42079207920792078</v>
      </c>
    </row>
    <row r="76" spans="1:30" s="106" customFormat="1" x14ac:dyDescent="0.2">
      <c r="A76" s="106">
        <v>1</v>
      </c>
      <c r="B76" s="107" t="s">
        <v>404</v>
      </c>
      <c r="C76" s="105">
        <v>187000</v>
      </c>
      <c r="D76" s="105">
        <v>165000</v>
      </c>
      <c r="E76" s="106">
        <v>0.125</v>
      </c>
      <c r="F76" s="108">
        <f t="shared" si="36"/>
        <v>0.14166666666666666</v>
      </c>
      <c r="G76" s="105"/>
      <c r="H76" s="105"/>
      <c r="I76" s="105"/>
      <c r="J76" s="107" t="s">
        <v>404</v>
      </c>
      <c r="K76" s="105">
        <v>106000</v>
      </c>
      <c r="L76" s="105">
        <v>181000</v>
      </c>
      <c r="M76" s="105">
        <v>0.05</v>
      </c>
      <c r="N76" s="108">
        <f t="shared" si="37"/>
        <v>2.9281767955801105E-2</v>
      </c>
      <c r="O76" s="108"/>
      <c r="P76" s="108"/>
      <c r="Q76" s="105"/>
      <c r="R76" s="107" t="s">
        <v>404</v>
      </c>
      <c r="S76" s="105">
        <v>3180000</v>
      </c>
      <c r="T76" s="105">
        <v>3700000</v>
      </c>
      <c r="U76" s="105">
        <v>1.5</v>
      </c>
      <c r="V76" s="108">
        <f t="shared" si="38"/>
        <v>1.2891891891891891</v>
      </c>
      <c r="W76" s="108"/>
      <c r="X76" s="105"/>
      <c r="Y76" s="105"/>
      <c r="Z76" s="107" t="s">
        <v>404</v>
      </c>
      <c r="AA76" s="105">
        <v>828000</v>
      </c>
      <c r="AB76" s="105">
        <v>966000</v>
      </c>
      <c r="AC76" s="105">
        <v>0.5</v>
      </c>
      <c r="AD76" s="108">
        <f t="shared" si="39"/>
        <v>0.42857142857142855</v>
      </c>
    </row>
    <row r="77" spans="1:30" s="106" customFormat="1" x14ac:dyDescent="0.2">
      <c r="A77" s="106">
        <v>1</v>
      </c>
      <c r="B77" s="107" t="s">
        <v>405</v>
      </c>
      <c r="C77" s="105">
        <v>189000</v>
      </c>
      <c r="D77" s="105">
        <v>172000</v>
      </c>
      <c r="E77" s="106">
        <v>0.125</v>
      </c>
      <c r="F77" s="108">
        <f t="shared" si="36"/>
        <v>0.13735465116279069</v>
      </c>
      <c r="G77" s="105"/>
      <c r="H77" s="105"/>
      <c r="I77" s="105"/>
      <c r="J77" s="107" t="s">
        <v>405</v>
      </c>
      <c r="K77" s="105">
        <v>112000</v>
      </c>
      <c r="L77" s="105">
        <v>185000</v>
      </c>
      <c r="M77" s="105">
        <v>0.05</v>
      </c>
      <c r="N77" s="108">
        <f t="shared" si="37"/>
        <v>3.0270270270270273E-2</v>
      </c>
      <c r="O77" s="108"/>
      <c r="P77" s="108"/>
      <c r="Q77" s="105"/>
      <c r="R77" s="107" t="s">
        <v>405</v>
      </c>
      <c r="S77" s="105">
        <v>3130000</v>
      </c>
      <c r="T77" s="105">
        <v>3720000</v>
      </c>
      <c r="U77" s="105">
        <v>1.5</v>
      </c>
      <c r="V77" s="108">
        <f t="shared" si="38"/>
        <v>1.2620967741935485</v>
      </c>
      <c r="W77" s="108"/>
      <c r="X77" s="105"/>
      <c r="Y77" s="105"/>
      <c r="Z77" s="107" t="s">
        <v>405</v>
      </c>
      <c r="AA77" s="105">
        <v>818000</v>
      </c>
      <c r="AB77" s="105">
        <v>973000</v>
      </c>
      <c r="AC77" s="105">
        <v>0.5</v>
      </c>
      <c r="AD77" s="108">
        <f t="shared" si="39"/>
        <v>0.42034943473792397</v>
      </c>
    </row>
    <row r="78" spans="1:30" s="106" customFormat="1" x14ac:dyDescent="0.2">
      <c r="A78" s="106">
        <v>1</v>
      </c>
      <c r="B78" s="107" t="s">
        <v>406</v>
      </c>
      <c r="C78" s="105">
        <v>181000</v>
      </c>
      <c r="D78" s="105">
        <v>165000</v>
      </c>
      <c r="E78" s="106">
        <v>0.125</v>
      </c>
      <c r="F78" s="108">
        <f t="shared" si="36"/>
        <v>0.13712121212121212</v>
      </c>
      <c r="G78" s="105"/>
      <c r="H78" s="105"/>
      <c r="I78" s="105"/>
      <c r="J78" s="107" t="s">
        <v>406</v>
      </c>
      <c r="K78" s="105">
        <v>106000</v>
      </c>
      <c r="L78" s="105">
        <v>186000</v>
      </c>
      <c r="M78" s="105">
        <v>0.05</v>
      </c>
      <c r="N78" s="108">
        <f t="shared" si="37"/>
        <v>2.8494623655913983E-2</v>
      </c>
      <c r="O78" s="108"/>
      <c r="P78" s="108"/>
      <c r="Q78" s="105"/>
      <c r="R78" s="107" t="s">
        <v>406</v>
      </c>
      <c r="S78" s="105">
        <v>2990000</v>
      </c>
      <c r="T78" s="105">
        <v>3600000</v>
      </c>
      <c r="U78" s="105">
        <v>1.5</v>
      </c>
      <c r="V78" s="108">
        <f t="shared" si="38"/>
        <v>1.2458333333333333</v>
      </c>
      <c r="W78" s="108"/>
      <c r="X78" s="105"/>
      <c r="Y78" s="105"/>
      <c r="Z78" s="107" t="s">
        <v>406</v>
      </c>
      <c r="AA78" s="105">
        <v>829000</v>
      </c>
      <c r="AB78" s="105">
        <v>995000</v>
      </c>
      <c r="AC78" s="105">
        <v>0.5</v>
      </c>
      <c r="AD78" s="108">
        <f t="shared" si="39"/>
        <v>0.41658291457286434</v>
      </c>
    </row>
    <row r="79" spans="1:30" s="106" customFormat="1" x14ac:dyDescent="0.2">
      <c r="A79" s="106">
        <v>1</v>
      </c>
      <c r="B79" s="107" t="s">
        <v>407</v>
      </c>
      <c r="C79" s="105">
        <v>184000</v>
      </c>
      <c r="D79" s="105">
        <v>170000</v>
      </c>
      <c r="E79" s="106">
        <v>0.125</v>
      </c>
      <c r="F79" s="108">
        <f t="shared" si="36"/>
        <v>0.13529411764705881</v>
      </c>
      <c r="G79" s="105"/>
      <c r="H79" s="105"/>
      <c r="I79" s="105"/>
      <c r="J79" s="107" t="s">
        <v>407</v>
      </c>
      <c r="K79" s="105">
        <v>109000</v>
      </c>
      <c r="L79" s="105">
        <v>190000</v>
      </c>
      <c r="M79" s="105">
        <v>0.05</v>
      </c>
      <c r="N79" s="108">
        <f t="shared" si="37"/>
        <v>2.8684210526315791E-2</v>
      </c>
      <c r="O79" s="108"/>
      <c r="P79" s="108"/>
      <c r="Q79" s="105"/>
      <c r="R79" s="107" t="s">
        <v>407</v>
      </c>
      <c r="S79" s="105">
        <v>3010000</v>
      </c>
      <c r="T79" s="105">
        <v>3700000</v>
      </c>
      <c r="U79" s="105">
        <v>1.5</v>
      </c>
      <c r="V79" s="108">
        <f t="shared" si="38"/>
        <v>1.2202702702702704</v>
      </c>
      <c r="W79" s="108"/>
      <c r="X79" s="105"/>
      <c r="Y79" s="105"/>
      <c r="Z79" s="107" t="s">
        <v>407</v>
      </c>
      <c r="AA79" s="105">
        <v>798000</v>
      </c>
      <c r="AB79" s="105">
        <v>959000</v>
      </c>
      <c r="AC79" s="105">
        <v>0.5</v>
      </c>
      <c r="AD79" s="108">
        <f t="shared" si="39"/>
        <v>0.41605839416058393</v>
      </c>
    </row>
    <row r="80" spans="1:30" s="106" customFormat="1" x14ac:dyDescent="0.2">
      <c r="A80" s="106">
        <v>2</v>
      </c>
      <c r="B80" s="107" t="s">
        <v>408</v>
      </c>
      <c r="C80" s="105">
        <v>874000</v>
      </c>
      <c r="D80" s="105">
        <v>169000</v>
      </c>
      <c r="E80" s="106">
        <v>0.125</v>
      </c>
      <c r="F80" s="108">
        <f t="shared" si="36"/>
        <v>0.64644970414201186</v>
      </c>
      <c r="G80" s="105"/>
      <c r="H80" s="105"/>
      <c r="I80" s="105"/>
      <c r="J80" s="107" t="s">
        <v>408</v>
      </c>
      <c r="K80" s="105">
        <v>312000</v>
      </c>
      <c r="L80" s="105">
        <v>202000</v>
      </c>
      <c r="M80" s="105">
        <v>0.05</v>
      </c>
      <c r="N80" s="108">
        <f t="shared" si="37"/>
        <v>7.7227722772277241E-2</v>
      </c>
      <c r="O80" s="108"/>
      <c r="P80" s="108"/>
      <c r="Q80" s="105"/>
      <c r="R80" s="107" t="s">
        <v>408</v>
      </c>
      <c r="S80" s="105">
        <v>4180000</v>
      </c>
      <c r="T80" s="105">
        <v>4430000</v>
      </c>
      <c r="U80" s="105">
        <v>1.5</v>
      </c>
      <c r="V80" s="108">
        <f t="shared" si="38"/>
        <v>1.4153498871331829</v>
      </c>
      <c r="W80" s="108"/>
      <c r="X80" s="105"/>
      <c r="Y80" s="105"/>
      <c r="Z80" s="107" t="s">
        <v>408</v>
      </c>
      <c r="AA80" s="105">
        <v>1180000</v>
      </c>
      <c r="AB80" s="105">
        <v>1170000</v>
      </c>
      <c r="AC80" s="105">
        <v>0.5</v>
      </c>
      <c r="AD80" s="108">
        <f t="shared" si="39"/>
        <v>0.50427350427350426</v>
      </c>
    </row>
    <row r="81" spans="1:30" s="106" customFormat="1" x14ac:dyDescent="0.2">
      <c r="A81" s="106">
        <v>2</v>
      </c>
      <c r="B81" s="107" t="s">
        <v>409</v>
      </c>
      <c r="C81" s="105">
        <v>186000</v>
      </c>
      <c r="D81" s="105">
        <v>166000</v>
      </c>
      <c r="E81" s="106">
        <v>0.125</v>
      </c>
      <c r="F81" s="108">
        <f t="shared" si="36"/>
        <v>0.14006024096385541</v>
      </c>
      <c r="G81" s="105"/>
      <c r="H81" s="105"/>
      <c r="I81" s="105"/>
      <c r="J81" s="107" t="s">
        <v>409</v>
      </c>
      <c r="K81" s="105">
        <v>113000</v>
      </c>
      <c r="L81" s="105">
        <v>188000</v>
      </c>
      <c r="M81" s="105">
        <v>0.05</v>
      </c>
      <c r="N81" s="108">
        <f t="shared" si="37"/>
        <v>3.0053191489361704E-2</v>
      </c>
      <c r="O81" s="108"/>
      <c r="P81" s="108"/>
      <c r="Q81" s="105"/>
      <c r="R81" s="107" t="s">
        <v>409</v>
      </c>
      <c r="S81" s="105">
        <v>3190000</v>
      </c>
      <c r="T81" s="105">
        <v>3720000</v>
      </c>
      <c r="U81" s="105">
        <v>1.5</v>
      </c>
      <c r="V81" s="108">
        <f t="shared" si="38"/>
        <v>1.2862903225806452</v>
      </c>
      <c r="W81" s="108"/>
      <c r="X81" s="105"/>
      <c r="Y81" s="105"/>
      <c r="Z81" s="107" t="s">
        <v>409</v>
      </c>
      <c r="AA81" s="105">
        <v>849000</v>
      </c>
      <c r="AB81" s="105">
        <v>1020000</v>
      </c>
      <c r="AC81" s="105">
        <v>0.5</v>
      </c>
      <c r="AD81" s="108">
        <f t="shared" si="39"/>
        <v>0.41617647058823531</v>
      </c>
    </row>
    <row r="82" spans="1:30" s="106" customFormat="1" x14ac:dyDescent="0.2">
      <c r="A82" s="106">
        <v>2</v>
      </c>
      <c r="B82" s="107" t="s">
        <v>410</v>
      </c>
      <c r="C82" s="105">
        <v>183000</v>
      </c>
      <c r="D82" s="105">
        <v>161000</v>
      </c>
      <c r="E82" s="106">
        <v>0.125</v>
      </c>
      <c r="F82" s="108">
        <f t="shared" si="36"/>
        <v>0.14208074534161491</v>
      </c>
      <c r="G82" s="105"/>
      <c r="H82" s="105"/>
      <c r="I82" s="105"/>
      <c r="J82" s="107" t="s">
        <v>410</v>
      </c>
      <c r="K82" s="105">
        <v>110000</v>
      </c>
      <c r="L82" s="105">
        <v>179000</v>
      </c>
      <c r="M82" s="105">
        <v>0.05</v>
      </c>
      <c r="N82" s="108">
        <f t="shared" si="37"/>
        <v>3.0726256983240226E-2</v>
      </c>
      <c r="O82" s="108"/>
      <c r="P82" s="108"/>
      <c r="Q82" s="105"/>
      <c r="R82" s="107" t="s">
        <v>410</v>
      </c>
      <c r="S82" s="105">
        <v>3190000</v>
      </c>
      <c r="T82" s="105">
        <v>3660000</v>
      </c>
      <c r="U82" s="105">
        <v>1.5</v>
      </c>
      <c r="V82" s="108">
        <f t="shared" si="38"/>
        <v>1.3073770491803278</v>
      </c>
      <c r="W82" s="108"/>
      <c r="X82" s="105"/>
      <c r="Y82" s="105"/>
      <c r="Z82" s="107" t="s">
        <v>410</v>
      </c>
      <c r="AA82" s="105">
        <v>851000</v>
      </c>
      <c r="AB82" s="105">
        <v>959000</v>
      </c>
      <c r="AC82" s="105">
        <v>0.5</v>
      </c>
      <c r="AD82" s="108">
        <f t="shared" si="39"/>
        <v>0.44369134515119918</v>
      </c>
    </row>
    <row r="83" spans="1:30" s="106" customFormat="1" x14ac:dyDescent="0.2">
      <c r="A83" s="106">
        <v>2</v>
      </c>
      <c r="B83" s="107" t="s">
        <v>411</v>
      </c>
      <c r="C83" s="105">
        <v>181000</v>
      </c>
      <c r="D83" s="105">
        <v>170000</v>
      </c>
      <c r="E83" s="106">
        <v>0.125</v>
      </c>
      <c r="F83" s="108">
        <f t="shared" si="36"/>
        <v>0.13308823529411765</v>
      </c>
      <c r="G83" s="105"/>
      <c r="H83" s="105"/>
      <c r="I83" s="105"/>
      <c r="J83" s="107" t="s">
        <v>411</v>
      </c>
      <c r="K83" s="105">
        <v>108000</v>
      </c>
      <c r="L83" s="105">
        <v>189000</v>
      </c>
      <c r="M83" s="105">
        <v>0.05</v>
      </c>
      <c r="N83" s="108">
        <f t="shared" si="37"/>
        <v>2.8571428571428571E-2</v>
      </c>
      <c r="O83" s="108"/>
      <c r="P83" s="108"/>
      <c r="Q83" s="105"/>
      <c r="R83" s="107" t="s">
        <v>411</v>
      </c>
      <c r="S83" s="105">
        <v>3160000</v>
      </c>
      <c r="T83" s="105">
        <v>3780000</v>
      </c>
      <c r="U83" s="105">
        <v>1.5</v>
      </c>
      <c r="V83" s="108">
        <f t="shared" si="38"/>
        <v>1.253968253968254</v>
      </c>
      <c r="W83" s="108"/>
      <c r="X83" s="105"/>
      <c r="Y83" s="105"/>
      <c r="Z83" s="107" t="s">
        <v>411</v>
      </c>
      <c r="AA83" s="105">
        <v>836000</v>
      </c>
      <c r="AB83" s="105">
        <v>955000</v>
      </c>
      <c r="AC83" s="105">
        <v>0.5</v>
      </c>
      <c r="AD83" s="108">
        <f t="shared" si="39"/>
        <v>0.437696335078534</v>
      </c>
    </row>
    <row r="84" spans="1:30" s="106" customFormat="1" x14ac:dyDescent="0.2">
      <c r="A84" s="106">
        <v>2</v>
      </c>
      <c r="B84" s="107" t="s">
        <v>412</v>
      </c>
      <c r="C84" s="105">
        <v>179000</v>
      </c>
      <c r="D84" s="105">
        <v>164000</v>
      </c>
      <c r="E84" s="106">
        <v>0.125</v>
      </c>
      <c r="F84" s="108">
        <f t="shared" si="36"/>
        <v>0.1364329268292683</v>
      </c>
      <c r="G84" s="105"/>
      <c r="H84" s="105"/>
      <c r="I84" s="105"/>
      <c r="J84" s="107" t="s">
        <v>412</v>
      </c>
      <c r="K84" s="105">
        <v>103000</v>
      </c>
      <c r="L84" s="105">
        <v>180000</v>
      </c>
      <c r="M84" s="105">
        <v>0.05</v>
      </c>
      <c r="N84" s="108">
        <f t="shared" si="37"/>
        <v>2.8611111111111111E-2</v>
      </c>
      <c r="O84" s="108"/>
      <c r="P84" s="108"/>
      <c r="Q84" s="105"/>
      <c r="R84" s="107" t="s">
        <v>412</v>
      </c>
      <c r="S84" s="105">
        <v>3040000</v>
      </c>
      <c r="T84" s="105">
        <v>3620000</v>
      </c>
      <c r="U84" s="105">
        <v>1.5</v>
      </c>
      <c r="V84" s="108">
        <f t="shared" si="38"/>
        <v>1.2596685082872927</v>
      </c>
      <c r="W84" s="108"/>
      <c r="X84" s="105"/>
      <c r="Y84" s="105"/>
      <c r="Z84" s="107" t="s">
        <v>412</v>
      </c>
      <c r="AA84" s="105">
        <v>818000</v>
      </c>
      <c r="AB84" s="105">
        <v>972000</v>
      </c>
      <c r="AC84" s="105">
        <v>0.5</v>
      </c>
      <c r="AD84" s="108">
        <f t="shared" si="39"/>
        <v>0.42078189300411523</v>
      </c>
    </row>
    <row r="85" spans="1:30" s="106" customFormat="1" x14ac:dyDescent="0.2">
      <c r="A85" s="106">
        <v>2</v>
      </c>
      <c r="B85" s="107" t="s">
        <v>413</v>
      </c>
      <c r="C85" s="105">
        <v>183000</v>
      </c>
      <c r="D85" s="105">
        <v>168000</v>
      </c>
      <c r="E85" s="106">
        <v>0.125</v>
      </c>
      <c r="F85" s="108">
        <f t="shared" si="36"/>
        <v>0.13616071428571427</v>
      </c>
      <c r="G85" s="105"/>
      <c r="H85" s="105"/>
      <c r="I85" s="105"/>
      <c r="J85" s="107" t="s">
        <v>413</v>
      </c>
      <c r="K85" s="105">
        <v>110000</v>
      </c>
      <c r="L85" s="105">
        <v>186000</v>
      </c>
      <c r="M85" s="105">
        <v>0.05</v>
      </c>
      <c r="N85" s="108">
        <f t="shared" si="37"/>
        <v>2.9569892473118281E-2</v>
      </c>
      <c r="O85" s="108"/>
      <c r="P85" s="108"/>
      <c r="Q85" s="105"/>
      <c r="R85" s="107" t="s">
        <v>413</v>
      </c>
      <c r="S85" s="105">
        <v>3080000</v>
      </c>
      <c r="T85" s="105">
        <v>3630000</v>
      </c>
      <c r="U85" s="105">
        <v>1.5</v>
      </c>
      <c r="V85" s="108">
        <f t="shared" si="38"/>
        <v>1.2727272727272727</v>
      </c>
      <c r="W85" s="108"/>
      <c r="X85" s="105"/>
      <c r="Y85" s="105"/>
      <c r="Z85" s="107" t="s">
        <v>413</v>
      </c>
      <c r="AA85" s="105">
        <v>820000</v>
      </c>
      <c r="AB85" s="105">
        <v>973000</v>
      </c>
      <c r="AC85" s="105">
        <v>0.5</v>
      </c>
      <c r="AD85" s="108">
        <f t="shared" si="39"/>
        <v>0.42137718396711205</v>
      </c>
    </row>
    <row r="86" spans="1:30" s="106" customFormat="1" x14ac:dyDescent="0.2">
      <c r="A86" s="106">
        <v>3</v>
      </c>
      <c r="B86" s="107" t="s">
        <v>414</v>
      </c>
      <c r="C86" s="105">
        <v>796000</v>
      </c>
      <c r="D86" s="105">
        <v>167000</v>
      </c>
      <c r="E86" s="106">
        <v>0.125</v>
      </c>
      <c r="F86" s="108">
        <f t="shared" si="36"/>
        <v>0.59580838323353291</v>
      </c>
      <c r="G86" s="105"/>
      <c r="H86" s="105"/>
      <c r="I86" s="105"/>
      <c r="J86" s="107" t="s">
        <v>414</v>
      </c>
      <c r="K86" s="105">
        <v>298000</v>
      </c>
      <c r="L86" s="105">
        <v>198000</v>
      </c>
      <c r="M86" s="105">
        <v>0.05</v>
      </c>
      <c r="N86" s="108">
        <f t="shared" si="37"/>
        <v>7.5252525252525251E-2</v>
      </c>
      <c r="O86" s="108"/>
      <c r="P86" s="108"/>
      <c r="Q86" s="105"/>
      <c r="R86" s="107" t="s">
        <v>414</v>
      </c>
      <c r="S86" s="105">
        <v>4190000</v>
      </c>
      <c r="T86" s="105">
        <v>4280000</v>
      </c>
      <c r="U86" s="105">
        <v>1.5</v>
      </c>
      <c r="V86" s="108">
        <f t="shared" si="38"/>
        <v>1.4684579439252337</v>
      </c>
      <c r="W86" s="108"/>
      <c r="X86" s="105"/>
      <c r="Y86" s="105"/>
      <c r="Z86" s="107" t="s">
        <v>414</v>
      </c>
      <c r="AA86" s="105">
        <v>1130000</v>
      </c>
      <c r="AB86" s="105">
        <v>1160000</v>
      </c>
      <c r="AC86" s="105">
        <v>0.5</v>
      </c>
      <c r="AD86" s="108">
        <f t="shared" si="39"/>
        <v>0.48706896551724138</v>
      </c>
    </row>
    <row r="87" spans="1:30" s="106" customFormat="1" x14ac:dyDescent="0.2">
      <c r="A87" s="106">
        <v>3</v>
      </c>
      <c r="B87" s="107" t="s">
        <v>415</v>
      </c>
      <c r="C87" s="105">
        <v>189000</v>
      </c>
      <c r="D87" s="105">
        <v>167000</v>
      </c>
      <c r="E87" s="106">
        <v>0.125</v>
      </c>
      <c r="F87" s="108">
        <f t="shared" si="36"/>
        <v>0.14146706586826346</v>
      </c>
      <c r="G87" s="105"/>
      <c r="H87" s="105"/>
      <c r="I87" s="105"/>
      <c r="J87" s="107" t="s">
        <v>415</v>
      </c>
      <c r="K87" s="105">
        <v>107000</v>
      </c>
      <c r="L87" s="105">
        <v>184000</v>
      </c>
      <c r="M87" s="105">
        <v>0.05</v>
      </c>
      <c r="N87" s="108">
        <f t="shared" si="37"/>
        <v>2.9076086956521741E-2</v>
      </c>
      <c r="O87" s="108"/>
      <c r="P87" s="108"/>
      <c r="Q87" s="105"/>
      <c r="R87" s="107" t="s">
        <v>415</v>
      </c>
      <c r="S87" s="105">
        <v>3080000</v>
      </c>
      <c r="T87" s="105">
        <v>3780000</v>
      </c>
      <c r="U87" s="105">
        <v>1.5</v>
      </c>
      <c r="V87" s="108">
        <f t="shared" si="38"/>
        <v>1.2222222222222221</v>
      </c>
      <c r="W87" s="108"/>
      <c r="X87" s="105"/>
      <c r="Y87" s="105"/>
      <c r="Z87" s="107" t="s">
        <v>415</v>
      </c>
      <c r="AA87" s="105">
        <v>830000</v>
      </c>
      <c r="AB87" s="105">
        <v>992000</v>
      </c>
      <c r="AC87" s="105">
        <v>0.5</v>
      </c>
      <c r="AD87" s="108">
        <f t="shared" si="39"/>
        <v>0.41834677419354838</v>
      </c>
    </row>
    <row r="88" spans="1:30" s="106" customFormat="1" x14ac:dyDescent="0.2">
      <c r="A88" s="106">
        <v>3</v>
      </c>
      <c r="B88" s="107" t="s">
        <v>416</v>
      </c>
      <c r="C88" s="105">
        <v>187000</v>
      </c>
      <c r="D88" s="105">
        <v>163000</v>
      </c>
      <c r="E88" s="106">
        <v>0.125</v>
      </c>
      <c r="F88" s="108">
        <f t="shared" si="36"/>
        <v>0.14340490797546013</v>
      </c>
      <c r="G88" s="105"/>
      <c r="H88" s="105"/>
      <c r="I88" s="105"/>
      <c r="J88" s="107" t="s">
        <v>416</v>
      </c>
      <c r="K88" s="105">
        <v>106000</v>
      </c>
      <c r="L88" s="105">
        <v>184000</v>
      </c>
      <c r="M88" s="105">
        <v>0.05</v>
      </c>
      <c r="N88" s="108">
        <f t="shared" si="37"/>
        <v>2.8804347826086957E-2</v>
      </c>
      <c r="O88" s="108"/>
      <c r="P88" s="108"/>
      <c r="Q88" s="105"/>
      <c r="R88" s="107" t="s">
        <v>416</v>
      </c>
      <c r="S88" s="105">
        <v>3150000</v>
      </c>
      <c r="T88" s="105">
        <v>3640000</v>
      </c>
      <c r="U88" s="105">
        <v>1.5</v>
      </c>
      <c r="V88" s="108">
        <f t="shared" si="38"/>
        <v>1.2980769230769231</v>
      </c>
      <c r="W88" s="108"/>
      <c r="X88" s="105"/>
      <c r="Y88" s="105"/>
      <c r="Z88" s="107" t="s">
        <v>416</v>
      </c>
      <c r="AA88" s="105">
        <v>843000</v>
      </c>
      <c r="AB88" s="105">
        <v>987000</v>
      </c>
      <c r="AC88" s="105">
        <v>0.5</v>
      </c>
      <c r="AD88" s="108">
        <f t="shared" si="39"/>
        <v>0.42705167173252279</v>
      </c>
    </row>
    <row r="89" spans="1:30" s="106" customFormat="1" x14ac:dyDescent="0.2">
      <c r="A89" s="106">
        <v>3</v>
      </c>
      <c r="B89" s="107" t="s">
        <v>417</v>
      </c>
      <c r="C89" s="105">
        <v>186000</v>
      </c>
      <c r="D89" s="105">
        <v>172000</v>
      </c>
      <c r="E89" s="106">
        <v>0.125</v>
      </c>
      <c r="F89" s="108">
        <f t="shared" si="36"/>
        <v>0.13517441860465115</v>
      </c>
      <c r="G89" s="105"/>
      <c r="H89" s="105"/>
      <c r="I89" s="105"/>
      <c r="J89" s="107" t="s">
        <v>417</v>
      </c>
      <c r="K89" s="105">
        <v>106000</v>
      </c>
      <c r="L89" s="105">
        <v>186000</v>
      </c>
      <c r="M89" s="105">
        <v>0.05</v>
      </c>
      <c r="N89" s="108">
        <f t="shared" si="37"/>
        <v>2.8494623655913983E-2</v>
      </c>
      <c r="O89" s="108"/>
      <c r="P89" s="108"/>
      <c r="Q89" s="105"/>
      <c r="R89" s="107" t="s">
        <v>417</v>
      </c>
      <c r="S89" s="105">
        <v>3190000</v>
      </c>
      <c r="T89" s="105">
        <v>3780000</v>
      </c>
      <c r="U89" s="105">
        <v>1.5</v>
      </c>
      <c r="V89" s="108">
        <f t="shared" si="38"/>
        <v>1.2658730158730158</v>
      </c>
      <c r="W89" s="108"/>
      <c r="X89" s="105"/>
      <c r="Y89" s="105"/>
      <c r="Z89" s="107" t="s">
        <v>417</v>
      </c>
      <c r="AA89" s="105">
        <v>826000</v>
      </c>
      <c r="AB89" s="105">
        <v>991000</v>
      </c>
      <c r="AC89" s="105">
        <v>0.5</v>
      </c>
      <c r="AD89" s="108">
        <f t="shared" si="39"/>
        <v>0.41675075681130169</v>
      </c>
    </row>
    <row r="90" spans="1:30" s="106" customFormat="1" x14ac:dyDescent="0.2">
      <c r="A90" s="106">
        <v>3</v>
      </c>
      <c r="B90" s="107" t="s">
        <v>418</v>
      </c>
      <c r="C90" s="105">
        <v>178000</v>
      </c>
      <c r="D90" s="105">
        <v>166000</v>
      </c>
      <c r="E90" s="106">
        <v>0.125</v>
      </c>
      <c r="F90" s="108">
        <f t="shared" si="36"/>
        <v>0.13403614457831325</v>
      </c>
      <c r="G90" s="105"/>
      <c r="H90" s="105"/>
      <c r="I90" s="105"/>
      <c r="J90" s="107" t="s">
        <v>418</v>
      </c>
      <c r="K90" s="105">
        <v>106000</v>
      </c>
      <c r="L90" s="105">
        <v>183000</v>
      </c>
      <c r="M90" s="105">
        <v>0.05</v>
      </c>
      <c r="N90" s="108">
        <f t="shared" si="37"/>
        <v>2.8961748633879781E-2</v>
      </c>
      <c r="O90" s="108"/>
      <c r="P90" s="108"/>
      <c r="Q90" s="105"/>
      <c r="R90" s="107" t="s">
        <v>418</v>
      </c>
      <c r="S90" s="105">
        <v>3060000</v>
      </c>
      <c r="T90" s="105">
        <v>3590000</v>
      </c>
      <c r="U90" s="105">
        <v>1.5</v>
      </c>
      <c r="V90" s="108">
        <f t="shared" si="38"/>
        <v>1.2785515320334262</v>
      </c>
      <c r="W90" s="108"/>
      <c r="X90" s="105"/>
      <c r="Y90" s="105"/>
      <c r="Z90" s="107" t="s">
        <v>418</v>
      </c>
      <c r="AA90" s="105">
        <v>817000</v>
      </c>
      <c r="AB90" s="105">
        <v>964000</v>
      </c>
      <c r="AC90" s="105">
        <v>0.5</v>
      </c>
      <c r="AD90" s="108">
        <f t="shared" si="39"/>
        <v>0.42375518672199169</v>
      </c>
    </row>
    <row r="91" spans="1:30" s="106" customFormat="1" x14ac:dyDescent="0.2">
      <c r="A91" s="106">
        <v>3</v>
      </c>
      <c r="B91" s="107" t="s">
        <v>419</v>
      </c>
      <c r="C91" s="105">
        <v>178000</v>
      </c>
      <c r="D91" s="105">
        <v>165000</v>
      </c>
      <c r="E91" s="106">
        <v>0.125</v>
      </c>
      <c r="F91" s="108">
        <f t="shared" si="36"/>
        <v>0.13484848484848486</v>
      </c>
      <c r="G91" s="105"/>
      <c r="H91" s="105"/>
      <c r="I91" s="105"/>
      <c r="J91" s="107" t="s">
        <v>419</v>
      </c>
      <c r="K91" s="105">
        <v>107000</v>
      </c>
      <c r="L91" s="105">
        <v>186000</v>
      </c>
      <c r="M91" s="105">
        <v>0.05</v>
      </c>
      <c r="N91" s="108">
        <f t="shared" si="37"/>
        <v>2.8763440860215057E-2</v>
      </c>
      <c r="O91" s="108"/>
      <c r="P91" s="108"/>
      <c r="Q91" s="105"/>
      <c r="R91" s="107" t="s">
        <v>419</v>
      </c>
      <c r="S91" s="105">
        <v>3010000</v>
      </c>
      <c r="T91" s="105">
        <v>3700000</v>
      </c>
      <c r="U91" s="105">
        <v>1.5</v>
      </c>
      <c r="V91" s="108">
        <f t="shared" si="38"/>
        <v>1.2202702702702704</v>
      </c>
      <c r="W91" s="108"/>
      <c r="X91" s="105"/>
      <c r="Y91" s="105"/>
      <c r="Z91" s="107" t="s">
        <v>419</v>
      </c>
      <c r="AA91" s="105">
        <v>814000</v>
      </c>
      <c r="AB91" s="105">
        <v>956000</v>
      </c>
      <c r="AC91" s="105">
        <v>0.5</v>
      </c>
      <c r="AD91" s="108">
        <f t="shared" si="39"/>
        <v>0.42573221757322177</v>
      </c>
    </row>
    <row r="92" spans="1:30" s="106" customFormat="1" x14ac:dyDescent="0.2">
      <c r="B92" s="107" t="s">
        <v>399</v>
      </c>
      <c r="C92" s="108">
        <f>AVERAGE(C74:C91)</f>
        <v>260666.66666666666</v>
      </c>
      <c r="D92" s="108">
        <f>AVERAGE(D74:D91)</f>
        <v>167444.44444444444</v>
      </c>
      <c r="F92" s="108">
        <f>AVERAGE(F74:F91)</f>
        <v>0.19434501374833293</v>
      </c>
      <c r="G92" s="105"/>
      <c r="H92" s="105"/>
      <c r="I92" s="105"/>
      <c r="J92" s="107" t="s">
        <v>399</v>
      </c>
      <c r="K92" s="108">
        <f>AVERAGE(K74:K91)</f>
        <v>131277.77777777778</v>
      </c>
      <c r="L92" s="108">
        <f>AVERAGE(L74:L91)</f>
        <v>187111.11111111112</v>
      </c>
      <c r="N92" s="108">
        <f>AVERAGE(N74:N91)</f>
        <v>3.4707017540788372E-2</v>
      </c>
      <c r="O92" s="108"/>
      <c r="P92" s="108"/>
      <c r="Q92" s="105"/>
      <c r="R92" s="107" t="s">
        <v>399</v>
      </c>
      <c r="S92" s="108">
        <f>AVERAGE(S74:S91)</f>
        <v>3257777.777777778</v>
      </c>
      <c r="T92" s="108">
        <f>AVERAGE(T74:T91)</f>
        <v>3786666.6666666665</v>
      </c>
      <c r="V92" s="108">
        <f>AVERAGE(V74:V91)</f>
        <v>1.2874469543562443</v>
      </c>
      <c r="W92" s="108"/>
      <c r="X92" s="105"/>
      <c r="Y92" s="105"/>
      <c r="Z92" s="107" t="s">
        <v>399</v>
      </c>
      <c r="AA92" s="108">
        <f>AVERAGE(AA74:AA91)</f>
        <v>873166.66666666663</v>
      </c>
      <c r="AB92" s="108">
        <f>AVERAGE(AB74:AB91)</f>
        <v>1002888.8888888889</v>
      </c>
      <c r="AD92" s="108">
        <f>AVERAGE(AD74:AD91)</f>
        <v>0.43398462347388417</v>
      </c>
    </row>
    <row r="93" spans="1:30" s="106" customFormat="1" x14ac:dyDescent="0.2">
      <c r="B93" s="107" t="s">
        <v>400</v>
      </c>
      <c r="C93" s="108">
        <f>_xlfn.STDEV.P(C74:C91)</f>
        <v>204342.03352875457</v>
      </c>
      <c r="D93" s="108">
        <f>_xlfn.STDEV.P(D74:D91)</f>
        <v>3286.7109906108976</v>
      </c>
      <c r="F93" s="108">
        <f>_xlfn.STDEV.P(F74:F91)</f>
        <v>0.15167570527318858</v>
      </c>
      <c r="G93" s="105"/>
      <c r="H93" s="105"/>
      <c r="I93" s="105"/>
      <c r="J93" s="107" t="s">
        <v>400</v>
      </c>
      <c r="K93" s="108">
        <f>_xlfn.STDEV.P(K74:K91)</f>
        <v>61843.714811841593</v>
      </c>
      <c r="L93" s="108">
        <f>_xlfn.STDEV.P(L74:L91)</f>
        <v>5943.1462756961473</v>
      </c>
      <c r="N93" s="108">
        <f>_xlfn.STDEV.P(N74:N91)</f>
        <v>1.4754581870145162E-2</v>
      </c>
      <c r="O93" s="108"/>
      <c r="P93" s="108"/>
      <c r="Q93" s="105"/>
      <c r="R93" s="107" t="s">
        <v>400</v>
      </c>
      <c r="S93" s="108">
        <f>_xlfn.STDEV.P(S74:S91)</f>
        <v>352807.08539678284</v>
      </c>
      <c r="T93" s="108">
        <f>_xlfn.STDEV.P(T74:T91)</f>
        <v>222261.1077089287</v>
      </c>
      <c r="V93" s="108">
        <f>_xlfn.STDEV.P(V74:V91)</f>
        <v>6.4817157904634576E-2</v>
      </c>
      <c r="W93" s="108"/>
      <c r="X93" s="105"/>
      <c r="Y93" s="105"/>
      <c r="Z93" s="107" t="s">
        <v>400</v>
      </c>
      <c r="AA93" s="108">
        <f>_xlfn.STDEV.P(AA74:AA91)</f>
        <v>106647.00339593858</v>
      </c>
      <c r="AB93" s="108">
        <f>_xlfn.STDEV.P(AB74:AB91)</f>
        <v>62229.761448012505</v>
      </c>
      <c r="AD93" s="108">
        <f>_xlfn.STDEV.P(AD74:AD91)</f>
        <v>2.5122774746052502E-2</v>
      </c>
    </row>
    <row r="94" spans="1:30" s="106" customFormat="1" x14ac:dyDescent="0.2">
      <c r="B94" s="107" t="s">
        <v>401</v>
      </c>
      <c r="C94" s="105">
        <f>100*_xlfn.STDEV.P(C74:C91)/AVERAGE(C74:C91)</f>
        <v>78.392084473946767</v>
      </c>
      <c r="D94" s="105">
        <f>100*_xlfn.STDEV.P(D74:D91)/AVERAGE(D74:D91)</f>
        <v>1.9628665504643714</v>
      </c>
      <c r="F94" s="105">
        <f>100*_xlfn.STDEV.P(F74:F91)/AVERAGE(F74:F91)</f>
        <v>78.044557124373171</v>
      </c>
      <c r="G94" s="105"/>
      <c r="H94" s="105"/>
      <c r="I94" s="105"/>
      <c r="J94" s="107" t="s">
        <v>401</v>
      </c>
      <c r="K94" s="105">
        <f>100*_xlfn.STDEV.P(K74:K91)/AVERAGE(K74:K91)</f>
        <v>47.10905063957464</v>
      </c>
      <c r="L94" s="105">
        <f>100*_xlfn.STDEV.P(L74:L91)/AVERAGE(L74:L91)</f>
        <v>3.1762658243031661</v>
      </c>
      <c r="N94" s="105">
        <f>100*_xlfn.STDEV.P(N74:N91)/AVERAGE(N74:N91)</f>
        <v>42.511811488282696</v>
      </c>
      <c r="O94" s="105"/>
      <c r="P94" s="105"/>
      <c r="Q94" s="105"/>
      <c r="R94" s="107" t="s">
        <v>401</v>
      </c>
      <c r="S94" s="105">
        <f>100*_xlfn.STDEV.P(S74:S91)/AVERAGE(S74:S91)</f>
        <v>10.829685431688421</v>
      </c>
      <c r="T94" s="105">
        <f>100*_xlfn.STDEV.P(T74:T91)/AVERAGE(T74:T91)</f>
        <v>5.8695715063977651</v>
      </c>
      <c r="V94" s="105">
        <f>100*_xlfn.STDEV.P(V74:V91)/AVERAGE(V74:V91)</f>
        <v>5.0345497874935576</v>
      </c>
      <c r="W94" s="105"/>
      <c r="X94" s="105"/>
      <c r="Y94" s="105"/>
      <c r="Z94" s="107" t="s">
        <v>401</v>
      </c>
      <c r="AA94" s="105">
        <f>100*_xlfn.STDEV.P(AA74:AA91)/AVERAGE(AA74:AA91)</f>
        <v>12.21381982011131</v>
      </c>
      <c r="AB94" s="105">
        <f>100*_xlfn.STDEV.P(AB74:AB91)/AVERAGE(AB74:AB91)</f>
        <v>6.2050504435199709</v>
      </c>
      <c r="AD94" s="105">
        <f>100*_xlfn.STDEV.P(AD74:AD91)/AVERAGE(AD74:AD91)</f>
        <v>5.7888628737474876</v>
      </c>
    </row>
    <row r="95" spans="1:30" x14ac:dyDescent="0.2">
      <c r="B95" s="102"/>
      <c r="C95" s="101"/>
      <c r="D95" s="101"/>
      <c r="F95" s="101"/>
      <c r="G95" s="101"/>
      <c r="H95" s="101"/>
      <c r="I95" s="101"/>
      <c r="J95" s="102"/>
      <c r="K95" s="101"/>
      <c r="L95" s="101"/>
      <c r="M95" s="101"/>
      <c r="N95" s="101"/>
      <c r="O95" s="101"/>
      <c r="P95" s="101"/>
      <c r="Q95" s="101"/>
      <c r="R95" s="102"/>
      <c r="S95" s="101"/>
      <c r="T95" s="101"/>
      <c r="U95" s="101"/>
      <c r="V95" s="101"/>
      <c r="W95" s="101"/>
      <c r="X95" s="101"/>
      <c r="Y95" s="101"/>
      <c r="Z95" s="102"/>
      <c r="AA95" s="101"/>
      <c r="AB95" s="101"/>
      <c r="AC95" s="101"/>
    </row>
    <row r="96" spans="1:30" x14ac:dyDescent="0.2">
      <c r="B96" s="99"/>
      <c r="C96" s="101"/>
      <c r="D96" s="101"/>
      <c r="F96" s="101"/>
      <c r="G96" s="101"/>
      <c r="H96" s="101"/>
      <c r="I96" s="101"/>
      <c r="J96" s="102"/>
      <c r="K96" s="101"/>
      <c r="L96" s="101"/>
      <c r="M96" s="101"/>
      <c r="N96" s="101"/>
      <c r="O96" s="101"/>
      <c r="P96" s="101"/>
      <c r="Q96" s="101"/>
      <c r="R96" s="102"/>
      <c r="S96" s="101"/>
      <c r="T96" s="101"/>
      <c r="U96" s="101"/>
      <c r="V96" s="101"/>
      <c r="W96" s="101"/>
      <c r="X96" s="101"/>
      <c r="Y96" s="101"/>
      <c r="Z96" s="102"/>
      <c r="AA96" s="101"/>
      <c r="AB96" s="101"/>
      <c r="AC96" s="101"/>
    </row>
    <row r="97" spans="1:30" ht="15" customHeight="1" x14ac:dyDescent="0.2">
      <c r="B97" s="116" t="s">
        <v>651</v>
      </c>
      <c r="C97" s="101" t="s">
        <v>18</v>
      </c>
      <c r="D97" s="101" t="s">
        <v>337</v>
      </c>
      <c r="E97" s="101" t="s">
        <v>337</v>
      </c>
      <c r="F97" s="101" t="s">
        <v>18</v>
      </c>
      <c r="G97" s="101"/>
      <c r="H97" s="101"/>
      <c r="I97" s="101"/>
      <c r="J97" s="116" t="s">
        <v>651</v>
      </c>
      <c r="K97" s="101" t="s">
        <v>19</v>
      </c>
      <c r="L97" s="101" t="s">
        <v>340</v>
      </c>
      <c r="M97" s="101" t="s">
        <v>340</v>
      </c>
      <c r="N97" s="101" t="s">
        <v>19</v>
      </c>
      <c r="O97" s="101"/>
      <c r="P97" s="101"/>
      <c r="Q97" s="101"/>
      <c r="R97" s="116" t="s">
        <v>651</v>
      </c>
      <c r="S97" s="101" t="s">
        <v>20</v>
      </c>
      <c r="T97" s="101" t="s">
        <v>341</v>
      </c>
      <c r="U97" s="101" t="s">
        <v>341</v>
      </c>
      <c r="V97" s="101" t="s">
        <v>20</v>
      </c>
      <c r="W97" s="101"/>
      <c r="X97" s="101"/>
      <c r="Y97" s="101"/>
      <c r="Z97" s="116" t="s">
        <v>651</v>
      </c>
      <c r="AA97" s="101" t="s">
        <v>21</v>
      </c>
      <c r="AB97" s="101" t="s">
        <v>342</v>
      </c>
      <c r="AC97" s="101" t="s">
        <v>342</v>
      </c>
      <c r="AD97" s="101" t="s">
        <v>21</v>
      </c>
    </row>
    <row r="98" spans="1:30" ht="15" customHeight="1" x14ac:dyDescent="0.2">
      <c r="B98" s="109" t="s">
        <v>420</v>
      </c>
      <c r="C98" s="101" t="s">
        <v>343</v>
      </c>
      <c r="D98" s="101" t="s">
        <v>343</v>
      </c>
      <c r="E98" s="101" t="s">
        <v>344</v>
      </c>
      <c r="F98" s="101" t="s">
        <v>344</v>
      </c>
      <c r="G98" s="101"/>
      <c r="H98" s="101"/>
      <c r="I98" s="101"/>
      <c r="J98" s="109" t="s">
        <v>420</v>
      </c>
      <c r="K98" s="101" t="s">
        <v>343</v>
      </c>
      <c r="L98" s="101" t="s">
        <v>343</v>
      </c>
      <c r="M98" s="101" t="s">
        <v>344</v>
      </c>
      <c r="N98" s="101" t="s">
        <v>344</v>
      </c>
      <c r="O98" s="101"/>
      <c r="P98" s="101"/>
      <c r="Q98" s="101"/>
      <c r="R98" s="109" t="s">
        <v>420</v>
      </c>
      <c r="S98" s="101" t="s">
        <v>343</v>
      </c>
      <c r="T98" s="101" t="s">
        <v>343</v>
      </c>
      <c r="U98" s="101" t="s">
        <v>344</v>
      </c>
      <c r="V98" s="101" t="s">
        <v>344</v>
      </c>
      <c r="W98" s="101"/>
      <c r="X98" s="101"/>
      <c r="Y98" s="101"/>
      <c r="Z98" s="109" t="s">
        <v>420</v>
      </c>
      <c r="AA98" s="101" t="s">
        <v>343</v>
      </c>
      <c r="AB98" s="101" t="s">
        <v>343</v>
      </c>
      <c r="AC98" s="101" t="s">
        <v>344</v>
      </c>
      <c r="AD98" s="101" t="s">
        <v>344</v>
      </c>
    </row>
    <row r="99" spans="1:30" x14ac:dyDescent="0.2">
      <c r="A99" s="99">
        <v>1</v>
      </c>
      <c r="B99" s="102" t="s">
        <v>421</v>
      </c>
      <c r="C99" s="101">
        <v>215000</v>
      </c>
      <c r="D99" s="101">
        <v>192000</v>
      </c>
      <c r="E99" s="99">
        <v>0.125</v>
      </c>
      <c r="F99" s="104">
        <f t="shared" ref="F99:F116" si="40">C99/D99*E99</f>
        <v>0.13997395833333334</v>
      </c>
      <c r="G99" s="101"/>
      <c r="H99" s="101"/>
      <c r="I99" s="101"/>
      <c r="J99" s="102" t="s">
        <v>402</v>
      </c>
      <c r="K99" s="101">
        <v>141000</v>
      </c>
      <c r="L99" s="101">
        <v>245000</v>
      </c>
      <c r="M99" s="101">
        <v>0.05</v>
      </c>
      <c r="N99" s="104">
        <f t="shared" ref="N99:N116" si="41">K99/L99*M99</f>
        <v>2.8775510204081634E-2</v>
      </c>
      <c r="O99" s="104"/>
      <c r="P99" s="104"/>
      <c r="Q99" s="101"/>
      <c r="R99" s="102" t="s">
        <v>402</v>
      </c>
      <c r="S99" s="101">
        <v>3200000</v>
      </c>
      <c r="T99" s="101">
        <v>3620000</v>
      </c>
      <c r="U99" s="101">
        <v>1.5</v>
      </c>
      <c r="V99" s="104">
        <f t="shared" ref="V99:V116" si="42">S99/T99*U99</f>
        <v>1.3259668508287292</v>
      </c>
      <c r="W99" s="104"/>
      <c r="X99" s="101"/>
      <c r="Y99" s="101"/>
      <c r="Z99" s="102" t="s">
        <v>402</v>
      </c>
      <c r="AA99" s="101">
        <v>854000</v>
      </c>
      <c r="AB99" s="101">
        <v>945000</v>
      </c>
      <c r="AC99" s="101">
        <v>0.5</v>
      </c>
      <c r="AD99" s="104">
        <f t="shared" ref="AD99:AD116" si="43">AA99/AB99*AC99</f>
        <v>0.45185185185185184</v>
      </c>
    </row>
    <row r="100" spans="1:30" x14ac:dyDescent="0.2">
      <c r="A100" s="99">
        <v>1</v>
      </c>
      <c r="B100" s="102" t="s">
        <v>422</v>
      </c>
      <c r="C100" s="101">
        <v>209000</v>
      </c>
      <c r="D100" s="101">
        <v>191000</v>
      </c>
      <c r="E100" s="99">
        <v>0.125</v>
      </c>
      <c r="F100" s="104">
        <f t="shared" si="40"/>
        <v>0.13678010471204188</v>
      </c>
      <c r="G100" s="101"/>
      <c r="H100" s="101"/>
      <c r="I100" s="101"/>
      <c r="J100" s="102" t="s">
        <v>403</v>
      </c>
      <c r="K100" s="101">
        <v>144000</v>
      </c>
      <c r="L100" s="101">
        <v>240000</v>
      </c>
      <c r="M100" s="101">
        <v>0.05</v>
      </c>
      <c r="N100" s="104">
        <f t="shared" si="41"/>
        <v>0.03</v>
      </c>
      <c r="O100" s="104"/>
      <c r="P100" s="104"/>
      <c r="Q100" s="101"/>
      <c r="R100" s="102" t="s">
        <v>403</v>
      </c>
      <c r="S100" s="101">
        <v>2980000</v>
      </c>
      <c r="T100" s="101">
        <v>3510000</v>
      </c>
      <c r="U100" s="101">
        <v>1.5</v>
      </c>
      <c r="V100" s="104">
        <f t="shared" si="42"/>
        <v>1.2735042735042736</v>
      </c>
      <c r="W100" s="104"/>
      <c r="X100" s="101"/>
      <c r="Y100" s="101"/>
      <c r="Z100" s="102" t="s">
        <v>403</v>
      </c>
      <c r="AA100" s="101">
        <v>812000</v>
      </c>
      <c r="AB100" s="101">
        <v>924000</v>
      </c>
      <c r="AC100" s="101">
        <v>0.5</v>
      </c>
      <c r="AD100" s="104">
        <f t="shared" si="43"/>
        <v>0.43939393939393939</v>
      </c>
    </row>
    <row r="101" spans="1:30" x14ac:dyDescent="0.2">
      <c r="A101" s="99">
        <v>1</v>
      </c>
      <c r="B101" s="102" t="s">
        <v>423</v>
      </c>
      <c r="C101" s="101">
        <v>208000</v>
      </c>
      <c r="D101" s="101">
        <v>196000</v>
      </c>
      <c r="E101" s="99">
        <v>0.125</v>
      </c>
      <c r="F101" s="104">
        <f t="shared" si="40"/>
        <v>0.1326530612244898</v>
      </c>
      <c r="G101" s="101"/>
      <c r="H101" s="101"/>
      <c r="I101" s="101"/>
      <c r="J101" s="102" t="s">
        <v>404</v>
      </c>
      <c r="K101" s="101">
        <v>138000</v>
      </c>
      <c r="L101" s="101">
        <v>244000</v>
      </c>
      <c r="M101" s="101">
        <v>0.05</v>
      </c>
      <c r="N101" s="104">
        <f t="shared" si="41"/>
        <v>2.8278688524590163E-2</v>
      </c>
      <c r="O101" s="104"/>
      <c r="P101" s="104"/>
      <c r="Q101" s="101"/>
      <c r="R101" s="102" t="s">
        <v>404</v>
      </c>
      <c r="S101" s="101">
        <v>2930000</v>
      </c>
      <c r="T101" s="101">
        <v>3410000</v>
      </c>
      <c r="U101" s="101">
        <v>1.5</v>
      </c>
      <c r="V101" s="104">
        <f t="shared" si="42"/>
        <v>1.2888563049853372</v>
      </c>
      <c r="W101" s="104"/>
      <c r="X101" s="101"/>
      <c r="Y101" s="101"/>
      <c r="Z101" s="102" t="s">
        <v>404</v>
      </c>
      <c r="AA101" s="101">
        <v>773000</v>
      </c>
      <c r="AB101" s="101">
        <v>928000</v>
      </c>
      <c r="AC101" s="101">
        <v>0.5</v>
      </c>
      <c r="AD101" s="104">
        <f t="shared" si="43"/>
        <v>0.41648706896551724</v>
      </c>
    </row>
    <row r="102" spans="1:30" x14ac:dyDescent="0.2">
      <c r="A102" s="99">
        <v>1</v>
      </c>
      <c r="B102" s="102" t="s">
        <v>424</v>
      </c>
      <c r="C102" s="101">
        <v>195000</v>
      </c>
      <c r="D102" s="101">
        <v>195000</v>
      </c>
      <c r="E102" s="99">
        <v>0.125</v>
      </c>
      <c r="F102" s="104">
        <f t="shared" si="40"/>
        <v>0.125</v>
      </c>
      <c r="G102" s="101"/>
      <c r="H102" s="101"/>
      <c r="I102" s="101"/>
      <c r="J102" s="102" t="s">
        <v>405</v>
      </c>
      <c r="K102" s="101">
        <v>137000</v>
      </c>
      <c r="L102" s="101">
        <v>242000</v>
      </c>
      <c r="M102" s="101">
        <v>0.05</v>
      </c>
      <c r="N102" s="104">
        <f t="shared" si="41"/>
        <v>2.8305785123966944E-2</v>
      </c>
      <c r="O102" s="104"/>
      <c r="P102" s="104"/>
      <c r="Q102" s="101"/>
      <c r="R102" s="102" t="s">
        <v>405</v>
      </c>
      <c r="S102" s="101">
        <v>2830000</v>
      </c>
      <c r="T102" s="101">
        <v>3440000</v>
      </c>
      <c r="U102" s="101">
        <v>1.5</v>
      </c>
      <c r="V102" s="104">
        <f t="shared" si="42"/>
        <v>1.2340116279069768</v>
      </c>
      <c r="W102" s="104"/>
      <c r="X102" s="101"/>
      <c r="Y102" s="101"/>
      <c r="Z102" s="102" t="s">
        <v>405</v>
      </c>
      <c r="AA102" s="101">
        <v>743000</v>
      </c>
      <c r="AB102" s="101">
        <v>920000</v>
      </c>
      <c r="AC102" s="101">
        <v>0.5</v>
      </c>
      <c r="AD102" s="104">
        <f t="shared" si="43"/>
        <v>0.40380434782608693</v>
      </c>
    </row>
    <row r="103" spans="1:30" x14ac:dyDescent="0.2">
      <c r="A103" s="99">
        <v>1</v>
      </c>
      <c r="B103" s="102" t="s">
        <v>425</v>
      </c>
      <c r="C103" s="101">
        <v>216000</v>
      </c>
      <c r="D103" s="101">
        <v>192000</v>
      </c>
      <c r="E103" s="99">
        <v>0.125</v>
      </c>
      <c r="F103" s="104">
        <f t="shared" si="40"/>
        <v>0.140625</v>
      </c>
      <c r="G103" s="101"/>
      <c r="H103" s="101"/>
      <c r="I103" s="101"/>
      <c r="J103" s="102" t="s">
        <v>406</v>
      </c>
      <c r="K103" s="101">
        <v>144000</v>
      </c>
      <c r="L103" s="101">
        <v>237000</v>
      </c>
      <c r="M103" s="101">
        <v>0.05</v>
      </c>
      <c r="N103" s="104">
        <f t="shared" si="41"/>
        <v>3.037974683544304E-2</v>
      </c>
      <c r="O103" s="104"/>
      <c r="P103" s="104"/>
      <c r="Q103" s="101"/>
      <c r="R103" s="102" t="s">
        <v>406</v>
      </c>
      <c r="S103" s="101">
        <v>2910000</v>
      </c>
      <c r="T103" s="101">
        <v>3490000</v>
      </c>
      <c r="U103" s="101">
        <v>1.5</v>
      </c>
      <c r="V103" s="104">
        <f t="shared" si="42"/>
        <v>1.2507163323782235</v>
      </c>
      <c r="W103" s="104"/>
      <c r="X103" s="101"/>
      <c r="Y103" s="101"/>
      <c r="Z103" s="102" t="s">
        <v>406</v>
      </c>
      <c r="AA103" s="101">
        <v>789000</v>
      </c>
      <c r="AB103" s="101">
        <v>910000</v>
      </c>
      <c r="AC103" s="101">
        <v>0.5</v>
      </c>
      <c r="AD103" s="104">
        <f t="shared" si="43"/>
        <v>0.43351648351648353</v>
      </c>
    </row>
    <row r="104" spans="1:30" x14ac:dyDescent="0.2">
      <c r="A104" s="99">
        <v>1</v>
      </c>
      <c r="B104" s="102" t="s">
        <v>426</v>
      </c>
      <c r="C104" s="101">
        <v>205000</v>
      </c>
      <c r="D104" s="101">
        <v>194000</v>
      </c>
      <c r="E104" s="99">
        <v>0.125</v>
      </c>
      <c r="F104" s="104">
        <f t="shared" si="40"/>
        <v>0.13208762886597938</v>
      </c>
      <c r="G104" s="101"/>
      <c r="H104" s="101"/>
      <c r="I104" s="101"/>
      <c r="J104" s="102" t="s">
        <v>407</v>
      </c>
      <c r="K104" s="101">
        <v>144000</v>
      </c>
      <c r="L104" s="101">
        <v>247000</v>
      </c>
      <c r="M104" s="101">
        <v>0.05</v>
      </c>
      <c r="N104" s="104">
        <f t="shared" si="41"/>
        <v>2.9149797570850202E-2</v>
      </c>
      <c r="O104" s="104"/>
      <c r="P104" s="104"/>
      <c r="Q104" s="101"/>
      <c r="R104" s="102" t="s">
        <v>407</v>
      </c>
      <c r="S104" s="101">
        <v>2820000</v>
      </c>
      <c r="T104" s="101">
        <v>3500000</v>
      </c>
      <c r="U104" s="101">
        <v>1.5</v>
      </c>
      <c r="V104" s="104">
        <f t="shared" si="42"/>
        <v>1.2085714285714286</v>
      </c>
      <c r="W104" s="104"/>
      <c r="X104" s="101"/>
      <c r="Y104" s="101"/>
      <c r="Z104" s="102" t="s">
        <v>407</v>
      </c>
      <c r="AA104" s="101">
        <v>772000</v>
      </c>
      <c r="AB104" s="101">
        <v>928000</v>
      </c>
      <c r="AC104" s="101">
        <v>0.5</v>
      </c>
      <c r="AD104" s="104">
        <f t="shared" si="43"/>
        <v>0.41594827586206895</v>
      </c>
    </row>
    <row r="105" spans="1:30" x14ac:dyDescent="0.2">
      <c r="A105" s="99">
        <v>2</v>
      </c>
      <c r="B105" s="102" t="s">
        <v>427</v>
      </c>
      <c r="C105" s="101">
        <v>212000</v>
      </c>
      <c r="D105" s="101">
        <v>196000</v>
      </c>
      <c r="E105" s="99">
        <v>0.125</v>
      </c>
      <c r="F105" s="104">
        <f t="shared" si="40"/>
        <v>0.13520408163265307</v>
      </c>
      <c r="G105" s="101"/>
      <c r="H105" s="101"/>
      <c r="I105" s="101"/>
      <c r="J105" s="102" t="s">
        <v>408</v>
      </c>
      <c r="K105" s="101">
        <v>147000</v>
      </c>
      <c r="L105" s="101">
        <v>250000</v>
      </c>
      <c r="M105" s="101">
        <v>0.05</v>
      </c>
      <c r="N105" s="104">
        <f t="shared" si="41"/>
        <v>2.9399999999999999E-2</v>
      </c>
      <c r="O105" s="104"/>
      <c r="P105" s="104"/>
      <c r="Q105" s="101"/>
      <c r="R105" s="102" t="s">
        <v>408</v>
      </c>
      <c r="S105" s="101">
        <v>3040000</v>
      </c>
      <c r="T105" s="101">
        <v>3590000</v>
      </c>
      <c r="U105" s="101">
        <v>1.5</v>
      </c>
      <c r="V105" s="104">
        <f t="shared" si="42"/>
        <v>1.2701949860724233</v>
      </c>
      <c r="W105" s="104"/>
      <c r="X105" s="101"/>
      <c r="Y105" s="101"/>
      <c r="Z105" s="102" t="s">
        <v>408</v>
      </c>
      <c r="AA105" s="101">
        <v>826000</v>
      </c>
      <c r="AB105" s="101">
        <v>895000</v>
      </c>
      <c r="AC105" s="101">
        <v>0.5</v>
      </c>
      <c r="AD105" s="104">
        <f t="shared" si="43"/>
        <v>0.46145251396648046</v>
      </c>
    </row>
    <row r="106" spans="1:30" x14ac:dyDescent="0.2">
      <c r="A106" s="99">
        <v>2</v>
      </c>
      <c r="B106" s="102" t="s">
        <v>428</v>
      </c>
      <c r="C106" s="101">
        <v>207000</v>
      </c>
      <c r="D106" s="101">
        <v>187000</v>
      </c>
      <c r="E106" s="99">
        <v>0.125</v>
      </c>
      <c r="F106" s="104">
        <f t="shared" si="40"/>
        <v>0.13836898395721925</v>
      </c>
      <c r="G106" s="101"/>
      <c r="H106" s="101"/>
      <c r="I106" s="101"/>
      <c r="J106" s="102" t="s">
        <v>409</v>
      </c>
      <c r="K106" s="101">
        <v>139000</v>
      </c>
      <c r="L106" s="101">
        <v>237000</v>
      </c>
      <c r="M106" s="101">
        <v>0.05</v>
      </c>
      <c r="N106" s="104">
        <f t="shared" si="41"/>
        <v>2.9324894514767937E-2</v>
      </c>
      <c r="O106" s="104"/>
      <c r="P106" s="104"/>
      <c r="Q106" s="101"/>
      <c r="R106" s="102" t="s">
        <v>409</v>
      </c>
      <c r="S106" s="101">
        <v>2940000</v>
      </c>
      <c r="T106" s="101">
        <v>3430000</v>
      </c>
      <c r="U106" s="101">
        <v>1.5</v>
      </c>
      <c r="V106" s="104">
        <f t="shared" si="42"/>
        <v>1.2857142857142856</v>
      </c>
      <c r="W106" s="104"/>
      <c r="X106" s="101"/>
      <c r="Y106" s="101"/>
      <c r="Z106" s="102" t="s">
        <v>409</v>
      </c>
      <c r="AA106" s="101">
        <v>788000</v>
      </c>
      <c r="AB106" s="101">
        <v>895000</v>
      </c>
      <c r="AC106" s="101">
        <v>0.5</v>
      </c>
      <c r="AD106" s="104">
        <f t="shared" si="43"/>
        <v>0.44022346368715082</v>
      </c>
    </row>
    <row r="107" spans="1:30" x14ac:dyDescent="0.2">
      <c r="A107" s="99">
        <v>2</v>
      </c>
      <c r="B107" s="102" t="s">
        <v>429</v>
      </c>
      <c r="C107" s="101">
        <v>208000</v>
      </c>
      <c r="D107" s="101">
        <v>200000</v>
      </c>
      <c r="E107" s="99">
        <v>0.125</v>
      </c>
      <c r="F107" s="104">
        <f t="shared" si="40"/>
        <v>0.13</v>
      </c>
      <c r="G107" s="101"/>
      <c r="H107" s="101"/>
      <c r="I107" s="101"/>
      <c r="J107" s="102" t="s">
        <v>410</v>
      </c>
      <c r="K107" s="101">
        <v>134000</v>
      </c>
      <c r="L107" s="101">
        <v>241000</v>
      </c>
      <c r="M107" s="101">
        <v>0.05</v>
      </c>
      <c r="N107" s="104">
        <f t="shared" si="41"/>
        <v>2.7800829875518674E-2</v>
      </c>
      <c r="O107" s="104"/>
      <c r="P107" s="104"/>
      <c r="Q107" s="101"/>
      <c r="R107" s="102" t="s">
        <v>410</v>
      </c>
      <c r="S107" s="101">
        <v>2920000</v>
      </c>
      <c r="T107" s="101">
        <v>3590000</v>
      </c>
      <c r="U107" s="101">
        <v>1.5</v>
      </c>
      <c r="V107" s="104">
        <f t="shared" si="42"/>
        <v>1.2200557103064067</v>
      </c>
      <c r="W107" s="104"/>
      <c r="X107" s="101"/>
      <c r="Y107" s="101"/>
      <c r="Z107" s="102" t="s">
        <v>410</v>
      </c>
      <c r="AA107" s="101">
        <v>755000</v>
      </c>
      <c r="AB107" s="101">
        <v>936000</v>
      </c>
      <c r="AC107" s="101">
        <v>0.5</v>
      </c>
      <c r="AD107" s="104">
        <f t="shared" si="43"/>
        <v>0.40331196581196582</v>
      </c>
    </row>
    <row r="108" spans="1:30" x14ac:dyDescent="0.2">
      <c r="A108" s="99">
        <v>2</v>
      </c>
      <c r="B108" s="102" t="s">
        <v>430</v>
      </c>
      <c r="C108" s="101">
        <v>208000</v>
      </c>
      <c r="D108" s="101">
        <v>195000</v>
      </c>
      <c r="E108" s="99">
        <v>0.125</v>
      </c>
      <c r="F108" s="104">
        <f t="shared" si="40"/>
        <v>0.13333333333333333</v>
      </c>
      <c r="G108" s="101"/>
      <c r="H108" s="101"/>
      <c r="I108" s="101"/>
      <c r="J108" s="102" t="s">
        <v>411</v>
      </c>
      <c r="K108" s="101">
        <v>139000</v>
      </c>
      <c r="L108" s="101">
        <v>251000</v>
      </c>
      <c r="M108" s="101">
        <v>0.05</v>
      </c>
      <c r="N108" s="104">
        <f t="shared" si="41"/>
        <v>2.7689243027888444E-2</v>
      </c>
      <c r="O108" s="104"/>
      <c r="P108" s="104"/>
      <c r="Q108" s="101"/>
      <c r="R108" s="102" t="s">
        <v>411</v>
      </c>
      <c r="S108" s="101">
        <v>2850000</v>
      </c>
      <c r="T108" s="101">
        <v>3440000</v>
      </c>
      <c r="U108" s="101">
        <v>1.5</v>
      </c>
      <c r="V108" s="104">
        <f t="shared" si="42"/>
        <v>1.242732558139535</v>
      </c>
      <c r="W108" s="104"/>
      <c r="X108" s="101"/>
      <c r="Y108" s="101"/>
      <c r="Z108" s="102" t="s">
        <v>411</v>
      </c>
      <c r="AA108" s="101">
        <v>751000</v>
      </c>
      <c r="AB108" s="101">
        <v>936000</v>
      </c>
      <c r="AC108" s="101">
        <v>0.5</v>
      </c>
      <c r="AD108" s="104">
        <f t="shared" si="43"/>
        <v>0.40117521367521369</v>
      </c>
    </row>
    <row r="109" spans="1:30" x14ac:dyDescent="0.2">
      <c r="A109" s="99">
        <v>2</v>
      </c>
      <c r="B109" s="102" t="s">
        <v>431</v>
      </c>
      <c r="C109" s="101">
        <v>208000</v>
      </c>
      <c r="D109" s="101">
        <v>193000</v>
      </c>
      <c r="E109" s="99">
        <v>0.125</v>
      </c>
      <c r="F109" s="104">
        <f t="shared" si="40"/>
        <v>0.13471502590673576</v>
      </c>
      <c r="G109" s="101"/>
      <c r="H109" s="101"/>
      <c r="I109" s="101"/>
      <c r="J109" s="102" t="s">
        <v>412</v>
      </c>
      <c r="K109" s="101">
        <v>138000</v>
      </c>
      <c r="L109" s="101">
        <v>238000</v>
      </c>
      <c r="M109" s="101">
        <v>0.05</v>
      </c>
      <c r="N109" s="104">
        <f t="shared" si="41"/>
        <v>2.8991596638655467E-2</v>
      </c>
      <c r="O109" s="104"/>
      <c r="P109" s="104"/>
      <c r="Q109" s="101"/>
      <c r="R109" s="102" t="s">
        <v>412</v>
      </c>
      <c r="S109" s="101">
        <v>2910000</v>
      </c>
      <c r="T109" s="101">
        <v>3360000</v>
      </c>
      <c r="U109" s="101">
        <v>1.5</v>
      </c>
      <c r="V109" s="104">
        <f t="shared" si="42"/>
        <v>1.2991071428571428</v>
      </c>
      <c r="W109" s="104"/>
      <c r="X109" s="101"/>
      <c r="Y109" s="101"/>
      <c r="Z109" s="102" t="s">
        <v>412</v>
      </c>
      <c r="AA109" s="101">
        <v>770000</v>
      </c>
      <c r="AB109" s="101">
        <v>887000</v>
      </c>
      <c r="AC109" s="101">
        <v>0.5</v>
      </c>
      <c r="AD109" s="104">
        <f t="shared" si="43"/>
        <v>0.43404735062006766</v>
      </c>
    </row>
    <row r="110" spans="1:30" x14ac:dyDescent="0.2">
      <c r="A110" s="99">
        <v>2</v>
      </c>
      <c r="B110" s="102" t="s">
        <v>432</v>
      </c>
      <c r="C110" s="101">
        <v>209000</v>
      </c>
      <c r="D110" s="101">
        <v>198000</v>
      </c>
      <c r="E110" s="99">
        <v>0.125</v>
      </c>
      <c r="F110" s="104">
        <f t="shared" si="40"/>
        <v>0.13194444444444445</v>
      </c>
      <c r="G110" s="101"/>
      <c r="H110" s="101"/>
      <c r="I110" s="101"/>
      <c r="J110" s="102" t="s">
        <v>413</v>
      </c>
      <c r="K110" s="101">
        <v>142000</v>
      </c>
      <c r="L110" s="101">
        <v>244000</v>
      </c>
      <c r="M110" s="101">
        <v>0.05</v>
      </c>
      <c r="N110" s="104">
        <f t="shared" si="41"/>
        <v>2.9098360655737704E-2</v>
      </c>
      <c r="O110" s="104"/>
      <c r="P110" s="104"/>
      <c r="Q110" s="101"/>
      <c r="R110" s="102" t="s">
        <v>413</v>
      </c>
      <c r="S110" s="101">
        <v>2940000</v>
      </c>
      <c r="T110" s="101">
        <v>3470000</v>
      </c>
      <c r="U110" s="101">
        <v>1.5</v>
      </c>
      <c r="V110" s="104">
        <f t="shared" si="42"/>
        <v>1.2708933717579249</v>
      </c>
      <c r="W110" s="104"/>
      <c r="X110" s="101"/>
      <c r="Y110" s="101"/>
      <c r="Z110" s="102" t="s">
        <v>413</v>
      </c>
      <c r="AA110" s="101">
        <v>775000</v>
      </c>
      <c r="AB110" s="101">
        <v>907000</v>
      </c>
      <c r="AC110" s="101">
        <v>0.5</v>
      </c>
      <c r="AD110" s="104">
        <f t="shared" si="43"/>
        <v>0.42723263506063947</v>
      </c>
    </row>
    <row r="111" spans="1:30" x14ac:dyDescent="0.2">
      <c r="A111" s="99">
        <v>3</v>
      </c>
      <c r="B111" s="102" t="s">
        <v>433</v>
      </c>
      <c r="C111" s="101">
        <v>217000</v>
      </c>
      <c r="D111" s="101">
        <v>193000</v>
      </c>
      <c r="E111" s="99">
        <v>0.125</v>
      </c>
      <c r="F111" s="104">
        <f t="shared" si="40"/>
        <v>0.1405440414507772</v>
      </c>
      <c r="G111" s="101"/>
      <c r="H111" s="101"/>
      <c r="I111" s="101"/>
      <c r="J111" s="102" t="s">
        <v>414</v>
      </c>
      <c r="K111" s="101">
        <v>145000</v>
      </c>
      <c r="L111" s="101">
        <v>241000</v>
      </c>
      <c r="M111" s="101">
        <v>0.05</v>
      </c>
      <c r="N111" s="104">
        <f t="shared" si="41"/>
        <v>3.0082987551867221E-2</v>
      </c>
      <c r="O111" s="104"/>
      <c r="P111" s="104"/>
      <c r="Q111" s="101"/>
      <c r="R111" s="102" t="s">
        <v>414</v>
      </c>
      <c r="S111" s="101">
        <v>3170000</v>
      </c>
      <c r="T111" s="101">
        <v>3620000</v>
      </c>
      <c r="U111" s="101">
        <v>1.5</v>
      </c>
      <c r="V111" s="104">
        <f t="shared" si="42"/>
        <v>1.3135359116022101</v>
      </c>
      <c r="W111" s="104"/>
      <c r="X111" s="101"/>
      <c r="Y111" s="101"/>
      <c r="Z111" s="102" t="s">
        <v>414</v>
      </c>
      <c r="AA111" s="101">
        <v>838000</v>
      </c>
      <c r="AB111" s="101">
        <v>915000</v>
      </c>
      <c r="AC111" s="101">
        <v>0.5</v>
      </c>
      <c r="AD111" s="104">
        <f t="shared" si="43"/>
        <v>0.45792349726775955</v>
      </c>
    </row>
    <row r="112" spans="1:30" x14ac:dyDescent="0.2">
      <c r="A112" s="99">
        <v>3</v>
      </c>
      <c r="B112" s="102" t="s">
        <v>434</v>
      </c>
      <c r="C112" s="101">
        <v>212000</v>
      </c>
      <c r="D112" s="101">
        <v>197000</v>
      </c>
      <c r="E112" s="99">
        <v>0.125</v>
      </c>
      <c r="F112" s="104">
        <f t="shared" si="40"/>
        <v>0.13451776649746192</v>
      </c>
      <c r="G112" s="101"/>
      <c r="H112" s="101"/>
      <c r="I112" s="101"/>
      <c r="J112" s="102" t="s">
        <v>415</v>
      </c>
      <c r="K112" s="101">
        <v>138000</v>
      </c>
      <c r="L112" s="101">
        <v>244000</v>
      </c>
      <c r="M112" s="101">
        <v>0.05</v>
      </c>
      <c r="N112" s="104">
        <f t="shared" si="41"/>
        <v>2.8278688524590163E-2</v>
      </c>
      <c r="O112" s="104"/>
      <c r="P112" s="104"/>
      <c r="Q112" s="101"/>
      <c r="R112" s="102" t="s">
        <v>415</v>
      </c>
      <c r="S112" s="101">
        <v>2950000</v>
      </c>
      <c r="T112" s="101">
        <v>3440000</v>
      </c>
      <c r="U112" s="101">
        <v>1.5</v>
      </c>
      <c r="V112" s="104">
        <f t="shared" si="42"/>
        <v>1.2863372093023255</v>
      </c>
      <c r="W112" s="104"/>
      <c r="X112" s="101"/>
      <c r="Y112" s="101"/>
      <c r="Z112" s="102" t="s">
        <v>415</v>
      </c>
      <c r="AA112" s="101">
        <v>807000</v>
      </c>
      <c r="AB112" s="101">
        <v>926000</v>
      </c>
      <c r="AC112" s="101">
        <v>0.5</v>
      </c>
      <c r="AD112" s="104">
        <f t="shared" si="43"/>
        <v>0.43574514038876888</v>
      </c>
    </row>
    <row r="113" spans="1:30" x14ac:dyDescent="0.2">
      <c r="A113" s="99">
        <v>3</v>
      </c>
      <c r="B113" s="102" t="s">
        <v>435</v>
      </c>
      <c r="C113" s="101">
        <v>209000</v>
      </c>
      <c r="D113" s="101">
        <v>196000</v>
      </c>
      <c r="E113" s="99">
        <v>0.125</v>
      </c>
      <c r="F113" s="104">
        <f t="shared" si="40"/>
        <v>0.13329081632653061</v>
      </c>
      <c r="G113" s="101"/>
      <c r="H113" s="101"/>
      <c r="I113" s="101"/>
      <c r="J113" s="102" t="s">
        <v>416</v>
      </c>
      <c r="K113" s="101">
        <v>139000</v>
      </c>
      <c r="L113" s="101">
        <v>243000</v>
      </c>
      <c r="M113" s="101">
        <v>0.05</v>
      </c>
      <c r="N113" s="104">
        <f t="shared" si="41"/>
        <v>2.8600823045267489E-2</v>
      </c>
      <c r="O113" s="104"/>
      <c r="P113" s="104"/>
      <c r="Q113" s="101"/>
      <c r="R113" s="102" t="s">
        <v>416</v>
      </c>
      <c r="S113" s="101">
        <v>2860000</v>
      </c>
      <c r="T113" s="101">
        <v>3540000</v>
      </c>
      <c r="U113" s="101">
        <v>1.5</v>
      </c>
      <c r="V113" s="104">
        <f t="shared" si="42"/>
        <v>1.2118644067796609</v>
      </c>
      <c r="W113" s="104"/>
      <c r="X113" s="101"/>
      <c r="Y113" s="101"/>
      <c r="Z113" s="102" t="s">
        <v>416</v>
      </c>
      <c r="AA113" s="101">
        <v>744000</v>
      </c>
      <c r="AB113" s="101">
        <v>935000</v>
      </c>
      <c r="AC113" s="101">
        <v>0.5</v>
      </c>
      <c r="AD113" s="104">
        <f t="shared" si="43"/>
        <v>0.39786096256684494</v>
      </c>
    </row>
    <row r="114" spans="1:30" x14ac:dyDescent="0.2">
      <c r="A114" s="99">
        <v>3</v>
      </c>
      <c r="B114" s="102" t="s">
        <v>436</v>
      </c>
      <c r="C114" s="101">
        <v>212000</v>
      </c>
      <c r="D114" s="101">
        <v>199000</v>
      </c>
      <c r="E114" s="99">
        <v>0.125</v>
      </c>
      <c r="F114" s="104">
        <f t="shared" si="40"/>
        <v>0.13316582914572864</v>
      </c>
      <c r="G114" s="101"/>
      <c r="H114" s="101"/>
      <c r="I114" s="101"/>
      <c r="J114" s="102" t="s">
        <v>417</v>
      </c>
      <c r="K114" s="101">
        <v>135000</v>
      </c>
      <c r="L114" s="101">
        <v>251000</v>
      </c>
      <c r="M114" s="101">
        <v>0.05</v>
      </c>
      <c r="N114" s="104">
        <f t="shared" si="41"/>
        <v>2.6892430278884463E-2</v>
      </c>
      <c r="O114" s="104"/>
      <c r="P114" s="104"/>
      <c r="Q114" s="101"/>
      <c r="R114" s="102" t="s">
        <v>417</v>
      </c>
      <c r="S114" s="101">
        <v>2890000</v>
      </c>
      <c r="T114" s="101">
        <v>3460000</v>
      </c>
      <c r="U114" s="101">
        <v>1.5</v>
      </c>
      <c r="V114" s="104">
        <f t="shared" si="42"/>
        <v>1.2528901734104048</v>
      </c>
      <c r="W114" s="104"/>
      <c r="X114" s="101"/>
      <c r="Y114" s="101"/>
      <c r="Z114" s="102" t="s">
        <v>417</v>
      </c>
      <c r="AA114" s="101">
        <v>785000</v>
      </c>
      <c r="AB114" s="101">
        <v>919000</v>
      </c>
      <c r="AC114" s="101">
        <v>0.5</v>
      </c>
      <c r="AD114" s="104">
        <f t="shared" si="43"/>
        <v>0.42709466811751906</v>
      </c>
    </row>
    <row r="115" spans="1:30" x14ac:dyDescent="0.2">
      <c r="A115" s="99">
        <v>3</v>
      </c>
      <c r="B115" s="102" t="s">
        <v>437</v>
      </c>
      <c r="C115" s="101">
        <v>210000</v>
      </c>
      <c r="D115" s="101">
        <v>187000</v>
      </c>
      <c r="E115" s="99">
        <v>0.125</v>
      </c>
      <c r="F115" s="104">
        <f t="shared" si="40"/>
        <v>0.14037433155080214</v>
      </c>
      <c r="G115" s="101"/>
      <c r="H115" s="101"/>
      <c r="I115" s="101"/>
      <c r="J115" s="102" t="s">
        <v>418</v>
      </c>
      <c r="K115" s="101">
        <v>143000</v>
      </c>
      <c r="L115" s="101">
        <v>241000</v>
      </c>
      <c r="M115" s="101">
        <v>0.05</v>
      </c>
      <c r="N115" s="104">
        <f t="shared" si="41"/>
        <v>2.9668049792531122E-2</v>
      </c>
      <c r="O115" s="104"/>
      <c r="P115" s="104"/>
      <c r="Q115" s="101"/>
      <c r="R115" s="102" t="s">
        <v>418</v>
      </c>
      <c r="S115" s="101">
        <v>2950000</v>
      </c>
      <c r="T115" s="101">
        <v>3490000</v>
      </c>
      <c r="U115" s="101">
        <v>1.5</v>
      </c>
      <c r="V115" s="104">
        <f t="shared" si="42"/>
        <v>1.2679083094555874</v>
      </c>
      <c r="W115" s="104"/>
      <c r="X115" s="101"/>
      <c r="Y115" s="101"/>
      <c r="Z115" s="102" t="s">
        <v>418</v>
      </c>
      <c r="AA115" s="101">
        <v>795000</v>
      </c>
      <c r="AB115" s="101">
        <v>888000</v>
      </c>
      <c r="AC115" s="101">
        <v>0.5</v>
      </c>
      <c r="AD115" s="104">
        <f t="shared" si="43"/>
        <v>0.44763513513513514</v>
      </c>
    </row>
    <row r="116" spans="1:30" x14ac:dyDescent="0.2">
      <c r="A116" s="99">
        <v>3</v>
      </c>
      <c r="B116" s="102" t="s">
        <v>438</v>
      </c>
      <c r="C116" s="101">
        <v>207000</v>
      </c>
      <c r="D116" s="101">
        <v>193000</v>
      </c>
      <c r="E116" s="99">
        <v>0.125</v>
      </c>
      <c r="F116" s="104">
        <f t="shared" si="40"/>
        <v>0.13406735751295337</v>
      </c>
      <c r="G116" s="101"/>
      <c r="H116" s="101"/>
      <c r="I116" s="101"/>
      <c r="J116" s="102" t="s">
        <v>419</v>
      </c>
      <c r="K116" s="101">
        <v>138000</v>
      </c>
      <c r="L116" s="101">
        <v>251000</v>
      </c>
      <c r="M116" s="101">
        <v>0.05</v>
      </c>
      <c r="N116" s="104">
        <f t="shared" si="41"/>
        <v>2.7490039840637449E-2</v>
      </c>
      <c r="O116" s="104"/>
      <c r="P116" s="104"/>
      <c r="Q116" s="101"/>
      <c r="R116" s="102" t="s">
        <v>419</v>
      </c>
      <c r="S116" s="101">
        <v>2980000</v>
      </c>
      <c r="T116" s="101">
        <v>3490000</v>
      </c>
      <c r="U116" s="101">
        <v>1.5</v>
      </c>
      <c r="V116" s="104">
        <f t="shared" si="42"/>
        <v>1.2808022922636102</v>
      </c>
      <c r="W116" s="104"/>
      <c r="X116" s="101"/>
      <c r="Y116" s="101"/>
      <c r="Z116" s="102" t="s">
        <v>419</v>
      </c>
      <c r="AA116" s="101">
        <v>794000</v>
      </c>
      <c r="AB116" s="101">
        <v>927000</v>
      </c>
      <c r="AC116" s="101">
        <v>0.5</v>
      </c>
      <c r="AD116" s="104">
        <f t="shared" si="43"/>
        <v>0.42826321467098166</v>
      </c>
    </row>
    <row r="117" spans="1:30" x14ac:dyDescent="0.2">
      <c r="B117" s="102" t="s">
        <v>399</v>
      </c>
      <c r="C117" s="104">
        <f>AVERAGE(C99:C116)</f>
        <v>209277.77777777778</v>
      </c>
      <c r="D117" s="104">
        <f>AVERAGE(D99:D116)</f>
        <v>194111.11111111112</v>
      </c>
      <c r="F117" s="104">
        <f>AVERAGE(F99:F116)</f>
        <v>0.13481365360524913</v>
      </c>
      <c r="G117" s="101"/>
      <c r="H117" s="101"/>
      <c r="I117" s="101"/>
      <c r="J117" s="102" t="s">
        <v>399</v>
      </c>
      <c r="K117" s="104">
        <f>AVERAGE(K99:K116)</f>
        <v>140277.77777777778</v>
      </c>
      <c r="L117" s="104">
        <f>AVERAGE(L99:L116)</f>
        <v>243722.22222222222</v>
      </c>
      <c r="N117" s="104">
        <f>AVERAGE(N99:N116)</f>
        <v>2.8789304000293225E-2</v>
      </c>
      <c r="O117" s="104"/>
      <c r="P117" s="104"/>
      <c r="Q117" s="101"/>
      <c r="R117" s="102" t="s">
        <v>399</v>
      </c>
      <c r="S117" s="104">
        <f>AVERAGE(S99:S116)</f>
        <v>2948333.3333333335</v>
      </c>
      <c r="T117" s="104">
        <f>AVERAGE(T99:T116)</f>
        <v>3493888.888888889</v>
      </c>
      <c r="V117" s="104">
        <f>AVERAGE(V99:V116)</f>
        <v>1.265759065324249</v>
      </c>
      <c r="W117" s="104"/>
      <c r="X117" s="101"/>
      <c r="Y117" s="101"/>
      <c r="Z117" s="102" t="s">
        <v>399</v>
      </c>
      <c r="AA117" s="104">
        <f>AVERAGE(AA99:AA116)</f>
        <v>787277.77777777775</v>
      </c>
      <c r="AB117" s="104">
        <f>AVERAGE(AB99:AB116)</f>
        <v>917833.33333333337</v>
      </c>
      <c r="AD117" s="104">
        <f>AVERAGE(AD99:AD116)</f>
        <v>0.42905376268802642</v>
      </c>
    </row>
    <row r="118" spans="1:30" x14ac:dyDescent="0.2">
      <c r="B118" s="102" t="s">
        <v>400</v>
      </c>
      <c r="C118" s="104">
        <f>_xlfn.STDEV.P(C99:C116)</f>
        <v>4711.7531009116574</v>
      </c>
      <c r="D118" s="104">
        <f>_xlfn.STDEV.P(D99:D116)</f>
        <v>3478.327964999673</v>
      </c>
      <c r="F118" s="104">
        <f>_xlfn.STDEV.P(F99:F116)</f>
        <v>4.003536248160796E-3</v>
      </c>
      <c r="G118" s="101"/>
      <c r="H118" s="101"/>
      <c r="I118" s="101"/>
      <c r="J118" s="102" t="s">
        <v>400</v>
      </c>
      <c r="K118" s="104">
        <f>_xlfn.STDEV.P(K99:K116)</f>
        <v>3524.6048723470894</v>
      </c>
      <c r="L118" s="104">
        <f>_xlfn.STDEV.P(L99:L116)</f>
        <v>4555.8942963490908</v>
      </c>
      <c r="N118" s="104">
        <f>_xlfn.STDEV.P(N99:N116)</f>
        <v>9.3189472286259211E-4</v>
      </c>
      <c r="O118" s="104"/>
      <c r="P118" s="104"/>
      <c r="Q118" s="101"/>
      <c r="R118" s="102" t="s">
        <v>400</v>
      </c>
      <c r="S118" s="104">
        <f>_xlfn.STDEV.P(S99:S116)</f>
        <v>99568.513541625638</v>
      </c>
      <c r="T118" s="104">
        <f>_xlfn.STDEV.P(T99:T116)</f>
        <v>71580.482200798055</v>
      </c>
      <c r="V118" s="104">
        <f>_xlfn.STDEV.P(V99:V116)</f>
        <v>3.2408559757125123E-2</v>
      </c>
      <c r="W118" s="104"/>
      <c r="X118" s="101"/>
      <c r="Y118" s="101"/>
      <c r="Z118" s="102" t="s">
        <v>400</v>
      </c>
      <c r="AA118" s="104">
        <f>_xlfn.STDEV.P(AA99:AA116)</f>
        <v>30473.678178526385</v>
      </c>
      <c r="AB118" s="104">
        <f>_xlfn.STDEV.P(AB99:AB116)</f>
        <v>16938.614661968866</v>
      </c>
      <c r="AD118" s="104">
        <f>_xlfn.STDEV.P(AD99:AD116)</f>
        <v>1.8940405325162848E-2</v>
      </c>
    </row>
    <row r="119" spans="1:30" x14ac:dyDescent="0.2">
      <c r="B119" s="102" t="s">
        <v>401</v>
      </c>
      <c r="C119" s="101">
        <f>100*_xlfn.STDEV.P(C99:C116)/AVERAGE(C99:C116)</f>
        <v>2.2514349831805105</v>
      </c>
      <c r="D119" s="101">
        <f>100*_xlfn.STDEV.P(D99:D116)/AVERAGE(D99:D116)</f>
        <v>1.7919262555808273</v>
      </c>
      <c r="F119" s="101">
        <f>100*_xlfn.STDEV.P(F99:F116)/AVERAGE(F99:F116)</f>
        <v>2.9696815872104763</v>
      </c>
      <c r="G119" s="101"/>
      <c r="H119" s="101"/>
      <c r="I119" s="101"/>
      <c r="J119" s="102" t="s">
        <v>401</v>
      </c>
      <c r="K119" s="101">
        <f>100*_xlfn.STDEV.P(K99:K116)/AVERAGE(K99:K116)</f>
        <v>2.5125896119702027</v>
      </c>
      <c r="L119" s="101">
        <f>100*_xlfn.STDEV.P(L99:L116)/AVERAGE(L99:L116)</f>
        <v>1.8692978649255445</v>
      </c>
      <c r="N119" s="101">
        <f>100*_xlfn.STDEV.P(N99:N116)/AVERAGE(N99:N116)</f>
        <v>3.2369477318836903</v>
      </c>
      <c r="O119" s="101"/>
      <c r="P119" s="101"/>
      <c r="Q119" s="101"/>
      <c r="R119" s="102" t="s">
        <v>401</v>
      </c>
      <c r="S119" s="101">
        <f>100*_xlfn.STDEV.P(S99:S116)/AVERAGE(S99:S116)</f>
        <v>3.3771118216492586</v>
      </c>
      <c r="T119" s="101">
        <f>100*_xlfn.STDEV.P(T99:T116)/AVERAGE(T99:T116)</f>
        <v>2.0487337885424788</v>
      </c>
      <c r="V119" s="101">
        <f>100*_xlfn.STDEV.P(V99:V116)/AVERAGE(V99:V116)</f>
        <v>2.5604051074935841</v>
      </c>
      <c r="W119" s="101"/>
      <c r="X119" s="101"/>
      <c r="Y119" s="101"/>
      <c r="Z119" s="102" t="s">
        <v>401</v>
      </c>
      <c r="AA119" s="101">
        <f>100*_xlfn.STDEV.P(AA99:AA116)/AVERAGE(AA99:AA116)</f>
        <v>3.8707656990577588</v>
      </c>
      <c r="AB119" s="101">
        <f>100*_xlfn.STDEV.P(AB99:AB116)/AVERAGE(AB99:AB116)</f>
        <v>1.8455000539642854</v>
      </c>
      <c r="AD119" s="101">
        <f>100*_xlfn.STDEV.P(AD99:AD116)/AVERAGE(AD99:AD116)</f>
        <v>4.4144596720236189</v>
      </c>
    </row>
    <row r="120" spans="1:30" x14ac:dyDescent="0.2">
      <c r="B120" s="102"/>
      <c r="C120" s="101"/>
      <c r="D120" s="101"/>
      <c r="F120" s="101"/>
      <c r="G120" s="101"/>
      <c r="H120" s="101"/>
      <c r="I120" s="101"/>
      <c r="J120" s="102"/>
      <c r="K120" s="101"/>
      <c r="L120" s="101"/>
      <c r="M120" s="101"/>
      <c r="N120" s="101"/>
      <c r="O120" s="101"/>
      <c r="P120" s="101"/>
      <c r="Q120" s="101"/>
      <c r="R120" s="102"/>
      <c r="S120" s="101"/>
      <c r="T120" s="101"/>
      <c r="U120" s="101"/>
      <c r="V120" s="101"/>
      <c r="W120" s="101"/>
      <c r="X120" s="101"/>
      <c r="Y120" s="101"/>
      <c r="Z120" s="102"/>
      <c r="AA120" s="101"/>
      <c r="AB120" s="101"/>
      <c r="AC120" s="101"/>
    </row>
    <row r="121" spans="1:30" x14ac:dyDescent="0.2">
      <c r="B121" s="102"/>
      <c r="C121" s="101"/>
      <c r="D121" s="101"/>
      <c r="F121" s="101"/>
      <c r="G121" s="101"/>
      <c r="H121" s="101"/>
      <c r="I121" s="101"/>
      <c r="J121" s="102"/>
      <c r="K121" s="101"/>
      <c r="L121" s="101"/>
      <c r="M121" s="101"/>
      <c r="N121" s="101"/>
      <c r="O121" s="101"/>
      <c r="P121" s="101"/>
      <c r="Q121" s="101"/>
      <c r="R121" s="102"/>
      <c r="S121" s="101"/>
      <c r="T121" s="101"/>
      <c r="U121" s="101"/>
      <c r="V121" s="101"/>
      <c r="W121" s="101"/>
      <c r="X121" s="101"/>
      <c r="Y121" s="101"/>
      <c r="Z121" s="102"/>
      <c r="AA121" s="101"/>
      <c r="AB121" s="101"/>
      <c r="AC121" s="101"/>
    </row>
    <row r="122" spans="1:30" ht="15" customHeight="1" x14ac:dyDescent="0.2">
      <c r="B122" s="100"/>
      <c r="C122" s="101" t="s">
        <v>18</v>
      </c>
      <c r="D122" s="101" t="s">
        <v>337</v>
      </c>
      <c r="E122" s="101" t="s">
        <v>337</v>
      </c>
      <c r="F122" s="101" t="s">
        <v>18</v>
      </c>
      <c r="G122" s="101"/>
      <c r="H122" s="101"/>
      <c r="I122" s="101"/>
      <c r="J122" s="100"/>
      <c r="K122" s="101" t="s">
        <v>19</v>
      </c>
      <c r="L122" s="101" t="s">
        <v>340</v>
      </c>
      <c r="M122" s="101" t="s">
        <v>340</v>
      </c>
      <c r="N122" s="101" t="s">
        <v>19</v>
      </c>
      <c r="O122" s="101"/>
      <c r="P122" s="101"/>
      <c r="Q122" s="101"/>
      <c r="R122" s="100"/>
      <c r="S122" s="101" t="s">
        <v>20</v>
      </c>
      <c r="T122" s="101" t="s">
        <v>341</v>
      </c>
      <c r="U122" s="101" t="s">
        <v>341</v>
      </c>
      <c r="V122" s="101" t="s">
        <v>20</v>
      </c>
      <c r="W122" s="101"/>
      <c r="X122" s="101"/>
      <c r="Y122" s="101"/>
      <c r="Z122" s="100"/>
      <c r="AA122" s="101" t="s">
        <v>21</v>
      </c>
      <c r="AB122" s="101" t="s">
        <v>342</v>
      </c>
      <c r="AC122" s="101" t="s">
        <v>342</v>
      </c>
      <c r="AD122" s="101" t="s">
        <v>21</v>
      </c>
    </row>
    <row r="123" spans="1:30" ht="15" customHeight="1" x14ac:dyDescent="0.2">
      <c r="B123" s="100"/>
      <c r="C123" s="101" t="s">
        <v>343</v>
      </c>
      <c r="D123" s="101" t="s">
        <v>343</v>
      </c>
      <c r="E123" s="101" t="s">
        <v>344</v>
      </c>
      <c r="F123" s="101" t="s">
        <v>344</v>
      </c>
      <c r="G123" s="101"/>
      <c r="H123" s="101"/>
      <c r="I123" s="101"/>
      <c r="J123" s="100"/>
      <c r="K123" s="101" t="s">
        <v>343</v>
      </c>
      <c r="L123" s="101" t="s">
        <v>343</v>
      </c>
      <c r="M123" s="101" t="s">
        <v>344</v>
      </c>
      <c r="N123" s="101" t="s">
        <v>344</v>
      </c>
      <c r="O123" s="101"/>
      <c r="P123" s="101"/>
      <c r="Q123" s="101"/>
      <c r="R123" s="100"/>
      <c r="S123" s="101" t="s">
        <v>343</v>
      </c>
      <c r="T123" s="101" t="s">
        <v>343</v>
      </c>
      <c r="U123" s="101" t="s">
        <v>344</v>
      </c>
      <c r="V123" s="101" t="s">
        <v>344</v>
      </c>
      <c r="W123" s="101"/>
      <c r="X123" s="101"/>
      <c r="Y123" s="101"/>
      <c r="Z123" s="100"/>
      <c r="AA123" s="101" t="s">
        <v>343</v>
      </c>
      <c r="AB123" s="101" t="s">
        <v>343</v>
      </c>
      <c r="AC123" s="101" t="s">
        <v>344</v>
      </c>
      <c r="AD123" s="101" t="s">
        <v>344</v>
      </c>
    </row>
    <row r="124" spans="1:30" x14ac:dyDescent="0.2">
      <c r="A124" s="99">
        <v>1</v>
      </c>
      <c r="B124" s="102" t="s">
        <v>439</v>
      </c>
      <c r="C124" s="101">
        <v>142000</v>
      </c>
      <c r="D124" s="101">
        <v>183000</v>
      </c>
      <c r="E124" s="99">
        <v>0.125</v>
      </c>
      <c r="F124" s="104">
        <f t="shared" ref="F124:F141" si="44">C124/D124*E124</f>
        <v>9.699453551912568E-2</v>
      </c>
      <c r="G124" s="101"/>
      <c r="H124" s="101"/>
      <c r="I124" s="101"/>
      <c r="J124" s="102" t="s">
        <v>439</v>
      </c>
      <c r="K124" s="101">
        <v>56000</v>
      </c>
      <c r="L124" s="101">
        <v>186000</v>
      </c>
      <c r="M124" s="101">
        <v>0.05</v>
      </c>
      <c r="N124" s="104">
        <f t="shared" ref="N124:N141" si="45">K124/L124*M124</f>
        <v>1.5053763440860216E-2</v>
      </c>
      <c r="O124" s="104"/>
      <c r="P124" s="104"/>
      <c r="Q124" s="101"/>
      <c r="R124" s="102" t="s">
        <v>439</v>
      </c>
      <c r="S124" s="101">
        <v>1960000</v>
      </c>
      <c r="T124" s="101">
        <v>3430000</v>
      </c>
      <c r="U124" s="101">
        <v>1.5</v>
      </c>
      <c r="V124" s="104">
        <f t="shared" ref="V124:V141" si="46">S124/T124*U124</f>
        <v>0.8571428571428571</v>
      </c>
      <c r="W124" s="104"/>
      <c r="X124" s="101"/>
      <c r="Y124" s="101"/>
      <c r="Z124" s="102" t="s">
        <v>439</v>
      </c>
      <c r="AA124" s="101">
        <v>567000</v>
      </c>
      <c r="AB124" s="101">
        <v>1050000</v>
      </c>
      <c r="AC124" s="101">
        <v>0.5</v>
      </c>
      <c r="AD124" s="104">
        <f t="shared" ref="AD124:AD141" si="47">AA124/AB124*AC124</f>
        <v>0.27</v>
      </c>
    </row>
    <row r="125" spans="1:30" x14ac:dyDescent="0.2">
      <c r="A125" s="99">
        <v>1</v>
      </c>
      <c r="B125" s="102" t="s">
        <v>440</v>
      </c>
      <c r="C125" s="101">
        <v>140000</v>
      </c>
      <c r="D125" s="101">
        <v>178000</v>
      </c>
      <c r="E125" s="99">
        <v>0.125</v>
      </c>
      <c r="F125" s="104">
        <f t="shared" si="44"/>
        <v>9.8314606741573038E-2</v>
      </c>
      <c r="G125" s="101"/>
      <c r="H125" s="101"/>
      <c r="I125" s="101"/>
      <c r="J125" s="102" t="s">
        <v>440</v>
      </c>
      <c r="K125" s="101">
        <v>54100</v>
      </c>
      <c r="L125" s="101">
        <v>185000</v>
      </c>
      <c r="M125" s="101">
        <v>0.05</v>
      </c>
      <c r="N125" s="104">
        <f t="shared" si="45"/>
        <v>1.4621621621621624E-2</v>
      </c>
      <c r="O125" s="104"/>
      <c r="P125" s="104"/>
      <c r="Q125" s="101"/>
      <c r="R125" s="102" t="s">
        <v>440</v>
      </c>
      <c r="S125" s="101">
        <v>1970000</v>
      </c>
      <c r="T125" s="101">
        <v>3280000</v>
      </c>
      <c r="U125" s="101">
        <v>1.5</v>
      </c>
      <c r="V125" s="104">
        <f t="shared" si="46"/>
        <v>0.90091463414634143</v>
      </c>
      <c r="W125" s="104"/>
      <c r="X125" s="101"/>
      <c r="Y125" s="101"/>
      <c r="Z125" s="102" t="s">
        <v>440</v>
      </c>
      <c r="AA125" s="101">
        <v>558000</v>
      </c>
      <c r="AB125" s="101">
        <v>1030000</v>
      </c>
      <c r="AC125" s="101">
        <v>0.5</v>
      </c>
      <c r="AD125" s="104">
        <f t="shared" si="47"/>
        <v>0.27087378640776699</v>
      </c>
    </row>
    <row r="126" spans="1:30" x14ac:dyDescent="0.2">
      <c r="A126" s="99">
        <v>1</v>
      </c>
      <c r="B126" s="102" t="s">
        <v>441</v>
      </c>
      <c r="C126" s="101">
        <v>142000</v>
      </c>
      <c r="D126" s="101">
        <v>187000</v>
      </c>
      <c r="E126" s="99">
        <v>0.125</v>
      </c>
      <c r="F126" s="104">
        <f t="shared" si="44"/>
        <v>9.4919786096256689E-2</v>
      </c>
      <c r="G126" s="101"/>
      <c r="H126" s="101"/>
      <c r="I126" s="101"/>
      <c r="J126" s="102" t="s">
        <v>441</v>
      </c>
      <c r="K126" s="101">
        <v>54000</v>
      </c>
      <c r="L126" s="101">
        <v>189000</v>
      </c>
      <c r="M126" s="101">
        <v>0.05</v>
      </c>
      <c r="N126" s="104">
        <f t="shared" si="45"/>
        <v>1.4285714285714285E-2</v>
      </c>
      <c r="O126" s="104"/>
      <c r="P126" s="104"/>
      <c r="Q126" s="101"/>
      <c r="R126" s="102" t="s">
        <v>441</v>
      </c>
      <c r="S126" s="101">
        <v>1930000</v>
      </c>
      <c r="T126" s="101">
        <v>3400000</v>
      </c>
      <c r="U126" s="101">
        <v>1.5</v>
      </c>
      <c r="V126" s="104">
        <f t="shared" si="46"/>
        <v>0.85147058823529409</v>
      </c>
      <c r="W126" s="104"/>
      <c r="X126" s="101"/>
      <c r="Y126" s="101"/>
      <c r="Z126" s="102" t="s">
        <v>441</v>
      </c>
      <c r="AA126" s="101">
        <v>549000</v>
      </c>
      <c r="AB126" s="101">
        <v>1030000</v>
      </c>
      <c r="AC126" s="101">
        <v>0.5</v>
      </c>
      <c r="AD126" s="104">
        <f t="shared" si="47"/>
        <v>0.26650485436893206</v>
      </c>
    </row>
    <row r="127" spans="1:30" x14ac:dyDescent="0.2">
      <c r="A127" s="99">
        <v>1</v>
      </c>
      <c r="B127" s="102" t="s">
        <v>442</v>
      </c>
      <c r="C127" s="101">
        <v>144000</v>
      </c>
      <c r="D127" s="101">
        <v>181000</v>
      </c>
      <c r="E127" s="99">
        <v>0.125</v>
      </c>
      <c r="F127" s="104">
        <f t="shared" si="44"/>
        <v>9.9447513812154692E-2</v>
      </c>
      <c r="G127" s="101"/>
      <c r="H127" s="101"/>
      <c r="I127" s="101"/>
      <c r="J127" s="102" t="s">
        <v>442</v>
      </c>
      <c r="K127" s="101">
        <v>54300</v>
      </c>
      <c r="L127" s="101">
        <v>189000</v>
      </c>
      <c r="M127" s="101">
        <v>0.05</v>
      </c>
      <c r="N127" s="104">
        <f t="shared" si="45"/>
        <v>1.4365079365079365E-2</v>
      </c>
      <c r="O127" s="104"/>
      <c r="P127" s="104"/>
      <c r="Q127" s="101"/>
      <c r="R127" s="102" t="s">
        <v>442</v>
      </c>
      <c r="S127" s="101">
        <v>1980000</v>
      </c>
      <c r="T127" s="101">
        <v>3360000</v>
      </c>
      <c r="U127" s="101">
        <v>1.5</v>
      </c>
      <c r="V127" s="104">
        <f t="shared" si="46"/>
        <v>0.8839285714285714</v>
      </c>
      <c r="W127" s="104"/>
      <c r="X127" s="101"/>
      <c r="Y127" s="101"/>
      <c r="Z127" s="102" t="s">
        <v>442</v>
      </c>
      <c r="AA127" s="101">
        <v>567000</v>
      </c>
      <c r="AB127" s="101">
        <v>1020000</v>
      </c>
      <c r="AC127" s="101">
        <v>0.5</v>
      </c>
      <c r="AD127" s="104">
        <f t="shared" si="47"/>
        <v>0.27794117647058825</v>
      </c>
    </row>
    <row r="128" spans="1:30" x14ac:dyDescent="0.2">
      <c r="A128" s="99">
        <v>1</v>
      </c>
      <c r="B128" s="102" t="s">
        <v>443</v>
      </c>
      <c r="C128" s="101">
        <v>140000</v>
      </c>
      <c r="D128" s="101">
        <v>185000</v>
      </c>
      <c r="E128" s="99">
        <v>0.125</v>
      </c>
      <c r="F128" s="104">
        <f t="shared" si="44"/>
        <v>9.45945945945946E-2</v>
      </c>
      <c r="G128" s="101"/>
      <c r="H128" s="101"/>
      <c r="I128" s="101"/>
      <c r="J128" s="102" t="s">
        <v>443</v>
      </c>
      <c r="K128" s="101">
        <v>54000</v>
      </c>
      <c r="L128" s="101">
        <v>193000</v>
      </c>
      <c r="M128" s="101">
        <v>0.05</v>
      </c>
      <c r="N128" s="104">
        <f t="shared" si="45"/>
        <v>1.3989637305699482E-2</v>
      </c>
      <c r="O128" s="104"/>
      <c r="P128" s="104"/>
      <c r="Q128" s="101"/>
      <c r="R128" s="102" t="s">
        <v>443</v>
      </c>
      <c r="S128" s="101">
        <v>1950000</v>
      </c>
      <c r="T128" s="101">
        <v>3360000</v>
      </c>
      <c r="U128" s="101">
        <v>1.5</v>
      </c>
      <c r="V128" s="104">
        <f t="shared" si="46"/>
        <v>0.87053571428571441</v>
      </c>
      <c r="W128" s="104"/>
      <c r="X128" s="101"/>
      <c r="Y128" s="101"/>
      <c r="Z128" s="102" t="s">
        <v>443</v>
      </c>
      <c r="AA128" s="101">
        <v>549000</v>
      </c>
      <c r="AB128" s="101">
        <v>1040000</v>
      </c>
      <c r="AC128" s="101">
        <v>0.5</v>
      </c>
      <c r="AD128" s="104">
        <f t="shared" si="47"/>
        <v>0.2639423076923077</v>
      </c>
    </row>
    <row r="129" spans="1:30" x14ac:dyDescent="0.2">
      <c r="A129" s="99">
        <v>1</v>
      </c>
      <c r="B129" s="102" t="s">
        <v>444</v>
      </c>
      <c r="C129" s="101">
        <v>144000</v>
      </c>
      <c r="D129" s="101">
        <v>186000</v>
      </c>
      <c r="E129" s="99">
        <v>0.125</v>
      </c>
      <c r="F129" s="104">
        <f t="shared" si="44"/>
        <v>9.6774193548387094E-2</v>
      </c>
      <c r="G129" s="101"/>
      <c r="H129" s="101"/>
      <c r="I129" s="101"/>
      <c r="J129" s="102" t="s">
        <v>444</v>
      </c>
      <c r="K129" s="101">
        <v>58500</v>
      </c>
      <c r="L129" s="101">
        <v>198000</v>
      </c>
      <c r="M129" s="101">
        <v>0.05</v>
      </c>
      <c r="N129" s="104">
        <f t="shared" si="45"/>
        <v>1.4772727272727274E-2</v>
      </c>
      <c r="O129" s="104"/>
      <c r="P129" s="104"/>
      <c r="Q129" s="101"/>
      <c r="R129" s="102" t="s">
        <v>444</v>
      </c>
      <c r="S129" s="101">
        <v>1970000</v>
      </c>
      <c r="T129" s="101">
        <v>3390000</v>
      </c>
      <c r="U129" s="101">
        <v>1.5</v>
      </c>
      <c r="V129" s="104">
        <f t="shared" si="46"/>
        <v>0.87168141592920345</v>
      </c>
      <c r="W129" s="104"/>
      <c r="X129" s="101"/>
      <c r="Y129" s="101"/>
      <c r="Z129" s="102" t="s">
        <v>444</v>
      </c>
      <c r="AA129" s="101">
        <v>544000</v>
      </c>
      <c r="AB129" s="101">
        <v>1040000</v>
      </c>
      <c r="AC129" s="101">
        <v>0.5</v>
      </c>
      <c r="AD129" s="104">
        <f t="shared" si="47"/>
        <v>0.26153846153846155</v>
      </c>
    </row>
    <row r="130" spans="1:30" x14ac:dyDescent="0.2">
      <c r="A130" s="99">
        <v>2</v>
      </c>
      <c r="B130" s="102" t="s">
        <v>445</v>
      </c>
      <c r="C130" s="101">
        <v>136000</v>
      </c>
      <c r="D130" s="101">
        <v>180000</v>
      </c>
      <c r="E130" s="99">
        <v>0.125</v>
      </c>
      <c r="F130" s="104">
        <f t="shared" si="44"/>
        <v>9.4444444444444442E-2</v>
      </c>
      <c r="G130" s="101"/>
      <c r="H130" s="101"/>
      <c r="I130" s="101"/>
      <c r="J130" s="102" t="s">
        <v>445</v>
      </c>
      <c r="K130" s="101">
        <v>56100</v>
      </c>
      <c r="L130" s="101">
        <v>184000</v>
      </c>
      <c r="M130" s="101">
        <v>0.05</v>
      </c>
      <c r="N130" s="104">
        <f t="shared" si="45"/>
        <v>1.5244565217391304E-2</v>
      </c>
      <c r="O130" s="104"/>
      <c r="P130" s="104"/>
      <c r="Q130" s="101"/>
      <c r="R130" s="102" t="s">
        <v>445</v>
      </c>
      <c r="S130" s="101">
        <v>1950000</v>
      </c>
      <c r="T130" s="101">
        <v>3360000</v>
      </c>
      <c r="U130" s="101">
        <v>1.5</v>
      </c>
      <c r="V130" s="104">
        <f t="shared" si="46"/>
        <v>0.87053571428571441</v>
      </c>
      <c r="W130" s="104"/>
      <c r="X130" s="101"/>
      <c r="Y130" s="101"/>
      <c r="Z130" s="102" t="s">
        <v>445</v>
      </c>
      <c r="AA130" s="101">
        <v>555000</v>
      </c>
      <c r="AB130" s="101">
        <v>1000000</v>
      </c>
      <c r="AC130" s="101">
        <v>0.5</v>
      </c>
      <c r="AD130" s="104">
        <f t="shared" si="47"/>
        <v>0.27750000000000002</v>
      </c>
    </row>
    <row r="131" spans="1:30" x14ac:dyDescent="0.2">
      <c r="A131" s="99">
        <v>2</v>
      </c>
      <c r="B131" s="102" t="s">
        <v>446</v>
      </c>
      <c r="C131" s="101">
        <v>144000</v>
      </c>
      <c r="D131" s="101">
        <v>181000</v>
      </c>
      <c r="E131" s="99">
        <v>0.125</v>
      </c>
      <c r="F131" s="104">
        <f t="shared" si="44"/>
        <v>9.9447513812154692E-2</v>
      </c>
      <c r="G131" s="101"/>
      <c r="H131" s="101"/>
      <c r="I131" s="101"/>
      <c r="J131" s="102" t="s">
        <v>446</v>
      </c>
      <c r="K131" s="101">
        <v>56000</v>
      </c>
      <c r="L131" s="101">
        <v>189000</v>
      </c>
      <c r="M131" s="101">
        <v>0.05</v>
      </c>
      <c r="N131" s="104">
        <f t="shared" si="45"/>
        <v>1.4814814814814815E-2</v>
      </c>
      <c r="O131" s="104"/>
      <c r="P131" s="104"/>
      <c r="Q131" s="101"/>
      <c r="R131" s="102" t="s">
        <v>446</v>
      </c>
      <c r="S131" s="101">
        <v>1950000</v>
      </c>
      <c r="T131" s="101">
        <v>3390000</v>
      </c>
      <c r="U131" s="101">
        <v>1.5</v>
      </c>
      <c r="V131" s="104">
        <f t="shared" si="46"/>
        <v>0.86283185840707965</v>
      </c>
      <c r="W131" s="104"/>
      <c r="X131" s="101"/>
      <c r="Y131" s="101"/>
      <c r="Z131" s="102" t="s">
        <v>446</v>
      </c>
      <c r="AA131" s="101">
        <v>554000</v>
      </c>
      <c r="AB131" s="101">
        <v>1010000</v>
      </c>
      <c r="AC131" s="101">
        <v>0.5</v>
      </c>
      <c r="AD131" s="104">
        <f t="shared" si="47"/>
        <v>0.27425742574257428</v>
      </c>
    </row>
    <row r="132" spans="1:30" x14ac:dyDescent="0.2">
      <c r="A132" s="99">
        <v>2</v>
      </c>
      <c r="B132" s="102" t="s">
        <v>447</v>
      </c>
      <c r="C132" s="101">
        <v>135000</v>
      </c>
      <c r="D132" s="101">
        <v>177000</v>
      </c>
      <c r="E132" s="99">
        <v>0.125</v>
      </c>
      <c r="F132" s="104">
        <f t="shared" si="44"/>
        <v>9.5338983050847453E-2</v>
      </c>
      <c r="G132" s="101"/>
      <c r="H132" s="101"/>
      <c r="I132" s="101"/>
      <c r="J132" s="102" t="s">
        <v>447</v>
      </c>
      <c r="K132" s="101">
        <v>54200</v>
      </c>
      <c r="L132" s="101">
        <v>196000</v>
      </c>
      <c r="M132" s="101">
        <v>0.05</v>
      </c>
      <c r="N132" s="104">
        <f t="shared" si="45"/>
        <v>1.3826530612244897E-2</v>
      </c>
      <c r="O132" s="104"/>
      <c r="P132" s="104"/>
      <c r="Q132" s="101"/>
      <c r="R132" s="102" t="s">
        <v>447</v>
      </c>
      <c r="S132" s="101">
        <v>1910000</v>
      </c>
      <c r="T132" s="101">
        <v>3390000</v>
      </c>
      <c r="U132" s="101">
        <v>1.5</v>
      </c>
      <c r="V132" s="104">
        <f t="shared" si="46"/>
        <v>0.84513274336283173</v>
      </c>
      <c r="W132" s="104"/>
      <c r="X132" s="101"/>
      <c r="Y132" s="101"/>
      <c r="Z132" s="102" t="s">
        <v>447</v>
      </c>
      <c r="AA132" s="101">
        <v>543000</v>
      </c>
      <c r="AB132" s="101">
        <v>1090000</v>
      </c>
      <c r="AC132" s="101">
        <v>0.5</v>
      </c>
      <c r="AD132" s="104">
        <f t="shared" si="47"/>
        <v>0.24908256880733945</v>
      </c>
    </row>
    <row r="133" spans="1:30" x14ac:dyDescent="0.2">
      <c r="A133" s="99">
        <v>2</v>
      </c>
      <c r="B133" s="102" t="s">
        <v>448</v>
      </c>
      <c r="C133" s="101">
        <v>135000</v>
      </c>
      <c r="D133" s="101">
        <v>177000</v>
      </c>
      <c r="E133" s="99">
        <v>0.125</v>
      </c>
      <c r="F133" s="104">
        <f t="shared" si="44"/>
        <v>9.5338983050847453E-2</v>
      </c>
      <c r="G133" s="101"/>
      <c r="H133" s="101"/>
      <c r="I133" s="101"/>
      <c r="J133" s="102" t="s">
        <v>448</v>
      </c>
      <c r="K133" s="101">
        <v>54800</v>
      </c>
      <c r="L133" s="101">
        <v>187000</v>
      </c>
      <c r="M133" s="101">
        <v>0.05</v>
      </c>
      <c r="N133" s="104">
        <f t="shared" si="45"/>
        <v>1.4652406417112299E-2</v>
      </c>
      <c r="O133" s="104"/>
      <c r="P133" s="104"/>
      <c r="Q133" s="101"/>
      <c r="R133" s="102" t="s">
        <v>448</v>
      </c>
      <c r="S133" s="101">
        <v>1920000</v>
      </c>
      <c r="T133" s="101">
        <v>3280000</v>
      </c>
      <c r="U133" s="101">
        <v>1.5</v>
      </c>
      <c r="V133" s="104">
        <f t="shared" si="46"/>
        <v>0.87804878048780477</v>
      </c>
      <c r="W133" s="104"/>
      <c r="X133" s="101"/>
      <c r="Y133" s="101"/>
      <c r="Z133" s="102" t="s">
        <v>448</v>
      </c>
      <c r="AA133" s="101">
        <v>546000</v>
      </c>
      <c r="AB133" s="101">
        <v>998000</v>
      </c>
      <c r="AC133" s="101">
        <v>0.5</v>
      </c>
      <c r="AD133" s="104">
        <f t="shared" si="47"/>
        <v>0.27354709418837675</v>
      </c>
    </row>
    <row r="134" spans="1:30" x14ac:dyDescent="0.2">
      <c r="A134" s="99">
        <v>2</v>
      </c>
      <c r="B134" s="102" t="s">
        <v>449</v>
      </c>
      <c r="C134" s="101">
        <v>135000</v>
      </c>
      <c r="D134" s="101">
        <v>181000</v>
      </c>
      <c r="E134" s="99">
        <v>0.125</v>
      </c>
      <c r="F134" s="104">
        <f t="shared" si="44"/>
        <v>9.3232044198895025E-2</v>
      </c>
      <c r="G134" s="101"/>
      <c r="H134" s="101"/>
      <c r="I134" s="101"/>
      <c r="J134" s="102" t="s">
        <v>449</v>
      </c>
      <c r="K134" s="101">
        <v>56600</v>
      </c>
      <c r="L134" s="101">
        <v>183000</v>
      </c>
      <c r="M134" s="101">
        <v>0.05</v>
      </c>
      <c r="N134" s="104">
        <f t="shared" si="45"/>
        <v>1.5464480874316941E-2</v>
      </c>
      <c r="O134" s="104"/>
      <c r="P134" s="104"/>
      <c r="Q134" s="101"/>
      <c r="R134" s="102" t="s">
        <v>449</v>
      </c>
      <c r="S134" s="101">
        <v>1960000</v>
      </c>
      <c r="T134" s="101">
        <v>3300000</v>
      </c>
      <c r="U134" s="101">
        <v>1.5</v>
      </c>
      <c r="V134" s="104">
        <f t="shared" si="46"/>
        <v>0.89090909090909098</v>
      </c>
      <c r="W134" s="104"/>
      <c r="X134" s="101"/>
      <c r="Y134" s="101"/>
      <c r="Z134" s="102" t="s">
        <v>449</v>
      </c>
      <c r="AA134" s="101">
        <v>546000</v>
      </c>
      <c r="AB134" s="101">
        <v>1010000</v>
      </c>
      <c r="AC134" s="101">
        <v>0.5</v>
      </c>
      <c r="AD134" s="104">
        <f t="shared" si="47"/>
        <v>0.27029702970297032</v>
      </c>
    </row>
    <row r="135" spans="1:30" x14ac:dyDescent="0.2">
      <c r="A135" s="99">
        <v>2</v>
      </c>
      <c r="B135" s="102" t="s">
        <v>450</v>
      </c>
      <c r="C135" s="101">
        <v>149000</v>
      </c>
      <c r="D135" s="101">
        <v>184000</v>
      </c>
      <c r="E135" s="99">
        <v>0.125</v>
      </c>
      <c r="F135" s="104">
        <f t="shared" si="44"/>
        <v>0.10122282608695653</v>
      </c>
      <c r="G135" s="101"/>
      <c r="H135" s="101"/>
      <c r="I135" s="101"/>
      <c r="J135" s="102" t="s">
        <v>450</v>
      </c>
      <c r="K135" s="101">
        <v>57700</v>
      </c>
      <c r="L135" s="101">
        <v>193000</v>
      </c>
      <c r="M135" s="101">
        <v>0.05</v>
      </c>
      <c r="N135" s="104">
        <f t="shared" si="45"/>
        <v>1.4948186528497409E-2</v>
      </c>
      <c r="O135" s="104"/>
      <c r="P135" s="104"/>
      <c r="Q135" s="101"/>
      <c r="R135" s="102" t="s">
        <v>450</v>
      </c>
      <c r="S135" s="101">
        <v>1940000</v>
      </c>
      <c r="T135" s="101">
        <v>3420000</v>
      </c>
      <c r="U135" s="101">
        <v>1.5</v>
      </c>
      <c r="V135" s="104">
        <f t="shared" si="46"/>
        <v>0.85087719298245612</v>
      </c>
      <c r="W135" s="104"/>
      <c r="X135" s="101"/>
      <c r="Y135" s="101"/>
      <c r="Z135" s="102" t="s">
        <v>450</v>
      </c>
      <c r="AA135" s="101">
        <v>551000</v>
      </c>
      <c r="AB135" s="101">
        <v>1050000</v>
      </c>
      <c r="AC135" s="101">
        <v>0.5</v>
      </c>
      <c r="AD135" s="104">
        <f t="shared" si="47"/>
        <v>0.26238095238095238</v>
      </c>
    </row>
    <row r="136" spans="1:30" x14ac:dyDescent="0.2">
      <c r="A136" s="99">
        <v>3</v>
      </c>
      <c r="B136" s="102" t="s">
        <v>451</v>
      </c>
      <c r="C136" s="101">
        <v>139000</v>
      </c>
      <c r="D136" s="101">
        <v>179000</v>
      </c>
      <c r="E136" s="99">
        <v>0.125</v>
      </c>
      <c r="F136" s="104">
        <f t="shared" si="44"/>
        <v>9.7067039106145253E-2</v>
      </c>
      <c r="G136" s="101"/>
      <c r="H136" s="101"/>
      <c r="I136" s="101"/>
      <c r="J136" s="102" t="s">
        <v>451</v>
      </c>
      <c r="K136" s="101">
        <v>57400</v>
      </c>
      <c r="L136" s="101">
        <v>187000</v>
      </c>
      <c r="M136" s="101">
        <v>0.05</v>
      </c>
      <c r="N136" s="104">
        <f t="shared" si="45"/>
        <v>1.5347593582887701E-2</v>
      </c>
      <c r="O136" s="104"/>
      <c r="P136" s="104"/>
      <c r="Q136" s="101"/>
      <c r="R136" s="102" t="s">
        <v>451</v>
      </c>
      <c r="S136" s="101">
        <v>1960000</v>
      </c>
      <c r="T136" s="101">
        <v>3320000</v>
      </c>
      <c r="U136" s="101">
        <v>1.5</v>
      </c>
      <c r="V136" s="104">
        <f t="shared" si="46"/>
        <v>0.88554216867469882</v>
      </c>
      <c r="W136" s="104"/>
      <c r="X136" s="101"/>
      <c r="Y136" s="101"/>
      <c r="Z136" s="102" t="s">
        <v>451</v>
      </c>
      <c r="AA136" s="101">
        <v>534000</v>
      </c>
      <c r="AB136" s="101">
        <v>1000000</v>
      </c>
      <c r="AC136" s="101">
        <v>0.5</v>
      </c>
      <c r="AD136" s="104">
        <f t="shared" si="47"/>
        <v>0.26700000000000002</v>
      </c>
    </row>
    <row r="137" spans="1:30" x14ac:dyDescent="0.2">
      <c r="A137" s="99">
        <v>3</v>
      </c>
      <c r="B137" s="102" t="s">
        <v>452</v>
      </c>
      <c r="C137" s="101">
        <v>139000</v>
      </c>
      <c r="D137" s="101">
        <v>178000</v>
      </c>
      <c r="E137" s="99">
        <v>0.125</v>
      </c>
      <c r="F137" s="104">
        <f t="shared" si="44"/>
        <v>9.76123595505618E-2</v>
      </c>
      <c r="G137" s="101"/>
      <c r="H137" s="101"/>
      <c r="I137" s="101"/>
      <c r="J137" s="102" t="s">
        <v>452</v>
      </c>
      <c r="K137" s="101">
        <v>55300</v>
      </c>
      <c r="L137" s="101">
        <v>180000</v>
      </c>
      <c r="M137" s="101">
        <v>0.05</v>
      </c>
      <c r="N137" s="104">
        <f t="shared" si="45"/>
        <v>1.5361111111111112E-2</v>
      </c>
      <c r="O137" s="104"/>
      <c r="P137" s="104"/>
      <c r="Q137" s="101"/>
      <c r="R137" s="102" t="s">
        <v>452</v>
      </c>
      <c r="S137" s="101">
        <v>1960000</v>
      </c>
      <c r="T137" s="101">
        <v>3300000</v>
      </c>
      <c r="U137" s="101">
        <v>1.5</v>
      </c>
      <c r="V137" s="104">
        <f t="shared" si="46"/>
        <v>0.89090909090909098</v>
      </c>
      <c r="W137" s="104"/>
      <c r="X137" s="101"/>
      <c r="Y137" s="101"/>
      <c r="Z137" s="102" t="s">
        <v>452</v>
      </c>
      <c r="AA137" s="101">
        <v>550000</v>
      </c>
      <c r="AB137" s="101">
        <v>985000</v>
      </c>
      <c r="AC137" s="101">
        <v>0.5</v>
      </c>
      <c r="AD137" s="104">
        <f t="shared" si="47"/>
        <v>0.27918781725888325</v>
      </c>
    </row>
    <row r="138" spans="1:30" x14ac:dyDescent="0.2">
      <c r="A138" s="99">
        <v>3</v>
      </c>
      <c r="B138" s="102" t="s">
        <v>453</v>
      </c>
      <c r="C138" s="101">
        <v>142000</v>
      </c>
      <c r="D138" s="101">
        <v>186000</v>
      </c>
      <c r="E138" s="99">
        <v>0.125</v>
      </c>
      <c r="F138" s="104">
        <f t="shared" si="44"/>
        <v>9.5430107526881719E-2</v>
      </c>
      <c r="G138" s="101"/>
      <c r="H138" s="101"/>
      <c r="I138" s="101"/>
      <c r="J138" s="102" t="s">
        <v>453</v>
      </c>
      <c r="K138" s="101">
        <v>54600</v>
      </c>
      <c r="L138" s="101">
        <v>197000</v>
      </c>
      <c r="M138" s="101">
        <v>0.05</v>
      </c>
      <c r="N138" s="104">
        <f t="shared" si="45"/>
        <v>1.3857868020304568E-2</v>
      </c>
      <c r="O138" s="104"/>
      <c r="P138" s="104"/>
      <c r="Q138" s="101"/>
      <c r="R138" s="102" t="s">
        <v>453</v>
      </c>
      <c r="S138" s="101">
        <v>1960000</v>
      </c>
      <c r="T138" s="101">
        <v>3440000</v>
      </c>
      <c r="U138" s="101">
        <v>1.5</v>
      </c>
      <c r="V138" s="104">
        <f t="shared" si="46"/>
        <v>0.85465116279069764</v>
      </c>
      <c r="W138" s="104"/>
      <c r="X138" s="101"/>
      <c r="Y138" s="101"/>
      <c r="Z138" s="102" t="s">
        <v>453</v>
      </c>
      <c r="AA138" s="101">
        <v>561000</v>
      </c>
      <c r="AB138" s="101">
        <v>1050000</v>
      </c>
      <c r="AC138" s="101">
        <v>0.5</v>
      </c>
      <c r="AD138" s="104">
        <f t="shared" si="47"/>
        <v>0.26714285714285713</v>
      </c>
    </row>
    <row r="139" spans="1:30" x14ac:dyDescent="0.2">
      <c r="A139" s="99">
        <v>3</v>
      </c>
      <c r="B139" s="102" t="s">
        <v>454</v>
      </c>
      <c r="C139" s="101">
        <v>143000</v>
      </c>
      <c r="D139" s="101">
        <v>177000</v>
      </c>
      <c r="E139" s="99">
        <v>0.125</v>
      </c>
      <c r="F139" s="104">
        <f t="shared" si="44"/>
        <v>0.10098870056497175</v>
      </c>
      <c r="G139" s="101"/>
      <c r="H139" s="101"/>
      <c r="I139" s="101"/>
      <c r="J139" s="102" t="s">
        <v>454</v>
      </c>
      <c r="K139" s="101">
        <v>55400</v>
      </c>
      <c r="L139" s="101">
        <v>183000</v>
      </c>
      <c r="M139" s="101">
        <v>0.05</v>
      </c>
      <c r="N139" s="104">
        <f t="shared" si="45"/>
        <v>1.5136612021857924E-2</v>
      </c>
      <c r="O139" s="104"/>
      <c r="P139" s="104"/>
      <c r="Q139" s="101"/>
      <c r="R139" s="102" t="s">
        <v>454</v>
      </c>
      <c r="S139" s="101">
        <v>1980000</v>
      </c>
      <c r="T139" s="101">
        <v>3310000</v>
      </c>
      <c r="U139" s="101">
        <v>1.5</v>
      </c>
      <c r="V139" s="104">
        <f t="shared" si="46"/>
        <v>0.89728096676737157</v>
      </c>
      <c r="W139" s="104"/>
      <c r="X139" s="101"/>
      <c r="Y139" s="101"/>
      <c r="Z139" s="102" t="s">
        <v>454</v>
      </c>
      <c r="AA139" s="101">
        <v>571000</v>
      </c>
      <c r="AB139" s="101">
        <v>1010000</v>
      </c>
      <c r="AC139" s="101">
        <v>0.5</v>
      </c>
      <c r="AD139" s="104">
        <f t="shared" si="47"/>
        <v>0.28267326732673265</v>
      </c>
    </row>
    <row r="140" spans="1:30" x14ac:dyDescent="0.2">
      <c r="A140" s="99">
        <v>3</v>
      </c>
      <c r="B140" s="102" t="s">
        <v>455</v>
      </c>
      <c r="C140" s="101">
        <v>144000</v>
      </c>
      <c r="D140" s="101">
        <v>182000</v>
      </c>
      <c r="E140" s="99">
        <v>0.125</v>
      </c>
      <c r="F140" s="104">
        <f t="shared" si="44"/>
        <v>9.8901098901098897E-2</v>
      </c>
      <c r="G140" s="101"/>
      <c r="H140" s="101"/>
      <c r="I140" s="101"/>
      <c r="J140" s="102" t="s">
        <v>455</v>
      </c>
      <c r="K140" s="101">
        <v>56400</v>
      </c>
      <c r="L140" s="101">
        <v>191000</v>
      </c>
      <c r="M140" s="101">
        <v>0.05</v>
      </c>
      <c r="N140" s="104">
        <f t="shared" si="45"/>
        <v>1.4764397905759164E-2</v>
      </c>
      <c r="O140" s="104"/>
      <c r="P140" s="104"/>
      <c r="Q140" s="101"/>
      <c r="R140" s="102" t="s">
        <v>455</v>
      </c>
      <c r="S140" s="101">
        <v>1950000</v>
      </c>
      <c r="T140" s="101">
        <v>3340000</v>
      </c>
      <c r="U140" s="101">
        <v>1.5</v>
      </c>
      <c r="V140" s="104">
        <f t="shared" si="46"/>
        <v>0.87574850299401197</v>
      </c>
      <c r="W140" s="104"/>
      <c r="X140" s="101"/>
      <c r="Y140" s="101"/>
      <c r="Z140" s="102" t="s">
        <v>455</v>
      </c>
      <c r="AA140" s="101">
        <v>573000</v>
      </c>
      <c r="AB140" s="101">
        <v>1030000</v>
      </c>
      <c r="AC140" s="101">
        <v>0.5</v>
      </c>
      <c r="AD140" s="104">
        <f t="shared" si="47"/>
        <v>0.27815533980582524</v>
      </c>
    </row>
    <row r="141" spans="1:30" x14ac:dyDescent="0.2">
      <c r="A141" s="99">
        <v>3</v>
      </c>
      <c r="B141" s="102" t="s">
        <v>456</v>
      </c>
      <c r="C141" s="101">
        <v>144000</v>
      </c>
      <c r="D141" s="101">
        <v>186000</v>
      </c>
      <c r="E141" s="99">
        <v>0.125</v>
      </c>
      <c r="F141" s="104">
        <f t="shared" si="44"/>
        <v>9.6774193548387094E-2</v>
      </c>
      <c r="G141" s="101"/>
      <c r="H141" s="101"/>
      <c r="I141" s="101"/>
      <c r="J141" s="102" t="s">
        <v>456</v>
      </c>
      <c r="K141" s="101">
        <v>57400</v>
      </c>
      <c r="L141" s="101">
        <v>195000</v>
      </c>
      <c r="M141" s="101">
        <v>0.05</v>
      </c>
      <c r="N141" s="104">
        <f t="shared" si="45"/>
        <v>1.4717948717948718E-2</v>
      </c>
      <c r="O141" s="104"/>
      <c r="P141" s="104"/>
      <c r="Q141" s="101"/>
      <c r="R141" s="102" t="s">
        <v>456</v>
      </c>
      <c r="S141" s="101">
        <v>1860000</v>
      </c>
      <c r="T141" s="101">
        <v>3310000</v>
      </c>
      <c r="U141" s="101">
        <v>1.5</v>
      </c>
      <c r="V141" s="104">
        <f t="shared" si="46"/>
        <v>0.8429003021148036</v>
      </c>
      <c r="W141" s="104"/>
      <c r="X141" s="101"/>
      <c r="Y141" s="101"/>
      <c r="Z141" s="102" t="s">
        <v>456</v>
      </c>
      <c r="AA141" s="101">
        <v>531000</v>
      </c>
      <c r="AB141" s="101">
        <v>1030000</v>
      </c>
      <c r="AC141" s="101">
        <v>0.5</v>
      </c>
      <c r="AD141" s="104">
        <f t="shared" si="47"/>
        <v>0.25776699029126215</v>
      </c>
    </row>
    <row r="142" spans="1:30" x14ac:dyDescent="0.2">
      <c r="B142" s="102" t="s">
        <v>399</v>
      </c>
      <c r="C142" s="104">
        <f>AVERAGE(C124:C141)</f>
        <v>140944.44444444444</v>
      </c>
      <c r="D142" s="104">
        <f>AVERAGE(D124:D141)</f>
        <v>181555.55555555556</v>
      </c>
      <c r="F142" s="104">
        <f>AVERAGE(F124:F141)</f>
        <v>9.7046862453015775E-2</v>
      </c>
      <c r="G142" s="101"/>
      <c r="H142" s="101"/>
      <c r="I142" s="101"/>
      <c r="J142" s="102" t="s">
        <v>399</v>
      </c>
      <c r="K142" s="104">
        <f>AVERAGE(K124:K141)</f>
        <v>55711.111111111109</v>
      </c>
      <c r="L142" s="104">
        <f>AVERAGE(L124:L141)</f>
        <v>189166.66666666666</v>
      </c>
      <c r="N142" s="104">
        <f>AVERAGE(N124:N141)</f>
        <v>1.4734725506441618E-2</v>
      </c>
      <c r="O142" s="104"/>
      <c r="P142" s="104"/>
      <c r="Q142" s="101"/>
      <c r="R142" s="102" t="s">
        <v>399</v>
      </c>
      <c r="S142" s="104">
        <f>AVERAGE(S124:S141)</f>
        <v>1947777.7777777778</v>
      </c>
      <c r="T142" s="104">
        <f>AVERAGE(T124:T141)</f>
        <v>3354444.4444444445</v>
      </c>
      <c r="V142" s="104">
        <f>AVERAGE(V124:V141)</f>
        <v>0.87116896421409074</v>
      </c>
      <c r="W142" s="104"/>
      <c r="X142" s="101"/>
      <c r="Y142" s="101"/>
      <c r="Z142" s="102" t="s">
        <v>399</v>
      </c>
      <c r="AA142" s="104">
        <f>AVERAGE(AA124:AA141)</f>
        <v>552722.22222222225</v>
      </c>
      <c r="AB142" s="104">
        <f>AVERAGE(AB124:AB141)</f>
        <v>1026277.7777777778</v>
      </c>
      <c r="AD142" s="104">
        <f>AVERAGE(AD124:AD141)</f>
        <v>0.26943288495143503</v>
      </c>
    </row>
    <row r="143" spans="1:30" x14ac:dyDescent="0.2">
      <c r="B143" s="102" t="s">
        <v>400</v>
      </c>
      <c r="C143" s="104">
        <f>_xlfn.STDEV.P(C124:C141)</f>
        <v>3792.8620419329518</v>
      </c>
      <c r="D143" s="104">
        <f>_xlfn.STDEV.P(D124:D141)</f>
        <v>3386.6112564729269</v>
      </c>
      <c r="F143" s="104">
        <f>_xlfn.STDEV.P(F124:F141)</f>
        <v>2.2401773363285474E-3</v>
      </c>
      <c r="G143" s="101"/>
      <c r="H143" s="101"/>
      <c r="I143" s="101"/>
      <c r="J143" s="102" t="s">
        <v>400</v>
      </c>
      <c r="K143" s="104">
        <f>_xlfn.STDEV.P(K124:K141)</f>
        <v>1375.9396340476605</v>
      </c>
      <c r="L143" s="104">
        <f>_xlfn.STDEV.P(L124:L141)</f>
        <v>5145.1163468110444</v>
      </c>
      <c r="N143" s="104">
        <f>_xlfn.STDEV.P(N124:N141)</f>
        <v>4.9356983464369825E-4</v>
      </c>
      <c r="O143" s="104"/>
      <c r="P143" s="104"/>
      <c r="Q143" s="101"/>
      <c r="R143" s="102" t="s">
        <v>400</v>
      </c>
      <c r="S143" s="104">
        <f>_xlfn.STDEV.P(S124:S141)</f>
        <v>27999.118151898118</v>
      </c>
      <c r="T143" s="104">
        <f>_xlfn.STDEV.P(T124:T141)</f>
        <v>50356.751971665151</v>
      </c>
      <c r="V143" s="104">
        <f>_xlfn.STDEV.P(V124:V141)</f>
        <v>1.7639307170913603E-2</v>
      </c>
      <c r="W143" s="104"/>
      <c r="X143" s="101"/>
      <c r="Y143" s="101"/>
      <c r="Z143" s="102" t="s">
        <v>400</v>
      </c>
      <c r="AA143" s="104">
        <f>_xlfn.STDEV.P(AA124:AA141)</f>
        <v>11493.019889169231</v>
      </c>
      <c r="AB143" s="104">
        <f>_xlfn.STDEV.P(AB124:AB141)</f>
        <v>24607.59944848916</v>
      </c>
      <c r="AD143" s="104">
        <f>_xlfn.STDEV.P(AD124:AD141)</f>
        <v>8.2983518779780174E-3</v>
      </c>
    </row>
    <row r="144" spans="1:30" x14ac:dyDescent="0.2">
      <c r="B144" s="102" t="s">
        <v>401</v>
      </c>
      <c r="C144" s="101">
        <f>100*_xlfn.STDEV.P(C124:C141)/AVERAGE(C124:C141)</f>
        <v>2.6910333762236158</v>
      </c>
      <c r="D144" s="101">
        <f>100*_xlfn.STDEV.P(D124:D141)/AVERAGE(D124:D141)</f>
        <v>1.8653305574208288</v>
      </c>
      <c r="F144" s="101">
        <f>100*_xlfn.STDEV.P(F124:F141)/AVERAGE(F124:F141)</f>
        <v>2.3083459678184917</v>
      </c>
      <c r="G144" s="101"/>
      <c r="H144" s="101"/>
      <c r="I144" s="101"/>
      <c r="J144" s="102" t="s">
        <v>401</v>
      </c>
      <c r="K144" s="101">
        <f>100*_xlfn.STDEV.P(K124:K141)/AVERAGE(K124:K141)</f>
        <v>2.4697759685737823</v>
      </c>
      <c r="L144" s="101">
        <f>100*_xlfn.STDEV.P(L124:L141)/AVERAGE(L124:L141)</f>
        <v>2.7198852934683937</v>
      </c>
      <c r="N144" s="101">
        <f>100*_xlfn.STDEV.P(N124:N141)/AVERAGE(N124:N141)</f>
        <v>3.3497049838351116</v>
      </c>
      <c r="O144" s="101"/>
      <c r="P144" s="101"/>
      <c r="Q144" s="101"/>
      <c r="R144" s="102" t="s">
        <v>401</v>
      </c>
      <c r="S144" s="101">
        <f>100*_xlfn.STDEV.P(S124:S141)/AVERAGE(S124:S141)</f>
        <v>1.4374903785914608</v>
      </c>
      <c r="T144" s="101">
        <f>100*_xlfn.STDEV.P(T124:T141)/AVERAGE(T124:T141)</f>
        <v>1.5011949908744167</v>
      </c>
      <c r="V144" s="101">
        <f>100*_xlfn.STDEV.P(V124:V141)/AVERAGE(V124:V141)</f>
        <v>2.0247859939347799</v>
      </c>
      <c r="W144" s="101"/>
      <c r="X144" s="101"/>
      <c r="Y144" s="101"/>
      <c r="Z144" s="102" t="s">
        <v>401</v>
      </c>
      <c r="AA144" s="101">
        <f>100*_xlfn.STDEV.P(AA124:AA141)/AVERAGE(AA124:AA141)</f>
        <v>2.0793482561568615</v>
      </c>
      <c r="AB144" s="101">
        <f>100*_xlfn.STDEV.P(AB124:AB141)/AVERAGE(AB124:AB141)</f>
        <v>2.3977523416489195</v>
      </c>
      <c r="AD144" s="101">
        <f>100*_xlfn.STDEV.P(AD124:AD141)/AVERAGE(AD124:AD141)</f>
        <v>3.0799328298302511</v>
      </c>
    </row>
    <row r="145" spans="1:30" x14ac:dyDescent="0.2">
      <c r="B145" s="102"/>
      <c r="C145" s="101"/>
      <c r="D145" s="101"/>
      <c r="F145" s="101"/>
      <c r="G145" s="101"/>
      <c r="H145" s="101"/>
      <c r="I145" s="101"/>
      <c r="J145" s="102"/>
      <c r="K145" s="101"/>
      <c r="L145" s="101"/>
      <c r="M145" s="101"/>
      <c r="N145" s="101"/>
      <c r="O145" s="101"/>
      <c r="P145" s="101"/>
      <c r="Q145" s="101"/>
      <c r="R145" s="102"/>
      <c r="S145" s="101"/>
      <c r="T145" s="101"/>
      <c r="U145" s="101"/>
      <c r="V145" s="101"/>
      <c r="W145" s="101"/>
      <c r="X145" s="101"/>
      <c r="Y145" s="101"/>
      <c r="Z145" s="102"/>
      <c r="AA145" s="101"/>
      <c r="AB145" s="101"/>
      <c r="AC145" s="101"/>
      <c r="AD145" s="101"/>
    </row>
    <row r="146" spans="1:30" x14ac:dyDescent="0.2">
      <c r="B146" s="102"/>
      <c r="C146" s="101"/>
      <c r="D146" s="101"/>
      <c r="F146" s="101"/>
      <c r="G146" s="101"/>
      <c r="H146" s="101"/>
      <c r="I146" s="101"/>
      <c r="J146" s="102"/>
      <c r="K146" s="101"/>
      <c r="L146" s="101"/>
      <c r="M146" s="101"/>
      <c r="N146" s="101"/>
      <c r="O146" s="101"/>
      <c r="P146" s="101"/>
      <c r="Q146" s="101"/>
      <c r="R146" s="102"/>
      <c r="S146" s="101"/>
      <c r="T146" s="101"/>
      <c r="U146" s="101"/>
      <c r="V146" s="101"/>
      <c r="W146" s="101"/>
      <c r="X146" s="101"/>
      <c r="Y146" s="101"/>
      <c r="Z146" s="102"/>
      <c r="AA146" s="101"/>
      <c r="AB146" s="101"/>
      <c r="AC146" s="101"/>
    </row>
    <row r="147" spans="1:30" ht="15" customHeight="1" x14ac:dyDescent="0.2">
      <c r="B147" s="100"/>
      <c r="C147" s="101" t="s">
        <v>18</v>
      </c>
      <c r="D147" s="101" t="s">
        <v>337</v>
      </c>
      <c r="E147" s="101" t="s">
        <v>337</v>
      </c>
      <c r="F147" s="101" t="s">
        <v>18</v>
      </c>
      <c r="G147" s="101"/>
      <c r="H147" s="101"/>
      <c r="I147" s="101"/>
      <c r="J147" s="100"/>
      <c r="K147" s="101" t="s">
        <v>19</v>
      </c>
      <c r="L147" s="101" t="s">
        <v>340</v>
      </c>
      <c r="M147" s="101" t="s">
        <v>340</v>
      </c>
      <c r="N147" s="101" t="s">
        <v>19</v>
      </c>
      <c r="O147" s="101"/>
      <c r="P147" s="101"/>
      <c r="Q147" s="101"/>
      <c r="R147" s="100"/>
      <c r="S147" s="101" t="s">
        <v>20</v>
      </c>
      <c r="T147" s="101" t="s">
        <v>341</v>
      </c>
      <c r="U147" s="101" t="s">
        <v>341</v>
      </c>
      <c r="V147" s="101" t="s">
        <v>20</v>
      </c>
      <c r="W147" s="101"/>
      <c r="X147" s="101"/>
      <c r="Y147" s="101"/>
      <c r="Z147" s="100"/>
      <c r="AA147" s="101" t="s">
        <v>21</v>
      </c>
      <c r="AB147" s="101" t="s">
        <v>342</v>
      </c>
      <c r="AC147" s="101" t="s">
        <v>342</v>
      </c>
      <c r="AD147" s="101" t="s">
        <v>21</v>
      </c>
    </row>
    <row r="148" spans="1:30" ht="15" customHeight="1" x14ac:dyDescent="0.2">
      <c r="B148" s="100"/>
      <c r="C148" s="101" t="s">
        <v>343</v>
      </c>
      <c r="D148" s="101" t="s">
        <v>343</v>
      </c>
      <c r="E148" s="101" t="s">
        <v>344</v>
      </c>
      <c r="F148" s="101" t="s">
        <v>344</v>
      </c>
      <c r="G148" s="101"/>
      <c r="H148" s="101"/>
      <c r="I148" s="101"/>
      <c r="J148" s="100"/>
      <c r="K148" s="101" t="s">
        <v>343</v>
      </c>
      <c r="L148" s="101" t="s">
        <v>343</v>
      </c>
      <c r="M148" s="101" t="s">
        <v>344</v>
      </c>
      <c r="N148" s="101" t="s">
        <v>344</v>
      </c>
      <c r="O148" s="101"/>
      <c r="P148" s="101"/>
      <c r="Q148" s="101"/>
      <c r="R148" s="100"/>
      <c r="S148" s="101" t="s">
        <v>343</v>
      </c>
      <c r="T148" s="101" t="s">
        <v>343</v>
      </c>
      <c r="U148" s="101" t="s">
        <v>344</v>
      </c>
      <c r="V148" s="101" t="s">
        <v>344</v>
      </c>
      <c r="W148" s="101"/>
      <c r="X148" s="101"/>
      <c r="Y148" s="101"/>
      <c r="Z148" s="100"/>
      <c r="AA148" s="101" t="s">
        <v>343</v>
      </c>
      <c r="AB148" s="101" t="s">
        <v>343</v>
      </c>
      <c r="AC148" s="101" t="s">
        <v>344</v>
      </c>
      <c r="AD148" s="101" t="s">
        <v>344</v>
      </c>
    </row>
    <row r="149" spans="1:30" x14ac:dyDescent="0.2">
      <c r="A149" s="99">
        <v>1</v>
      </c>
      <c r="B149" s="102" t="s">
        <v>457</v>
      </c>
      <c r="C149" s="101">
        <v>230000</v>
      </c>
      <c r="D149" s="101">
        <v>164000</v>
      </c>
      <c r="E149" s="99">
        <v>0.125</v>
      </c>
      <c r="F149" s="104">
        <f t="shared" ref="F149:F166" si="48">C149/D149*E149</f>
        <v>0.17530487804878048</v>
      </c>
      <c r="G149" s="101"/>
      <c r="H149" s="101"/>
      <c r="I149" s="101"/>
      <c r="J149" s="102" t="s">
        <v>457</v>
      </c>
      <c r="K149" s="101">
        <v>107000</v>
      </c>
      <c r="L149" s="101">
        <v>192000</v>
      </c>
      <c r="M149" s="101">
        <v>0.05</v>
      </c>
      <c r="N149" s="104">
        <f t="shared" ref="N149:N166" si="49">K149/L149*M149</f>
        <v>2.7864583333333331E-2</v>
      </c>
      <c r="O149" s="104"/>
      <c r="P149" s="104"/>
      <c r="Q149" s="101"/>
      <c r="R149" s="102" t="s">
        <v>457</v>
      </c>
      <c r="S149" s="101">
        <v>5180000</v>
      </c>
      <c r="T149" s="101">
        <v>4120000</v>
      </c>
      <c r="U149" s="101">
        <v>1.5</v>
      </c>
      <c r="V149" s="104">
        <f t="shared" ref="V149:V166" si="50">S149/T149*U149</f>
        <v>1.8859223300970875</v>
      </c>
      <c r="W149" s="104"/>
      <c r="X149" s="101"/>
      <c r="Y149" s="101"/>
      <c r="Z149" s="102" t="s">
        <v>457</v>
      </c>
      <c r="AA149" s="101">
        <v>1180000</v>
      </c>
      <c r="AB149" s="101">
        <v>1030000</v>
      </c>
      <c r="AC149" s="101">
        <v>0.5</v>
      </c>
      <c r="AD149" s="104">
        <f t="shared" ref="AD149:AD166" si="51">AA149/AB149*AC149</f>
        <v>0.57281553398058249</v>
      </c>
    </row>
    <row r="150" spans="1:30" x14ac:dyDescent="0.2">
      <c r="A150" s="99">
        <v>1</v>
      </c>
      <c r="B150" s="102" t="s">
        <v>458</v>
      </c>
      <c r="C150" s="101">
        <v>231000</v>
      </c>
      <c r="D150" s="101">
        <v>157000</v>
      </c>
      <c r="E150" s="99">
        <v>0.125</v>
      </c>
      <c r="F150" s="104">
        <f t="shared" si="48"/>
        <v>0.18391719745222929</v>
      </c>
      <c r="G150" s="101"/>
      <c r="H150" s="101"/>
      <c r="I150" s="101"/>
      <c r="J150" s="102" t="s">
        <v>458</v>
      </c>
      <c r="K150" s="101">
        <v>118000</v>
      </c>
      <c r="L150" s="101">
        <v>197000</v>
      </c>
      <c r="M150" s="101">
        <v>0.05</v>
      </c>
      <c r="N150" s="104">
        <f t="shared" si="49"/>
        <v>2.9949238578680204E-2</v>
      </c>
      <c r="O150" s="104"/>
      <c r="P150" s="104"/>
      <c r="Q150" s="101"/>
      <c r="R150" s="102" t="s">
        <v>458</v>
      </c>
      <c r="S150" s="101">
        <v>5370000</v>
      </c>
      <c r="T150" s="101">
        <v>4160000</v>
      </c>
      <c r="U150" s="101">
        <v>1.5</v>
      </c>
      <c r="V150" s="104">
        <f t="shared" si="50"/>
        <v>1.9362980769230769</v>
      </c>
      <c r="W150" s="104"/>
      <c r="X150" s="101"/>
      <c r="Y150" s="101"/>
      <c r="Z150" s="102" t="s">
        <v>458</v>
      </c>
      <c r="AA150" s="101">
        <v>1240000</v>
      </c>
      <c r="AB150" s="101">
        <v>1020000</v>
      </c>
      <c r="AC150" s="101">
        <v>0.5</v>
      </c>
      <c r="AD150" s="104">
        <f t="shared" si="51"/>
        <v>0.60784313725490191</v>
      </c>
    </row>
    <row r="151" spans="1:30" x14ac:dyDescent="0.2">
      <c r="A151" s="99">
        <v>1</v>
      </c>
      <c r="B151" s="102" t="s">
        <v>459</v>
      </c>
      <c r="C151" s="101">
        <v>237000</v>
      </c>
      <c r="D151" s="101">
        <v>164000</v>
      </c>
      <c r="E151" s="99">
        <v>0.125</v>
      </c>
      <c r="F151" s="104">
        <f t="shared" si="48"/>
        <v>0.18064024390243902</v>
      </c>
      <c r="G151" s="101"/>
      <c r="H151" s="101"/>
      <c r="I151" s="101"/>
      <c r="J151" s="102" t="s">
        <v>459</v>
      </c>
      <c r="K151" s="101">
        <v>119000</v>
      </c>
      <c r="L151" s="101">
        <v>199000</v>
      </c>
      <c r="M151" s="101">
        <v>0.05</v>
      </c>
      <c r="N151" s="104">
        <f t="shared" si="49"/>
        <v>2.9899497487437188E-2</v>
      </c>
      <c r="O151" s="104"/>
      <c r="P151" s="104"/>
      <c r="Q151" s="101"/>
      <c r="R151" s="102" t="s">
        <v>459</v>
      </c>
      <c r="S151" s="101">
        <v>5350000</v>
      </c>
      <c r="T151" s="101">
        <v>4120000</v>
      </c>
      <c r="U151" s="101">
        <v>1.5</v>
      </c>
      <c r="V151" s="104">
        <f t="shared" si="50"/>
        <v>1.9478155339805825</v>
      </c>
      <c r="W151" s="104"/>
      <c r="X151" s="101"/>
      <c r="Y151" s="101"/>
      <c r="Z151" s="102" t="s">
        <v>459</v>
      </c>
      <c r="AA151" s="101">
        <v>1230000</v>
      </c>
      <c r="AB151" s="101">
        <v>1040000</v>
      </c>
      <c r="AC151" s="101">
        <v>0.5</v>
      </c>
      <c r="AD151" s="104">
        <f t="shared" si="51"/>
        <v>0.59134615384615385</v>
      </c>
    </row>
    <row r="152" spans="1:30" x14ac:dyDescent="0.2">
      <c r="A152" s="99">
        <v>1</v>
      </c>
      <c r="B152" s="102" t="s">
        <v>460</v>
      </c>
      <c r="C152" s="101">
        <v>234000</v>
      </c>
      <c r="D152" s="101">
        <v>162000</v>
      </c>
      <c r="E152" s="99">
        <v>0.125</v>
      </c>
      <c r="F152" s="104">
        <f t="shared" si="48"/>
        <v>0.18055555555555555</v>
      </c>
      <c r="G152" s="101"/>
      <c r="H152" s="101"/>
      <c r="I152" s="101"/>
      <c r="J152" s="102" t="s">
        <v>460</v>
      </c>
      <c r="K152" s="101">
        <v>115000</v>
      </c>
      <c r="L152" s="101">
        <v>192000</v>
      </c>
      <c r="M152" s="101">
        <v>0.05</v>
      </c>
      <c r="N152" s="104">
        <f t="shared" si="49"/>
        <v>2.9947916666666671E-2</v>
      </c>
      <c r="O152" s="104"/>
      <c r="P152" s="104"/>
      <c r="Q152" s="101"/>
      <c r="R152" s="102" t="s">
        <v>460</v>
      </c>
      <c r="S152" s="101">
        <v>5330000</v>
      </c>
      <c r="T152" s="101">
        <v>4030000</v>
      </c>
      <c r="U152" s="101">
        <v>1.5</v>
      </c>
      <c r="V152" s="104">
        <f t="shared" si="50"/>
        <v>1.9838709677419355</v>
      </c>
      <c r="W152" s="104"/>
      <c r="X152" s="101"/>
      <c r="Y152" s="101"/>
      <c r="Z152" s="102" t="s">
        <v>460</v>
      </c>
      <c r="AA152" s="101">
        <v>1190000</v>
      </c>
      <c r="AB152" s="101">
        <v>1000000</v>
      </c>
      <c r="AC152" s="101">
        <v>0.5</v>
      </c>
      <c r="AD152" s="104">
        <f t="shared" si="51"/>
        <v>0.59499999999999997</v>
      </c>
    </row>
    <row r="153" spans="1:30" x14ac:dyDescent="0.2">
      <c r="A153" s="99">
        <v>1</v>
      </c>
      <c r="B153" s="102" t="s">
        <v>461</v>
      </c>
      <c r="C153" s="101">
        <v>235000</v>
      </c>
      <c r="D153" s="101">
        <v>166000</v>
      </c>
      <c r="E153" s="99">
        <v>0.125</v>
      </c>
      <c r="F153" s="104">
        <f t="shared" si="48"/>
        <v>0.17695783132530121</v>
      </c>
      <c r="G153" s="101"/>
      <c r="H153" s="101"/>
      <c r="I153" s="101"/>
      <c r="J153" s="102" t="s">
        <v>461</v>
      </c>
      <c r="K153" s="101">
        <v>123000</v>
      </c>
      <c r="L153" s="101">
        <v>200000</v>
      </c>
      <c r="M153" s="101">
        <v>0.05</v>
      </c>
      <c r="N153" s="104">
        <f t="shared" si="49"/>
        <v>3.075E-2</v>
      </c>
      <c r="O153" s="104"/>
      <c r="P153" s="104"/>
      <c r="Q153" s="101"/>
      <c r="R153" s="102" t="s">
        <v>461</v>
      </c>
      <c r="S153" s="101">
        <v>5400000</v>
      </c>
      <c r="T153" s="101">
        <v>4280000</v>
      </c>
      <c r="U153" s="101">
        <v>1.5</v>
      </c>
      <c r="V153" s="104">
        <f t="shared" si="50"/>
        <v>1.8925233644859814</v>
      </c>
      <c r="W153" s="104"/>
      <c r="X153" s="101"/>
      <c r="Y153" s="101"/>
      <c r="Z153" s="102" t="s">
        <v>461</v>
      </c>
      <c r="AA153" s="101">
        <v>1280000</v>
      </c>
      <c r="AB153" s="101">
        <v>1050000</v>
      </c>
      <c r="AC153" s="101">
        <v>0.5</v>
      </c>
      <c r="AD153" s="104">
        <f t="shared" si="51"/>
        <v>0.60952380952380958</v>
      </c>
    </row>
    <row r="154" spans="1:30" x14ac:dyDescent="0.2">
      <c r="A154" s="99">
        <v>1</v>
      </c>
      <c r="B154" s="102" t="s">
        <v>462</v>
      </c>
      <c r="C154" s="101">
        <v>229000</v>
      </c>
      <c r="D154" s="101">
        <v>160000</v>
      </c>
      <c r="E154" s="99">
        <v>0.125</v>
      </c>
      <c r="F154" s="104">
        <f t="shared" si="48"/>
        <v>0.17890624999999999</v>
      </c>
      <c r="G154" s="101"/>
      <c r="H154" s="101"/>
      <c r="I154" s="101"/>
      <c r="J154" s="102" t="s">
        <v>462</v>
      </c>
      <c r="K154" s="101">
        <v>115000</v>
      </c>
      <c r="L154" s="101">
        <v>197000</v>
      </c>
      <c r="M154" s="101">
        <v>0.05</v>
      </c>
      <c r="N154" s="104">
        <f t="shared" si="49"/>
        <v>2.9187817258883249E-2</v>
      </c>
      <c r="O154" s="104"/>
      <c r="P154" s="104"/>
      <c r="Q154" s="101"/>
      <c r="R154" s="102" t="s">
        <v>462</v>
      </c>
      <c r="S154" s="101">
        <v>5160000</v>
      </c>
      <c r="T154" s="101">
        <v>4110000</v>
      </c>
      <c r="U154" s="101">
        <v>1.5</v>
      </c>
      <c r="V154" s="104">
        <f t="shared" si="50"/>
        <v>1.8832116788321169</v>
      </c>
      <c r="W154" s="104"/>
      <c r="X154" s="101"/>
      <c r="Y154" s="101"/>
      <c r="Z154" s="102" t="s">
        <v>462</v>
      </c>
      <c r="AA154" s="101">
        <v>1190000</v>
      </c>
      <c r="AB154" s="101">
        <v>984000</v>
      </c>
      <c r="AC154" s="101">
        <v>0.5</v>
      </c>
      <c r="AD154" s="104">
        <f t="shared" si="51"/>
        <v>0.60467479674796742</v>
      </c>
    </row>
    <row r="155" spans="1:30" x14ac:dyDescent="0.2">
      <c r="A155" s="99">
        <v>2</v>
      </c>
      <c r="B155" s="102" t="s">
        <v>463</v>
      </c>
      <c r="C155" s="101">
        <v>228000</v>
      </c>
      <c r="D155" s="101">
        <v>161000</v>
      </c>
      <c r="E155" s="99">
        <v>0.125</v>
      </c>
      <c r="F155" s="104">
        <f t="shared" si="48"/>
        <v>0.17701863354037267</v>
      </c>
      <c r="G155" s="101"/>
      <c r="H155" s="101"/>
      <c r="I155" s="101"/>
      <c r="J155" s="102" t="s">
        <v>463</v>
      </c>
      <c r="K155" s="101">
        <v>111000</v>
      </c>
      <c r="L155" s="101">
        <v>198000</v>
      </c>
      <c r="M155" s="101">
        <v>0.05</v>
      </c>
      <c r="N155" s="104">
        <f t="shared" si="49"/>
        <v>2.803030303030303E-2</v>
      </c>
      <c r="O155" s="104"/>
      <c r="P155" s="104"/>
      <c r="Q155" s="101"/>
      <c r="R155" s="102" t="s">
        <v>463</v>
      </c>
      <c r="S155" s="101">
        <v>5190000</v>
      </c>
      <c r="T155" s="101">
        <v>4150000</v>
      </c>
      <c r="U155" s="101">
        <v>1.5</v>
      </c>
      <c r="V155" s="104">
        <f t="shared" si="50"/>
        <v>1.8759036144578314</v>
      </c>
      <c r="W155" s="104"/>
      <c r="X155" s="101"/>
      <c r="Y155" s="101"/>
      <c r="Z155" s="102" t="s">
        <v>463</v>
      </c>
      <c r="AA155" s="101">
        <v>1180000</v>
      </c>
      <c r="AB155" s="101">
        <v>1010000</v>
      </c>
      <c r="AC155" s="101">
        <v>0.5</v>
      </c>
      <c r="AD155" s="104">
        <f t="shared" si="51"/>
        <v>0.58415841584158412</v>
      </c>
    </row>
    <row r="156" spans="1:30" x14ac:dyDescent="0.2">
      <c r="A156" s="99">
        <v>2</v>
      </c>
      <c r="B156" s="102" t="s">
        <v>464</v>
      </c>
      <c r="C156" s="101">
        <v>232000</v>
      </c>
      <c r="D156" s="101">
        <v>159000</v>
      </c>
      <c r="E156" s="99">
        <v>0.125</v>
      </c>
      <c r="F156" s="104">
        <f t="shared" si="48"/>
        <v>0.18238993710691823</v>
      </c>
      <c r="G156" s="101"/>
      <c r="H156" s="101"/>
      <c r="I156" s="101"/>
      <c r="J156" s="102" t="s">
        <v>464</v>
      </c>
      <c r="K156" s="101">
        <v>118000</v>
      </c>
      <c r="L156" s="101">
        <v>190000</v>
      </c>
      <c r="M156" s="101">
        <v>0.05</v>
      </c>
      <c r="N156" s="104">
        <f t="shared" si="49"/>
        <v>3.1052631578947373E-2</v>
      </c>
      <c r="O156" s="104"/>
      <c r="P156" s="104"/>
      <c r="Q156" s="101"/>
      <c r="R156" s="102" t="s">
        <v>464</v>
      </c>
      <c r="S156" s="101">
        <v>5530000</v>
      </c>
      <c r="T156" s="101">
        <v>4210000</v>
      </c>
      <c r="U156" s="101">
        <v>1.5</v>
      </c>
      <c r="V156" s="104">
        <f t="shared" si="50"/>
        <v>1.9703087885985746</v>
      </c>
      <c r="W156" s="104"/>
      <c r="X156" s="101"/>
      <c r="Y156" s="101"/>
      <c r="Z156" s="102" t="s">
        <v>464</v>
      </c>
      <c r="AA156" s="101">
        <v>1220000</v>
      </c>
      <c r="AB156" s="101">
        <v>998000</v>
      </c>
      <c r="AC156" s="101">
        <v>0.5</v>
      </c>
      <c r="AD156" s="104">
        <f t="shared" si="51"/>
        <v>0.6112224448897795</v>
      </c>
    </row>
    <row r="157" spans="1:30" x14ac:dyDescent="0.2">
      <c r="A157" s="99">
        <v>2</v>
      </c>
      <c r="B157" s="102" t="s">
        <v>465</v>
      </c>
      <c r="C157" s="101">
        <v>233000</v>
      </c>
      <c r="D157" s="101">
        <v>164000</v>
      </c>
      <c r="E157" s="99">
        <v>0.125</v>
      </c>
      <c r="F157" s="104">
        <f t="shared" si="48"/>
        <v>0.17759146341463414</v>
      </c>
      <c r="G157" s="101"/>
      <c r="H157" s="101"/>
      <c r="I157" s="101"/>
      <c r="J157" s="102" t="s">
        <v>465</v>
      </c>
      <c r="K157" s="101">
        <v>118000</v>
      </c>
      <c r="L157" s="101">
        <v>193000</v>
      </c>
      <c r="M157" s="101">
        <v>0.05</v>
      </c>
      <c r="N157" s="104">
        <f t="shared" si="49"/>
        <v>3.0569948186528497E-2</v>
      </c>
      <c r="O157" s="104"/>
      <c r="P157" s="104"/>
      <c r="Q157" s="101"/>
      <c r="R157" s="102" t="s">
        <v>465</v>
      </c>
      <c r="S157" s="101">
        <v>5400000</v>
      </c>
      <c r="T157" s="101">
        <v>4080000</v>
      </c>
      <c r="U157" s="101">
        <v>1.5</v>
      </c>
      <c r="V157" s="104">
        <f t="shared" si="50"/>
        <v>1.9852941176470589</v>
      </c>
      <c r="W157" s="104"/>
      <c r="X157" s="101"/>
      <c r="Y157" s="101"/>
      <c r="Z157" s="102" t="s">
        <v>465</v>
      </c>
      <c r="AA157" s="101">
        <v>1220000</v>
      </c>
      <c r="AB157" s="101">
        <v>1010000</v>
      </c>
      <c r="AC157" s="101">
        <v>0.5</v>
      </c>
      <c r="AD157" s="104">
        <f t="shared" si="51"/>
        <v>0.60396039603960394</v>
      </c>
    </row>
    <row r="158" spans="1:30" x14ac:dyDescent="0.2">
      <c r="A158" s="99">
        <v>2</v>
      </c>
      <c r="B158" s="102" t="s">
        <v>466</v>
      </c>
      <c r="C158" s="101">
        <v>238000</v>
      </c>
      <c r="D158" s="101">
        <v>167000</v>
      </c>
      <c r="E158" s="99">
        <v>0.125</v>
      </c>
      <c r="F158" s="104">
        <f t="shared" si="48"/>
        <v>0.17814371257485029</v>
      </c>
      <c r="G158" s="101"/>
      <c r="H158" s="101"/>
      <c r="I158" s="101"/>
      <c r="J158" s="102" t="s">
        <v>466</v>
      </c>
      <c r="K158" s="101">
        <v>123000</v>
      </c>
      <c r="L158" s="101">
        <v>201000</v>
      </c>
      <c r="M158" s="101">
        <v>0.05</v>
      </c>
      <c r="N158" s="104">
        <f t="shared" si="49"/>
        <v>3.0597014925373135E-2</v>
      </c>
      <c r="O158" s="104"/>
      <c r="P158" s="104"/>
      <c r="Q158" s="101"/>
      <c r="R158" s="102" t="s">
        <v>466</v>
      </c>
      <c r="S158" s="101">
        <v>5430000</v>
      </c>
      <c r="T158" s="101">
        <v>4130000</v>
      </c>
      <c r="U158" s="101">
        <v>1.5</v>
      </c>
      <c r="V158" s="104">
        <f t="shared" si="50"/>
        <v>1.9721549636803872</v>
      </c>
      <c r="W158" s="104"/>
      <c r="X158" s="101"/>
      <c r="Y158" s="101"/>
      <c r="Z158" s="102" t="s">
        <v>466</v>
      </c>
      <c r="AA158" s="101">
        <v>1230000</v>
      </c>
      <c r="AB158" s="101">
        <v>1020000</v>
      </c>
      <c r="AC158" s="101">
        <v>0.5</v>
      </c>
      <c r="AD158" s="104">
        <f t="shared" si="51"/>
        <v>0.6029411764705882</v>
      </c>
    </row>
    <row r="159" spans="1:30" x14ac:dyDescent="0.2">
      <c r="A159" s="99">
        <v>2</v>
      </c>
      <c r="B159" s="102" t="s">
        <v>467</v>
      </c>
      <c r="C159" s="101">
        <v>232000</v>
      </c>
      <c r="D159" s="101">
        <v>165000</v>
      </c>
      <c r="E159" s="99">
        <v>0.125</v>
      </c>
      <c r="F159" s="104">
        <f t="shared" si="48"/>
        <v>0.17575757575757575</v>
      </c>
      <c r="G159" s="101"/>
      <c r="H159" s="101"/>
      <c r="I159" s="101"/>
      <c r="J159" s="102" t="s">
        <v>467</v>
      </c>
      <c r="K159" s="101">
        <v>120000</v>
      </c>
      <c r="L159" s="101">
        <v>203000</v>
      </c>
      <c r="M159" s="101">
        <v>0.05</v>
      </c>
      <c r="N159" s="104">
        <f t="shared" si="49"/>
        <v>2.9556650246305424E-2</v>
      </c>
      <c r="O159" s="104"/>
      <c r="P159" s="104"/>
      <c r="Q159" s="101"/>
      <c r="R159" s="102" t="s">
        <v>467</v>
      </c>
      <c r="S159" s="101">
        <v>5230000</v>
      </c>
      <c r="T159" s="101">
        <v>4160000</v>
      </c>
      <c r="U159" s="101">
        <v>1.5</v>
      </c>
      <c r="V159" s="104">
        <f t="shared" si="50"/>
        <v>1.8858173076923079</v>
      </c>
      <c r="W159" s="104"/>
      <c r="X159" s="101"/>
      <c r="Y159" s="101"/>
      <c r="Z159" s="102" t="s">
        <v>467</v>
      </c>
      <c r="AA159" s="101">
        <v>1230000</v>
      </c>
      <c r="AB159" s="101">
        <v>1030000</v>
      </c>
      <c r="AC159" s="101">
        <v>0.5</v>
      </c>
      <c r="AD159" s="104">
        <f t="shared" si="51"/>
        <v>0.59708737864077666</v>
      </c>
    </row>
    <row r="160" spans="1:30" x14ac:dyDescent="0.2">
      <c r="A160" s="99">
        <v>2</v>
      </c>
      <c r="B160" s="102" t="s">
        <v>468</v>
      </c>
      <c r="C160" s="101">
        <v>236000</v>
      </c>
      <c r="D160" s="101">
        <v>166000</v>
      </c>
      <c r="E160" s="99">
        <v>0.125</v>
      </c>
      <c r="F160" s="104">
        <f t="shared" si="48"/>
        <v>0.17771084337349397</v>
      </c>
      <c r="G160" s="101"/>
      <c r="H160" s="101"/>
      <c r="I160" s="101"/>
      <c r="J160" s="102" t="s">
        <v>468</v>
      </c>
      <c r="K160" s="101">
        <v>120000</v>
      </c>
      <c r="L160" s="101">
        <v>202000</v>
      </c>
      <c r="M160" s="101">
        <v>0.05</v>
      </c>
      <c r="N160" s="104">
        <f t="shared" si="49"/>
        <v>2.9702970297029702E-2</v>
      </c>
      <c r="O160" s="104"/>
      <c r="P160" s="104"/>
      <c r="Q160" s="101"/>
      <c r="R160" s="102" t="s">
        <v>468</v>
      </c>
      <c r="S160" s="101">
        <v>5320000</v>
      </c>
      <c r="T160" s="101">
        <v>4230000</v>
      </c>
      <c r="U160" s="101">
        <v>1.5</v>
      </c>
      <c r="V160" s="104">
        <f t="shared" si="50"/>
        <v>1.8865248226950355</v>
      </c>
      <c r="W160" s="104"/>
      <c r="X160" s="101"/>
      <c r="Y160" s="101"/>
      <c r="Z160" s="102" t="s">
        <v>468</v>
      </c>
      <c r="AA160" s="101">
        <v>1230000</v>
      </c>
      <c r="AB160" s="101">
        <v>1010000</v>
      </c>
      <c r="AC160" s="101">
        <v>0.5</v>
      </c>
      <c r="AD160" s="104">
        <f t="shared" si="51"/>
        <v>0.6089108910891089</v>
      </c>
    </row>
    <row r="161" spans="1:30" x14ac:dyDescent="0.2">
      <c r="A161" s="99">
        <v>3</v>
      </c>
      <c r="B161" s="102" t="s">
        <v>469</v>
      </c>
      <c r="C161" s="101">
        <v>231000</v>
      </c>
      <c r="D161" s="101">
        <v>167000</v>
      </c>
      <c r="E161" s="99">
        <v>0.125</v>
      </c>
      <c r="F161" s="104">
        <f t="shared" si="48"/>
        <v>0.17290419161676646</v>
      </c>
      <c r="G161" s="101"/>
      <c r="H161" s="101"/>
      <c r="I161" s="101"/>
      <c r="J161" s="102" t="s">
        <v>469</v>
      </c>
      <c r="K161" s="101">
        <v>110000</v>
      </c>
      <c r="L161" s="101">
        <v>197000</v>
      </c>
      <c r="M161" s="101">
        <v>0.05</v>
      </c>
      <c r="N161" s="104">
        <f t="shared" si="49"/>
        <v>2.7918781725888325E-2</v>
      </c>
      <c r="O161" s="104"/>
      <c r="P161" s="104"/>
      <c r="Q161" s="101"/>
      <c r="R161" s="102" t="s">
        <v>469</v>
      </c>
      <c r="S161" s="101">
        <v>5330000</v>
      </c>
      <c r="T161" s="101">
        <v>4290000</v>
      </c>
      <c r="U161" s="101">
        <v>1.5</v>
      </c>
      <c r="V161" s="104">
        <f t="shared" si="50"/>
        <v>1.8636363636363638</v>
      </c>
      <c r="W161" s="104"/>
      <c r="X161" s="101"/>
      <c r="Y161" s="101"/>
      <c r="Z161" s="102" t="s">
        <v>469</v>
      </c>
      <c r="AA161" s="101">
        <v>1210000</v>
      </c>
      <c r="AB161" s="101">
        <v>1020000</v>
      </c>
      <c r="AC161" s="101">
        <v>0.5</v>
      </c>
      <c r="AD161" s="104">
        <f t="shared" si="51"/>
        <v>0.59313725490196079</v>
      </c>
    </row>
    <row r="162" spans="1:30" x14ac:dyDescent="0.2">
      <c r="A162" s="99">
        <v>3</v>
      </c>
      <c r="B162" s="102" t="s">
        <v>470</v>
      </c>
      <c r="C162" s="101">
        <v>232000</v>
      </c>
      <c r="D162" s="101">
        <v>163000</v>
      </c>
      <c r="E162" s="99">
        <v>0.125</v>
      </c>
      <c r="F162" s="104">
        <f t="shared" si="48"/>
        <v>0.17791411042944785</v>
      </c>
      <c r="G162" s="101"/>
      <c r="H162" s="101"/>
      <c r="I162" s="101"/>
      <c r="J162" s="102" t="s">
        <v>470</v>
      </c>
      <c r="K162" s="101">
        <v>117000</v>
      </c>
      <c r="L162" s="101">
        <v>190000</v>
      </c>
      <c r="M162" s="101">
        <v>0.05</v>
      </c>
      <c r="N162" s="104">
        <f t="shared" si="49"/>
        <v>3.078947368421053E-2</v>
      </c>
      <c r="O162" s="104"/>
      <c r="P162" s="104"/>
      <c r="Q162" s="101"/>
      <c r="R162" s="102" t="s">
        <v>470</v>
      </c>
      <c r="S162" s="101">
        <v>5430000</v>
      </c>
      <c r="T162" s="101">
        <v>4150000</v>
      </c>
      <c r="U162" s="101">
        <v>1.5</v>
      </c>
      <c r="V162" s="104">
        <f t="shared" si="50"/>
        <v>1.9626506024096386</v>
      </c>
      <c r="W162" s="104"/>
      <c r="X162" s="101"/>
      <c r="Y162" s="101"/>
      <c r="Z162" s="102" t="s">
        <v>470</v>
      </c>
      <c r="AA162" s="101">
        <v>1240000</v>
      </c>
      <c r="AB162" s="101">
        <v>1030000</v>
      </c>
      <c r="AC162" s="101">
        <v>0.5</v>
      </c>
      <c r="AD162" s="104">
        <f t="shared" si="51"/>
        <v>0.60194174757281549</v>
      </c>
    </row>
    <row r="163" spans="1:30" x14ac:dyDescent="0.2">
      <c r="A163" s="99">
        <v>3</v>
      </c>
      <c r="B163" s="102" t="s">
        <v>471</v>
      </c>
      <c r="C163" s="101">
        <v>235000</v>
      </c>
      <c r="D163" s="101">
        <v>160000</v>
      </c>
      <c r="E163" s="99">
        <v>0.125</v>
      </c>
      <c r="F163" s="104">
        <f t="shared" si="48"/>
        <v>0.18359375</v>
      </c>
      <c r="G163" s="101"/>
      <c r="H163" s="101"/>
      <c r="I163" s="101"/>
      <c r="J163" s="102" t="s">
        <v>471</v>
      </c>
      <c r="K163" s="101">
        <v>116000</v>
      </c>
      <c r="L163" s="101">
        <v>200000</v>
      </c>
      <c r="M163" s="101">
        <v>0.05</v>
      </c>
      <c r="N163" s="104">
        <f t="shared" si="49"/>
        <v>2.8999999999999998E-2</v>
      </c>
      <c r="O163" s="104"/>
      <c r="P163" s="104"/>
      <c r="Q163" s="101"/>
      <c r="R163" s="102" t="s">
        <v>471</v>
      </c>
      <c r="S163" s="101">
        <v>5510000</v>
      </c>
      <c r="T163" s="101">
        <v>4140000</v>
      </c>
      <c r="U163" s="101">
        <v>1.5</v>
      </c>
      <c r="V163" s="104">
        <f t="shared" si="50"/>
        <v>1.9963768115942027</v>
      </c>
      <c r="W163" s="104"/>
      <c r="X163" s="101"/>
      <c r="Y163" s="101"/>
      <c r="Z163" s="102" t="s">
        <v>471</v>
      </c>
      <c r="AA163" s="101">
        <v>1230000</v>
      </c>
      <c r="AB163" s="101">
        <v>976000</v>
      </c>
      <c r="AC163" s="101">
        <v>0.5</v>
      </c>
      <c r="AD163" s="104">
        <f t="shared" si="51"/>
        <v>0.63012295081967218</v>
      </c>
    </row>
    <row r="164" spans="1:30" x14ac:dyDescent="0.2">
      <c r="A164" s="99">
        <v>3</v>
      </c>
      <c r="B164" s="102" t="s">
        <v>472</v>
      </c>
      <c r="C164" s="101">
        <v>234000</v>
      </c>
      <c r="D164" s="101">
        <v>161000</v>
      </c>
      <c r="E164" s="99">
        <v>0.125</v>
      </c>
      <c r="F164" s="104">
        <f t="shared" si="48"/>
        <v>0.18167701863354038</v>
      </c>
      <c r="G164" s="101"/>
      <c r="H164" s="101"/>
      <c r="I164" s="101"/>
      <c r="J164" s="102" t="s">
        <v>472</v>
      </c>
      <c r="K164" s="101">
        <v>116000</v>
      </c>
      <c r="L164" s="101">
        <v>205000</v>
      </c>
      <c r="M164" s="101">
        <v>0.05</v>
      </c>
      <c r="N164" s="104">
        <f t="shared" si="49"/>
        <v>2.8292682926829266E-2</v>
      </c>
      <c r="O164" s="104"/>
      <c r="P164" s="104"/>
      <c r="Q164" s="101"/>
      <c r="R164" s="102" t="s">
        <v>472</v>
      </c>
      <c r="S164" s="101">
        <v>5380000</v>
      </c>
      <c r="T164" s="101">
        <v>4160000</v>
      </c>
      <c r="U164" s="101">
        <v>1.5</v>
      </c>
      <c r="V164" s="104">
        <f t="shared" si="50"/>
        <v>1.9399038461538463</v>
      </c>
      <c r="W164" s="104"/>
      <c r="X164" s="101"/>
      <c r="Y164" s="101"/>
      <c r="Z164" s="102" t="s">
        <v>472</v>
      </c>
      <c r="AA164" s="101">
        <v>1230000</v>
      </c>
      <c r="AB164" s="101">
        <v>1000000</v>
      </c>
      <c r="AC164" s="101">
        <v>0.5</v>
      </c>
      <c r="AD164" s="104">
        <f t="shared" si="51"/>
        <v>0.61499999999999999</v>
      </c>
    </row>
    <row r="165" spans="1:30" x14ac:dyDescent="0.2">
      <c r="A165" s="99">
        <v>3</v>
      </c>
      <c r="B165" s="102" t="s">
        <v>473</v>
      </c>
      <c r="C165" s="101">
        <v>238000</v>
      </c>
      <c r="D165" s="101">
        <v>165000</v>
      </c>
      <c r="E165" s="99">
        <v>0.125</v>
      </c>
      <c r="F165" s="104">
        <f t="shared" si="48"/>
        <v>0.1803030303030303</v>
      </c>
      <c r="G165" s="101"/>
      <c r="H165" s="101"/>
      <c r="I165" s="101"/>
      <c r="J165" s="102" t="s">
        <v>473</v>
      </c>
      <c r="K165" s="101">
        <v>111000</v>
      </c>
      <c r="L165" s="101">
        <v>199000</v>
      </c>
      <c r="M165" s="101">
        <v>0.05</v>
      </c>
      <c r="N165" s="104">
        <f t="shared" si="49"/>
        <v>2.7889447236180906E-2</v>
      </c>
      <c r="O165" s="104"/>
      <c r="P165" s="104"/>
      <c r="Q165" s="101"/>
      <c r="R165" s="102" t="s">
        <v>473</v>
      </c>
      <c r="S165" s="101">
        <v>5310000</v>
      </c>
      <c r="T165" s="101">
        <v>4190000</v>
      </c>
      <c r="U165" s="101">
        <v>1.5</v>
      </c>
      <c r="V165" s="104">
        <f t="shared" si="50"/>
        <v>1.9009546539379474</v>
      </c>
      <c r="W165" s="104"/>
      <c r="X165" s="101"/>
      <c r="Y165" s="101"/>
      <c r="Z165" s="102" t="s">
        <v>473</v>
      </c>
      <c r="AA165" s="101">
        <v>1190000</v>
      </c>
      <c r="AB165" s="101">
        <v>998000</v>
      </c>
      <c r="AC165" s="101">
        <v>0.5</v>
      </c>
      <c r="AD165" s="104">
        <f t="shared" si="51"/>
        <v>0.59619238476953906</v>
      </c>
    </row>
    <row r="166" spans="1:30" x14ac:dyDescent="0.2">
      <c r="A166" s="99">
        <v>3</v>
      </c>
      <c r="B166" s="102" t="s">
        <v>474</v>
      </c>
      <c r="C166" s="101">
        <v>226000</v>
      </c>
      <c r="D166" s="101">
        <v>164000</v>
      </c>
      <c r="E166" s="99">
        <v>0.125</v>
      </c>
      <c r="F166" s="104">
        <f t="shared" si="48"/>
        <v>0.1722560975609756</v>
      </c>
      <c r="G166" s="101"/>
      <c r="H166" s="101"/>
      <c r="I166" s="101"/>
      <c r="J166" s="102" t="s">
        <v>474</v>
      </c>
      <c r="K166" s="101">
        <v>117000</v>
      </c>
      <c r="L166" s="101">
        <v>202000</v>
      </c>
      <c r="M166" s="101">
        <v>0.05</v>
      </c>
      <c r="N166" s="104">
        <f t="shared" si="49"/>
        <v>2.8960396039603958E-2</v>
      </c>
      <c r="O166" s="104"/>
      <c r="P166" s="104"/>
      <c r="Q166" s="101"/>
      <c r="R166" s="102" t="s">
        <v>474</v>
      </c>
      <c r="S166" s="101">
        <v>5160000</v>
      </c>
      <c r="T166" s="101">
        <v>4100000</v>
      </c>
      <c r="U166" s="101">
        <v>1.5</v>
      </c>
      <c r="V166" s="104">
        <f t="shared" si="50"/>
        <v>1.8878048780487804</v>
      </c>
      <c r="W166" s="104"/>
      <c r="X166" s="101"/>
      <c r="Y166" s="101"/>
      <c r="Z166" s="102" t="s">
        <v>474</v>
      </c>
      <c r="AA166" s="101">
        <v>1200000</v>
      </c>
      <c r="AB166" s="101">
        <v>1010000</v>
      </c>
      <c r="AC166" s="101">
        <v>0.5</v>
      </c>
      <c r="AD166" s="104">
        <f t="shared" si="51"/>
        <v>0.59405940594059403</v>
      </c>
    </row>
    <row r="167" spans="1:30" x14ac:dyDescent="0.2">
      <c r="B167" s="102" t="s">
        <v>399</v>
      </c>
      <c r="C167" s="104">
        <f>AVERAGE(C149:C166)</f>
        <v>232833.33333333334</v>
      </c>
      <c r="D167" s="104">
        <f>AVERAGE(D149:D166)</f>
        <v>163055.55555555556</v>
      </c>
      <c r="F167" s="104">
        <f>AVERAGE(F149:F166)</f>
        <v>0.17853012892199505</v>
      </c>
      <c r="G167" s="101"/>
      <c r="H167" s="101"/>
      <c r="I167" s="101"/>
      <c r="J167" s="102" t="s">
        <v>399</v>
      </c>
      <c r="K167" s="104">
        <f>AVERAGE(K149:K166)</f>
        <v>116333.33333333333</v>
      </c>
      <c r="L167" s="104">
        <f>AVERAGE(L149:L166)</f>
        <v>197611.11111111112</v>
      </c>
      <c r="N167" s="104">
        <f>AVERAGE(N149:N166)</f>
        <v>2.9442186289011161E-2</v>
      </c>
      <c r="O167" s="104"/>
      <c r="P167" s="104"/>
      <c r="Q167" s="101"/>
      <c r="R167" s="102" t="s">
        <v>399</v>
      </c>
      <c r="S167" s="104">
        <f>AVERAGE(S149:S166)</f>
        <v>5333888.888888889</v>
      </c>
      <c r="T167" s="104">
        <f>AVERAGE(T149:T166)</f>
        <v>4156111.111111111</v>
      </c>
      <c r="V167" s="104">
        <f>AVERAGE(V149:V166)</f>
        <v>1.9253873734784865</v>
      </c>
      <c r="W167" s="104"/>
      <c r="X167" s="101"/>
      <c r="Y167" s="101"/>
      <c r="Z167" s="102" t="s">
        <v>399</v>
      </c>
      <c r="AA167" s="104">
        <f>AVERAGE(AA149:AA166)</f>
        <v>1217777.7777777778</v>
      </c>
      <c r="AB167" s="104">
        <f>AVERAGE(AB149:AB166)</f>
        <v>1013111.1111111111</v>
      </c>
      <c r="AD167" s="104">
        <f>AVERAGE(AD149:AD166)</f>
        <v>0.60110765990719106</v>
      </c>
    </row>
    <row r="168" spans="1:30" x14ac:dyDescent="0.2">
      <c r="B168" s="102" t="s">
        <v>400</v>
      </c>
      <c r="C168" s="104">
        <f>_xlfn.STDEV.P(C149:C166)</f>
        <v>3287.1804872193366</v>
      </c>
      <c r="D168" s="104">
        <f>_xlfn.STDEV.P(D149:D166)</f>
        <v>2798.257835436229</v>
      </c>
      <c r="F168" s="104">
        <f>_xlfn.STDEV.P(F149:F166)</f>
        <v>3.225274966499078E-3</v>
      </c>
      <c r="G168" s="101"/>
      <c r="H168" s="101"/>
      <c r="I168" s="101"/>
      <c r="J168" s="102" t="s">
        <v>400</v>
      </c>
      <c r="K168" s="104">
        <f>_xlfn.STDEV.P(K149:K166)</f>
        <v>4216.3702135578396</v>
      </c>
      <c r="L168" s="104">
        <f>_xlfn.STDEV.P(L149:L166)</f>
        <v>4411.3350069122926</v>
      </c>
      <c r="N168" s="104">
        <f>_xlfn.STDEV.P(N149:N166)</f>
        <v>1.0686283211417159E-3</v>
      </c>
      <c r="O168" s="104"/>
      <c r="P168" s="104"/>
      <c r="Q168" s="101"/>
      <c r="R168" s="102" t="s">
        <v>400</v>
      </c>
      <c r="S168" s="104">
        <f>_xlfn.STDEV.P(S149:S166)</f>
        <v>109754.214745134</v>
      </c>
      <c r="T168" s="104">
        <f>_xlfn.STDEV.P(T149:T166)</f>
        <v>63869.56229421273</v>
      </c>
      <c r="V168" s="104">
        <f>_xlfn.STDEV.P(V149:V166)</f>
        <v>4.3613691451180402E-2</v>
      </c>
      <c r="W168" s="104"/>
      <c r="X168" s="101"/>
      <c r="Y168" s="101"/>
      <c r="Z168" s="102" t="s">
        <v>400</v>
      </c>
      <c r="AA168" s="104">
        <f>_xlfn.STDEV.P(AA149:AA166)</f>
        <v>25067.809272618837</v>
      </c>
      <c r="AB168" s="104">
        <f>_xlfn.STDEV.P(AB149:AB166)</f>
        <v>18477.881338655472</v>
      </c>
      <c r="AD168" s="104">
        <f>_xlfn.STDEV.P(AD149:AD166)</f>
        <v>1.2276991579818403E-2</v>
      </c>
    </row>
    <row r="169" spans="1:30" x14ac:dyDescent="0.2">
      <c r="B169" s="102" t="s">
        <v>401</v>
      </c>
      <c r="C169" s="101">
        <f>100*_xlfn.STDEV.P(C149:C166)/AVERAGE(C149:C166)</f>
        <v>1.4118169594356493</v>
      </c>
      <c r="D169" s="101">
        <f>100*_xlfn.STDEV.P(D149:D166)/AVERAGE(D149:D166)</f>
        <v>1.7161376844242628</v>
      </c>
      <c r="F169" s="101">
        <f>100*_xlfn.STDEV.P(F149:F166)/AVERAGE(F149:F166)</f>
        <v>1.8065718016191505</v>
      </c>
      <c r="G169" s="101"/>
      <c r="H169" s="101"/>
      <c r="I169" s="101"/>
      <c r="J169" s="102" t="s">
        <v>401</v>
      </c>
      <c r="K169" s="101">
        <f>100*_xlfn.STDEV.P(K149:K166)/AVERAGE(K149:K166)</f>
        <v>3.624387003058315</v>
      </c>
      <c r="L169" s="101">
        <f>100*_xlfn.STDEV.P(L149:L166)/AVERAGE(L149:L166)</f>
        <v>2.2323314625926698</v>
      </c>
      <c r="N169" s="101">
        <f>100*_xlfn.STDEV.P(N149:N166)/AVERAGE(N149:N166)</f>
        <v>3.6295820923480973</v>
      </c>
      <c r="O169" s="101"/>
      <c r="P169" s="101"/>
      <c r="Q169" s="101"/>
      <c r="R169" s="102" t="s">
        <v>401</v>
      </c>
      <c r="S169" s="101">
        <f>100*_xlfn.STDEV.P(S149:S166)/AVERAGE(S149:S166)</f>
        <v>2.0576771850978148</v>
      </c>
      <c r="T169" s="101">
        <f>100*_xlfn.STDEV.P(T149:T166)/AVERAGE(T149:T166)</f>
        <v>1.5367626270496313</v>
      </c>
      <c r="V169" s="101">
        <f>100*_xlfn.STDEV.P(V149:V166)/AVERAGE(V149:V166)</f>
        <v>2.2651904781314762</v>
      </c>
      <c r="W169" s="101"/>
      <c r="X169" s="101"/>
      <c r="Y169" s="101"/>
      <c r="Z169" s="102" t="s">
        <v>401</v>
      </c>
      <c r="AA169" s="101">
        <f>100*_xlfn.STDEV.P(AA149:AA166)/AVERAGE(AA149:AA166)</f>
        <v>2.0584879877150506</v>
      </c>
      <c r="AB169" s="101">
        <f>100*_xlfn.STDEV.P(AB149:AB166)/AVERAGE(AB149:AB166)</f>
        <v>1.8238751047148414</v>
      </c>
      <c r="AD169" s="101">
        <f>100*_xlfn.STDEV.P(AD149:AD166)/AVERAGE(AD149:AD166)</f>
        <v>2.0423947985813271</v>
      </c>
    </row>
    <row r="170" spans="1:30" x14ac:dyDescent="0.2">
      <c r="B170" s="102"/>
      <c r="C170" s="101"/>
      <c r="D170" s="101"/>
      <c r="F170" s="101"/>
      <c r="G170" s="101"/>
      <c r="H170" s="101"/>
      <c r="I170" s="101"/>
      <c r="J170" s="102"/>
      <c r="K170" s="101"/>
      <c r="L170" s="101"/>
      <c r="M170" s="101"/>
      <c r="N170" s="101"/>
      <c r="O170" s="101"/>
      <c r="P170" s="101"/>
      <c r="Q170" s="101"/>
      <c r="R170" s="102"/>
      <c r="S170" s="101"/>
      <c r="T170" s="101"/>
      <c r="U170" s="101"/>
      <c r="V170" s="101"/>
      <c r="W170" s="101"/>
      <c r="X170" s="101"/>
      <c r="Y170" s="101"/>
      <c r="Z170" s="102"/>
      <c r="AA170" s="101"/>
      <c r="AB170" s="101"/>
      <c r="AC170" s="101"/>
      <c r="AD170" s="101"/>
    </row>
    <row r="171" spans="1:30" x14ac:dyDescent="0.2">
      <c r="B171" s="102"/>
      <c r="C171" s="101"/>
      <c r="D171" s="101"/>
      <c r="F171" s="101"/>
      <c r="G171" s="101"/>
      <c r="H171" s="101"/>
      <c r="I171" s="101"/>
      <c r="J171" s="102"/>
      <c r="K171" s="101"/>
      <c r="L171" s="101"/>
      <c r="M171" s="101"/>
      <c r="N171" s="101"/>
      <c r="O171" s="101"/>
      <c r="P171" s="101"/>
      <c r="Q171" s="101"/>
      <c r="R171" s="102"/>
      <c r="S171" s="101"/>
      <c r="T171" s="101"/>
      <c r="U171" s="101"/>
      <c r="V171" s="101"/>
      <c r="W171" s="101"/>
      <c r="X171" s="101"/>
      <c r="Y171" s="101"/>
      <c r="Z171" s="102"/>
      <c r="AA171" s="101"/>
      <c r="AB171" s="101"/>
      <c r="AC171" s="101"/>
    </row>
    <row r="172" spans="1:30" ht="15" customHeight="1" x14ac:dyDescent="0.2">
      <c r="B172" s="100"/>
      <c r="C172" s="101" t="s">
        <v>18</v>
      </c>
      <c r="D172" s="101" t="s">
        <v>337</v>
      </c>
      <c r="E172" s="101" t="s">
        <v>337</v>
      </c>
      <c r="F172" s="101" t="s">
        <v>18</v>
      </c>
      <c r="G172" s="101"/>
      <c r="H172" s="101"/>
      <c r="I172" s="101"/>
      <c r="J172" s="100"/>
      <c r="K172" s="101" t="s">
        <v>19</v>
      </c>
      <c r="L172" s="101" t="s">
        <v>340</v>
      </c>
      <c r="M172" s="101" t="s">
        <v>340</v>
      </c>
      <c r="N172" s="101" t="s">
        <v>19</v>
      </c>
      <c r="O172" s="101"/>
      <c r="P172" s="101"/>
      <c r="Q172" s="101"/>
      <c r="R172" s="100"/>
      <c r="S172" s="101" t="s">
        <v>20</v>
      </c>
      <c r="T172" s="101" t="s">
        <v>341</v>
      </c>
      <c r="U172" s="101" t="s">
        <v>341</v>
      </c>
      <c r="V172" s="101" t="s">
        <v>20</v>
      </c>
      <c r="W172" s="101"/>
      <c r="X172" s="101"/>
      <c r="Y172" s="101"/>
      <c r="Z172" s="100"/>
      <c r="AA172" s="101" t="s">
        <v>21</v>
      </c>
      <c r="AB172" s="101" t="s">
        <v>342</v>
      </c>
      <c r="AC172" s="101" t="s">
        <v>342</v>
      </c>
      <c r="AD172" s="101" t="s">
        <v>21</v>
      </c>
    </row>
    <row r="173" spans="1:30" ht="15" customHeight="1" x14ac:dyDescent="0.2">
      <c r="B173" s="100"/>
      <c r="C173" s="101" t="s">
        <v>343</v>
      </c>
      <c r="D173" s="101" t="s">
        <v>343</v>
      </c>
      <c r="E173" s="101" t="s">
        <v>344</v>
      </c>
      <c r="F173" s="101" t="s">
        <v>344</v>
      </c>
      <c r="G173" s="101"/>
      <c r="H173" s="101"/>
      <c r="I173" s="101"/>
      <c r="J173" s="100"/>
      <c r="K173" s="101" t="s">
        <v>343</v>
      </c>
      <c r="L173" s="101" t="s">
        <v>343</v>
      </c>
      <c r="M173" s="101" t="s">
        <v>344</v>
      </c>
      <c r="N173" s="101" t="s">
        <v>344</v>
      </c>
      <c r="O173" s="101"/>
      <c r="P173" s="101"/>
      <c r="Q173" s="101"/>
      <c r="R173" s="100"/>
      <c r="S173" s="101" t="s">
        <v>343</v>
      </c>
      <c r="T173" s="101" t="s">
        <v>343</v>
      </c>
      <c r="U173" s="101" t="s">
        <v>344</v>
      </c>
      <c r="V173" s="101" t="s">
        <v>344</v>
      </c>
      <c r="W173" s="101"/>
      <c r="X173" s="101"/>
      <c r="Y173" s="101"/>
      <c r="Z173" s="100"/>
      <c r="AA173" s="101" t="s">
        <v>343</v>
      </c>
      <c r="AB173" s="101" t="s">
        <v>343</v>
      </c>
      <c r="AC173" s="101" t="s">
        <v>344</v>
      </c>
      <c r="AD173" s="101" t="s">
        <v>344</v>
      </c>
    </row>
    <row r="174" spans="1:30" x14ac:dyDescent="0.2">
      <c r="B174" s="102" t="s">
        <v>475</v>
      </c>
      <c r="C174" s="101">
        <v>3120</v>
      </c>
      <c r="D174" s="101">
        <v>145</v>
      </c>
      <c r="E174" s="99" t="s">
        <v>5</v>
      </c>
      <c r="F174" s="101" t="s">
        <v>5</v>
      </c>
      <c r="G174" s="101"/>
      <c r="H174" s="101"/>
      <c r="I174" s="101"/>
      <c r="J174" s="102" t="s">
        <v>475</v>
      </c>
      <c r="K174" s="101">
        <v>1630</v>
      </c>
      <c r="L174" s="101">
        <v>152</v>
      </c>
      <c r="M174" s="101" t="s">
        <v>5</v>
      </c>
      <c r="N174" s="101" t="s">
        <v>5</v>
      </c>
      <c r="O174" s="101"/>
      <c r="P174" s="101"/>
      <c r="Q174" s="101"/>
      <c r="R174" s="102" t="s">
        <v>475</v>
      </c>
      <c r="S174" s="101">
        <v>27500</v>
      </c>
      <c r="T174" s="101">
        <v>112</v>
      </c>
      <c r="U174" s="101" t="s">
        <v>5</v>
      </c>
      <c r="V174" s="101" t="s">
        <v>5</v>
      </c>
      <c r="W174" s="101"/>
      <c r="X174" s="101"/>
      <c r="Y174" s="101"/>
      <c r="Z174" s="102" t="s">
        <v>475</v>
      </c>
      <c r="AA174" s="101">
        <v>1260</v>
      </c>
      <c r="AB174" s="101">
        <v>210</v>
      </c>
      <c r="AC174" s="101" t="s">
        <v>5</v>
      </c>
      <c r="AD174" s="101" t="s">
        <v>5</v>
      </c>
    </row>
    <row r="175" spans="1:30" x14ac:dyDescent="0.2">
      <c r="B175" s="102" t="s">
        <v>476</v>
      </c>
      <c r="C175" s="101">
        <v>1460</v>
      </c>
      <c r="D175" s="101">
        <v>135</v>
      </c>
      <c r="E175" s="99" t="s">
        <v>5</v>
      </c>
      <c r="F175" s="101" t="s">
        <v>5</v>
      </c>
      <c r="G175" s="101"/>
      <c r="H175" s="101"/>
      <c r="I175" s="101"/>
      <c r="J175" s="102" t="s">
        <v>476</v>
      </c>
      <c r="K175" s="101">
        <v>667</v>
      </c>
      <c r="L175" s="101">
        <v>164</v>
      </c>
      <c r="M175" s="101" t="s">
        <v>5</v>
      </c>
      <c r="N175" s="101" t="s">
        <v>5</v>
      </c>
      <c r="O175" s="101"/>
      <c r="P175" s="101"/>
      <c r="Q175" s="101"/>
      <c r="R175" s="102" t="s">
        <v>476</v>
      </c>
      <c r="S175" s="101">
        <v>18600</v>
      </c>
      <c r="T175" s="101">
        <v>574</v>
      </c>
      <c r="U175" s="101" t="s">
        <v>5</v>
      </c>
      <c r="V175" s="101" t="s">
        <v>5</v>
      </c>
      <c r="W175" s="101"/>
      <c r="X175" s="101"/>
      <c r="Y175" s="101"/>
      <c r="Z175" s="102" t="s">
        <v>476</v>
      </c>
      <c r="AA175" s="101">
        <v>1270</v>
      </c>
      <c r="AB175" s="101">
        <v>135</v>
      </c>
      <c r="AC175" s="101" t="s">
        <v>5</v>
      </c>
      <c r="AD175" s="101" t="s">
        <v>5</v>
      </c>
    </row>
    <row r="176" spans="1:30" x14ac:dyDescent="0.2">
      <c r="B176" s="102" t="s">
        <v>477</v>
      </c>
      <c r="C176" s="101">
        <v>1430</v>
      </c>
      <c r="D176" s="101">
        <v>120</v>
      </c>
      <c r="E176" s="99" t="s">
        <v>5</v>
      </c>
      <c r="F176" s="101" t="s">
        <v>5</v>
      </c>
      <c r="G176" s="101"/>
      <c r="H176" s="101"/>
      <c r="I176" s="101"/>
      <c r="J176" s="102" t="s">
        <v>477</v>
      </c>
      <c r="K176" s="101">
        <v>698</v>
      </c>
      <c r="L176" s="101">
        <v>180</v>
      </c>
      <c r="M176" s="101" t="s">
        <v>5</v>
      </c>
      <c r="N176" s="101" t="s">
        <v>5</v>
      </c>
      <c r="O176" s="101"/>
      <c r="P176" s="101"/>
      <c r="Q176" s="101"/>
      <c r="R176" s="102" t="s">
        <v>477</v>
      </c>
      <c r="S176" s="101">
        <v>18800</v>
      </c>
      <c r="T176" s="101">
        <v>624</v>
      </c>
      <c r="U176" s="101" t="s">
        <v>5</v>
      </c>
      <c r="V176" s="101" t="s">
        <v>5</v>
      </c>
      <c r="W176" s="101"/>
      <c r="X176" s="101"/>
      <c r="Y176" s="101"/>
      <c r="Z176" s="102" t="s">
        <v>477</v>
      </c>
      <c r="AA176" s="101">
        <v>1530</v>
      </c>
      <c r="AB176" s="101">
        <v>101</v>
      </c>
      <c r="AC176" s="101" t="s">
        <v>5</v>
      </c>
      <c r="AD176" s="101" t="s">
        <v>5</v>
      </c>
    </row>
    <row r="177" spans="2:30" x14ac:dyDescent="0.2">
      <c r="B177" s="102" t="s">
        <v>478</v>
      </c>
      <c r="C177" s="101">
        <v>1260</v>
      </c>
      <c r="D177" s="101">
        <v>229</v>
      </c>
      <c r="E177" s="99" t="s">
        <v>5</v>
      </c>
      <c r="F177" s="101" t="s">
        <v>5</v>
      </c>
      <c r="G177" s="101"/>
      <c r="H177" s="101"/>
      <c r="I177" s="101"/>
      <c r="J177" s="102" t="s">
        <v>478</v>
      </c>
      <c r="K177" s="101">
        <v>841</v>
      </c>
      <c r="L177" s="101">
        <v>168</v>
      </c>
      <c r="M177" s="101" t="s">
        <v>5</v>
      </c>
      <c r="N177" s="101" t="s">
        <v>5</v>
      </c>
      <c r="O177" s="101"/>
      <c r="P177" s="101"/>
      <c r="Q177" s="101"/>
      <c r="R177" s="102" t="s">
        <v>478</v>
      </c>
      <c r="S177" s="101">
        <v>23500</v>
      </c>
      <c r="T177" s="101">
        <v>5550</v>
      </c>
      <c r="U177" s="101" t="s">
        <v>5</v>
      </c>
      <c r="V177" s="101" t="s">
        <v>5</v>
      </c>
      <c r="W177" s="101"/>
      <c r="X177" s="101"/>
      <c r="Y177" s="101"/>
      <c r="Z177" s="102" t="s">
        <v>478</v>
      </c>
      <c r="AA177" s="101">
        <v>2540</v>
      </c>
      <c r="AB177" s="101">
        <v>502</v>
      </c>
      <c r="AC177" s="101" t="s">
        <v>5</v>
      </c>
      <c r="AD177" s="101" t="s">
        <v>5</v>
      </c>
    </row>
    <row r="178" spans="2:30" x14ac:dyDescent="0.2">
      <c r="B178" s="102" t="s">
        <v>479</v>
      </c>
      <c r="C178" s="101">
        <v>1420</v>
      </c>
      <c r="D178" s="101">
        <v>199</v>
      </c>
      <c r="E178" s="99" t="s">
        <v>5</v>
      </c>
      <c r="F178" s="101" t="s">
        <v>5</v>
      </c>
      <c r="G178" s="101"/>
      <c r="H178" s="101"/>
      <c r="I178" s="101"/>
      <c r="J178" s="102" t="s">
        <v>479</v>
      </c>
      <c r="K178" s="101">
        <v>768</v>
      </c>
      <c r="L178" s="101">
        <v>299</v>
      </c>
      <c r="M178" s="101" t="s">
        <v>5</v>
      </c>
      <c r="N178" s="101" t="s">
        <v>5</v>
      </c>
      <c r="O178" s="101"/>
      <c r="P178" s="101"/>
      <c r="Q178" s="101"/>
      <c r="R178" s="102" t="s">
        <v>479</v>
      </c>
      <c r="S178" s="101">
        <v>15900</v>
      </c>
      <c r="T178" s="101">
        <v>4340</v>
      </c>
      <c r="U178" s="101" t="s">
        <v>5</v>
      </c>
      <c r="V178" s="101" t="s">
        <v>5</v>
      </c>
      <c r="W178" s="101"/>
      <c r="X178" s="101"/>
      <c r="Y178" s="101"/>
      <c r="Z178" s="102" t="s">
        <v>479</v>
      </c>
      <c r="AA178" s="101">
        <v>1110</v>
      </c>
      <c r="AB178" s="101">
        <v>567</v>
      </c>
      <c r="AC178" s="101" t="s">
        <v>5</v>
      </c>
      <c r="AD178" s="101" t="s">
        <v>5</v>
      </c>
    </row>
    <row r="179" spans="2:30" x14ac:dyDescent="0.2">
      <c r="B179" s="102" t="s">
        <v>480</v>
      </c>
      <c r="C179" s="101">
        <v>1310</v>
      </c>
      <c r="D179" s="101">
        <v>82.9</v>
      </c>
      <c r="E179" s="99" t="s">
        <v>5</v>
      </c>
      <c r="F179" s="101" t="s">
        <v>5</v>
      </c>
      <c r="G179" s="101"/>
      <c r="H179" s="101"/>
      <c r="I179" s="101"/>
      <c r="J179" s="102" t="s">
        <v>480</v>
      </c>
      <c r="K179" s="101">
        <v>413</v>
      </c>
      <c r="L179" s="101">
        <v>152</v>
      </c>
      <c r="M179" s="101" t="s">
        <v>5</v>
      </c>
      <c r="N179" s="101" t="s">
        <v>5</v>
      </c>
      <c r="O179" s="101"/>
      <c r="P179" s="101"/>
      <c r="Q179" s="101"/>
      <c r="R179" s="102" t="s">
        <v>480</v>
      </c>
      <c r="S179" s="101">
        <v>17200</v>
      </c>
      <c r="T179" s="101">
        <v>3100</v>
      </c>
      <c r="U179" s="101" t="s">
        <v>5</v>
      </c>
      <c r="V179" s="101" t="s">
        <v>5</v>
      </c>
      <c r="W179" s="101"/>
      <c r="X179" s="101"/>
      <c r="Y179" s="101"/>
      <c r="Z179" s="102" t="s">
        <v>480</v>
      </c>
      <c r="AA179" s="101">
        <v>737</v>
      </c>
      <c r="AB179" s="101">
        <v>358</v>
      </c>
      <c r="AC179" s="101" t="s">
        <v>5</v>
      </c>
      <c r="AD179" s="101" t="s">
        <v>5</v>
      </c>
    </row>
    <row r="180" spans="2:30" x14ac:dyDescent="0.2">
      <c r="B180" s="102" t="s">
        <v>481</v>
      </c>
      <c r="C180" s="101">
        <v>3210</v>
      </c>
      <c r="D180" s="101">
        <v>223</v>
      </c>
      <c r="E180" s="99" t="s">
        <v>5</v>
      </c>
      <c r="F180" s="101" t="s">
        <v>5</v>
      </c>
      <c r="G180" s="101"/>
      <c r="H180" s="101"/>
      <c r="I180" s="101"/>
      <c r="J180" s="102" t="s">
        <v>481</v>
      </c>
      <c r="K180" s="101">
        <v>1570</v>
      </c>
      <c r="L180" s="101">
        <v>157</v>
      </c>
      <c r="M180" s="101" t="s">
        <v>5</v>
      </c>
      <c r="N180" s="101" t="s">
        <v>5</v>
      </c>
      <c r="O180" s="101"/>
      <c r="P180" s="101"/>
      <c r="Q180" s="101"/>
      <c r="R180" s="102" t="s">
        <v>481</v>
      </c>
      <c r="S180" s="101">
        <v>17200</v>
      </c>
      <c r="T180" s="101">
        <v>1070</v>
      </c>
      <c r="U180" s="101" t="s">
        <v>5</v>
      </c>
      <c r="V180" s="101" t="s">
        <v>5</v>
      </c>
      <c r="W180" s="101"/>
      <c r="X180" s="101"/>
      <c r="Y180" s="101"/>
      <c r="Z180" s="102" t="s">
        <v>481</v>
      </c>
      <c r="AA180" s="101">
        <v>946</v>
      </c>
      <c r="AB180" s="101">
        <v>153</v>
      </c>
      <c r="AC180" s="101" t="s">
        <v>5</v>
      </c>
      <c r="AD180" s="101" t="s">
        <v>5</v>
      </c>
    </row>
    <row r="181" spans="2:30" x14ac:dyDescent="0.2">
      <c r="B181" s="102" t="s">
        <v>482</v>
      </c>
      <c r="C181" s="101">
        <v>1610</v>
      </c>
      <c r="D181" s="101">
        <v>187</v>
      </c>
      <c r="E181" s="99" t="s">
        <v>5</v>
      </c>
      <c r="F181" s="101" t="s">
        <v>5</v>
      </c>
      <c r="G181" s="101"/>
      <c r="H181" s="101"/>
      <c r="I181" s="101"/>
      <c r="J181" s="102" t="s">
        <v>482</v>
      </c>
      <c r="K181" s="101">
        <v>873</v>
      </c>
      <c r="L181" s="101">
        <v>257</v>
      </c>
      <c r="M181" s="101" t="s">
        <v>5</v>
      </c>
      <c r="N181" s="101" t="s">
        <v>5</v>
      </c>
      <c r="O181" s="101"/>
      <c r="P181" s="101"/>
      <c r="Q181" s="101"/>
      <c r="R181" s="102" t="s">
        <v>482</v>
      </c>
      <c r="S181" s="101">
        <v>20600</v>
      </c>
      <c r="T181" s="101">
        <v>3360</v>
      </c>
      <c r="U181" s="101" t="s">
        <v>5</v>
      </c>
      <c r="V181" s="101" t="s">
        <v>5</v>
      </c>
      <c r="W181" s="101"/>
      <c r="X181" s="101"/>
      <c r="Y181" s="101"/>
      <c r="Z181" s="102" t="s">
        <v>482</v>
      </c>
      <c r="AA181" s="101">
        <v>1340</v>
      </c>
      <c r="AB181" s="101">
        <v>421</v>
      </c>
      <c r="AC181" s="101" t="s">
        <v>5</v>
      </c>
      <c r="AD181" s="101" t="s">
        <v>5</v>
      </c>
    </row>
    <row r="182" spans="2:30" x14ac:dyDescent="0.2">
      <c r="B182" s="102" t="s">
        <v>483</v>
      </c>
      <c r="C182" s="101">
        <v>1880</v>
      </c>
      <c r="D182" s="101">
        <v>142</v>
      </c>
      <c r="E182" s="99" t="s">
        <v>5</v>
      </c>
      <c r="F182" s="101" t="s">
        <v>5</v>
      </c>
      <c r="G182" s="101"/>
      <c r="H182" s="101"/>
      <c r="I182" s="101"/>
      <c r="J182" s="102" t="s">
        <v>483</v>
      </c>
      <c r="K182" s="101">
        <v>709</v>
      </c>
      <c r="L182" s="101">
        <v>162</v>
      </c>
      <c r="M182" s="101" t="s">
        <v>5</v>
      </c>
      <c r="N182" s="101" t="s">
        <v>5</v>
      </c>
      <c r="O182" s="101"/>
      <c r="P182" s="101"/>
      <c r="Q182" s="101"/>
      <c r="R182" s="102" t="s">
        <v>483</v>
      </c>
      <c r="S182" s="101">
        <v>18200</v>
      </c>
      <c r="T182" s="101">
        <v>3280</v>
      </c>
      <c r="U182" s="101" t="s">
        <v>5</v>
      </c>
      <c r="V182" s="101" t="s">
        <v>5</v>
      </c>
      <c r="W182" s="101"/>
      <c r="X182" s="101"/>
      <c r="Y182" s="101"/>
      <c r="Z182" s="102" t="s">
        <v>483</v>
      </c>
      <c r="AA182" s="101">
        <v>733</v>
      </c>
      <c r="AB182" s="101">
        <v>203</v>
      </c>
      <c r="AC182" s="101" t="s">
        <v>5</v>
      </c>
      <c r="AD182" s="101" t="s">
        <v>5</v>
      </c>
    </row>
    <row r="183" spans="2:30" s="110" customFormat="1" x14ac:dyDescent="0.2">
      <c r="B183" s="110" t="s">
        <v>484</v>
      </c>
      <c r="C183" s="110">
        <v>5130</v>
      </c>
      <c r="D183" s="110">
        <v>834</v>
      </c>
      <c r="E183" s="99" t="s">
        <v>5</v>
      </c>
      <c r="F183" s="101" t="s">
        <v>5</v>
      </c>
      <c r="J183" s="110" t="s">
        <v>484</v>
      </c>
      <c r="K183" s="110">
        <v>3080</v>
      </c>
      <c r="L183" s="110">
        <v>385</v>
      </c>
      <c r="M183" s="101" t="s">
        <v>5</v>
      </c>
      <c r="N183" s="101" t="s">
        <v>5</v>
      </c>
      <c r="R183" s="110" t="s">
        <v>484</v>
      </c>
      <c r="S183" s="110">
        <v>27300</v>
      </c>
      <c r="T183" s="110">
        <v>705</v>
      </c>
      <c r="U183" s="101" t="s">
        <v>5</v>
      </c>
      <c r="V183" s="101" t="s">
        <v>5</v>
      </c>
      <c r="Z183" s="110" t="s">
        <v>484</v>
      </c>
      <c r="AA183" s="110">
        <v>2750</v>
      </c>
      <c r="AB183" s="110">
        <v>567</v>
      </c>
      <c r="AC183" s="101" t="s">
        <v>5</v>
      </c>
      <c r="AD183" s="101" t="s">
        <v>5</v>
      </c>
    </row>
    <row r="184" spans="2:30" s="110" customFormat="1" x14ac:dyDescent="0.2">
      <c r="B184" s="110" t="s">
        <v>485</v>
      </c>
      <c r="C184" s="110">
        <v>1900</v>
      </c>
      <c r="D184" s="110">
        <v>206</v>
      </c>
      <c r="E184" s="99" t="s">
        <v>5</v>
      </c>
      <c r="F184" s="101" t="s">
        <v>5</v>
      </c>
      <c r="J184" s="110" t="s">
        <v>485</v>
      </c>
      <c r="K184" s="110">
        <v>1110</v>
      </c>
      <c r="L184" s="110">
        <v>291</v>
      </c>
      <c r="M184" s="101" t="s">
        <v>5</v>
      </c>
      <c r="N184" s="101" t="s">
        <v>5</v>
      </c>
      <c r="R184" s="110" t="s">
        <v>485</v>
      </c>
      <c r="S184" s="110">
        <v>19400</v>
      </c>
      <c r="T184" s="110">
        <v>364</v>
      </c>
      <c r="U184" s="101" t="s">
        <v>5</v>
      </c>
      <c r="V184" s="101" t="s">
        <v>5</v>
      </c>
      <c r="Z184" s="110" t="s">
        <v>485</v>
      </c>
      <c r="AA184" s="110">
        <v>1020</v>
      </c>
      <c r="AB184" s="110">
        <v>171</v>
      </c>
      <c r="AC184" s="101" t="s">
        <v>5</v>
      </c>
      <c r="AD184" s="101" t="s">
        <v>5</v>
      </c>
    </row>
    <row r="185" spans="2:30" s="110" customFormat="1" x14ac:dyDescent="0.2">
      <c r="B185" s="110" t="s">
        <v>486</v>
      </c>
      <c r="C185" s="110">
        <v>1830</v>
      </c>
      <c r="D185" s="110">
        <v>247</v>
      </c>
      <c r="E185" s="99" t="s">
        <v>5</v>
      </c>
      <c r="F185" s="101" t="s">
        <v>5</v>
      </c>
      <c r="J185" s="110" t="s">
        <v>486</v>
      </c>
      <c r="K185" s="110">
        <v>1250</v>
      </c>
      <c r="L185" s="110">
        <v>276</v>
      </c>
      <c r="M185" s="101" t="s">
        <v>5</v>
      </c>
      <c r="N185" s="101" t="s">
        <v>5</v>
      </c>
      <c r="R185" s="110" t="s">
        <v>486</v>
      </c>
      <c r="S185" s="110">
        <v>12700</v>
      </c>
      <c r="T185" s="110">
        <v>1670</v>
      </c>
      <c r="U185" s="101" t="s">
        <v>5</v>
      </c>
      <c r="V185" s="101" t="s">
        <v>5</v>
      </c>
      <c r="Z185" s="110" t="s">
        <v>486</v>
      </c>
      <c r="AA185" s="110">
        <v>720</v>
      </c>
      <c r="AB185" s="110">
        <v>121</v>
      </c>
      <c r="AC185" s="101" t="s">
        <v>5</v>
      </c>
      <c r="AD185" s="101" t="s">
        <v>5</v>
      </c>
    </row>
    <row r="186" spans="2:30" s="110" customFormat="1" x14ac:dyDescent="0.2">
      <c r="B186" s="110" t="s">
        <v>487</v>
      </c>
      <c r="C186" s="110">
        <v>3260</v>
      </c>
      <c r="D186" s="110">
        <v>179</v>
      </c>
      <c r="E186" s="99" t="s">
        <v>5</v>
      </c>
      <c r="F186" s="101" t="s">
        <v>5</v>
      </c>
      <c r="J186" s="110" t="s">
        <v>487</v>
      </c>
      <c r="K186" s="110">
        <v>798</v>
      </c>
      <c r="L186" s="110">
        <v>189</v>
      </c>
      <c r="M186" s="101" t="s">
        <v>5</v>
      </c>
      <c r="N186" s="101" t="s">
        <v>5</v>
      </c>
      <c r="R186" s="110" t="s">
        <v>487</v>
      </c>
      <c r="S186" s="110">
        <v>9770</v>
      </c>
      <c r="T186" s="110">
        <v>2470</v>
      </c>
      <c r="U186" s="101" t="s">
        <v>5</v>
      </c>
      <c r="V186" s="101" t="s">
        <v>5</v>
      </c>
      <c r="Z186" s="110" t="s">
        <v>487</v>
      </c>
      <c r="AA186" s="110">
        <v>952</v>
      </c>
      <c r="AB186" s="110">
        <v>453</v>
      </c>
      <c r="AC186" s="101" t="s">
        <v>5</v>
      </c>
      <c r="AD186" s="101" t="s">
        <v>5</v>
      </c>
    </row>
    <row r="187" spans="2:30" s="110" customFormat="1" x14ac:dyDescent="0.2">
      <c r="B187" s="110" t="s">
        <v>488</v>
      </c>
      <c r="C187" s="110">
        <v>1560</v>
      </c>
      <c r="D187" s="110">
        <v>68.900000000000006</v>
      </c>
      <c r="E187" s="99" t="s">
        <v>5</v>
      </c>
      <c r="F187" s="101" t="s">
        <v>5</v>
      </c>
      <c r="J187" s="110" t="s">
        <v>488</v>
      </c>
      <c r="K187" s="110">
        <v>1130</v>
      </c>
      <c r="L187" s="110">
        <v>156</v>
      </c>
      <c r="M187" s="101" t="s">
        <v>5</v>
      </c>
      <c r="N187" s="101" t="s">
        <v>5</v>
      </c>
      <c r="R187" s="110" t="s">
        <v>488</v>
      </c>
      <c r="S187" s="110">
        <v>6890</v>
      </c>
      <c r="T187" s="110">
        <v>1050</v>
      </c>
      <c r="U187" s="101" t="s">
        <v>5</v>
      </c>
      <c r="V187" s="101" t="s">
        <v>5</v>
      </c>
      <c r="Z187" s="110" t="s">
        <v>488</v>
      </c>
      <c r="AA187" s="110">
        <v>576</v>
      </c>
      <c r="AB187" s="110">
        <v>93</v>
      </c>
      <c r="AC187" s="101" t="s">
        <v>5</v>
      </c>
      <c r="AD187" s="101" t="s">
        <v>5</v>
      </c>
    </row>
    <row r="188" spans="2:30" s="110" customFormat="1" x14ac:dyDescent="0.2">
      <c r="B188" s="110" t="s">
        <v>489</v>
      </c>
      <c r="C188" s="110">
        <v>1620</v>
      </c>
      <c r="D188" s="110">
        <v>123</v>
      </c>
      <c r="E188" s="99" t="s">
        <v>5</v>
      </c>
      <c r="F188" s="101" t="s">
        <v>5</v>
      </c>
      <c r="J188" s="110" t="s">
        <v>489</v>
      </c>
      <c r="K188" s="110">
        <v>917</v>
      </c>
      <c r="L188" s="110">
        <v>155</v>
      </c>
      <c r="M188" s="101" t="s">
        <v>5</v>
      </c>
      <c r="N188" s="101" t="s">
        <v>5</v>
      </c>
      <c r="R188" s="110" t="s">
        <v>489</v>
      </c>
      <c r="S188" s="110">
        <v>4990</v>
      </c>
      <c r="T188" s="110">
        <v>3230</v>
      </c>
      <c r="U188" s="101" t="s">
        <v>5</v>
      </c>
      <c r="V188" s="101" t="s">
        <v>5</v>
      </c>
      <c r="Z188" s="110" t="s">
        <v>489</v>
      </c>
      <c r="AA188" s="110">
        <v>620</v>
      </c>
      <c r="AB188" s="110">
        <v>279</v>
      </c>
      <c r="AC188" s="101" t="s">
        <v>5</v>
      </c>
      <c r="AD188" s="101" t="s">
        <v>5</v>
      </c>
    </row>
    <row r="189" spans="2:30" s="110" customFormat="1" x14ac:dyDescent="0.2">
      <c r="B189" s="110" t="s">
        <v>490</v>
      </c>
      <c r="C189" s="110">
        <v>5880</v>
      </c>
      <c r="D189" s="110">
        <v>381</v>
      </c>
      <c r="E189" s="99" t="s">
        <v>5</v>
      </c>
      <c r="F189" s="101" t="s">
        <v>5</v>
      </c>
      <c r="J189" s="110" t="s">
        <v>490</v>
      </c>
      <c r="K189" s="110">
        <v>1210</v>
      </c>
      <c r="L189" s="110">
        <v>377</v>
      </c>
      <c r="M189" s="101" t="s">
        <v>5</v>
      </c>
      <c r="N189" s="101" t="s">
        <v>5</v>
      </c>
      <c r="R189" s="110" t="s">
        <v>490</v>
      </c>
      <c r="S189" s="110">
        <v>11400</v>
      </c>
      <c r="T189" s="110">
        <v>3130</v>
      </c>
      <c r="U189" s="101" t="s">
        <v>5</v>
      </c>
      <c r="V189" s="101" t="s">
        <v>5</v>
      </c>
      <c r="Z189" s="110" t="s">
        <v>490</v>
      </c>
      <c r="AA189" s="110">
        <v>1170</v>
      </c>
      <c r="AB189" s="110">
        <v>338</v>
      </c>
      <c r="AC189" s="101" t="s">
        <v>5</v>
      </c>
      <c r="AD189" s="101" t="s">
        <v>5</v>
      </c>
    </row>
    <row r="190" spans="2:30" s="110" customFormat="1" x14ac:dyDescent="0.2">
      <c r="B190" s="110" t="s">
        <v>491</v>
      </c>
      <c r="C190" s="110">
        <v>3500</v>
      </c>
      <c r="D190" s="110">
        <v>155</v>
      </c>
      <c r="E190" s="99" t="s">
        <v>5</v>
      </c>
      <c r="F190" s="101" t="s">
        <v>5</v>
      </c>
      <c r="J190" s="110" t="s">
        <v>491</v>
      </c>
      <c r="K190" s="110">
        <v>1730</v>
      </c>
      <c r="L190" s="110">
        <v>342</v>
      </c>
      <c r="M190" s="101" t="s">
        <v>5</v>
      </c>
      <c r="N190" s="101" t="s">
        <v>5</v>
      </c>
      <c r="R190" s="110" t="s">
        <v>491</v>
      </c>
      <c r="S190" s="110">
        <v>11100</v>
      </c>
      <c r="T190" s="110">
        <v>4000</v>
      </c>
      <c r="U190" s="101" t="s">
        <v>5</v>
      </c>
      <c r="V190" s="101" t="s">
        <v>5</v>
      </c>
      <c r="Z190" s="110" t="s">
        <v>491</v>
      </c>
      <c r="AA190" s="110">
        <v>732</v>
      </c>
      <c r="AB190" s="110">
        <v>540</v>
      </c>
      <c r="AC190" s="101" t="s">
        <v>5</v>
      </c>
      <c r="AD190" s="101" t="s">
        <v>5</v>
      </c>
    </row>
    <row r="191" spans="2:30" s="110" customFormat="1" x14ac:dyDescent="0.2">
      <c r="B191" s="110" t="s">
        <v>492</v>
      </c>
      <c r="C191" s="110">
        <v>3860</v>
      </c>
      <c r="D191" s="110">
        <v>158</v>
      </c>
      <c r="E191" s="99" t="s">
        <v>5</v>
      </c>
      <c r="F191" s="101" t="s">
        <v>5</v>
      </c>
      <c r="J191" s="110" t="s">
        <v>492</v>
      </c>
      <c r="K191" s="110">
        <v>2160</v>
      </c>
      <c r="L191" s="110">
        <v>144</v>
      </c>
      <c r="M191" s="101" t="s">
        <v>5</v>
      </c>
      <c r="N191" s="101" t="s">
        <v>5</v>
      </c>
      <c r="R191" s="110" t="s">
        <v>492</v>
      </c>
      <c r="S191" s="110">
        <v>11800</v>
      </c>
      <c r="T191" s="110">
        <v>3430</v>
      </c>
      <c r="U191" s="101" t="s">
        <v>5</v>
      </c>
      <c r="V191" s="101" t="s">
        <v>5</v>
      </c>
      <c r="Z191" s="110" t="s">
        <v>492</v>
      </c>
      <c r="AA191" s="110">
        <v>882</v>
      </c>
      <c r="AB191" s="110">
        <v>494</v>
      </c>
      <c r="AC191" s="101" t="s">
        <v>5</v>
      </c>
      <c r="AD191" s="101" t="s">
        <v>5</v>
      </c>
    </row>
    <row r="192" spans="2:30" x14ac:dyDescent="0.2">
      <c r="B192" s="102" t="s">
        <v>399</v>
      </c>
      <c r="C192" s="101">
        <f>AVERAGE(C174:C191)</f>
        <v>2513.3333333333335</v>
      </c>
      <c r="D192" s="101">
        <f>AVERAGE(D174:D191)</f>
        <v>211.93333333333334</v>
      </c>
      <c r="F192" s="101"/>
      <c r="G192" s="101"/>
      <c r="H192" s="101"/>
      <c r="I192" s="101"/>
      <c r="J192" s="102" t="s">
        <v>399</v>
      </c>
      <c r="K192" s="101">
        <f>AVERAGE(K174:K191)</f>
        <v>1197.4444444444443</v>
      </c>
      <c r="L192" s="101">
        <f>AVERAGE(L174:L191)</f>
        <v>222.55555555555554</v>
      </c>
      <c r="M192" s="101"/>
      <c r="N192" s="101"/>
      <c r="O192" s="101"/>
      <c r="P192" s="101"/>
      <c r="Q192" s="101"/>
      <c r="R192" s="102" t="s">
        <v>399</v>
      </c>
      <c r="S192" s="101">
        <f>AVERAGE(S174:S191)</f>
        <v>16269.444444444445</v>
      </c>
      <c r="T192" s="101">
        <f>AVERAGE(T174:T191)</f>
        <v>2336.6111111111113</v>
      </c>
      <c r="U192" s="101"/>
      <c r="V192" s="101"/>
      <c r="W192" s="101"/>
      <c r="X192" s="101"/>
      <c r="Y192" s="101"/>
      <c r="Z192" s="102" t="s">
        <v>399</v>
      </c>
      <c r="AA192" s="101">
        <f>AVERAGE(AA174:AA191)</f>
        <v>1160.4444444444443</v>
      </c>
      <c r="AB192" s="101">
        <f>AVERAGE(AB174:AB191)</f>
        <v>317</v>
      </c>
      <c r="AC192" s="101"/>
    </row>
    <row r="193" spans="1:30" x14ac:dyDescent="0.2">
      <c r="B193" s="102" t="s">
        <v>400</v>
      </c>
      <c r="C193" s="101">
        <f>_xlfn.STDEV.P(C174:C191)</f>
        <v>1346.6790428474205</v>
      </c>
      <c r="D193" s="101">
        <f>_xlfn.STDEV.P(D174:D191)</f>
        <v>165.66554996270182</v>
      </c>
      <c r="F193" s="101"/>
      <c r="G193" s="101"/>
      <c r="H193" s="101"/>
      <c r="I193" s="101"/>
      <c r="J193" s="102" t="s">
        <v>400</v>
      </c>
      <c r="K193" s="101">
        <f>_xlfn.STDEV.P(K174:K191)</f>
        <v>629.58771538048984</v>
      </c>
      <c r="L193" s="101">
        <f>_xlfn.STDEV.P(L174:L191)</f>
        <v>82.160562465767953</v>
      </c>
      <c r="M193" s="101"/>
      <c r="N193" s="101"/>
      <c r="O193" s="101"/>
      <c r="P193" s="101"/>
      <c r="Q193" s="101"/>
      <c r="R193" s="102" t="s">
        <v>400</v>
      </c>
      <c r="S193" s="101">
        <f>_xlfn.STDEV.P(S174:S191)</f>
        <v>6176.3810621343109</v>
      </c>
      <c r="T193" s="101">
        <f>_xlfn.STDEV.P(T174:T191)</f>
        <v>1554.8024218490445</v>
      </c>
      <c r="U193" s="101"/>
      <c r="V193" s="101"/>
      <c r="W193" s="101"/>
      <c r="X193" s="101"/>
      <c r="Y193" s="101"/>
      <c r="Z193" s="101" t="s">
        <v>400</v>
      </c>
      <c r="AA193" s="101">
        <f>_xlfn.STDEV.P(AA174:AA191)</f>
        <v>586.09529204560647</v>
      </c>
      <c r="AB193" s="101">
        <f>_xlfn.STDEV.P(AB174:AB191)</f>
        <v>169.01512095404692</v>
      </c>
      <c r="AC193" s="101"/>
    </row>
    <row r="194" spans="1:30" x14ac:dyDescent="0.2">
      <c r="B194" s="102" t="s">
        <v>401</v>
      </c>
      <c r="C194" s="101">
        <f>100*_xlfn.STDEV.P(C174:C191)/AVERAGE(C174:C191)</f>
        <v>53.581394277748821</v>
      </c>
      <c r="D194" s="101">
        <f>100*_xlfn.STDEV.P(D174:D191)/AVERAGE(D174:D191)</f>
        <v>78.168708695832876</v>
      </c>
      <c r="F194" s="101"/>
      <c r="G194" s="101"/>
      <c r="H194" s="101"/>
      <c r="I194" s="101"/>
      <c r="J194" s="102" t="s">
        <v>401</v>
      </c>
      <c r="K194" s="101">
        <f>100*_xlfn.STDEV.P(K174:K191)/AVERAGE(K174:K191)</f>
        <v>52.577613792562019</v>
      </c>
      <c r="L194" s="101">
        <f>100*_xlfn.STDEV.P(L174:L191)/AVERAGE(L174:L191)</f>
        <v>36.91687779290622</v>
      </c>
      <c r="M194" s="101"/>
      <c r="N194" s="101"/>
      <c r="O194" s="101"/>
      <c r="P194" s="101"/>
      <c r="Q194" s="101"/>
      <c r="R194" s="102" t="s">
        <v>401</v>
      </c>
      <c r="S194" s="101">
        <f>100*_xlfn.STDEV.P(S174:S191)/AVERAGE(S174:S191)</f>
        <v>37.96307294465344</v>
      </c>
      <c r="T194" s="101">
        <f>100*_xlfn.STDEV.P(T174:T191)/AVERAGE(T174:T191)</f>
        <v>66.540915364803723</v>
      </c>
      <c r="U194" s="101"/>
      <c r="V194" s="101"/>
      <c r="W194" s="101"/>
      <c r="X194" s="101"/>
      <c r="Y194" s="101"/>
      <c r="Z194" s="102" t="s">
        <v>401</v>
      </c>
      <c r="AA194" s="101">
        <f>100*_xlfn.STDEV.P(AA174:AA191)/AVERAGE(AA174:AA191)</f>
        <v>50.506105212662376</v>
      </c>
      <c r="AB194" s="101">
        <f>100*_xlfn.STDEV.P(AB174:AB191)/AVERAGE(AB174:AB191)</f>
        <v>53.317072856166213</v>
      </c>
      <c r="AC194" s="101"/>
    </row>
    <row r="195" spans="1:30" x14ac:dyDescent="0.2">
      <c r="B195" s="102"/>
      <c r="C195" s="101"/>
      <c r="D195" s="101"/>
      <c r="F195" s="101"/>
      <c r="G195" s="101"/>
      <c r="H195" s="101"/>
      <c r="I195" s="101"/>
      <c r="J195" s="102"/>
      <c r="K195" s="101"/>
      <c r="L195" s="101"/>
      <c r="M195" s="101"/>
      <c r="N195" s="101"/>
      <c r="O195" s="101"/>
      <c r="P195" s="101"/>
      <c r="Q195" s="101"/>
      <c r="R195" s="102"/>
      <c r="S195" s="101"/>
      <c r="T195" s="101"/>
      <c r="U195" s="101"/>
      <c r="V195" s="101"/>
      <c r="W195" s="101"/>
      <c r="X195" s="101"/>
      <c r="Y195" s="101"/>
      <c r="Z195" s="102"/>
      <c r="AA195" s="101"/>
      <c r="AB195" s="101"/>
      <c r="AC195" s="101"/>
    </row>
    <row r="196" spans="1:30" x14ac:dyDescent="0.2">
      <c r="B196" s="102"/>
      <c r="C196" s="101"/>
      <c r="D196" s="101"/>
      <c r="F196" s="101"/>
      <c r="G196" s="101"/>
      <c r="H196" s="101"/>
      <c r="I196" s="101"/>
      <c r="J196" s="102"/>
      <c r="K196" s="101"/>
      <c r="L196" s="101"/>
      <c r="M196" s="101"/>
      <c r="N196" s="101"/>
      <c r="O196" s="101"/>
      <c r="P196" s="101"/>
      <c r="Q196" s="101"/>
      <c r="R196" s="102"/>
      <c r="S196" s="101"/>
      <c r="T196" s="101"/>
      <c r="U196" s="101"/>
      <c r="V196" s="101"/>
      <c r="W196" s="101"/>
      <c r="X196" s="101"/>
      <c r="Y196" s="101"/>
      <c r="Z196" s="102"/>
      <c r="AA196" s="101"/>
      <c r="AB196" s="101"/>
      <c r="AC196" s="101"/>
    </row>
    <row r="197" spans="1:30" ht="15" customHeight="1" x14ac:dyDescent="0.2">
      <c r="B197" s="100"/>
      <c r="C197" s="101" t="s">
        <v>18</v>
      </c>
      <c r="D197" s="101" t="s">
        <v>337</v>
      </c>
      <c r="E197" s="101" t="s">
        <v>337</v>
      </c>
      <c r="F197" s="101" t="s">
        <v>18</v>
      </c>
      <c r="G197" s="101"/>
      <c r="H197" s="101"/>
      <c r="I197" s="101"/>
      <c r="J197" s="100"/>
      <c r="K197" s="101" t="s">
        <v>19</v>
      </c>
      <c r="L197" s="101" t="s">
        <v>340</v>
      </c>
      <c r="M197" s="101" t="s">
        <v>340</v>
      </c>
      <c r="N197" s="101" t="s">
        <v>19</v>
      </c>
      <c r="O197" s="101"/>
      <c r="P197" s="101"/>
      <c r="Q197" s="101"/>
      <c r="R197" s="100"/>
      <c r="S197" s="101" t="s">
        <v>20</v>
      </c>
      <c r="T197" s="101" t="s">
        <v>341</v>
      </c>
      <c r="U197" s="101" t="s">
        <v>341</v>
      </c>
      <c r="V197" s="101" t="s">
        <v>20</v>
      </c>
      <c r="W197" s="101"/>
      <c r="X197" s="101"/>
      <c r="Y197" s="101"/>
      <c r="Z197" s="100"/>
      <c r="AA197" s="101" t="s">
        <v>21</v>
      </c>
      <c r="AB197" s="101" t="s">
        <v>342</v>
      </c>
      <c r="AC197" s="101" t="s">
        <v>342</v>
      </c>
      <c r="AD197" s="101" t="s">
        <v>21</v>
      </c>
    </row>
    <row r="198" spans="1:30" ht="15" customHeight="1" x14ac:dyDescent="0.2">
      <c r="B198" s="100"/>
      <c r="C198" s="101" t="s">
        <v>343</v>
      </c>
      <c r="D198" s="101" t="s">
        <v>343</v>
      </c>
      <c r="E198" s="101" t="s">
        <v>344</v>
      </c>
      <c r="F198" s="101" t="s">
        <v>344</v>
      </c>
      <c r="G198" s="101"/>
      <c r="H198" s="101"/>
      <c r="I198" s="101"/>
      <c r="J198" s="100"/>
      <c r="K198" s="101" t="s">
        <v>343</v>
      </c>
      <c r="L198" s="101" t="s">
        <v>343</v>
      </c>
      <c r="M198" s="101" t="s">
        <v>344</v>
      </c>
      <c r="N198" s="101" t="s">
        <v>344</v>
      </c>
      <c r="O198" s="101"/>
      <c r="P198" s="101"/>
      <c r="Q198" s="101"/>
      <c r="R198" s="100"/>
      <c r="S198" s="101" t="s">
        <v>343</v>
      </c>
      <c r="T198" s="101" t="s">
        <v>343</v>
      </c>
      <c r="U198" s="101" t="s">
        <v>344</v>
      </c>
      <c r="V198" s="101" t="s">
        <v>344</v>
      </c>
      <c r="W198" s="101"/>
      <c r="X198" s="101"/>
      <c r="Y198" s="101"/>
      <c r="Z198" s="100"/>
      <c r="AA198" s="101" t="s">
        <v>343</v>
      </c>
      <c r="AB198" s="101" t="s">
        <v>343</v>
      </c>
      <c r="AC198" s="101" t="s">
        <v>344</v>
      </c>
      <c r="AD198" s="101" t="s">
        <v>344</v>
      </c>
    </row>
    <row r="199" spans="1:30" ht="15" customHeight="1" x14ac:dyDescent="0.2">
      <c r="A199" s="99">
        <v>1</v>
      </c>
      <c r="B199" s="102" t="s">
        <v>493</v>
      </c>
      <c r="C199" s="101">
        <v>170000</v>
      </c>
      <c r="D199" s="101">
        <v>113</v>
      </c>
      <c r="E199" s="99" t="s">
        <v>5</v>
      </c>
      <c r="F199" s="101" t="s">
        <v>5</v>
      </c>
      <c r="G199" s="101"/>
      <c r="H199" s="101"/>
      <c r="I199" s="101"/>
      <c r="J199" s="102" t="s">
        <v>493</v>
      </c>
      <c r="K199" s="101">
        <v>81300</v>
      </c>
      <c r="L199" s="101">
        <v>200</v>
      </c>
      <c r="M199" s="101" t="s">
        <v>5</v>
      </c>
      <c r="N199" s="101" t="s">
        <v>5</v>
      </c>
      <c r="O199" s="101"/>
      <c r="P199" s="101"/>
      <c r="Q199" s="101"/>
      <c r="R199" s="102" t="s">
        <v>493</v>
      </c>
      <c r="S199" s="101">
        <v>2940000</v>
      </c>
      <c r="T199" s="101">
        <v>551</v>
      </c>
      <c r="U199" s="101" t="s">
        <v>5</v>
      </c>
      <c r="V199" s="101" t="s">
        <v>5</v>
      </c>
      <c r="W199" s="101"/>
      <c r="X199" s="101"/>
      <c r="Y199" s="101"/>
      <c r="Z199" s="102" t="s">
        <v>493</v>
      </c>
      <c r="AA199" s="101">
        <v>766000</v>
      </c>
      <c r="AB199" s="101">
        <v>97.9</v>
      </c>
      <c r="AC199" s="101" t="s">
        <v>5</v>
      </c>
      <c r="AD199" s="101" t="s">
        <v>5</v>
      </c>
    </row>
    <row r="200" spans="1:30" ht="15" customHeight="1" x14ac:dyDescent="0.2">
      <c r="A200" s="99">
        <v>1</v>
      </c>
      <c r="B200" s="102" t="s">
        <v>494</v>
      </c>
      <c r="C200" s="101">
        <v>198000</v>
      </c>
      <c r="D200" s="101">
        <v>125</v>
      </c>
      <c r="E200" s="99" t="s">
        <v>5</v>
      </c>
      <c r="F200" s="101" t="s">
        <v>5</v>
      </c>
      <c r="G200" s="101"/>
      <c r="H200" s="101"/>
      <c r="I200" s="101"/>
      <c r="J200" s="102" t="s">
        <v>494</v>
      </c>
      <c r="K200" s="101">
        <v>97000</v>
      </c>
      <c r="L200" s="101">
        <v>626</v>
      </c>
      <c r="M200" s="101" t="s">
        <v>5</v>
      </c>
      <c r="N200" s="101" t="s">
        <v>5</v>
      </c>
      <c r="O200" s="101"/>
      <c r="P200" s="101"/>
      <c r="Q200" s="101"/>
      <c r="R200" s="102" t="s">
        <v>494</v>
      </c>
      <c r="S200" s="101">
        <v>3340000</v>
      </c>
      <c r="T200" s="101">
        <v>6060</v>
      </c>
      <c r="U200" s="101" t="s">
        <v>5</v>
      </c>
      <c r="V200" s="101" t="s">
        <v>5</v>
      </c>
      <c r="W200" s="101"/>
      <c r="X200" s="101"/>
      <c r="Y200" s="101"/>
      <c r="Z200" s="102" t="s">
        <v>494</v>
      </c>
      <c r="AA200" s="101">
        <v>872000</v>
      </c>
      <c r="AB200" s="101">
        <v>1110</v>
      </c>
      <c r="AC200" s="101" t="s">
        <v>5</v>
      </c>
      <c r="AD200" s="101" t="s">
        <v>5</v>
      </c>
    </row>
    <row r="201" spans="1:30" ht="15" customHeight="1" x14ac:dyDescent="0.2">
      <c r="A201" s="99">
        <v>2</v>
      </c>
      <c r="B201" s="102" t="s">
        <v>495</v>
      </c>
      <c r="C201" s="101">
        <v>177000</v>
      </c>
      <c r="D201" s="101">
        <v>406</v>
      </c>
      <c r="E201" s="99" t="s">
        <v>5</v>
      </c>
      <c r="F201" s="101" t="s">
        <v>5</v>
      </c>
      <c r="G201" s="101"/>
      <c r="H201" s="101"/>
      <c r="I201" s="101"/>
      <c r="J201" s="102" t="s">
        <v>495</v>
      </c>
      <c r="K201" s="101">
        <v>80200</v>
      </c>
      <c r="L201" s="101">
        <v>322</v>
      </c>
      <c r="M201" s="101" t="s">
        <v>5</v>
      </c>
      <c r="N201" s="101" t="s">
        <v>5</v>
      </c>
      <c r="O201" s="101"/>
      <c r="P201" s="101"/>
      <c r="Q201" s="101"/>
      <c r="R201" s="102" t="s">
        <v>495</v>
      </c>
      <c r="S201" s="101">
        <v>3010000</v>
      </c>
      <c r="T201" s="101">
        <v>194</v>
      </c>
      <c r="U201" s="101" t="s">
        <v>5</v>
      </c>
      <c r="V201" s="101" t="s">
        <v>5</v>
      </c>
      <c r="W201" s="101"/>
      <c r="X201" s="101"/>
      <c r="Y201" s="101"/>
      <c r="Z201" s="102" t="s">
        <v>495</v>
      </c>
      <c r="AA201" s="101">
        <v>792000</v>
      </c>
      <c r="AB201" s="101">
        <v>257</v>
      </c>
      <c r="AC201" s="101" t="s">
        <v>5</v>
      </c>
      <c r="AD201" s="101" t="s">
        <v>5</v>
      </c>
    </row>
    <row r="202" spans="1:30" ht="15" customHeight="1" x14ac:dyDescent="0.2">
      <c r="A202" s="99">
        <v>2</v>
      </c>
      <c r="B202" s="102" t="s">
        <v>496</v>
      </c>
      <c r="C202" s="101">
        <v>205000</v>
      </c>
      <c r="D202" s="101">
        <v>181</v>
      </c>
      <c r="E202" s="99" t="s">
        <v>5</v>
      </c>
      <c r="F202" s="101" t="s">
        <v>5</v>
      </c>
      <c r="G202" s="101"/>
      <c r="H202" s="101"/>
      <c r="I202" s="101"/>
      <c r="J202" s="102" t="s">
        <v>496</v>
      </c>
      <c r="K202" s="101">
        <v>99100</v>
      </c>
      <c r="L202" s="101">
        <v>160</v>
      </c>
      <c r="M202" s="101" t="s">
        <v>5</v>
      </c>
      <c r="N202" s="101" t="s">
        <v>5</v>
      </c>
      <c r="O202" s="101"/>
      <c r="P202" s="101"/>
      <c r="Q202" s="101"/>
      <c r="R202" s="102" t="s">
        <v>496</v>
      </c>
      <c r="S202" s="101">
        <v>3340000</v>
      </c>
      <c r="T202" s="101">
        <v>5680</v>
      </c>
      <c r="U202" s="101" t="s">
        <v>5</v>
      </c>
      <c r="V202" s="101" t="s">
        <v>5</v>
      </c>
      <c r="W202" s="101"/>
      <c r="X202" s="101"/>
      <c r="Y202" s="101"/>
      <c r="Z202" s="102" t="s">
        <v>496</v>
      </c>
      <c r="AA202" s="101">
        <v>883000</v>
      </c>
      <c r="AB202" s="101">
        <v>654</v>
      </c>
      <c r="AC202" s="101" t="s">
        <v>5</v>
      </c>
      <c r="AD202" s="101" t="s">
        <v>5</v>
      </c>
    </row>
    <row r="203" spans="1:30" ht="15" customHeight="1" x14ac:dyDescent="0.2">
      <c r="A203" s="99">
        <v>3</v>
      </c>
      <c r="B203" s="102" t="s">
        <v>497</v>
      </c>
      <c r="C203" s="101">
        <v>184000</v>
      </c>
      <c r="D203" s="101">
        <v>126</v>
      </c>
      <c r="E203" s="99" t="s">
        <v>5</v>
      </c>
      <c r="F203" s="101" t="s">
        <v>5</v>
      </c>
      <c r="G203" s="101"/>
      <c r="H203" s="101"/>
      <c r="I203" s="101"/>
      <c r="J203" s="102" t="s">
        <v>497</v>
      </c>
      <c r="K203" s="101">
        <v>84100</v>
      </c>
      <c r="L203" s="101">
        <v>281</v>
      </c>
      <c r="M203" s="101" t="s">
        <v>5</v>
      </c>
      <c r="N203" s="101" t="s">
        <v>5</v>
      </c>
      <c r="O203" s="101"/>
      <c r="P203" s="101"/>
      <c r="Q203" s="101"/>
      <c r="R203" s="102" t="s">
        <v>497</v>
      </c>
      <c r="S203" s="101">
        <v>3050000</v>
      </c>
      <c r="T203" s="101">
        <v>975</v>
      </c>
      <c r="U203" s="101" t="s">
        <v>5</v>
      </c>
      <c r="V203" s="101" t="s">
        <v>5</v>
      </c>
      <c r="W203" s="101"/>
      <c r="X203" s="101"/>
      <c r="Y203" s="101"/>
      <c r="Z203" s="102" t="s">
        <v>497</v>
      </c>
      <c r="AA203" s="101">
        <v>820000</v>
      </c>
      <c r="AB203" s="101">
        <v>141</v>
      </c>
      <c r="AC203" s="101" t="s">
        <v>5</v>
      </c>
      <c r="AD203" s="101" t="s">
        <v>5</v>
      </c>
    </row>
    <row r="204" spans="1:30" ht="15" customHeight="1" x14ac:dyDescent="0.2">
      <c r="A204" s="99">
        <v>3</v>
      </c>
      <c r="B204" s="102" t="s">
        <v>498</v>
      </c>
      <c r="C204" s="101">
        <v>199000</v>
      </c>
      <c r="D204" s="101">
        <v>191</v>
      </c>
      <c r="E204" s="99" t="s">
        <v>5</v>
      </c>
      <c r="F204" s="101" t="s">
        <v>5</v>
      </c>
      <c r="G204" s="101"/>
      <c r="H204" s="101"/>
      <c r="I204" s="101"/>
      <c r="J204" s="102" t="s">
        <v>498</v>
      </c>
      <c r="K204" s="101">
        <v>98800</v>
      </c>
      <c r="L204" s="101">
        <v>225</v>
      </c>
      <c r="M204" s="101" t="s">
        <v>5</v>
      </c>
      <c r="N204" s="101" t="s">
        <v>5</v>
      </c>
      <c r="O204" s="101"/>
      <c r="P204" s="101"/>
      <c r="Q204" s="101"/>
      <c r="R204" s="102" t="s">
        <v>498</v>
      </c>
      <c r="S204" s="101">
        <v>3420000</v>
      </c>
      <c r="T204" s="101">
        <v>5370</v>
      </c>
      <c r="U204" s="101" t="s">
        <v>5</v>
      </c>
      <c r="V204" s="101" t="s">
        <v>5</v>
      </c>
      <c r="W204" s="101"/>
      <c r="X204" s="101"/>
      <c r="Y204" s="101"/>
      <c r="Z204" s="102" t="s">
        <v>498</v>
      </c>
      <c r="AA204" s="101">
        <v>890000</v>
      </c>
      <c r="AB204" s="101">
        <v>1090</v>
      </c>
      <c r="AC204" s="101" t="s">
        <v>5</v>
      </c>
      <c r="AD204" s="101" t="s">
        <v>5</v>
      </c>
    </row>
    <row r="205" spans="1:30" x14ac:dyDescent="0.2">
      <c r="B205" s="102" t="s">
        <v>399</v>
      </c>
      <c r="C205" s="101">
        <f>AVERAGE(C199:C204)</f>
        <v>188833.33333333334</v>
      </c>
      <c r="D205" s="101">
        <f>AVERAGE(D199:D204)</f>
        <v>190.33333333333334</v>
      </c>
      <c r="F205" s="101"/>
      <c r="G205" s="101"/>
      <c r="H205" s="101"/>
      <c r="I205" s="101"/>
      <c r="J205" s="102" t="s">
        <v>399</v>
      </c>
      <c r="K205" s="101">
        <f>AVERAGE(K199:K204)</f>
        <v>90083.333333333328</v>
      </c>
      <c r="L205" s="101">
        <f>AVERAGE(L199:L204)</f>
        <v>302.33333333333331</v>
      </c>
      <c r="M205" s="101"/>
      <c r="N205" s="101"/>
      <c r="O205" s="101"/>
      <c r="P205" s="101"/>
      <c r="Q205" s="101"/>
      <c r="R205" s="102" t="s">
        <v>399</v>
      </c>
      <c r="S205" s="101">
        <f>AVERAGE(S199:S204)</f>
        <v>3183333.3333333335</v>
      </c>
      <c r="T205" s="101">
        <f>AVERAGE(T199:T204)</f>
        <v>3138.3333333333335</v>
      </c>
      <c r="U205" s="101"/>
      <c r="V205" s="101"/>
      <c r="W205" s="101"/>
      <c r="X205" s="101"/>
      <c r="Y205" s="101"/>
      <c r="Z205" s="102" t="s">
        <v>399</v>
      </c>
      <c r="AA205" s="101">
        <f>AVERAGE(AA199:AA204)</f>
        <v>837166.66666666663</v>
      </c>
      <c r="AB205" s="101">
        <f>AVERAGE(AB199:AB204)</f>
        <v>558.31666666666672</v>
      </c>
    </row>
    <row r="206" spans="1:30" x14ac:dyDescent="0.2">
      <c r="B206" s="102" t="s">
        <v>400</v>
      </c>
      <c r="C206" s="101">
        <f>_xlfn.STDEV.P(C199:C204)</f>
        <v>12694.049349553077</v>
      </c>
      <c r="D206" s="101">
        <f>_xlfn.STDEV.P(D199:D204)</f>
        <v>100.81942052777111</v>
      </c>
      <c r="F206" s="101"/>
      <c r="G206" s="101"/>
      <c r="H206" s="101"/>
      <c r="I206" s="101"/>
      <c r="J206" s="102" t="s">
        <v>400</v>
      </c>
      <c r="K206" s="101">
        <f>_xlfn.STDEV.P(K199:K204)</f>
        <v>8324.1449343995009</v>
      </c>
      <c r="L206" s="101">
        <f>_xlfn.STDEV.P(L199:L204)</f>
        <v>154.00937922376315</v>
      </c>
      <c r="M206" s="101"/>
      <c r="N206" s="101"/>
      <c r="O206" s="101"/>
      <c r="P206" s="101"/>
      <c r="Q206" s="101"/>
      <c r="R206" s="102" t="s">
        <v>400</v>
      </c>
      <c r="S206" s="101">
        <f>_xlfn.STDEV.P(S199:S204)</f>
        <v>188030.73034893937</v>
      </c>
      <c r="T206" s="101">
        <f>_xlfn.STDEV.P(T199:T204)</f>
        <v>2582.6325501102338</v>
      </c>
      <c r="U206" s="101"/>
      <c r="V206" s="101"/>
      <c r="W206" s="101"/>
      <c r="X206" s="101"/>
      <c r="Y206" s="101"/>
      <c r="Z206" s="102" t="s">
        <v>400</v>
      </c>
      <c r="AA206" s="101">
        <f>_xlfn.STDEV.P(AA199:AA204)</f>
        <v>47442.655443762371</v>
      </c>
      <c r="AB206" s="101">
        <f>_xlfn.STDEV.P(AB199:AB204)</f>
        <v>422.91161573338496</v>
      </c>
    </row>
    <row r="207" spans="1:30" x14ac:dyDescent="0.2">
      <c r="B207" s="102" t="s">
        <v>401</v>
      </c>
      <c r="C207" s="101">
        <f>100*_xlfn.STDEV.P(C199:C204)/AVERAGE(C199:C204)</f>
        <v>6.722356231007808</v>
      </c>
      <c r="D207" s="101">
        <f>100*_xlfn.STDEV.P(D199:D204)/AVERAGE(D199:D204)</f>
        <v>52.969923219494447</v>
      </c>
      <c r="F207" s="101"/>
      <c r="G207" s="101"/>
      <c r="H207" s="101"/>
      <c r="I207" s="101"/>
      <c r="J207" s="102" t="s">
        <v>401</v>
      </c>
      <c r="K207" s="101">
        <f>100*_xlfn.STDEV.P(K199:K204)/AVERAGE(K199:K204)</f>
        <v>9.2404939142270131</v>
      </c>
      <c r="L207" s="101">
        <f>100*_xlfn.STDEV.P(L199:L204)/AVERAGE(L199:L204)</f>
        <v>50.940257736636106</v>
      </c>
      <c r="M207" s="101"/>
      <c r="N207" s="101"/>
      <c r="O207" s="101"/>
      <c r="P207" s="101"/>
      <c r="Q207" s="101"/>
      <c r="R207" s="102" t="s">
        <v>401</v>
      </c>
      <c r="S207" s="101">
        <f>100*_xlfn.STDEV.P(S199:S204)/AVERAGE(S199:S204)</f>
        <v>5.9067245135792472</v>
      </c>
      <c r="T207" s="101">
        <f>100*_xlfn.STDEV.P(T199:T204)/AVERAGE(T199:T204)</f>
        <v>82.293124273294751</v>
      </c>
      <c r="U207" s="101"/>
      <c r="V207" s="101"/>
      <c r="W207" s="101"/>
      <c r="X207" s="101"/>
      <c r="Y207" s="101"/>
      <c r="Z207" s="102" t="s">
        <v>401</v>
      </c>
      <c r="AA207" s="101">
        <f>100*_xlfn.STDEV.P(AA199:AA204)/AVERAGE(AA199:AA204)</f>
        <v>5.6670502222292303</v>
      </c>
      <c r="AB207" s="101">
        <f>100*_xlfn.STDEV.P(AB199:AB204)/AVERAGE(AB199:AB204)</f>
        <v>75.747625135087901</v>
      </c>
      <c r="AC207" s="101"/>
    </row>
    <row r="208" spans="1:30" x14ac:dyDescent="0.2">
      <c r="B208" s="102"/>
      <c r="C208" s="101"/>
      <c r="D208" s="101"/>
      <c r="F208" s="101"/>
      <c r="G208" s="101"/>
      <c r="H208" s="101"/>
      <c r="I208" s="101"/>
      <c r="J208" s="102"/>
      <c r="K208" s="101"/>
      <c r="L208" s="101"/>
      <c r="M208" s="101"/>
      <c r="N208" s="101"/>
      <c r="O208" s="101"/>
      <c r="P208" s="101"/>
      <c r="Q208" s="101"/>
      <c r="R208" s="102"/>
      <c r="S208" s="101"/>
      <c r="T208" s="101"/>
      <c r="U208" s="101"/>
      <c r="V208" s="101"/>
      <c r="W208" s="101"/>
      <c r="X208" s="101"/>
      <c r="Y208" s="101"/>
      <c r="Z208" s="102"/>
      <c r="AA208" s="101"/>
      <c r="AB208" s="101"/>
      <c r="AC208" s="101"/>
    </row>
    <row r="209" spans="1:30" x14ac:dyDescent="0.2">
      <c r="B209" s="99"/>
      <c r="C209" s="101"/>
      <c r="D209" s="101"/>
      <c r="F209" s="101"/>
      <c r="G209" s="101"/>
      <c r="H209" s="101"/>
      <c r="I209" s="101"/>
      <c r="J209" s="102"/>
      <c r="K209" s="101"/>
      <c r="L209" s="101"/>
      <c r="M209" s="101"/>
      <c r="N209" s="101"/>
      <c r="O209" s="101"/>
      <c r="P209" s="101"/>
      <c r="Q209" s="101"/>
      <c r="R209" s="102"/>
      <c r="S209" s="101"/>
      <c r="T209" s="101"/>
      <c r="U209" s="101"/>
      <c r="V209" s="101"/>
      <c r="W209" s="101"/>
      <c r="X209" s="101"/>
      <c r="Y209" s="101"/>
      <c r="Z209" s="102"/>
      <c r="AA209" s="101"/>
      <c r="AB209" s="101"/>
      <c r="AC209" s="101"/>
    </row>
    <row r="210" spans="1:30" ht="15" customHeight="1" x14ac:dyDescent="0.2">
      <c r="B210" s="100"/>
      <c r="C210" s="101" t="s">
        <v>18</v>
      </c>
      <c r="D210" s="101" t="s">
        <v>337</v>
      </c>
      <c r="E210" s="101" t="s">
        <v>337</v>
      </c>
      <c r="F210" s="101" t="s">
        <v>18</v>
      </c>
      <c r="G210" s="101"/>
      <c r="H210" s="101"/>
      <c r="I210" s="101"/>
      <c r="J210" s="100"/>
      <c r="K210" s="101" t="s">
        <v>19</v>
      </c>
      <c r="L210" s="101" t="s">
        <v>340</v>
      </c>
      <c r="M210" s="101" t="s">
        <v>340</v>
      </c>
      <c r="N210" s="101" t="s">
        <v>19</v>
      </c>
      <c r="O210" s="101"/>
      <c r="P210" s="101"/>
      <c r="Q210" s="101"/>
      <c r="R210" s="100"/>
      <c r="S210" s="101" t="s">
        <v>20</v>
      </c>
      <c r="T210" s="101" t="s">
        <v>341</v>
      </c>
      <c r="U210" s="101" t="s">
        <v>341</v>
      </c>
      <c r="V210" s="101" t="s">
        <v>20</v>
      </c>
      <c r="W210" s="101"/>
      <c r="X210" s="101"/>
      <c r="Y210" s="101"/>
      <c r="Z210" s="100"/>
      <c r="AA210" s="101" t="s">
        <v>21</v>
      </c>
      <c r="AB210" s="101" t="s">
        <v>342</v>
      </c>
      <c r="AC210" s="101" t="s">
        <v>342</v>
      </c>
      <c r="AD210" s="101" t="s">
        <v>21</v>
      </c>
    </row>
    <row r="211" spans="1:30" ht="15" customHeight="1" x14ac:dyDescent="0.2">
      <c r="B211" s="109" t="s">
        <v>420</v>
      </c>
      <c r="C211" s="101" t="s">
        <v>343</v>
      </c>
      <c r="D211" s="101" t="s">
        <v>343</v>
      </c>
      <c r="E211" s="101" t="s">
        <v>344</v>
      </c>
      <c r="F211" s="101" t="s">
        <v>344</v>
      </c>
      <c r="G211" s="101"/>
      <c r="H211" s="101"/>
      <c r="I211" s="101"/>
      <c r="J211" s="109" t="s">
        <v>420</v>
      </c>
      <c r="K211" s="101" t="s">
        <v>343</v>
      </c>
      <c r="L211" s="101" t="s">
        <v>343</v>
      </c>
      <c r="M211" s="101" t="s">
        <v>344</v>
      </c>
      <c r="N211" s="101" t="s">
        <v>344</v>
      </c>
      <c r="O211" s="101"/>
      <c r="P211" s="101"/>
      <c r="Q211" s="101"/>
      <c r="R211" s="109" t="s">
        <v>420</v>
      </c>
      <c r="S211" s="101" t="s">
        <v>343</v>
      </c>
      <c r="T211" s="101" t="s">
        <v>343</v>
      </c>
      <c r="U211" s="101" t="s">
        <v>344</v>
      </c>
      <c r="V211" s="101" t="s">
        <v>344</v>
      </c>
      <c r="W211" s="101"/>
      <c r="X211" s="101"/>
      <c r="Y211" s="101"/>
      <c r="Z211" s="109" t="s">
        <v>420</v>
      </c>
      <c r="AA211" s="101" t="s">
        <v>343</v>
      </c>
      <c r="AB211" s="101" t="s">
        <v>343</v>
      </c>
      <c r="AC211" s="101" t="s">
        <v>344</v>
      </c>
      <c r="AD211" s="101" t="s">
        <v>344</v>
      </c>
    </row>
    <row r="212" spans="1:30" x14ac:dyDescent="0.2">
      <c r="A212" s="99">
        <v>1</v>
      </c>
      <c r="B212" s="110" t="s">
        <v>499</v>
      </c>
      <c r="C212" s="110">
        <v>194000</v>
      </c>
      <c r="D212" s="110">
        <v>139</v>
      </c>
      <c r="E212" s="99" t="s">
        <v>5</v>
      </c>
      <c r="F212" s="101" t="s">
        <v>5</v>
      </c>
      <c r="J212" s="110" t="s">
        <v>499</v>
      </c>
      <c r="K212" s="110">
        <v>103000</v>
      </c>
      <c r="L212" s="110">
        <v>502</v>
      </c>
      <c r="M212" s="101" t="s">
        <v>5</v>
      </c>
      <c r="N212" s="101" t="s">
        <v>5</v>
      </c>
      <c r="O212" s="104"/>
      <c r="P212" s="104"/>
      <c r="R212" s="110" t="s">
        <v>499</v>
      </c>
      <c r="S212" s="110">
        <v>3310000</v>
      </c>
      <c r="T212" s="110">
        <v>701</v>
      </c>
      <c r="U212" s="101" t="s">
        <v>5</v>
      </c>
      <c r="V212" s="101" t="s">
        <v>5</v>
      </c>
      <c r="W212" s="104"/>
      <c r="Z212" s="110" t="s">
        <v>499</v>
      </c>
      <c r="AA212" s="110">
        <v>876000</v>
      </c>
      <c r="AB212" s="110">
        <v>165</v>
      </c>
      <c r="AC212" s="101" t="s">
        <v>5</v>
      </c>
      <c r="AD212" s="101" t="s">
        <v>5</v>
      </c>
    </row>
    <row r="213" spans="1:30" x14ac:dyDescent="0.2">
      <c r="A213" s="99">
        <v>1</v>
      </c>
      <c r="B213" s="110" t="s">
        <v>500</v>
      </c>
      <c r="C213" s="110">
        <v>198000</v>
      </c>
      <c r="D213" s="110">
        <v>139</v>
      </c>
      <c r="E213" s="99" t="s">
        <v>5</v>
      </c>
      <c r="F213" s="101" t="s">
        <v>5</v>
      </c>
      <c r="J213" s="110" t="s">
        <v>500</v>
      </c>
      <c r="K213" s="110">
        <v>109000</v>
      </c>
      <c r="L213" s="110">
        <v>120</v>
      </c>
      <c r="M213" s="101" t="s">
        <v>5</v>
      </c>
      <c r="N213" s="101" t="s">
        <v>5</v>
      </c>
      <c r="O213" s="104"/>
      <c r="P213" s="104"/>
      <c r="R213" s="110" t="s">
        <v>500</v>
      </c>
      <c r="S213" s="110">
        <v>3050000</v>
      </c>
      <c r="T213" s="110">
        <v>378</v>
      </c>
      <c r="U213" s="101" t="s">
        <v>5</v>
      </c>
      <c r="V213" s="101" t="s">
        <v>5</v>
      </c>
      <c r="W213" s="104"/>
      <c r="Z213" s="110" t="s">
        <v>500</v>
      </c>
      <c r="AA213" s="110">
        <v>789000</v>
      </c>
      <c r="AB213" s="110">
        <v>80.8</v>
      </c>
      <c r="AC213" s="101" t="s">
        <v>5</v>
      </c>
      <c r="AD213" s="101" t="s">
        <v>5</v>
      </c>
    </row>
    <row r="214" spans="1:30" x14ac:dyDescent="0.2">
      <c r="A214" s="99">
        <v>1</v>
      </c>
      <c r="B214" s="110" t="s">
        <v>501</v>
      </c>
      <c r="C214" s="110">
        <v>201000</v>
      </c>
      <c r="D214" s="110">
        <v>124</v>
      </c>
      <c r="E214" s="99" t="s">
        <v>5</v>
      </c>
      <c r="F214" s="101" t="s">
        <v>5</v>
      </c>
      <c r="J214" s="110" t="s">
        <v>501</v>
      </c>
      <c r="K214" s="110">
        <v>111000</v>
      </c>
      <c r="L214" s="110">
        <v>135</v>
      </c>
      <c r="M214" s="101" t="s">
        <v>5</v>
      </c>
      <c r="N214" s="101" t="s">
        <v>5</v>
      </c>
      <c r="O214" s="104"/>
      <c r="P214" s="104"/>
      <c r="R214" s="110" t="s">
        <v>501</v>
      </c>
      <c r="S214" s="110">
        <v>3060000</v>
      </c>
      <c r="T214" s="110">
        <v>1390</v>
      </c>
      <c r="U214" s="101" t="s">
        <v>5</v>
      </c>
      <c r="V214" s="101" t="s">
        <v>5</v>
      </c>
      <c r="W214" s="104"/>
      <c r="Z214" s="110" t="s">
        <v>501</v>
      </c>
      <c r="AA214" s="110">
        <v>807000</v>
      </c>
      <c r="AB214" s="110">
        <v>107</v>
      </c>
      <c r="AC214" s="101" t="s">
        <v>5</v>
      </c>
      <c r="AD214" s="101" t="s">
        <v>5</v>
      </c>
    </row>
    <row r="215" spans="1:30" x14ac:dyDescent="0.2">
      <c r="A215" s="99">
        <v>2</v>
      </c>
      <c r="B215" s="110" t="s">
        <v>502</v>
      </c>
      <c r="C215" s="110">
        <v>193000</v>
      </c>
      <c r="D215" s="110">
        <v>128</v>
      </c>
      <c r="E215" s="99" t="s">
        <v>5</v>
      </c>
      <c r="F215" s="101" t="s">
        <v>5</v>
      </c>
      <c r="J215" s="110" t="s">
        <v>502</v>
      </c>
      <c r="K215" s="110">
        <v>110000</v>
      </c>
      <c r="L215" s="110">
        <v>145</v>
      </c>
      <c r="M215" s="101" t="s">
        <v>5</v>
      </c>
      <c r="N215" s="101" t="s">
        <v>5</v>
      </c>
      <c r="O215" s="104"/>
      <c r="P215" s="104"/>
      <c r="R215" s="110" t="s">
        <v>502</v>
      </c>
      <c r="S215" s="110">
        <v>3130000</v>
      </c>
      <c r="T215" s="110">
        <v>495</v>
      </c>
      <c r="U215" s="101" t="s">
        <v>5</v>
      </c>
      <c r="V215" s="101" t="s">
        <v>5</v>
      </c>
      <c r="W215" s="104"/>
      <c r="Z215" s="110" t="s">
        <v>502</v>
      </c>
      <c r="AA215" s="110">
        <v>840000</v>
      </c>
      <c r="AB215" s="110">
        <v>133</v>
      </c>
      <c r="AC215" s="101" t="s">
        <v>5</v>
      </c>
      <c r="AD215" s="101" t="s">
        <v>5</v>
      </c>
    </row>
    <row r="216" spans="1:30" x14ac:dyDescent="0.2">
      <c r="A216" s="99">
        <v>2</v>
      </c>
      <c r="B216" s="110" t="s">
        <v>503</v>
      </c>
      <c r="C216" s="110">
        <v>197000</v>
      </c>
      <c r="D216" s="110">
        <v>305</v>
      </c>
      <c r="E216" s="99" t="s">
        <v>5</v>
      </c>
      <c r="F216" s="101" t="s">
        <v>5</v>
      </c>
      <c r="J216" s="110" t="s">
        <v>503</v>
      </c>
      <c r="K216" s="110">
        <v>112000</v>
      </c>
      <c r="L216" s="110">
        <v>217</v>
      </c>
      <c r="M216" s="101" t="s">
        <v>5</v>
      </c>
      <c r="N216" s="101" t="s">
        <v>5</v>
      </c>
      <c r="O216" s="104"/>
      <c r="P216" s="104"/>
      <c r="R216" s="110" t="s">
        <v>503</v>
      </c>
      <c r="S216" s="110">
        <v>3070000</v>
      </c>
      <c r="T216" s="110">
        <v>2490</v>
      </c>
      <c r="U216" s="101" t="s">
        <v>5</v>
      </c>
      <c r="V216" s="101" t="s">
        <v>5</v>
      </c>
      <c r="W216" s="104"/>
      <c r="Z216" s="110" t="s">
        <v>503</v>
      </c>
      <c r="AA216" s="110">
        <v>839000</v>
      </c>
      <c r="AB216" s="110">
        <v>267</v>
      </c>
      <c r="AC216" s="101" t="s">
        <v>5</v>
      </c>
      <c r="AD216" s="101" t="s">
        <v>5</v>
      </c>
    </row>
    <row r="217" spans="1:30" x14ac:dyDescent="0.2">
      <c r="A217" s="99">
        <v>2</v>
      </c>
      <c r="B217" s="110" t="s">
        <v>504</v>
      </c>
      <c r="C217" s="110">
        <v>202000</v>
      </c>
      <c r="D217" s="110">
        <v>274</v>
      </c>
      <c r="E217" s="99" t="s">
        <v>5</v>
      </c>
      <c r="F217" s="101" t="s">
        <v>5</v>
      </c>
      <c r="J217" s="110" t="s">
        <v>504</v>
      </c>
      <c r="K217" s="110">
        <v>110000</v>
      </c>
      <c r="L217" s="110">
        <v>267</v>
      </c>
      <c r="M217" s="101" t="s">
        <v>5</v>
      </c>
      <c r="N217" s="101" t="s">
        <v>5</v>
      </c>
      <c r="O217" s="104"/>
      <c r="P217" s="104"/>
      <c r="R217" s="110" t="s">
        <v>504</v>
      </c>
      <c r="S217" s="110">
        <v>3100000</v>
      </c>
      <c r="T217" s="110">
        <v>4810</v>
      </c>
      <c r="U217" s="101" t="s">
        <v>5</v>
      </c>
      <c r="V217" s="101" t="s">
        <v>5</v>
      </c>
      <c r="W217" s="104"/>
      <c r="Z217" s="110" t="s">
        <v>504</v>
      </c>
      <c r="AA217" s="110">
        <v>809000</v>
      </c>
      <c r="AB217" s="110">
        <v>213</v>
      </c>
      <c r="AC217" s="101" t="s">
        <v>5</v>
      </c>
      <c r="AD217" s="101" t="s">
        <v>5</v>
      </c>
    </row>
    <row r="218" spans="1:30" x14ac:dyDescent="0.2">
      <c r="A218" s="99">
        <v>3</v>
      </c>
      <c r="B218" s="110" t="s">
        <v>505</v>
      </c>
      <c r="C218" s="110">
        <v>190000</v>
      </c>
      <c r="D218" s="110">
        <v>275</v>
      </c>
      <c r="E218" s="99" t="s">
        <v>5</v>
      </c>
      <c r="F218" s="101" t="s">
        <v>5</v>
      </c>
      <c r="J218" s="110" t="s">
        <v>505</v>
      </c>
      <c r="K218" s="110">
        <v>112000</v>
      </c>
      <c r="L218" s="110">
        <v>127</v>
      </c>
      <c r="M218" s="101" t="s">
        <v>5</v>
      </c>
      <c r="N218" s="101" t="s">
        <v>5</v>
      </c>
      <c r="O218" s="104"/>
      <c r="P218" s="104"/>
      <c r="R218" s="110" t="s">
        <v>505</v>
      </c>
      <c r="S218" s="110">
        <v>3120000</v>
      </c>
      <c r="T218" s="110">
        <v>1810</v>
      </c>
      <c r="U218" s="101" t="s">
        <v>5</v>
      </c>
      <c r="V218" s="101" t="s">
        <v>5</v>
      </c>
      <c r="W218" s="104"/>
      <c r="Z218" s="110" t="s">
        <v>505</v>
      </c>
      <c r="AA218" s="110">
        <v>820000</v>
      </c>
      <c r="AB218" s="110">
        <v>152</v>
      </c>
      <c r="AC218" s="101" t="s">
        <v>5</v>
      </c>
      <c r="AD218" s="101" t="s">
        <v>5</v>
      </c>
    </row>
    <row r="219" spans="1:30" x14ac:dyDescent="0.2">
      <c r="A219" s="99">
        <v>3</v>
      </c>
      <c r="B219" s="110" t="s">
        <v>506</v>
      </c>
      <c r="C219" s="110">
        <v>195000</v>
      </c>
      <c r="D219" s="110">
        <v>199</v>
      </c>
      <c r="E219" s="99" t="s">
        <v>5</v>
      </c>
      <c r="F219" s="101" t="s">
        <v>5</v>
      </c>
      <c r="J219" s="110" t="s">
        <v>506</v>
      </c>
      <c r="K219" s="110">
        <v>115000</v>
      </c>
      <c r="L219" s="110">
        <v>122</v>
      </c>
      <c r="M219" s="101" t="s">
        <v>5</v>
      </c>
      <c r="N219" s="101" t="s">
        <v>5</v>
      </c>
      <c r="O219" s="104"/>
      <c r="P219" s="104"/>
      <c r="R219" s="110" t="s">
        <v>506</v>
      </c>
      <c r="S219" s="110">
        <v>3120000</v>
      </c>
      <c r="T219" s="110">
        <v>1650</v>
      </c>
      <c r="U219" s="101" t="s">
        <v>5</v>
      </c>
      <c r="V219" s="101" t="s">
        <v>5</v>
      </c>
      <c r="W219" s="104"/>
      <c r="Z219" s="110" t="s">
        <v>506</v>
      </c>
      <c r="AA219" s="110">
        <v>796000</v>
      </c>
      <c r="AB219" s="110">
        <v>52.4</v>
      </c>
      <c r="AC219" s="101" t="s">
        <v>5</v>
      </c>
      <c r="AD219" s="101" t="s">
        <v>5</v>
      </c>
    </row>
    <row r="220" spans="1:30" x14ac:dyDescent="0.2">
      <c r="A220" s="99">
        <v>3</v>
      </c>
      <c r="B220" s="110" t="s">
        <v>507</v>
      </c>
      <c r="C220" s="110">
        <v>204000</v>
      </c>
      <c r="D220" s="110">
        <v>352</v>
      </c>
      <c r="E220" s="99" t="s">
        <v>5</v>
      </c>
      <c r="F220" s="101" t="s">
        <v>5</v>
      </c>
      <c r="J220" s="110" t="s">
        <v>507</v>
      </c>
      <c r="K220" s="110">
        <v>111000</v>
      </c>
      <c r="L220" s="110">
        <v>855</v>
      </c>
      <c r="M220" s="101" t="s">
        <v>5</v>
      </c>
      <c r="N220" s="101" t="s">
        <v>5</v>
      </c>
      <c r="O220" s="104"/>
      <c r="P220" s="104"/>
      <c r="R220" s="110" t="s">
        <v>507</v>
      </c>
      <c r="S220" s="110">
        <v>3150000</v>
      </c>
      <c r="T220" s="110">
        <v>14000</v>
      </c>
      <c r="U220" s="101" t="s">
        <v>5</v>
      </c>
      <c r="V220" s="101" t="s">
        <v>5</v>
      </c>
      <c r="W220" s="104"/>
      <c r="Z220" s="110" t="s">
        <v>507</v>
      </c>
      <c r="AA220" s="110">
        <v>836000</v>
      </c>
      <c r="AB220" s="110">
        <v>600</v>
      </c>
      <c r="AC220" s="101" t="s">
        <v>5</v>
      </c>
      <c r="AD220" s="101" t="s">
        <v>5</v>
      </c>
    </row>
    <row r="221" spans="1:30" x14ac:dyDescent="0.2">
      <c r="B221" s="102" t="s">
        <v>399</v>
      </c>
      <c r="C221" s="104">
        <f>AVERAGE(C212:C220)</f>
        <v>197111.11111111112</v>
      </c>
      <c r="D221" s="104">
        <f>AVERAGE(D212:D220)</f>
        <v>215</v>
      </c>
      <c r="F221" s="104"/>
      <c r="J221" s="102" t="s">
        <v>399</v>
      </c>
      <c r="K221" s="104">
        <f>AVERAGE(K212:K220)</f>
        <v>110333.33333333333</v>
      </c>
      <c r="L221" s="104">
        <f>AVERAGE(L212:L220)</f>
        <v>276.66666666666669</v>
      </c>
      <c r="N221" s="104"/>
      <c r="O221" s="104"/>
      <c r="P221" s="104"/>
      <c r="Q221" s="111"/>
      <c r="R221" s="102" t="s">
        <v>399</v>
      </c>
      <c r="S221" s="104">
        <f>AVERAGE(S212:S220)</f>
        <v>3123333.3333333335</v>
      </c>
      <c r="T221" s="104">
        <f>AVERAGE(T212:T220)</f>
        <v>3080.4444444444443</v>
      </c>
      <c r="V221" s="104"/>
      <c r="W221" s="104"/>
      <c r="Z221" s="102" t="s">
        <v>399</v>
      </c>
      <c r="AA221" s="104">
        <f>AVERAGE(AA212:AA220)</f>
        <v>823555.5555555555</v>
      </c>
      <c r="AB221" s="104">
        <f>AVERAGE(AB212:AB220)</f>
        <v>196.6888888888889</v>
      </c>
      <c r="AD221" s="104"/>
    </row>
    <row r="222" spans="1:30" x14ac:dyDescent="0.2">
      <c r="B222" s="102" t="s">
        <v>400</v>
      </c>
      <c r="C222" s="104">
        <f>_xlfn.STDEV.P(C212:C220)</f>
        <v>4331.9085976928727</v>
      </c>
      <c r="D222" s="104">
        <f>_xlfn.STDEV.P(D212:D220)</f>
        <v>82.736529618623308</v>
      </c>
      <c r="F222" s="104"/>
      <c r="J222" s="102" t="s">
        <v>400</v>
      </c>
      <c r="K222" s="104">
        <f>_xlfn.STDEV.P(K212:K220)</f>
        <v>3055.0504633038931</v>
      </c>
      <c r="L222" s="104">
        <f>_xlfn.STDEV.P(L212:L220)</f>
        <v>235.03427646007532</v>
      </c>
      <c r="N222" s="104"/>
      <c r="O222" s="104"/>
      <c r="P222" s="104"/>
      <c r="R222" s="102" t="s">
        <v>400</v>
      </c>
      <c r="S222" s="104">
        <f>_xlfn.STDEV.P(S212:S220)</f>
        <v>73333.333333333328</v>
      </c>
      <c r="T222" s="104">
        <f>_xlfn.STDEV.P(T212:T220)</f>
        <v>4065.3545454544201</v>
      </c>
      <c r="V222" s="104"/>
      <c r="W222" s="104"/>
      <c r="Z222" s="102" t="s">
        <v>400</v>
      </c>
      <c r="AA222" s="104">
        <f>_xlfn.STDEV.P(AA212:AA220)</f>
        <v>25530.42242376343</v>
      </c>
      <c r="AB222" s="104">
        <f>_xlfn.STDEV.P(AB212:AB220)</f>
        <v>155.35648214094539</v>
      </c>
      <c r="AD222" s="104"/>
    </row>
    <row r="223" spans="1:30" x14ac:dyDescent="0.2">
      <c r="B223" s="102" t="s">
        <v>401</v>
      </c>
      <c r="C223" s="101">
        <f>100*_xlfn.STDEV.P(C212:C220)/AVERAGE(C212:C220)</f>
        <v>2.197698837611942</v>
      </c>
      <c r="D223" s="101">
        <f>100*_xlfn.STDEV.P(D212:D220)/AVERAGE(D212:D220)</f>
        <v>38.482106799359684</v>
      </c>
      <c r="F223" s="101"/>
      <c r="J223" s="102" t="s">
        <v>401</v>
      </c>
      <c r="K223" s="101">
        <f>100*_xlfn.STDEV.P(K212:K220)/AVERAGE(K212:K220)</f>
        <v>2.7689279123600241</v>
      </c>
      <c r="L223" s="101">
        <f>100*_xlfn.STDEV.P(L212:L220)/AVERAGE(L212:L220)</f>
        <v>84.952148118099501</v>
      </c>
      <c r="N223" s="101"/>
      <c r="O223" s="101"/>
      <c r="P223" s="101"/>
      <c r="R223" s="102" t="s">
        <v>401</v>
      </c>
      <c r="S223" s="101">
        <f>100*_xlfn.STDEV.P(S212:S220)/AVERAGE(S212:S220)</f>
        <v>2.3479188900747063</v>
      </c>
      <c r="T223" s="101">
        <f>100*_xlfn.STDEV.P(T212:T220)/AVERAGE(T212:T220)</f>
        <v>131.97298697550781</v>
      </c>
      <c r="V223" s="101"/>
      <c r="W223" s="101"/>
      <c r="Z223" s="102" t="s">
        <v>401</v>
      </c>
      <c r="AA223" s="101">
        <f>100*_xlfn.STDEV.P(AA212:AA220)/AVERAGE(AA212:AA220)</f>
        <v>3.1000243094154194</v>
      </c>
      <c r="AB223" s="101">
        <f>100*_xlfn.STDEV.P(AB212:AB220)/AVERAGE(AB212:AB220)</f>
        <v>78.985896467546524</v>
      </c>
      <c r="AD223" s="101"/>
    </row>
    <row r="224" spans="1:30" x14ac:dyDescent="0.2">
      <c r="B224" s="102"/>
      <c r="C224" s="101"/>
      <c r="D224" s="101"/>
      <c r="F224" s="101"/>
      <c r="J224" s="102"/>
      <c r="K224" s="101"/>
      <c r="L224" s="101"/>
      <c r="N224" s="101"/>
      <c r="O224" s="101"/>
      <c r="P224" s="101"/>
      <c r="R224" s="102"/>
      <c r="S224" s="101"/>
      <c r="T224" s="101"/>
      <c r="V224" s="101"/>
      <c r="W224" s="101"/>
      <c r="Z224" s="102"/>
      <c r="AA224" s="101"/>
      <c r="AB224" s="101"/>
      <c r="AD224" s="101"/>
    </row>
    <row r="226" spans="2:30" ht="15" customHeight="1" x14ac:dyDescent="0.2">
      <c r="B226" s="100"/>
      <c r="C226" s="101" t="s">
        <v>18</v>
      </c>
      <c r="D226" s="101" t="s">
        <v>337</v>
      </c>
      <c r="E226" s="101" t="s">
        <v>337</v>
      </c>
      <c r="F226" s="101" t="s">
        <v>18</v>
      </c>
      <c r="G226" s="101"/>
      <c r="H226" s="101"/>
      <c r="I226" s="101"/>
      <c r="J226" s="100"/>
      <c r="K226" s="101" t="s">
        <v>19</v>
      </c>
      <c r="L226" s="101" t="s">
        <v>340</v>
      </c>
      <c r="M226" s="101" t="s">
        <v>340</v>
      </c>
      <c r="N226" s="101" t="s">
        <v>19</v>
      </c>
      <c r="O226" s="101"/>
      <c r="P226" s="101"/>
      <c r="Q226" s="101"/>
      <c r="R226" s="100"/>
      <c r="S226" s="101" t="s">
        <v>20</v>
      </c>
      <c r="T226" s="101" t="s">
        <v>341</v>
      </c>
      <c r="U226" s="101" t="s">
        <v>341</v>
      </c>
      <c r="V226" s="101" t="s">
        <v>20</v>
      </c>
      <c r="W226" s="101"/>
      <c r="X226" s="101"/>
      <c r="Y226" s="101"/>
      <c r="Z226" s="100"/>
      <c r="AA226" s="101" t="s">
        <v>21</v>
      </c>
      <c r="AB226" s="101" t="s">
        <v>342</v>
      </c>
      <c r="AC226" s="101" t="s">
        <v>342</v>
      </c>
      <c r="AD226" s="101" t="s">
        <v>21</v>
      </c>
    </row>
    <row r="227" spans="2:30" ht="15" customHeight="1" x14ac:dyDescent="0.2">
      <c r="B227" s="100"/>
      <c r="C227" s="101" t="s">
        <v>343</v>
      </c>
      <c r="D227" s="101" t="s">
        <v>343</v>
      </c>
      <c r="E227" s="101" t="s">
        <v>344</v>
      </c>
      <c r="F227" s="101" t="s">
        <v>344</v>
      </c>
      <c r="G227" s="101"/>
      <c r="H227" s="101"/>
      <c r="I227" s="101"/>
      <c r="J227" s="100"/>
      <c r="K227" s="101" t="s">
        <v>343</v>
      </c>
      <c r="L227" s="101" t="s">
        <v>343</v>
      </c>
      <c r="M227" s="101" t="s">
        <v>344</v>
      </c>
      <c r="N227" s="101" t="s">
        <v>344</v>
      </c>
      <c r="O227" s="101"/>
      <c r="P227" s="101"/>
      <c r="Q227" s="101"/>
      <c r="R227" s="100"/>
      <c r="S227" s="101" t="s">
        <v>343</v>
      </c>
      <c r="T227" s="101" t="s">
        <v>343</v>
      </c>
      <c r="U227" s="101" t="s">
        <v>344</v>
      </c>
      <c r="V227" s="101" t="s">
        <v>344</v>
      </c>
      <c r="W227" s="101"/>
      <c r="X227" s="101"/>
      <c r="Y227" s="101"/>
      <c r="Z227" s="100"/>
      <c r="AA227" s="101" t="s">
        <v>343</v>
      </c>
      <c r="AB227" s="101" t="s">
        <v>343</v>
      </c>
      <c r="AC227" s="101" t="s">
        <v>344</v>
      </c>
      <c r="AD227" s="101" t="s">
        <v>344</v>
      </c>
    </row>
    <row r="228" spans="2:30" x14ac:dyDescent="0.2">
      <c r="B228" s="102" t="s">
        <v>508</v>
      </c>
      <c r="C228" s="101">
        <v>195000</v>
      </c>
      <c r="D228" s="101">
        <v>157000</v>
      </c>
      <c r="E228" s="99">
        <v>0.125</v>
      </c>
      <c r="F228" s="104">
        <f t="shared" ref="F228:F261" si="52">C228/D228*E228</f>
        <v>0.15525477707006369</v>
      </c>
      <c r="G228" s="101"/>
      <c r="H228" s="101"/>
      <c r="I228" s="101"/>
      <c r="J228" s="102" t="s">
        <v>508</v>
      </c>
      <c r="K228" s="101">
        <v>93800</v>
      </c>
      <c r="L228" s="101">
        <v>171000</v>
      </c>
      <c r="M228" s="101">
        <v>0.05</v>
      </c>
      <c r="N228" s="104">
        <f t="shared" ref="N228:N261" si="53">K228/L228*M228</f>
        <v>2.7426900584795324E-2</v>
      </c>
      <c r="O228" s="104"/>
      <c r="P228" s="104"/>
      <c r="Q228" s="101"/>
      <c r="R228" s="102" t="s">
        <v>508</v>
      </c>
      <c r="S228" s="101">
        <v>3490000</v>
      </c>
      <c r="T228" s="101">
        <v>3560000</v>
      </c>
      <c r="U228" s="101">
        <v>1.5</v>
      </c>
      <c r="V228" s="104">
        <f t="shared" ref="V228:V261" si="54">S228/T228*U228</f>
        <v>1.470505617977528</v>
      </c>
      <c r="W228" s="104"/>
      <c r="X228" s="101"/>
      <c r="Y228" s="101"/>
      <c r="Z228" s="102" t="s">
        <v>508</v>
      </c>
      <c r="AA228" s="101">
        <v>918000</v>
      </c>
      <c r="AB228" s="101">
        <v>957000</v>
      </c>
      <c r="AC228" s="101">
        <v>0.5</v>
      </c>
      <c r="AD228" s="104">
        <f t="shared" ref="AD228:AD261" si="55">AA228/AB228*AC228</f>
        <v>0.47962382445141066</v>
      </c>
    </row>
    <row r="229" spans="2:30" x14ac:dyDescent="0.2">
      <c r="B229" s="102" t="s">
        <v>509</v>
      </c>
      <c r="C229" s="101">
        <v>192000</v>
      </c>
      <c r="D229" s="101">
        <v>155000</v>
      </c>
      <c r="E229" s="99">
        <v>0.125</v>
      </c>
      <c r="F229" s="104">
        <f t="shared" si="52"/>
        <v>0.15483870967741936</v>
      </c>
      <c r="G229" s="101"/>
      <c r="H229" s="101"/>
      <c r="I229" s="101"/>
      <c r="J229" s="102" t="s">
        <v>509</v>
      </c>
      <c r="K229" s="101">
        <v>93600</v>
      </c>
      <c r="L229" s="101">
        <v>171000</v>
      </c>
      <c r="M229" s="101">
        <v>0.05</v>
      </c>
      <c r="N229" s="104">
        <f t="shared" si="53"/>
        <v>2.7368421052631584E-2</v>
      </c>
      <c r="O229" s="104"/>
      <c r="P229" s="104"/>
      <c r="Q229" s="101"/>
      <c r="R229" s="102" t="s">
        <v>509</v>
      </c>
      <c r="S229" s="101">
        <v>3480000</v>
      </c>
      <c r="T229" s="101">
        <v>3550000</v>
      </c>
      <c r="U229" s="101">
        <v>1.5</v>
      </c>
      <c r="V229" s="104">
        <f t="shared" si="54"/>
        <v>1.4704225352112676</v>
      </c>
      <c r="W229" s="104"/>
      <c r="X229" s="101"/>
      <c r="Y229" s="101"/>
      <c r="Z229" s="102" t="s">
        <v>509</v>
      </c>
      <c r="AA229" s="101">
        <v>884000</v>
      </c>
      <c r="AB229" s="101">
        <v>965000</v>
      </c>
      <c r="AC229" s="101">
        <v>0.5</v>
      </c>
      <c r="AD229" s="104">
        <f t="shared" si="55"/>
        <v>0.45803108808290155</v>
      </c>
    </row>
    <row r="230" spans="2:30" x14ac:dyDescent="0.2">
      <c r="B230" s="102" t="s">
        <v>510</v>
      </c>
      <c r="C230" s="101">
        <v>196000</v>
      </c>
      <c r="D230" s="101">
        <v>161000</v>
      </c>
      <c r="E230" s="99">
        <v>0.125</v>
      </c>
      <c r="F230" s="104">
        <f t="shared" si="52"/>
        <v>0.15217391304347827</v>
      </c>
      <c r="G230" s="101"/>
      <c r="H230" s="101"/>
      <c r="I230" s="101"/>
      <c r="J230" s="102" t="s">
        <v>510</v>
      </c>
      <c r="K230" s="101">
        <v>89800</v>
      </c>
      <c r="L230" s="101">
        <v>180000</v>
      </c>
      <c r="M230" s="101">
        <v>0.05</v>
      </c>
      <c r="N230" s="104">
        <f t="shared" si="53"/>
        <v>2.4944444444444446E-2</v>
      </c>
      <c r="O230" s="104"/>
      <c r="P230" s="104"/>
      <c r="Q230" s="101"/>
      <c r="R230" s="102" t="s">
        <v>510</v>
      </c>
      <c r="S230" s="101">
        <v>3480000</v>
      </c>
      <c r="T230" s="101">
        <v>3600000</v>
      </c>
      <c r="U230" s="101">
        <v>1.5</v>
      </c>
      <c r="V230" s="104">
        <f t="shared" si="54"/>
        <v>1.45</v>
      </c>
      <c r="W230" s="104"/>
      <c r="X230" s="101"/>
      <c r="Y230" s="101"/>
      <c r="Z230" s="102" t="s">
        <v>510</v>
      </c>
      <c r="AA230" s="101">
        <v>915000</v>
      </c>
      <c r="AB230" s="101">
        <v>977000</v>
      </c>
      <c r="AC230" s="101">
        <v>0.5</v>
      </c>
      <c r="AD230" s="104">
        <f t="shared" si="55"/>
        <v>0.46827021494370524</v>
      </c>
    </row>
    <row r="231" spans="2:30" x14ac:dyDescent="0.2">
      <c r="B231" s="102" t="s">
        <v>511</v>
      </c>
      <c r="C231" s="101">
        <v>194000</v>
      </c>
      <c r="D231" s="101">
        <v>158000</v>
      </c>
      <c r="E231" s="99">
        <v>0.125</v>
      </c>
      <c r="F231" s="104">
        <f t="shared" si="52"/>
        <v>0.15348101265822786</v>
      </c>
      <c r="G231" s="101"/>
      <c r="H231" s="101"/>
      <c r="I231" s="101"/>
      <c r="J231" s="102" t="s">
        <v>511</v>
      </c>
      <c r="K231" s="101">
        <v>94900</v>
      </c>
      <c r="L231" s="101">
        <v>177000</v>
      </c>
      <c r="M231" s="101">
        <v>0.05</v>
      </c>
      <c r="N231" s="104">
        <f t="shared" si="53"/>
        <v>2.6807909604519776E-2</v>
      </c>
      <c r="O231" s="104"/>
      <c r="P231" s="104"/>
      <c r="Q231" s="101"/>
      <c r="R231" s="102" t="s">
        <v>511</v>
      </c>
      <c r="S231" s="101">
        <v>3500000</v>
      </c>
      <c r="T231" s="101">
        <v>3730000</v>
      </c>
      <c r="U231" s="101">
        <v>1.5</v>
      </c>
      <c r="V231" s="104">
        <f t="shared" si="54"/>
        <v>1.4075067024128685</v>
      </c>
      <c r="W231" s="104"/>
      <c r="X231" s="101"/>
      <c r="Y231" s="101"/>
      <c r="Z231" s="102" t="s">
        <v>511</v>
      </c>
      <c r="AA231" s="101">
        <v>906000</v>
      </c>
      <c r="AB231" s="101">
        <v>992000</v>
      </c>
      <c r="AC231" s="101">
        <v>0.5</v>
      </c>
      <c r="AD231" s="104">
        <f t="shared" si="55"/>
        <v>0.45665322580645162</v>
      </c>
    </row>
    <row r="232" spans="2:30" x14ac:dyDescent="0.2">
      <c r="B232" s="102" t="s">
        <v>512</v>
      </c>
      <c r="C232" s="101">
        <v>195000</v>
      </c>
      <c r="D232" s="101">
        <v>161000</v>
      </c>
      <c r="E232" s="99">
        <v>0.125</v>
      </c>
      <c r="F232" s="104">
        <f t="shared" si="52"/>
        <v>0.1513975155279503</v>
      </c>
      <c r="G232" s="101"/>
      <c r="H232" s="101"/>
      <c r="I232" s="101"/>
      <c r="J232" s="102" t="s">
        <v>512</v>
      </c>
      <c r="K232" s="101">
        <v>99100</v>
      </c>
      <c r="L232" s="101">
        <v>180000</v>
      </c>
      <c r="M232" s="101">
        <v>0.05</v>
      </c>
      <c r="N232" s="104">
        <f t="shared" si="53"/>
        <v>2.7527777777777779E-2</v>
      </c>
      <c r="O232" s="104"/>
      <c r="P232" s="104"/>
      <c r="Q232" s="101"/>
      <c r="R232" s="102" t="s">
        <v>512</v>
      </c>
      <c r="S232" s="101">
        <v>3450000</v>
      </c>
      <c r="T232" s="101">
        <v>3530000</v>
      </c>
      <c r="U232" s="101">
        <v>1.5</v>
      </c>
      <c r="V232" s="104">
        <f t="shared" si="54"/>
        <v>1.4660056657223797</v>
      </c>
      <c r="W232" s="104"/>
      <c r="X232" s="101"/>
      <c r="Y232" s="101"/>
      <c r="Z232" s="102" t="s">
        <v>512</v>
      </c>
      <c r="AA232" s="101">
        <v>899000</v>
      </c>
      <c r="AB232" s="101">
        <v>964000</v>
      </c>
      <c r="AC232" s="101">
        <v>0.5</v>
      </c>
      <c r="AD232" s="104">
        <f t="shared" si="55"/>
        <v>0.46628630705394192</v>
      </c>
    </row>
    <row r="233" spans="2:30" x14ac:dyDescent="0.2">
      <c r="B233" s="102" t="s">
        <v>513</v>
      </c>
      <c r="C233" s="101">
        <v>204000</v>
      </c>
      <c r="D233" s="101">
        <v>164000</v>
      </c>
      <c r="E233" s="99">
        <v>0.125</v>
      </c>
      <c r="F233" s="104">
        <f t="shared" si="52"/>
        <v>0.15548780487804878</v>
      </c>
      <c r="G233" s="101"/>
      <c r="H233" s="101"/>
      <c r="I233" s="101"/>
      <c r="J233" s="102" t="s">
        <v>513</v>
      </c>
      <c r="K233" s="101">
        <v>99400</v>
      </c>
      <c r="L233" s="101">
        <v>191000</v>
      </c>
      <c r="M233" s="101">
        <v>0.05</v>
      </c>
      <c r="N233" s="104">
        <f t="shared" si="53"/>
        <v>2.6020942408376962E-2</v>
      </c>
      <c r="O233" s="104"/>
      <c r="P233" s="104"/>
      <c r="Q233" s="101"/>
      <c r="R233" s="102" t="s">
        <v>513</v>
      </c>
      <c r="S233" s="101">
        <v>3580000</v>
      </c>
      <c r="T233" s="101">
        <v>3740000</v>
      </c>
      <c r="U233" s="101">
        <v>1.5</v>
      </c>
      <c r="V233" s="104">
        <f t="shared" si="54"/>
        <v>1.4358288770053478</v>
      </c>
      <c r="W233" s="104"/>
      <c r="X233" s="101"/>
      <c r="Y233" s="101"/>
      <c r="Z233" s="102" t="s">
        <v>513</v>
      </c>
      <c r="AA233" s="101">
        <v>936000</v>
      </c>
      <c r="AB233" s="101">
        <v>1010000</v>
      </c>
      <c r="AC233" s="101">
        <v>0.5</v>
      </c>
      <c r="AD233" s="104">
        <f t="shared" si="55"/>
        <v>0.46336633663366339</v>
      </c>
    </row>
    <row r="234" spans="2:30" x14ac:dyDescent="0.2">
      <c r="B234" s="102" t="s">
        <v>514</v>
      </c>
      <c r="C234" s="101">
        <v>203000</v>
      </c>
      <c r="D234" s="101">
        <v>163000</v>
      </c>
      <c r="E234" s="99">
        <v>0.125</v>
      </c>
      <c r="F234" s="104">
        <f t="shared" si="52"/>
        <v>0.15567484662576686</v>
      </c>
      <c r="G234" s="101"/>
      <c r="H234" s="101"/>
      <c r="I234" s="101"/>
      <c r="J234" s="102" t="s">
        <v>514</v>
      </c>
      <c r="K234" s="101">
        <v>106000</v>
      </c>
      <c r="L234" s="101">
        <v>193000</v>
      </c>
      <c r="M234" s="101">
        <v>0.05</v>
      </c>
      <c r="N234" s="104">
        <f t="shared" si="53"/>
        <v>2.7461139896373055E-2</v>
      </c>
      <c r="O234" s="104"/>
      <c r="P234" s="104"/>
      <c r="Q234" s="101"/>
      <c r="R234" s="102" t="s">
        <v>514</v>
      </c>
      <c r="S234" s="101">
        <v>3690000</v>
      </c>
      <c r="T234" s="101">
        <v>3820000</v>
      </c>
      <c r="U234" s="101">
        <v>1.5</v>
      </c>
      <c r="V234" s="104">
        <f t="shared" si="54"/>
        <v>1.4489528795811517</v>
      </c>
      <c r="W234" s="104"/>
      <c r="X234" s="101"/>
      <c r="Y234" s="101"/>
      <c r="Z234" s="102" t="s">
        <v>514</v>
      </c>
      <c r="AA234" s="101">
        <v>956000</v>
      </c>
      <c r="AB234" s="101">
        <v>1010000</v>
      </c>
      <c r="AC234" s="101">
        <v>0.5</v>
      </c>
      <c r="AD234" s="104">
        <f t="shared" si="55"/>
        <v>0.47326732673267324</v>
      </c>
    </row>
    <row r="235" spans="2:30" x14ac:dyDescent="0.2">
      <c r="B235" s="102" t="s">
        <v>515</v>
      </c>
      <c r="C235" s="101">
        <v>206000</v>
      </c>
      <c r="D235" s="101">
        <v>168000</v>
      </c>
      <c r="E235" s="99">
        <v>0.125</v>
      </c>
      <c r="F235" s="104">
        <f t="shared" si="52"/>
        <v>0.15327380952380953</v>
      </c>
      <c r="G235" s="101"/>
      <c r="H235" s="101"/>
      <c r="I235" s="101"/>
      <c r="J235" s="102" t="s">
        <v>515</v>
      </c>
      <c r="K235" s="101">
        <v>103000</v>
      </c>
      <c r="L235" s="101">
        <v>195000</v>
      </c>
      <c r="M235" s="101">
        <v>0.05</v>
      </c>
      <c r="N235" s="104">
        <f t="shared" si="53"/>
        <v>2.6410256410256412E-2</v>
      </c>
      <c r="O235" s="104"/>
      <c r="P235" s="104"/>
      <c r="Q235" s="101"/>
      <c r="R235" s="102" t="s">
        <v>515</v>
      </c>
      <c r="S235" s="101">
        <v>3770000</v>
      </c>
      <c r="T235" s="101">
        <v>3950000</v>
      </c>
      <c r="U235" s="101">
        <v>1.5</v>
      </c>
      <c r="V235" s="104">
        <f t="shared" si="54"/>
        <v>1.4316455696202532</v>
      </c>
      <c r="W235" s="104"/>
      <c r="X235" s="101"/>
      <c r="Y235" s="101"/>
      <c r="Z235" s="102" t="s">
        <v>515</v>
      </c>
      <c r="AA235" s="101">
        <v>999000</v>
      </c>
      <c r="AB235" s="101">
        <v>1030000</v>
      </c>
      <c r="AC235" s="101">
        <v>0.5</v>
      </c>
      <c r="AD235" s="104">
        <f t="shared" si="55"/>
        <v>0.4849514563106796</v>
      </c>
    </row>
    <row r="236" spans="2:30" x14ac:dyDescent="0.2">
      <c r="B236" s="102" t="s">
        <v>516</v>
      </c>
      <c r="C236" s="101">
        <v>213000</v>
      </c>
      <c r="D236" s="101">
        <v>170000</v>
      </c>
      <c r="E236" s="99">
        <v>0.125</v>
      </c>
      <c r="F236" s="104">
        <f t="shared" si="52"/>
        <v>0.15661764705882353</v>
      </c>
      <c r="G236" s="101"/>
      <c r="H236" s="101"/>
      <c r="I236" s="101"/>
      <c r="J236" s="102" t="s">
        <v>516</v>
      </c>
      <c r="K236" s="101">
        <v>109000</v>
      </c>
      <c r="L236" s="101">
        <v>204000</v>
      </c>
      <c r="M236" s="101">
        <v>0.05</v>
      </c>
      <c r="N236" s="104">
        <f t="shared" si="53"/>
        <v>2.6715686274509806E-2</v>
      </c>
      <c r="O236" s="104"/>
      <c r="P236" s="104"/>
      <c r="Q236" s="101"/>
      <c r="R236" s="102" t="s">
        <v>516</v>
      </c>
      <c r="S236" s="101">
        <v>3710000</v>
      </c>
      <c r="T236" s="101">
        <v>3860000</v>
      </c>
      <c r="U236" s="101">
        <v>1.5</v>
      </c>
      <c r="V236" s="104">
        <f t="shared" si="54"/>
        <v>1.4417098445595855</v>
      </c>
      <c r="W236" s="104"/>
      <c r="X236" s="101"/>
      <c r="Y236" s="101"/>
      <c r="Z236" s="102" t="s">
        <v>516</v>
      </c>
      <c r="AA236" s="101">
        <v>972000</v>
      </c>
      <c r="AB236" s="101">
        <v>1050000</v>
      </c>
      <c r="AC236" s="101">
        <v>0.5</v>
      </c>
      <c r="AD236" s="104">
        <f t="shared" si="55"/>
        <v>0.46285714285714286</v>
      </c>
    </row>
    <row r="237" spans="2:30" x14ac:dyDescent="0.2">
      <c r="B237" s="102" t="s">
        <v>517</v>
      </c>
      <c r="C237" s="101">
        <v>207000</v>
      </c>
      <c r="D237" s="101">
        <v>175000</v>
      </c>
      <c r="E237" s="99">
        <v>0.125</v>
      </c>
      <c r="F237" s="104">
        <f t="shared" si="52"/>
        <v>0.14785714285714285</v>
      </c>
      <c r="G237" s="101"/>
      <c r="H237" s="101"/>
      <c r="I237" s="101"/>
      <c r="J237" s="102" t="s">
        <v>517</v>
      </c>
      <c r="K237" s="101">
        <v>108000</v>
      </c>
      <c r="L237" s="101">
        <v>201000</v>
      </c>
      <c r="M237" s="101">
        <v>0.05</v>
      </c>
      <c r="N237" s="104">
        <f t="shared" si="53"/>
        <v>2.6865671641791045E-2</v>
      </c>
      <c r="O237" s="104"/>
      <c r="P237" s="104"/>
      <c r="Q237" s="101"/>
      <c r="R237" s="102" t="s">
        <v>517</v>
      </c>
      <c r="S237" s="101">
        <v>3800000</v>
      </c>
      <c r="T237" s="101">
        <v>3850000</v>
      </c>
      <c r="U237" s="101">
        <v>1.5</v>
      </c>
      <c r="V237" s="104">
        <f t="shared" si="54"/>
        <v>1.4805194805194806</v>
      </c>
      <c r="W237" s="104"/>
      <c r="X237" s="101"/>
      <c r="Y237" s="101"/>
      <c r="Z237" s="102" t="s">
        <v>517</v>
      </c>
      <c r="AA237" s="101">
        <v>951000</v>
      </c>
      <c r="AB237" s="101">
        <v>1000000</v>
      </c>
      <c r="AC237" s="101">
        <v>0.5</v>
      </c>
      <c r="AD237" s="104">
        <f t="shared" si="55"/>
        <v>0.47549999999999998</v>
      </c>
    </row>
    <row r="238" spans="2:30" s="110" customFormat="1" x14ac:dyDescent="0.2">
      <c r="B238" s="110" t="s">
        <v>518</v>
      </c>
      <c r="C238" s="110">
        <v>217000</v>
      </c>
      <c r="D238" s="110">
        <v>168000</v>
      </c>
      <c r="E238" s="99">
        <v>0.125</v>
      </c>
      <c r="F238" s="104">
        <f t="shared" si="52"/>
        <v>0.16145833333333334</v>
      </c>
      <c r="J238" s="110" t="s">
        <v>518</v>
      </c>
      <c r="K238" s="110">
        <v>114000</v>
      </c>
      <c r="L238" s="110">
        <v>205000</v>
      </c>
      <c r="M238" s="101">
        <v>0.05</v>
      </c>
      <c r="N238" s="104">
        <f t="shared" si="53"/>
        <v>2.7804878048780492E-2</v>
      </c>
      <c r="O238" s="104"/>
      <c r="P238" s="104"/>
      <c r="R238" s="110" t="s">
        <v>518</v>
      </c>
      <c r="S238" s="110">
        <v>4120000</v>
      </c>
      <c r="T238" s="110">
        <v>4290000</v>
      </c>
      <c r="U238" s="101">
        <v>1.5</v>
      </c>
      <c r="V238" s="104">
        <f t="shared" si="54"/>
        <v>1.4405594405594406</v>
      </c>
      <c r="W238" s="104"/>
      <c r="Z238" s="110" t="s">
        <v>518</v>
      </c>
      <c r="AA238" s="110">
        <v>1030000</v>
      </c>
      <c r="AB238" s="110">
        <v>1090000</v>
      </c>
      <c r="AC238" s="101">
        <v>0.5</v>
      </c>
      <c r="AD238" s="104">
        <f t="shared" si="55"/>
        <v>0.47247706422018348</v>
      </c>
    </row>
    <row r="239" spans="2:30" s="110" customFormat="1" x14ac:dyDescent="0.2">
      <c r="B239" s="110" t="s">
        <v>519</v>
      </c>
      <c r="C239" s="110">
        <v>211000</v>
      </c>
      <c r="D239" s="110">
        <v>172000</v>
      </c>
      <c r="E239" s="99">
        <v>0.125</v>
      </c>
      <c r="F239" s="104">
        <f t="shared" si="52"/>
        <v>0.15334302325581395</v>
      </c>
      <c r="J239" s="110" t="s">
        <v>519</v>
      </c>
      <c r="K239" s="110">
        <v>114000</v>
      </c>
      <c r="L239" s="110">
        <v>209000</v>
      </c>
      <c r="M239" s="101">
        <v>0.05</v>
      </c>
      <c r="N239" s="104">
        <f t="shared" si="53"/>
        <v>2.7272727272727271E-2</v>
      </c>
      <c r="O239" s="104"/>
      <c r="P239" s="104"/>
      <c r="R239" s="110" t="s">
        <v>519</v>
      </c>
      <c r="S239" s="110">
        <v>4060000</v>
      </c>
      <c r="T239" s="110">
        <v>4160000</v>
      </c>
      <c r="U239" s="101">
        <v>1.5</v>
      </c>
      <c r="V239" s="104">
        <f t="shared" si="54"/>
        <v>1.4639423076923077</v>
      </c>
      <c r="W239" s="104"/>
      <c r="Z239" s="110" t="s">
        <v>519</v>
      </c>
      <c r="AA239" s="110">
        <v>1040000</v>
      </c>
      <c r="AB239" s="110">
        <v>1110000</v>
      </c>
      <c r="AC239" s="101">
        <v>0.5</v>
      </c>
      <c r="AD239" s="104">
        <f t="shared" si="55"/>
        <v>0.46846846846846846</v>
      </c>
    </row>
    <row r="240" spans="2:30" s="110" customFormat="1" x14ac:dyDescent="0.2">
      <c r="B240" s="110" t="s">
        <v>520</v>
      </c>
      <c r="C240" s="110">
        <v>222000</v>
      </c>
      <c r="D240" s="110">
        <v>179000</v>
      </c>
      <c r="E240" s="99">
        <v>0.125</v>
      </c>
      <c r="F240" s="104">
        <f t="shared" si="52"/>
        <v>0.15502793296089384</v>
      </c>
      <c r="J240" s="110" t="s">
        <v>520</v>
      </c>
      <c r="K240" s="110">
        <v>117000</v>
      </c>
      <c r="L240" s="110">
        <v>215000</v>
      </c>
      <c r="M240" s="101">
        <v>0.05</v>
      </c>
      <c r="N240" s="104">
        <f t="shared" si="53"/>
        <v>2.72093023255814E-2</v>
      </c>
      <c r="O240" s="104"/>
      <c r="P240" s="104"/>
      <c r="R240" s="110" t="s">
        <v>520</v>
      </c>
      <c r="S240" s="110">
        <v>4060000</v>
      </c>
      <c r="T240" s="110">
        <v>4250000</v>
      </c>
      <c r="U240" s="101">
        <v>1.5</v>
      </c>
      <c r="V240" s="104">
        <f t="shared" si="54"/>
        <v>1.4329411764705884</v>
      </c>
      <c r="W240" s="104"/>
      <c r="Z240" s="110" t="s">
        <v>520</v>
      </c>
      <c r="AA240" s="110">
        <v>1090000</v>
      </c>
      <c r="AB240" s="110">
        <v>1160000</v>
      </c>
      <c r="AC240" s="101">
        <v>0.5</v>
      </c>
      <c r="AD240" s="104">
        <f t="shared" si="55"/>
        <v>0.46982758620689657</v>
      </c>
    </row>
    <row r="241" spans="1:30" s="110" customFormat="1" x14ac:dyDescent="0.2">
      <c r="B241" s="110" t="s">
        <v>521</v>
      </c>
      <c r="C241" s="110">
        <v>226000</v>
      </c>
      <c r="D241" s="110">
        <v>182000</v>
      </c>
      <c r="E241" s="99">
        <v>0.125</v>
      </c>
      <c r="F241" s="104">
        <f t="shared" si="52"/>
        <v>0.15521978021978022</v>
      </c>
      <c r="J241" s="110" t="s">
        <v>521</v>
      </c>
      <c r="K241" s="110">
        <v>117000</v>
      </c>
      <c r="L241" s="110">
        <v>224000</v>
      </c>
      <c r="M241" s="101">
        <v>0.05</v>
      </c>
      <c r="N241" s="104">
        <f t="shared" si="53"/>
        <v>2.6116071428571433E-2</v>
      </c>
      <c r="R241" s="110" t="s">
        <v>521</v>
      </c>
      <c r="S241" s="110">
        <v>4120000</v>
      </c>
      <c r="T241" s="110">
        <v>4370000</v>
      </c>
      <c r="U241" s="101">
        <v>1.5</v>
      </c>
      <c r="V241" s="104">
        <f t="shared" si="54"/>
        <v>1.4141876430205949</v>
      </c>
      <c r="Z241" s="110" t="s">
        <v>521</v>
      </c>
      <c r="AA241" s="110">
        <v>1070000</v>
      </c>
      <c r="AB241" s="110">
        <v>1150000</v>
      </c>
      <c r="AC241" s="110">
        <v>0.5</v>
      </c>
      <c r="AD241" s="104">
        <f t="shared" si="55"/>
        <v>0.4652173913043478</v>
      </c>
    </row>
    <row r="242" spans="1:30" s="110" customFormat="1" x14ac:dyDescent="0.2">
      <c r="B242" s="110" t="s">
        <v>522</v>
      </c>
      <c r="C242" s="110">
        <v>224000</v>
      </c>
      <c r="D242" s="110">
        <v>186000</v>
      </c>
      <c r="E242" s="99">
        <v>0.125</v>
      </c>
      <c r="F242" s="104">
        <f t="shared" si="52"/>
        <v>0.15053763440860216</v>
      </c>
      <c r="J242" s="110" t="s">
        <v>522</v>
      </c>
      <c r="K242" s="110">
        <v>121000</v>
      </c>
      <c r="L242" s="110">
        <v>232000</v>
      </c>
      <c r="M242" s="101">
        <v>0.05</v>
      </c>
      <c r="N242" s="104">
        <f t="shared" si="53"/>
        <v>2.6077586206896555E-2</v>
      </c>
      <c r="R242" s="110" t="s">
        <v>522</v>
      </c>
      <c r="S242" s="110">
        <v>4200000</v>
      </c>
      <c r="T242" s="110">
        <v>4320000</v>
      </c>
      <c r="U242" s="101">
        <v>1.5</v>
      </c>
      <c r="V242" s="104">
        <f t="shared" si="54"/>
        <v>1.4583333333333333</v>
      </c>
      <c r="Z242" s="110" t="s">
        <v>522</v>
      </c>
      <c r="AA242" s="110">
        <v>1060000</v>
      </c>
      <c r="AB242" s="110">
        <v>1140000</v>
      </c>
      <c r="AC242" s="110">
        <v>0.5</v>
      </c>
      <c r="AD242" s="104">
        <f t="shared" si="55"/>
        <v>0.46491228070175439</v>
      </c>
    </row>
    <row r="243" spans="1:30" s="110" customFormat="1" x14ac:dyDescent="0.2">
      <c r="B243" s="110" t="s">
        <v>523</v>
      </c>
      <c r="C243" s="110">
        <v>229000</v>
      </c>
      <c r="D243" s="110">
        <v>186000</v>
      </c>
      <c r="E243" s="99">
        <v>0.125</v>
      </c>
      <c r="F243" s="104">
        <f t="shared" si="52"/>
        <v>0.15389784946236559</v>
      </c>
      <c r="J243" s="110" t="s">
        <v>523</v>
      </c>
      <c r="K243" s="110">
        <v>124000</v>
      </c>
      <c r="L243" s="110">
        <v>236000</v>
      </c>
      <c r="M243" s="101">
        <v>0.05</v>
      </c>
      <c r="N243" s="104">
        <f t="shared" si="53"/>
        <v>2.6271186440677968E-2</v>
      </c>
      <c r="R243" s="110" t="s">
        <v>523</v>
      </c>
      <c r="S243" s="110">
        <v>4260000</v>
      </c>
      <c r="T243" s="110">
        <v>4450000</v>
      </c>
      <c r="U243" s="101">
        <v>1.5</v>
      </c>
      <c r="V243" s="104">
        <f t="shared" si="54"/>
        <v>1.4359550561797754</v>
      </c>
      <c r="Z243" s="110" t="s">
        <v>523</v>
      </c>
      <c r="AA243" s="110">
        <v>1120000</v>
      </c>
      <c r="AB243" s="110">
        <v>1190000</v>
      </c>
      <c r="AC243" s="110">
        <v>0.5</v>
      </c>
      <c r="AD243" s="104">
        <f t="shared" si="55"/>
        <v>0.47058823529411764</v>
      </c>
    </row>
    <row r="244" spans="1:30" s="110" customFormat="1" x14ac:dyDescent="0.2">
      <c r="B244" s="110" t="s">
        <v>524</v>
      </c>
      <c r="C244" s="110">
        <v>237000</v>
      </c>
      <c r="D244" s="110">
        <v>192000</v>
      </c>
      <c r="E244" s="99">
        <v>0.125</v>
      </c>
      <c r="F244" s="104">
        <f t="shared" si="52"/>
        <v>0.154296875</v>
      </c>
      <c r="J244" s="110" t="s">
        <v>524</v>
      </c>
      <c r="K244" s="110">
        <v>128000</v>
      </c>
      <c r="L244" s="110">
        <v>244000</v>
      </c>
      <c r="M244" s="101">
        <v>0.05</v>
      </c>
      <c r="N244" s="104">
        <f t="shared" si="53"/>
        <v>2.6229508196721315E-2</v>
      </c>
      <c r="R244" s="110" t="s">
        <v>524</v>
      </c>
      <c r="S244" s="110">
        <v>4450000</v>
      </c>
      <c r="T244" s="110">
        <v>4580000</v>
      </c>
      <c r="U244" s="101">
        <v>1.5</v>
      </c>
      <c r="V244" s="104">
        <f t="shared" si="54"/>
        <v>1.4574235807860263</v>
      </c>
      <c r="Z244" s="110" t="s">
        <v>524</v>
      </c>
      <c r="AA244" s="110">
        <v>1120000</v>
      </c>
      <c r="AB244" s="110">
        <v>1190000</v>
      </c>
      <c r="AC244" s="110">
        <v>0.5</v>
      </c>
      <c r="AD244" s="104">
        <f t="shared" si="55"/>
        <v>0.47058823529411764</v>
      </c>
    </row>
    <row r="245" spans="1:30" s="110" customFormat="1" x14ac:dyDescent="0.2">
      <c r="B245" s="110" t="s">
        <v>525</v>
      </c>
      <c r="C245" s="110">
        <v>237000</v>
      </c>
      <c r="D245" s="110">
        <v>194000</v>
      </c>
      <c r="E245" s="99">
        <v>0.125</v>
      </c>
      <c r="F245" s="104">
        <f t="shared" si="52"/>
        <v>0.15270618556701032</v>
      </c>
      <c r="J245" s="110" t="s">
        <v>525</v>
      </c>
      <c r="K245" s="110">
        <v>127000</v>
      </c>
      <c r="L245" s="110">
        <v>245000</v>
      </c>
      <c r="M245" s="101">
        <v>0.05</v>
      </c>
      <c r="N245" s="104">
        <f t="shared" si="53"/>
        <v>2.5918367346938778E-2</v>
      </c>
      <c r="O245" s="104"/>
      <c r="P245" s="104"/>
      <c r="R245" s="110" t="s">
        <v>525</v>
      </c>
      <c r="S245" s="110">
        <v>4390000</v>
      </c>
      <c r="T245" s="110">
        <v>4590000</v>
      </c>
      <c r="U245" s="101">
        <v>1.5</v>
      </c>
      <c r="V245" s="104">
        <f t="shared" si="54"/>
        <v>1.434640522875817</v>
      </c>
      <c r="W245" s="104"/>
      <c r="Z245" s="110" t="s">
        <v>525</v>
      </c>
      <c r="AA245" s="110">
        <v>1140000</v>
      </c>
      <c r="AB245" s="110">
        <v>1200000</v>
      </c>
      <c r="AC245" s="101">
        <v>0.5</v>
      </c>
      <c r="AD245" s="104">
        <f t="shared" si="55"/>
        <v>0.47499999999999998</v>
      </c>
    </row>
    <row r="246" spans="1:30" s="110" customFormat="1" x14ac:dyDescent="0.2">
      <c r="B246" s="110" t="s">
        <v>526</v>
      </c>
      <c r="C246" s="110">
        <v>236000</v>
      </c>
      <c r="D246" s="110">
        <v>191000</v>
      </c>
      <c r="E246" s="99">
        <v>0.125</v>
      </c>
      <c r="F246" s="104">
        <f t="shared" si="52"/>
        <v>0.15445026178010471</v>
      </c>
      <c r="J246" s="110" t="s">
        <v>526</v>
      </c>
      <c r="K246" s="110">
        <v>132000</v>
      </c>
      <c r="L246" s="110">
        <v>252000</v>
      </c>
      <c r="M246" s="101">
        <v>0.05</v>
      </c>
      <c r="N246" s="104">
        <f t="shared" si="53"/>
        <v>2.6190476190476195E-2</v>
      </c>
      <c r="O246" s="104"/>
      <c r="P246" s="104"/>
      <c r="R246" s="110" t="s">
        <v>526</v>
      </c>
      <c r="S246" s="110">
        <v>4350000</v>
      </c>
      <c r="T246" s="110">
        <v>4610000</v>
      </c>
      <c r="U246" s="101">
        <v>1.5</v>
      </c>
      <c r="V246" s="104">
        <f t="shared" si="54"/>
        <v>1.4154013015184381</v>
      </c>
      <c r="W246" s="104"/>
      <c r="Z246" s="110" t="s">
        <v>526</v>
      </c>
      <c r="AA246" s="110">
        <v>1160000</v>
      </c>
      <c r="AB246" s="110">
        <v>1230000</v>
      </c>
      <c r="AC246" s="101">
        <v>0.5</v>
      </c>
      <c r="AD246" s="104">
        <f t="shared" si="55"/>
        <v>0.47154471544715448</v>
      </c>
    </row>
    <row r="247" spans="1:30" s="110" customFormat="1" x14ac:dyDescent="0.2">
      <c r="B247" s="110" t="s">
        <v>527</v>
      </c>
      <c r="C247" s="110">
        <v>243000</v>
      </c>
      <c r="D247" s="110">
        <v>196000</v>
      </c>
      <c r="E247" s="99">
        <v>0.125</v>
      </c>
      <c r="F247" s="104">
        <f t="shared" si="52"/>
        <v>0.15497448979591838</v>
      </c>
      <c r="J247" s="110" t="s">
        <v>527</v>
      </c>
      <c r="K247" s="110">
        <v>138000</v>
      </c>
      <c r="L247" s="110">
        <v>254000</v>
      </c>
      <c r="M247" s="101">
        <v>0.05</v>
      </c>
      <c r="N247" s="104">
        <f t="shared" si="53"/>
        <v>2.7165354330708665E-2</v>
      </c>
      <c r="O247" s="104"/>
      <c r="P247" s="104"/>
      <c r="R247" s="110" t="s">
        <v>527</v>
      </c>
      <c r="S247" s="110">
        <v>4420000</v>
      </c>
      <c r="T247" s="110">
        <v>4530000</v>
      </c>
      <c r="U247" s="101">
        <v>1.5</v>
      </c>
      <c r="V247" s="104">
        <f t="shared" si="54"/>
        <v>1.4635761589403973</v>
      </c>
      <c r="W247" s="104"/>
      <c r="Z247" s="110" t="s">
        <v>527</v>
      </c>
      <c r="AA247" s="110">
        <v>1170000</v>
      </c>
      <c r="AB247" s="110">
        <v>1230000</v>
      </c>
      <c r="AC247" s="101">
        <v>0.5</v>
      </c>
      <c r="AD247" s="104">
        <f t="shared" si="55"/>
        <v>0.47560975609756095</v>
      </c>
    </row>
    <row r="248" spans="1:30" s="110" customFormat="1" x14ac:dyDescent="0.2">
      <c r="B248" s="110" t="s">
        <v>528</v>
      </c>
      <c r="C248" s="110">
        <v>248000</v>
      </c>
      <c r="D248" s="110">
        <v>201000</v>
      </c>
      <c r="E248" s="99">
        <v>0.125</v>
      </c>
      <c r="F248" s="104">
        <f t="shared" si="52"/>
        <v>0.15422885572139303</v>
      </c>
      <c r="J248" s="110" t="s">
        <v>528</v>
      </c>
      <c r="K248" s="110">
        <v>138000</v>
      </c>
      <c r="L248" s="110">
        <v>277000</v>
      </c>
      <c r="M248" s="101">
        <v>0.05</v>
      </c>
      <c r="N248" s="104">
        <f t="shared" si="53"/>
        <v>2.4909747292418773E-2</v>
      </c>
      <c r="O248" s="104"/>
      <c r="P248" s="104"/>
      <c r="R248" s="110" t="s">
        <v>528</v>
      </c>
      <c r="S248" s="110">
        <v>4760000</v>
      </c>
      <c r="T248" s="110">
        <v>4860000</v>
      </c>
      <c r="U248" s="101">
        <v>1.5</v>
      </c>
      <c r="V248" s="104">
        <f t="shared" si="54"/>
        <v>1.4691358024691357</v>
      </c>
      <c r="W248" s="104"/>
      <c r="Z248" s="110" t="s">
        <v>528</v>
      </c>
      <c r="AA248" s="110">
        <v>1220000</v>
      </c>
      <c r="AB248" s="110">
        <v>1270000</v>
      </c>
      <c r="AC248" s="101">
        <v>0.5</v>
      </c>
      <c r="AD248" s="104">
        <f t="shared" si="55"/>
        <v>0.48031496062992124</v>
      </c>
    </row>
    <row r="249" spans="1:30" s="110" customFormat="1" x14ac:dyDescent="0.2">
      <c r="B249" s="110" t="s">
        <v>529</v>
      </c>
      <c r="C249" s="110">
        <v>247000</v>
      </c>
      <c r="D249" s="110">
        <v>210000</v>
      </c>
      <c r="E249" s="99">
        <v>0.125</v>
      </c>
      <c r="F249" s="104">
        <f t="shared" si="52"/>
        <v>0.14702380952380953</v>
      </c>
      <c r="J249" s="110" t="s">
        <v>529</v>
      </c>
      <c r="K249" s="110">
        <v>138000</v>
      </c>
      <c r="L249" s="110">
        <v>273000</v>
      </c>
      <c r="M249" s="101">
        <v>0.05</v>
      </c>
      <c r="N249" s="104">
        <f t="shared" si="53"/>
        <v>2.5274725274725275E-2</v>
      </c>
      <c r="O249" s="104"/>
      <c r="P249" s="104"/>
      <c r="R249" s="110" t="s">
        <v>529</v>
      </c>
      <c r="S249" s="110">
        <v>4660000</v>
      </c>
      <c r="T249" s="110">
        <v>4910000</v>
      </c>
      <c r="U249" s="101">
        <v>1.5</v>
      </c>
      <c r="V249" s="104">
        <f t="shared" si="54"/>
        <v>1.4236252545824848</v>
      </c>
      <c r="W249" s="104"/>
      <c r="Z249" s="110" t="s">
        <v>529</v>
      </c>
      <c r="AA249" s="110">
        <v>1220000</v>
      </c>
      <c r="AB249" s="110">
        <v>1290000</v>
      </c>
      <c r="AC249" s="101">
        <v>0.5</v>
      </c>
      <c r="AD249" s="104">
        <f t="shared" si="55"/>
        <v>0.47286821705426357</v>
      </c>
    </row>
    <row r="250" spans="1:30" s="110" customFormat="1" x14ac:dyDescent="0.2">
      <c r="A250" s="112" t="s">
        <v>530</v>
      </c>
      <c r="B250" s="110" t="s">
        <v>531</v>
      </c>
      <c r="C250" s="110">
        <v>193000</v>
      </c>
      <c r="D250" s="110">
        <v>154000</v>
      </c>
      <c r="E250" s="99">
        <v>0.125</v>
      </c>
      <c r="F250" s="104">
        <f t="shared" si="52"/>
        <v>0.15665584415584416</v>
      </c>
      <c r="I250" s="112" t="s">
        <v>530</v>
      </c>
      <c r="J250" s="110" t="s">
        <v>531</v>
      </c>
      <c r="K250" s="110">
        <v>110000</v>
      </c>
      <c r="L250" s="110">
        <v>204000</v>
      </c>
      <c r="M250" s="101">
        <v>0.05</v>
      </c>
      <c r="N250" s="104">
        <f t="shared" si="53"/>
        <v>2.6960784313725492E-2</v>
      </c>
      <c r="Q250" s="112" t="s">
        <v>530</v>
      </c>
      <c r="R250" s="110" t="s">
        <v>531</v>
      </c>
      <c r="S250" s="110">
        <v>3610000</v>
      </c>
      <c r="T250" s="110">
        <v>3780000</v>
      </c>
      <c r="U250" s="101">
        <v>1.5</v>
      </c>
      <c r="V250" s="104">
        <f t="shared" si="54"/>
        <v>1.4325396825396826</v>
      </c>
      <c r="Y250" s="112" t="s">
        <v>530</v>
      </c>
      <c r="Z250" s="110" t="s">
        <v>531</v>
      </c>
      <c r="AA250" s="110">
        <v>929000</v>
      </c>
      <c r="AB250" s="110">
        <v>960000</v>
      </c>
      <c r="AC250" s="110">
        <v>0.5</v>
      </c>
      <c r="AD250" s="104">
        <f t="shared" si="55"/>
        <v>0.48385416666666664</v>
      </c>
    </row>
    <row r="251" spans="1:30" s="110" customFormat="1" x14ac:dyDescent="0.2">
      <c r="B251" s="110" t="s">
        <v>532</v>
      </c>
      <c r="C251" s="110">
        <v>208000</v>
      </c>
      <c r="D251" s="110">
        <v>162000</v>
      </c>
      <c r="E251" s="99">
        <v>0.125</v>
      </c>
      <c r="F251" s="104">
        <f t="shared" si="52"/>
        <v>0.16049382716049382</v>
      </c>
      <c r="J251" s="110" t="s">
        <v>532</v>
      </c>
      <c r="K251" s="110">
        <v>113000</v>
      </c>
      <c r="L251" s="110">
        <v>212000</v>
      </c>
      <c r="M251" s="101">
        <v>0.05</v>
      </c>
      <c r="N251" s="104">
        <f t="shared" si="53"/>
        <v>2.665094339622642E-2</v>
      </c>
      <c r="R251" s="110" t="s">
        <v>532</v>
      </c>
      <c r="S251" s="110">
        <v>3720000</v>
      </c>
      <c r="T251" s="110">
        <v>3860000</v>
      </c>
      <c r="U251" s="101">
        <v>1.5</v>
      </c>
      <c r="V251" s="104">
        <f t="shared" si="54"/>
        <v>1.4455958549222798</v>
      </c>
      <c r="Z251" s="110" t="s">
        <v>532</v>
      </c>
      <c r="AA251" s="110">
        <v>945000</v>
      </c>
      <c r="AB251" s="110">
        <v>1040000</v>
      </c>
      <c r="AC251" s="110">
        <v>0.5</v>
      </c>
      <c r="AD251" s="104">
        <f t="shared" si="55"/>
        <v>0.45432692307692307</v>
      </c>
    </row>
    <row r="252" spans="1:30" s="110" customFormat="1" x14ac:dyDescent="0.2">
      <c r="B252" s="110" t="s">
        <v>533</v>
      </c>
      <c r="C252" s="110">
        <v>213000</v>
      </c>
      <c r="D252" s="110">
        <v>175000</v>
      </c>
      <c r="E252" s="99">
        <v>0.125</v>
      </c>
      <c r="F252" s="104">
        <f t="shared" si="52"/>
        <v>0.15214285714285714</v>
      </c>
      <c r="J252" s="110" t="s">
        <v>533</v>
      </c>
      <c r="K252" s="110">
        <v>116000</v>
      </c>
      <c r="L252" s="110">
        <v>223000</v>
      </c>
      <c r="M252" s="101">
        <v>0.05</v>
      </c>
      <c r="N252" s="104">
        <f t="shared" si="53"/>
        <v>2.6008968609865471E-2</v>
      </c>
      <c r="R252" s="110" t="s">
        <v>533</v>
      </c>
      <c r="S252" s="110">
        <v>3890000</v>
      </c>
      <c r="T252" s="110">
        <v>4080000</v>
      </c>
      <c r="U252" s="101">
        <v>1.5</v>
      </c>
      <c r="V252" s="104">
        <f t="shared" si="54"/>
        <v>1.4301470588235294</v>
      </c>
      <c r="Z252" s="110" t="s">
        <v>533</v>
      </c>
      <c r="AA252" s="110">
        <v>998000</v>
      </c>
      <c r="AB252" s="110">
        <v>1050000</v>
      </c>
      <c r="AC252" s="110">
        <v>0.5</v>
      </c>
      <c r="AD252" s="104">
        <f t="shared" si="55"/>
        <v>0.47523809523809524</v>
      </c>
    </row>
    <row r="253" spans="1:30" s="110" customFormat="1" x14ac:dyDescent="0.2">
      <c r="B253" s="110" t="s">
        <v>534</v>
      </c>
      <c r="C253" s="110">
        <v>218000</v>
      </c>
      <c r="D253" s="110">
        <v>172000</v>
      </c>
      <c r="E253" s="99">
        <v>0.125</v>
      </c>
      <c r="F253" s="104">
        <f t="shared" si="52"/>
        <v>0.15843023255813954</v>
      </c>
      <c r="J253" s="110" t="s">
        <v>534</v>
      </c>
      <c r="K253" s="110">
        <v>118000</v>
      </c>
      <c r="L253" s="110">
        <v>227000</v>
      </c>
      <c r="M253" s="101">
        <v>0.05</v>
      </c>
      <c r="N253" s="104">
        <f t="shared" si="53"/>
        <v>2.599118942731278E-2</v>
      </c>
      <c r="R253" s="110" t="s">
        <v>534</v>
      </c>
      <c r="S253" s="110">
        <v>3750000</v>
      </c>
      <c r="T253" s="110">
        <v>3950000</v>
      </c>
      <c r="U253" s="101">
        <v>1.5</v>
      </c>
      <c r="V253" s="104">
        <f t="shared" si="54"/>
        <v>1.4240506329113924</v>
      </c>
      <c r="Z253" s="110" t="s">
        <v>534</v>
      </c>
      <c r="AA253" s="110">
        <v>1010000</v>
      </c>
      <c r="AB253" s="110">
        <v>1060000</v>
      </c>
      <c r="AC253" s="110">
        <v>0.5</v>
      </c>
      <c r="AD253" s="104">
        <f t="shared" si="55"/>
        <v>0.47641509433962265</v>
      </c>
    </row>
    <row r="254" spans="1:30" s="110" customFormat="1" x14ac:dyDescent="0.2">
      <c r="B254" s="110" t="s">
        <v>535</v>
      </c>
      <c r="C254" s="110">
        <v>217000</v>
      </c>
      <c r="D254" s="110">
        <v>175000</v>
      </c>
      <c r="E254" s="99">
        <v>0.125</v>
      </c>
      <c r="F254" s="104">
        <f t="shared" si="52"/>
        <v>0.155</v>
      </c>
      <c r="J254" s="110" t="s">
        <v>535</v>
      </c>
      <c r="K254" s="110">
        <v>124000</v>
      </c>
      <c r="L254" s="110">
        <v>232000</v>
      </c>
      <c r="M254" s="101">
        <v>0.05</v>
      </c>
      <c r="N254" s="104">
        <f t="shared" si="53"/>
        <v>2.6724137931034481E-2</v>
      </c>
      <c r="R254" s="110" t="s">
        <v>535</v>
      </c>
      <c r="S254" s="110">
        <v>3880000</v>
      </c>
      <c r="T254" s="110">
        <v>4020000</v>
      </c>
      <c r="U254" s="101">
        <v>1.5</v>
      </c>
      <c r="V254" s="104">
        <f t="shared" si="54"/>
        <v>1.4477611940298507</v>
      </c>
      <c r="Z254" s="110" t="s">
        <v>535</v>
      </c>
      <c r="AA254" s="110">
        <v>979000</v>
      </c>
      <c r="AB254" s="110">
        <v>1060000</v>
      </c>
      <c r="AC254" s="110">
        <v>0.5</v>
      </c>
      <c r="AD254" s="104">
        <f t="shared" si="55"/>
        <v>0.46179245283018866</v>
      </c>
    </row>
    <row r="255" spans="1:30" s="110" customFormat="1" x14ac:dyDescent="0.2">
      <c r="B255" s="110" t="s">
        <v>536</v>
      </c>
      <c r="C255" s="110">
        <v>214000</v>
      </c>
      <c r="D255" s="110">
        <v>177000</v>
      </c>
      <c r="E255" s="99">
        <v>0.125</v>
      </c>
      <c r="F255" s="104">
        <f t="shared" si="52"/>
        <v>0.15112994350282485</v>
      </c>
      <c r="J255" s="110" t="s">
        <v>536</v>
      </c>
      <c r="K255" s="110">
        <v>121000</v>
      </c>
      <c r="L255" s="110">
        <v>221000</v>
      </c>
      <c r="M255" s="101">
        <v>0.05</v>
      </c>
      <c r="N255" s="104">
        <f t="shared" si="53"/>
        <v>2.7375565610859732E-2</v>
      </c>
      <c r="R255" s="110" t="s">
        <v>536</v>
      </c>
      <c r="S255" s="110">
        <v>3750000</v>
      </c>
      <c r="T255" s="110">
        <v>4000000</v>
      </c>
      <c r="U255" s="101">
        <v>1.5</v>
      </c>
      <c r="V255" s="104">
        <f t="shared" si="54"/>
        <v>1.40625</v>
      </c>
      <c r="Z255" s="110" t="s">
        <v>536</v>
      </c>
      <c r="AA255" s="110">
        <v>988000</v>
      </c>
      <c r="AB255" s="110">
        <v>1070000</v>
      </c>
      <c r="AC255" s="110">
        <v>0.5</v>
      </c>
      <c r="AD255" s="104">
        <f t="shared" si="55"/>
        <v>0.46168224299065419</v>
      </c>
    </row>
    <row r="256" spans="1:30" s="110" customFormat="1" x14ac:dyDescent="0.2">
      <c r="B256" s="110" t="s">
        <v>537</v>
      </c>
      <c r="C256" s="110">
        <v>218000</v>
      </c>
      <c r="D256" s="110">
        <v>183000</v>
      </c>
      <c r="E256" s="99">
        <v>0.125</v>
      </c>
      <c r="F256" s="104">
        <f t="shared" si="52"/>
        <v>0.14890710382513661</v>
      </c>
      <c r="J256" s="110" t="s">
        <v>537</v>
      </c>
      <c r="K256" s="110">
        <v>130000</v>
      </c>
      <c r="L256" s="110">
        <v>241000</v>
      </c>
      <c r="M256" s="101">
        <v>0.05</v>
      </c>
      <c r="N256" s="104">
        <f t="shared" si="53"/>
        <v>2.6970954356846474E-2</v>
      </c>
      <c r="R256" s="110" t="s">
        <v>537</v>
      </c>
      <c r="S256" s="110">
        <v>3820000</v>
      </c>
      <c r="T256" s="110">
        <v>3990000</v>
      </c>
      <c r="U256" s="101">
        <v>1.5</v>
      </c>
      <c r="V256" s="104">
        <f t="shared" si="54"/>
        <v>1.4360902255639096</v>
      </c>
      <c r="Z256" s="110" t="s">
        <v>537</v>
      </c>
      <c r="AA256" s="110">
        <v>1010000</v>
      </c>
      <c r="AB256" s="110">
        <v>1040000</v>
      </c>
      <c r="AC256" s="110">
        <v>0.5</v>
      </c>
      <c r="AD256" s="104">
        <f t="shared" si="55"/>
        <v>0.48557692307692307</v>
      </c>
    </row>
    <row r="257" spans="2:16383" s="110" customFormat="1" x14ac:dyDescent="0.2">
      <c r="B257" s="110" t="s">
        <v>538</v>
      </c>
      <c r="C257" s="110">
        <v>218000</v>
      </c>
      <c r="D257" s="110">
        <v>186000</v>
      </c>
      <c r="E257" s="99">
        <v>0.125</v>
      </c>
      <c r="F257" s="104">
        <f t="shared" si="52"/>
        <v>0.14650537634408603</v>
      </c>
      <c r="J257" s="110" t="s">
        <v>538</v>
      </c>
      <c r="K257" s="110">
        <v>126000</v>
      </c>
      <c r="L257" s="110">
        <v>240000</v>
      </c>
      <c r="M257" s="101">
        <v>0.05</v>
      </c>
      <c r="N257" s="104">
        <f t="shared" si="53"/>
        <v>2.6250000000000002E-2</v>
      </c>
      <c r="R257" s="110" t="s">
        <v>538</v>
      </c>
      <c r="S257" s="110">
        <v>3830000</v>
      </c>
      <c r="T257" s="110">
        <v>4040000</v>
      </c>
      <c r="U257" s="101">
        <v>1.5</v>
      </c>
      <c r="V257" s="104">
        <f t="shared" si="54"/>
        <v>1.4220297029702968</v>
      </c>
      <c r="Z257" s="110" t="s">
        <v>538</v>
      </c>
      <c r="AA257" s="110">
        <v>1010000</v>
      </c>
      <c r="AB257" s="110">
        <v>1090000</v>
      </c>
      <c r="AC257" s="110">
        <v>0.5</v>
      </c>
      <c r="AD257" s="104">
        <f t="shared" si="55"/>
        <v>0.46330275229357798</v>
      </c>
    </row>
    <row r="258" spans="2:16383" s="110" customFormat="1" x14ac:dyDescent="0.2">
      <c r="B258" s="110" t="s">
        <v>539</v>
      </c>
      <c r="C258" s="110">
        <v>224000</v>
      </c>
      <c r="D258" s="110">
        <v>190000</v>
      </c>
      <c r="E258" s="99">
        <v>0.125</v>
      </c>
      <c r="F258" s="104">
        <f t="shared" si="52"/>
        <v>0.14736842105263157</v>
      </c>
      <c r="J258" s="110" t="s">
        <v>539</v>
      </c>
      <c r="K258" s="110">
        <v>137000</v>
      </c>
      <c r="L258" s="110">
        <v>254000</v>
      </c>
      <c r="M258" s="101">
        <v>0.05</v>
      </c>
      <c r="N258" s="104">
        <f t="shared" si="53"/>
        <v>2.6968503937007879E-2</v>
      </c>
      <c r="R258" s="110" t="s">
        <v>539</v>
      </c>
      <c r="S258" s="110">
        <v>3850000</v>
      </c>
      <c r="T258" s="110">
        <v>3910000</v>
      </c>
      <c r="U258" s="101">
        <v>1.5</v>
      </c>
      <c r="V258" s="104">
        <f t="shared" si="54"/>
        <v>1.4769820971867007</v>
      </c>
      <c r="Z258" s="110" t="s">
        <v>539</v>
      </c>
      <c r="AA258" s="110">
        <v>1010000</v>
      </c>
      <c r="AB258" s="110">
        <v>1060000</v>
      </c>
      <c r="AC258" s="110">
        <v>0.5</v>
      </c>
      <c r="AD258" s="104">
        <f t="shared" si="55"/>
        <v>0.47641509433962265</v>
      </c>
    </row>
    <row r="259" spans="2:16383" s="110" customFormat="1" x14ac:dyDescent="0.2">
      <c r="B259" s="110" t="s">
        <v>540</v>
      </c>
      <c r="C259" s="110">
        <v>226000</v>
      </c>
      <c r="D259" s="110">
        <v>189000</v>
      </c>
      <c r="E259" s="99">
        <v>0.125</v>
      </c>
      <c r="F259" s="104">
        <f t="shared" si="52"/>
        <v>0.14947089947089948</v>
      </c>
      <c r="J259" s="110" t="s">
        <v>540</v>
      </c>
      <c r="K259" s="110">
        <v>132000</v>
      </c>
      <c r="L259" s="110">
        <v>249000</v>
      </c>
      <c r="M259" s="101">
        <v>0.05</v>
      </c>
      <c r="N259" s="104">
        <f t="shared" si="53"/>
        <v>2.6506024096385545E-2</v>
      </c>
      <c r="R259" s="110" t="s">
        <v>540</v>
      </c>
      <c r="S259" s="110">
        <v>3880000</v>
      </c>
      <c r="T259" s="110">
        <v>3960000</v>
      </c>
      <c r="U259" s="101">
        <v>1.5</v>
      </c>
      <c r="V259" s="104">
        <f t="shared" si="54"/>
        <v>1.4696969696969697</v>
      </c>
      <c r="Z259" s="110" t="s">
        <v>540</v>
      </c>
      <c r="AA259" s="110">
        <v>1020000</v>
      </c>
      <c r="AB259" s="110">
        <v>1080000</v>
      </c>
      <c r="AC259" s="110">
        <v>0.5</v>
      </c>
      <c r="AD259" s="104">
        <f t="shared" si="55"/>
        <v>0.47222222222222221</v>
      </c>
    </row>
    <row r="260" spans="2:16383" s="110" customFormat="1" x14ac:dyDescent="0.2">
      <c r="B260" s="110" t="s">
        <v>541</v>
      </c>
      <c r="C260" s="110">
        <v>235000</v>
      </c>
      <c r="D260" s="110">
        <v>193000</v>
      </c>
      <c r="E260" s="99">
        <v>0.125</v>
      </c>
      <c r="F260" s="104">
        <f t="shared" si="52"/>
        <v>0.15220207253886012</v>
      </c>
      <c r="J260" s="110" t="s">
        <v>541</v>
      </c>
      <c r="K260" s="110">
        <v>138000</v>
      </c>
      <c r="L260" s="110">
        <v>268000</v>
      </c>
      <c r="M260" s="101">
        <v>0.05</v>
      </c>
      <c r="N260" s="104">
        <f t="shared" si="53"/>
        <v>2.574626865671642E-2</v>
      </c>
      <c r="R260" s="110" t="s">
        <v>541</v>
      </c>
      <c r="S260" s="110">
        <v>3940000</v>
      </c>
      <c r="T260" s="110">
        <v>4070000</v>
      </c>
      <c r="U260" s="101">
        <v>1.5</v>
      </c>
      <c r="V260" s="104">
        <f t="shared" si="54"/>
        <v>1.4520884520884521</v>
      </c>
      <c r="Z260" s="110" t="s">
        <v>541</v>
      </c>
      <c r="AA260" s="110">
        <v>1050000</v>
      </c>
      <c r="AB260" s="110">
        <v>1080000</v>
      </c>
      <c r="AC260" s="110">
        <v>0.5</v>
      </c>
      <c r="AD260" s="104">
        <f t="shared" si="55"/>
        <v>0.4861111111111111</v>
      </c>
    </row>
    <row r="261" spans="2:16383" s="110" customFormat="1" x14ac:dyDescent="0.2">
      <c r="B261" s="110" t="s">
        <v>542</v>
      </c>
      <c r="C261" s="110">
        <v>238000</v>
      </c>
      <c r="D261" s="110">
        <v>186000</v>
      </c>
      <c r="E261" s="99">
        <v>0.125</v>
      </c>
      <c r="F261" s="104">
        <f t="shared" si="52"/>
        <v>0.15994623655913978</v>
      </c>
      <c r="J261" s="110" t="s">
        <v>542</v>
      </c>
      <c r="K261" s="110">
        <v>137000</v>
      </c>
      <c r="L261" s="110">
        <v>256000</v>
      </c>
      <c r="M261" s="101">
        <v>0.05</v>
      </c>
      <c r="N261" s="104">
        <f t="shared" si="53"/>
        <v>2.6757812500000002E-2</v>
      </c>
      <c r="R261" s="110" t="s">
        <v>542</v>
      </c>
      <c r="S261" s="110">
        <v>3870000</v>
      </c>
      <c r="T261" s="110">
        <v>3990000</v>
      </c>
      <c r="U261" s="101">
        <v>1.5</v>
      </c>
      <c r="V261" s="104">
        <f t="shared" si="54"/>
        <v>1.4548872180451129</v>
      </c>
      <c r="Z261" s="110" t="s">
        <v>542</v>
      </c>
      <c r="AA261" s="110">
        <v>1020000</v>
      </c>
      <c r="AB261" s="110">
        <v>1040000</v>
      </c>
      <c r="AC261" s="110">
        <v>0.5</v>
      </c>
      <c r="AD261" s="104">
        <f t="shared" si="55"/>
        <v>0.49038461538461536</v>
      </c>
    </row>
    <row r="262" spans="2:16383" x14ac:dyDescent="0.2">
      <c r="B262" s="102" t="s">
        <v>399</v>
      </c>
      <c r="C262" s="101">
        <f>AVERAGE(C228:C261)</f>
        <v>217764.70588235295</v>
      </c>
      <c r="D262" s="101">
        <f>AVERAGE(D228:D261)</f>
        <v>177382.35294117648</v>
      </c>
      <c r="F262" s="104">
        <f>AVERAGE(F228:F261)</f>
        <v>0.15357279483119618</v>
      </c>
      <c r="G262" s="101"/>
      <c r="H262" s="101"/>
      <c r="I262" s="101"/>
      <c r="J262" s="102" t="s">
        <v>399</v>
      </c>
      <c r="K262" s="101">
        <f>AVERAGE(K228:K261)</f>
        <v>117841.17647058824</v>
      </c>
      <c r="L262" s="101">
        <f>AVERAGE(L228:L261)</f>
        <v>222235.29411764705</v>
      </c>
      <c r="N262" s="104">
        <f>AVERAGE(N228:N261)</f>
        <v>2.6555889214314149E-2</v>
      </c>
      <c r="O262" s="101"/>
      <c r="P262" s="101"/>
      <c r="Q262" s="101"/>
      <c r="R262" s="102" t="s">
        <v>399</v>
      </c>
      <c r="S262" s="101">
        <f>AVERAGE(S228:S261)</f>
        <v>3929117.6470588236</v>
      </c>
      <c r="T262" s="101">
        <f>AVERAGE(T228:T261)</f>
        <v>4081176.4705882352</v>
      </c>
      <c r="V262" s="104">
        <f>AVERAGE(V228:V261)</f>
        <v>1.4444393482298938</v>
      </c>
      <c r="W262" s="101"/>
      <c r="X262" s="101"/>
      <c r="Y262" s="101"/>
      <c r="Z262" s="102" t="s">
        <v>399</v>
      </c>
      <c r="AA262" s="101">
        <f>AVERAGE(AA228:AA261)</f>
        <v>1021911.7647058824</v>
      </c>
      <c r="AB262" s="101">
        <f>AVERAGE(AB228:AB261)</f>
        <v>1083382.3529411764</v>
      </c>
      <c r="AD262" s="104">
        <f>AVERAGE(AD228:AD261)</f>
        <v>0.47157486844592889</v>
      </c>
    </row>
    <row r="263" spans="2:16383" x14ac:dyDescent="0.2">
      <c r="B263" s="102" t="s">
        <v>400</v>
      </c>
      <c r="C263" s="101">
        <f>_xlfn.STDEV.P(C228:C261)</f>
        <v>16049.66340773943</v>
      </c>
      <c r="D263" s="101">
        <f>_xlfn.STDEV.P(D228:D261)</f>
        <v>14181.625862739667</v>
      </c>
      <c r="F263" s="104">
        <f>_xlfn.STDEV.P(F228:F261)</f>
        <v>3.6199693728414493E-3</v>
      </c>
      <c r="G263" s="101"/>
      <c r="H263" s="101"/>
      <c r="I263" s="101"/>
      <c r="J263" s="102" t="s">
        <v>400</v>
      </c>
      <c r="K263" s="101">
        <f>_xlfn.STDEV.P(K228:K261)</f>
        <v>14432.563623056163</v>
      </c>
      <c r="L263" s="101">
        <f>_xlfn.STDEV.P(L228:L261)</f>
        <v>29545.636508259569</v>
      </c>
      <c r="N263" s="104">
        <f>_xlfn.STDEV.P(N228:N261)</f>
        <v>7.1272487457309198E-4</v>
      </c>
      <c r="O263" s="101"/>
      <c r="P263" s="101"/>
      <c r="Q263" s="101"/>
      <c r="R263" s="102" t="s">
        <v>400</v>
      </c>
      <c r="S263" s="101">
        <f>_xlfn.STDEV.P(S228:S261)</f>
        <v>340547.72186149168</v>
      </c>
      <c r="T263" s="101">
        <f>_xlfn.STDEV.P(T228:T261)</f>
        <v>359057.30089878372</v>
      </c>
      <c r="V263" s="104">
        <f>_xlfn.STDEV.P(V228:V261)</f>
        <v>2.0055768099240905E-2</v>
      </c>
      <c r="W263" s="101"/>
      <c r="X263" s="101"/>
      <c r="Y263" s="101"/>
      <c r="Z263" s="102" t="s">
        <v>400</v>
      </c>
      <c r="AA263" s="101">
        <f>_xlfn.STDEV.P(AA228:AA261)</f>
        <v>89194.225494656843</v>
      </c>
      <c r="AB263" s="101">
        <f>_xlfn.STDEV.P(AB228:AB261)</f>
        <v>90841.495670426608</v>
      </c>
      <c r="AD263" s="104">
        <f>_xlfn.STDEV.P(AD228:AD261)</f>
        <v>8.7259151102253678E-3</v>
      </c>
    </row>
    <row r="264" spans="2:16383" x14ac:dyDescent="0.2">
      <c r="B264" s="101" t="s">
        <v>401</v>
      </c>
      <c r="C264" s="101">
        <f>100*_xlfn.STDEV.P(C228:C261)/AVERAGE(C228:C261)</f>
        <v>7.370185789615622</v>
      </c>
      <c r="D264" s="101">
        <f>100*_xlfn.STDEV.P(D228:D261)/AVERAGE(D228:D261)</f>
        <v>7.9949474271787215</v>
      </c>
      <c r="E264" s="101"/>
      <c r="F264" s="101">
        <f>100*_xlfn.STDEV.P(F228:F261)/AVERAGE(F228:F261)</f>
        <v>2.3571683883336498</v>
      </c>
      <c r="G264" s="101"/>
      <c r="H264" s="101"/>
      <c r="I264" s="101"/>
      <c r="J264" s="101" t="s">
        <v>401</v>
      </c>
      <c r="K264" s="101">
        <f>100*_xlfn.STDEV.P(K228:K261)/AVERAGE(K228:K261)</f>
        <v>12.247470752855527</v>
      </c>
      <c r="L264" s="101">
        <f>100*_xlfn.STDEV.P(L228:L261)/AVERAGE(L228:L261)</f>
        <v>13.294754384341257</v>
      </c>
      <c r="M264" s="101"/>
      <c r="N264" s="101">
        <f>100*_xlfn.STDEV.P(N228:N261)/AVERAGE(N228:N261)</f>
        <v>2.6838674797186579</v>
      </c>
      <c r="O264" s="101"/>
      <c r="P264" s="101"/>
      <c r="Q264" s="101"/>
      <c r="R264" s="101" t="s">
        <v>401</v>
      </c>
      <c r="S264" s="101">
        <f>100*_xlfn.STDEV.P(S228:S261)/AVERAGE(S228:S261)</f>
        <v>8.667282388869463</v>
      </c>
      <c r="T264" s="101">
        <f>100*_xlfn.STDEV.P(T228:T261)/AVERAGE(T228:T261)</f>
        <v>8.7978871652916162</v>
      </c>
      <c r="U264" s="101"/>
      <c r="V264" s="101">
        <f>100*_xlfn.STDEV.P(V228:V261)/AVERAGE(V228:V261)</f>
        <v>1.3884811517921121</v>
      </c>
      <c r="W264" s="101"/>
      <c r="X264" s="101"/>
      <c r="Y264" s="101"/>
      <c r="Z264" s="101" t="s">
        <v>401</v>
      </c>
      <c r="AA264" s="101">
        <f>100*_xlfn.STDEV.P(AA228:AA261)/AVERAGE(AA228:AA261)</f>
        <v>8.7281728790281559</v>
      </c>
      <c r="AB264" s="101">
        <f>100*_xlfn.STDEV.P(AB228:AB261)/AVERAGE(AB228:AB261)</f>
        <v>8.3849894198303367</v>
      </c>
      <c r="AC264" s="101"/>
      <c r="AD264" s="101">
        <f>100*_xlfn.STDEV.P(AD228:AD261)/AVERAGE(AD228:AD261)</f>
        <v>1.8503774679472529</v>
      </c>
      <c r="AE264" s="101"/>
      <c r="AF264" s="101"/>
      <c r="AG264" s="101"/>
      <c r="AH264" s="101"/>
      <c r="AI264" s="101"/>
      <c r="AJ264" s="101"/>
      <c r="AK264" s="101"/>
      <c r="AL264" s="101"/>
      <c r="AM264" s="101"/>
      <c r="AN264" s="101"/>
      <c r="AO264" s="101"/>
      <c r="AP264" s="101"/>
      <c r="AQ264" s="101"/>
      <c r="AR264" s="101"/>
      <c r="AS264" s="101"/>
      <c r="AT264" s="101"/>
      <c r="AU264" s="101"/>
      <c r="AV264" s="101"/>
      <c r="AW264" s="101"/>
      <c r="AX264" s="101"/>
      <c r="AY264" s="101"/>
      <c r="AZ264" s="101"/>
      <c r="BA264" s="101"/>
      <c r="BB264" s="101"/>
      <c r="BC264" s="101"/>
      <c r="BD264" s="101"/>
      <c r="BE264" s="101"/>
      <c r="BF264" s="101"/>
      <c r="BG264" s="101"/>
      <c r="BH264" s="101"/>
      <c r="BI264" s="101"/>
      <c r="BJ264" s="101"/>
      <c r="BK264" s="101"/>
      <c r="BL264" s="101"/>
      <c r="BM264" s="101"/>
      <c r="BN264" s="101"/>
      <c r="BO264" s="101"/>
      <c r="BP264" s="101"/>
      <c r="BQ264" s="101"/>
      <c r="BR264" s="101"/>
      <c r="BS264" s="101"/>
      <c r="BT264" s="101"/>
      <c r="BU264" s="101"/>
      <c r="BV264" s="101"/>
      <c r="BW264" s="101"/>
      <c r="BX264" s="101"/>
      <c r="BY264" s="101"/>
      <c r="BZ264" s="101"/>
      <c r="CA264" s="101"/>
      <c r="CB264" s="101"/>
      <c r="CC264" s="101"/>
      <c r="CD264" s="101"/>
      <c r="CE264" s="101"/>
      <c r="CF264" s="101"/>
      <c r="CG264" s="101"/>
      <c r="CH264" s="101"/>
      <c r="CI264" s="101"/>
      <c r="CJ264" s="101"/>
      <c r="CK264" s="101"/>
      <c r="CL264" s="101"/>
      <c r="CM264" s="101"/>
      <c r="CN264" s="101"/>
      <c r="CO264" s="101"/>
      <c r="CP264" s="101"/>
      <c r="CQ264" s="101"/>
      <c r="CR264" s="101"/>
      <c r="CS264" s="101"/>
      <c r="CT264" s="101"/>
      <c r="CU264" s="101"/>
      <c r="CV264" s="101"/>
      <c r="CW264" s="101"/>
      <c r="CX264" s="101"/>
      <c r="CY264" s="101"/>
      <c r="CZ264" s="101"/>
      <c r="DA264" s="101"/>
      <c r="DB264" s="101"/>
      <c r="DC264" s="101"/>
      <c r="DD264" s="101"/>
      <c r="DE264" s="101"/>
      <c r="DF264" s="101"/>
      <c r="DG264" s="101"/>
      <c r="DH264" s="101"/>
      <c r="DI264" s="101"/>
      <c r="DJ264" s="101"/>
      <c r="DK264" s="101"/>
      <c r="DL264" s="101"/>
      <c r="DM264" s="101"/>
      <c r="DN264" s="101"/>
      <c r="DO264" s="101"/>
      <c r="DP264" s="101"/>
      <c r="DQ264" s="101"/>
      <c r="DR264" s="101"/>
      <c r="DS264" s="101"/>
      <c r="DT264" s="101"/>
      <c r="DU264" s="101"/>
      <c r="DV264" s="101"/>
      <c r="DW264" s="101"/>
      <c r="DX264" s="101"/>
      <c r="DY264" s="101"/>
      <c r="DZ264" s="101"/>
      <c r="EA264" s="101"/>
      <c r="EB264" s="101"/>
      <c r="EC264" s="101"/>
      <c r="ED264" s="101"/>
      <c r="EE264" s="101"/>
      <c r="EF264" s="101"/>
      <c r="EG264" s="101"/>
      <c r="EH264" s="101"/>
      <c r="EI264" s="101"/>
      <c r="EJ264" s="101"/>
      <c r="EK264" s="101"/>
      <c r="EL264" s="101"/>
      <c r="EM264" s="101"/>
      <c r="EN264" s="101"/>
      <c r="EO264" s="101"/>
      <c r="EP264" s="101"/>
      <c r="EQ264" s="101"/>
      <c r="ER264" s="101"/>
      <c r="ES264" s="101"/>
      <c r="ET264" s="101"/>
      <c r="EU264" s="101"/>
      <c r="EV264" s="101"/>
      <c r="EW264" s="101"/>
      <c r="EX264" s="101"/>
      <c r="EY264" s="101"/>
      <c r="EZ264" s="101"/>
      <c r="FA264" s="101"/>
      <c r="FB264" s="101"/>
      <c r="FC264" s="101"/>
      <c r="FD264" s="101"/>
      <c r="FE264" s="101"/>
      <c r="FF264" s="101"/>
      <c r="FG264" s="101"/>
      <c r="FH264" s="101"/>
      <c r="FI264" s="101"/>
      <c r="FJ264" s="101"/>
      <c r="FK264" s="101"/>
      <c r="FL264" s="101"/>
      <c r="FM264" s="101"/>
      <c r="FN264" s="101"/>
      <c r="FO264" s="101"/>
      <c r="FP264" s="101"/>
      <c r="FQ264" s="101"/>
      <c r="FR264" s="101"/>
      <c r="FS264" s="101"/>
      <c r="FT264" s="101"/>
      <c r="FU264" s="101"/>
      <c r="FV264" s="101"/>
      <c r="FW264" s="101"/>
      <c r="FX264" s="101"/>
      <c r="FY264" s="101"/>
      <c r="FZ264" s="101"/>
      <c r="GA264" s="101"/>
      <c r="GB264" s="101"/>
      <c r="GC264" s="101"/>
      <c r="GD264" s="101"/>
      <c r="GE264" s="101"/>
      <c r="GF264" s="101"/>
      <c r="GG264" s="101"/>
      <c r="GH264" s="101"/>
      <c r="GI264" s="101"/>
      <c r="GJ264" s="101"/>
      <c r="GK264" s="101"/>
      <c r="GL264" s="101"/>
      <c r="GM264" s="101"/>
      <c r="GN264" s="101"/>
      <c r="GO264" s="101"/>
      <c r="GP264" s="101"/>
      <c r="GQ264" s="101"/>
      <c r="GR264" s="101"/>
      <c r="GS264" s="101"/>
      <c r="GT264" s="101"/>
      <c r="GU264" s="101"/>
      <c r="GV264" s="101"/>
      <c r="GW264" s="101"/>
      <c r="GX264" s="101"/>
      <c r="GY264" s="101"/>
      <c r="GZ264" s="101"/>
      <c r="HA264" s="101"/>
      <c r="HB264" s="101"/>
      <c r="HC264" s="101"/>
      <c r="HD264" s="101"/>
      <c r="HE264" s="101"/>
      <c r="HF264" s="101"/>
      <c r="HG264" s="101"/>
      <c r="HH264" s="101"/>
      <c r="HI264" s="101"/>
      <c r="HJ264" s="101"/>
      <c r="HK264" s="101"/>
      <c r="HL264" s="101"/>
      <c r="HM264" s="101"/>
      <c r="HN264" s="101"/>
      <c r="HO264" s="101"/>
      <c r="HP264" s="101"/>
      <c r="HQ264" s="101"/>
      <c r="HR264" s="101"/>
      <c r="HS264" s="101"/>
      <c r="HT264" s="101"/>
      <c r="HU264" s="101"/>
      <c r="HV264" s="101"/>
      <c r="HW264" s="101"/>
      <c r="HX264" s="101"/>
      <c r="HY264" s="101"/>
      <c r="HZ264" s="101"/>
      <c r="IA264" s="101"/>
      <c r="IB264" s="101"/>
      <c r="IC264" s="101"/>
      <c r="ID264" s="101"/>
      <c r="IE264" s="101"/>
      <c r="IF264" s="101"/>
      <c r="IG264" s="101"/>
      <c r="IH264" s="101"/>
      <c r="II264" s="101"/>
      <c r="IJ264" s="101"/>
      <c r="IK264" s="101"/>
      <c r="IL264" s="101"/>
      <c r="IM264" s="101"/>
      <c r="IN264" s="101"/>
      <c r="IO264" s="101"/>
      <c r="IP264" s="101"/>
      <c r="IQ264" s="101"/>
      <c r="IR264" s="101"/>
      <c r="IS264" s="101"/>
      <c r="IT264" s="101"/>
      <c r="IU264" s="101"/>
      <c r="IV264" s="101"/>
      <c r="IW264" s="101"/>
      <c r="IX264" s="101"/>
      <c r="IY264" s="101"/>
      <c r="IZ264" s="101"/>
      <c r="JA264" s="101"/>
      <c r="JB264" s="101"/>
      <c r="JC264" s="101"/>
      <c r="JD264" s="101"/>
      <c r="JE264" s="101"/>
      <c r="JF264" s="101"/>
      <c r="JG264" s="101"/>
      <c r="JH264" s="101"/>
      <c r="JI264" s="101"/>
      <c r="JJ264" s="101"/>
      <c r="JK264" s="101"/>
      <c r="JL264" s="101"/>
      <c r="JM264" s="101"/>
      <c r="JN264" s="101"/>
      <c r="JO264" s="101"/>
      <c r="JP264" s="101"/>
      <c r="JQ264" s="101"/>
      <c r="JR264" s="101"/>
      <c r="JS264" s="101"/>
      <c r="JT264" s="101"/>
      <c r="JU264" s="101"/>
      <c r="JV264" s="101"/>
      <c r="JW264" s="101"/>
      <c r="JX264" s="101"/>
      <c r="JY264" s="101"/>
      <c r="JZ264" s="101"/>
      <c r="KA264" s="101"/>
      <c r="KB264" s="101"/>
      <c r="KC264" s="101"/>
      <c r="KD264" s="101"/>
      <c r="KE264" s="101"/>
      <c r="KF264" s="101"/>
      <c r="KG264" s="101"/>
      <c r="KH264" s="101"/>
      <c r="KI264" s="101"/>
      <c r="KJ264" s="101"/>
      <c r="KK264" s="101"/>
      <c r="KL264" s="101"/>
      <c r="KM264" s="101"/>
      <c r="KN264" s="101"/>
      <c r="KO264" s="101"/>
      <c r="KP264" s="101"/>
      <c r="KQ264" s="101"/>
      <c r="KR264" s="101"/>
      <c r="KS264" s="101"/>
      <c r="KT264" s="101"/>
      <c r="KU264" s="101"/>
      <c r="KV264" s="101"/>
      <c r="KW264" s="101"/>
      <c r="KX264" s="101"/>
      <c r="KY264" s="101"/>
      <c r="KZ264" s="101"/>
      <c r="LA264" s="101"/>
      <c r="LB264" s="101"/>
      <c r="LC264" s="101"/>
      <c r="LD264" s="101"/>
      <c r="LE264" s="101"/>
      <c r="LF264" s="101"/>
      <c r="LG264" s="101"/>
      <c r="LH264" s="101"/>
      <c r="LI264" s="101"/>
      <c r="LJ264" s="101"/>
      <c r="LK264" s="101"/>
      <c r="LL264" s="101"/>
      <c r="LM264" s="101"/>
      <c r="LN264" s="101"/>
      <c r="LO264" s="101"/>
      <c r="LP264" s="101"/>
      <c r="LQ264" s="101"/>
      <c r="LR264" s="101"/>
      <c r="LS264" s="101"/>
      <c r="LT264" s="101"/>
      <c r="LU264" s="101"/>
      <c r="LV264" s="101"/>
      <c r="LW264" s="101"/>
      <c r="LX264" s="101"/>
      <c r="LY264" s="101"/>
      <c r="LZ264" s="101"/>
      <c r="MA264" s="101"/>
      <c r="MB264" s="101"/>
      <c r="MC264" s="101"/>
      <c r="MD264" s="101"/>
      <c r="ME264" s="101"/>
      <c r="MF264" s="101"/>
      <c r="MG264" s="101"/>
      <c r="MH264" s="101"/>
      <c r="MI264" s="101"/>
      <c r="MJ264" s="101"/>
      <c r="MK264" s="101"/>
      <c r="ML264" s="101"/>
      <c r="MM264" s="101"/>
      <c r="MN264" s="101"/>
      <c r="MO264" s="101"/>
      <c r="MP264" s="101"/>
      <c r="MQ264" s="101"/>
      <c r="MR264" s="101"/>
      <c r="MS264" s="101"/>
      <c r="MT264" s="101"/>
      <c r="MU264" s="101"/>
      <c r="MV264" s="101"/>
      <c r="MW264" s="101"/>
      <c r="MX264" s="101"/>
      <c r="MY264" s="101"/>
      <c r="MZ264" s="101"/>
      <c r="NA264" s="101"/>
      <c r="NB264" s="101"/>
      <c r="NC264" s="101"/>
      <c r="ND264" s="101"/>
      <c r="NE264" s="101"/>
      <c r="NF264" s="101"/>
      <c r="NG264" s="101"/>
      <c r="NH264" s="101"/>
      <c r="NI264" s="101"/>
      <c r="NJ264" s="101"/>
      <c r="NK264" s="101"/>
      <c r="NL264" s="101"/>
      <c r="NM264" s="101"/>
      <c r="NN264" s="101"/>
      <c r="NO264" s="101"/>
      <c r="NP264" s="101"/>
      <c r="NQ264" s="101"/>
      <c r="NR264" s="101"/>
      <c r="NS264" s="101"/>
      <c r="NT264" s="101"/>
      <c r="NU264" s="101"/>
      <c r="NV264" s="101"/>
      <c r="NW264" s="101"/>
      <c r="NX264" s="101"/>
      <c r="NY264" s="101"/>
      <c r="NZ264" s="101"/>
      <c r="OA264" s="101"/>
      <c r="OB264" s="101"/>
      <c r="OC264" s="101"/>
      <c r="OD264" s="101"/>
      <c r="OE264" s="101"/>
      <c r="OF264" s="101"/>
      <c r="OG264" s="101"/>
      <c r="OH264" s="101"/>
      <c r="OI264" s="101"/>
      <c r="OJ264" s="101"/>
      <c r="OK264" s="101"/>
      <c r="OL264" s="101"/>
      <c r="OM264" s="101"/>
      <c r="ON264" s="101"/>
      <c r="OO264" s="101"/>
      <c r="OP264" s="101"/>
      <c r="OQ264" s="101"/>
      <c r="OR264" s="101"/>
      <c r="OS264" s="101"/>
      <c r="OT264" s="101"/>
      <c r="OU264" s="101"/>
      <c r="OV264" s="101"/>
      <c r="OW264" s="101"/>
      <c r="OX264" s="101"/>
      <c r="OY264" s="101"/>
      <c r="OZ264" s="101"/>
      <c r="PA264" s="101"/>
      <c r="PB264" s="101"/>
      <c r="PC264" s="101"/>
      <c r="PD264" s="101"/>
      <c r="PE264" s="101"/>
      <c r="PF264" s="101"/>
      <c r="PG264" s="101"/>
      <c r="PH264" s="101"/>
      <c r="PI264" s="101"/>
      <c r="PJ264" s="101"/>
      <c r="PK264" s="101"/>
      <c r="PL264" s="101"/>
      <c r="PM264" s="101"/>
      <c r="PN264" s="101"/>
      <c r="PO264" s="101"/>
      <c r="PP264" s="101"/>
      <c r="PQ264" s="101"/>
      <c r="PR264" s="101"/>
      <c r="PS264" s="101"/>
      <c r="PT264" s="101"/>
      <c r="PU264" s="101"/>
      <c r="PV264" s="101"/>
      <c r="PW264" s="101"/>
      <c r="PX264" s="101"/>
      <c r="PY264" s="101"/>
      <c r="PZ264" s="101"/>
      <c r="QA264" s="101"/>
      <c r="QB264" s="101"/>
      <c r="QC264" s="101"/>
      <c r="QD264" s="101"/>
      <c r="QE264" s="101"/>
      <c r="QF264" s="101"/>
      <c r="QG264" s="101"/>
      <c r="QH264" s="101"/>
      <c r="QI264" s="101"/>
      <c r="QJ264" s="101"/>
      <c r="QK264" s="101"/>
      <c r="QL264" s="101"/>
      <c r="QM264" s="101"/>
      <c r="QN264" s="101"/>
      <c r="QO264" s="101"/>
      <c r="QP264" s="101"/>
      <c r="QQ264" s="101"/>
      <c r="QR264" s="101"/>
      <c r="QS264" s="101"/>
      <c r="QT264" s="101"/>
      <c r="QU264" s="101"/>
      <c r="QV264" s="101"/>
      <c r="QW264" s="101"/>
      <c r="QX264" s="101"/>
      <c r="QY264" s="101"/>
      <c r="QZ264" s="101"/>
      <c r="RA264" s="101"/>
      <c r="RB264" s="101"/>
      <c r="RC264" s="101"/>
      <c r="RD264" s="101"/>
      <c r="RE264" s="101"/>
      <c r="RF264" s="101"/>
      <c r="RG264" s="101"/>
      <c r="RH264" s="101"/>
      <c r="RI264" s="101"/>
      <c r="RJ264" s="101"/>
      <c r="RK264" s="101"/>
      <c r="RL264" s="101"/>
      <c r="RM264" s="101"/>
      <c r="RN264" s="101"/>
      <c r="RO264" s="101"/>
      <c r="RP264" s="101"/>
      <c r="RQ264" s="101"/>
      <c r="RR264" s="101"/>
      <c r="RS264" s="101"/>
      <c r="RT264" s="101"/>
      <c r="RU264" s="101"/>
      <c r="RV264" s="101"/>
      <c r="RW264" s="101"/>
      <c r="RX264" s="101"/>
      <c r="RY264" s="101"/>
      <c r="RZ264" s="101"/>
      <c r="SA264" s="101"/>
      <c r="SB264" s="101"/>
      <c r="SC264" s="101"/>
      <c r="SD264" s="101"/>
      <c r="SE264" s="101"/>
      <c r="SF264" s="101"/>
      <c r="SG264" s="101"/>
      <c r="SH264" s="101"/>
      <c r="SI264" s="101"/>
      <c r="SJ264" s="101"/>
      <c r="SK264" s="101"/>
      <c r="SL264" s="101"/>
      <c r="SM264" s="101"/>
      <c r="SN264" s="101"/>
      <c r="SO264" s="101"/>
      <c r="SP264" s="101"/>
      <c r="SQ264" s="101"/>
      <c r="SR264" s="101"/>
      <c r="SS264" s="101"/>
      <c r="ST264" s="101"/>
      <c r="SU264" s="101"/>
      <c r="SV264" s="101"/>
      <c r="SW264" s="101"/>
      <c r="SX264" s="101"/>
      <c r="SY264" s="101"/>
      <c r="SZ264" s="101"/>
      <c r="TA264" s="101"/>
      <c r="TB264" s="101"/>
      <c r="TC264" s="101"/>
      <c r="TD264" s="101"/>
      <c r="TE264" s="101"/>
      <c r="TF264" s="101"/>
      <c r="TG264" s="101"/>
      <c r="TH264" s="101"/>
      <c r="TI264" s="101"/>
      <c r="TJ264" s="101"/>
      <c r="TK264" s="101"/>
      <c r="TL264" s="101"/>
      <c r="TM264" s="101"/>
      <c r="TN264" s="101"/>
      <c r="TO264" s="101"/>
      <c r="TP264" s="101"/>
      <c r="TQ264" s="101"/>
      <c r="TR264" s="101"/>
      <c r="TS264" s="101"/>
      <c r="TT264" s="101"/>
      <c r="TU264" s="101"/>
      <c r="TV264" s="101"/>
      <c r="TW264" s="101"/>
      <c r="TX264" s="101"/>
      <c r="TY264" s="101"/>
      <c r="TZ264" s="101"/>
      <c r="UA264" s="101"/>
      <c r="UB264" s="101"/>
      <c r="UC264" s="101"/>
      <c r="UD264" s="101"/>
      <c r="UE264" s="101"/>
      <c r="UF264" s="101"/>
      <c r="UG264" s="101"/>
      <c r="UH264" s="101"/>
      <c r="UI264" s="101"/>
      <c r="UJ264" s="101"/>
      <c r="UK264" s="101"/>
      <c r="UL264" s="101"/>
      <c r="UM264" s="101"/>
      <c r="UN264" s="101"/>
      <c r="UO264" s="101"/>
      <c r="UP264" s="101"/>
      <c r="UQ264" s="101"/>
      <c r="UR264" s="101"/>
      <c r="US264" s="101"/>
      <c r="UT264" s="101"/>
      <c r="UU264" s="101"/>
      <c r="UV264" s="101"/>
      <c r="UW264" s="101"/>
      <c r="UX264" s="101"/>
      <c r="UY264" s="101"/>
      <c r="UZ264" s="101"/>
      <c r="VA264" s="101"/>
      <c r="VB264" s="101"/>
      <c r="VC264" s="101"/>
      <c r="VD264" s="101"/>
      <c r="VE264" s="101"/>
      <c r="VF264" s="101"/>
      <c r="VG264" s="101"/>
      <c r="VH264" s="101"/>
      <c r="VI264" s="101"/>
      <c r="VJ264" s="101"/>
      <c r="VK264" s="101"/>
      <c r="VL264" s="101"/>
      <c r="VM264" s="101"/>
      <c r="VN264" s="101"/>
      <c r="VO264" s="101"/>
      <c r="VP264" s="101"/>
      <c r="VQ264" s="101"/>
      <c r="VR264" s="101"/>
      <c r="VS264" s="101"/>
      <c r="VT264" s="101"/>
      <c r="VU264" s="101"/>
      <c r="VV264" s="101"/>
      <c r="VW264" s="101"/>
      <c r="VX264" s="101"/>
      <c r="VY264" s="101"/>
      <c r="VZ264" s="101"/>
      <c r="WA264" s="101"/>
      <c r="WB264" s="101"/>
      <c r="WC264" s="101"/>
      <c r="WD264" s="101"/>
      <c r="WE264" s="101"/>
      <c r="WF264" s="101"/>
      <c r="WG264" s="101"/>
      <c r="WH264" s="101"/>
      <c r="WI264" s="101"/>
      <c r="WJ264" s="101"/>
      <c r="WK264" s="101"/>
      <c r="WL264" s="101"/>
      <c r="WM264" s="101"/>
      <c r="WN264" s="101"/>
      <c r="WO264" s="101"/>
      <c r="WP264" s="101"/>
      <c r="WQ264" s="101"/>
      <c r="WR264" s="101"/>
      <c r="WS264" s="101"/>
      <c r="WT264" s="101"/>
      <c r="WU264" s="101"/>
      <c r="WV264" s="101"/>
      <c r="WW264" s="101"/>
      <c r="WX264" s="101"/>
      <c r="WY264" s="101"/>
      <c r="WZ264" s="101"/>
      <c r="XA264" s="101"/>
      <c r="XB264" s="101"/>
      <c r="XC264" s="101"/>
      <c r="XD264" s="101"/>
      <c r="XE264" s="101"/>
      <c r="XF264" s="101"/>
      <c r="XG264" s="101"/>
      <c r="XH264" s="101"/>
      <c r="XI264" s="101"/>
      <c r="XJ264" s="101"/>
      <c r="XK264" s="101"/>
      <c r="XL264" s="101"/>
      <c r="XM264" s="101"/>
      <c r="XN264" s="101"/>
      <c r="XO264" s="101"/>
      <c r="XP264" s="101"/>
      <c r="XQ264" s="101"/>
      <c r="XR264" s="101"/>
      <c r="XS264" s="101"/>
      <c r="XT264" s="101"/>
      <c r="XU264" s="101"/>
      <c r="XV264" s="101"/>
      <c r="XW264" s="101"/>
      <c r="XX264" s="101"/>
      <c r="XY264" s="101"/>
      <c r="XZ264" s="101"/>
      <c r="YA264" s="101"/>
      <c r="YB264" s="101"/>
      <c r="YC264" s="101"/>
      <c r="YD264" s="101"/>
      <c r="YE264" s="101"/>
      <c r="YF264" s="101"/>
      <c r="YG264" s="101"/>
      <c r="YH264" s="101"/>
      <c r="YI264" s="101"/>
      <c r="YJ264" s="101"/>
      <c r="YK264" s="101"/>
      <c r="YL264" s="101"/>
      <c r="YM264" s="101"/>
      <c r="YN264" s="101"/>
      <c r="YO264" s="101"/>
      <c r="YP264" s="101"/>
      <c r="YQ264" s="101"/>
      <c r="YR264" s="101"/>
      <c r="YS264" s="101"/>
      <c r="YT264" s="101"/>
      <c r="YU264" s="101"/>
      <c r="YV264" s="101"/>
      <c r="YW264" s="101"/>
      <c r="YX264" s="101"/>
      <c r="YY264" s="101"/>
      <c r="YZ264" s="101"/>
      <c r="ZA264" s="101"/>
      <c r="ZB264" s="101"/>
      <c r="ZC264" s="101"/>
      <c r="ZD264" s="101"/>
      <c r="ZE264" s="101"/>
      <c r="ZF264" s="101"/>
      <c r="ZG264" s="101"/>
      <c r="ZH264" s="101"/>
      <c r="ZI264" s="101"/>
      <c r="ZJ264" s="101"/>
      <c r="ZK264" s="101"/>
      <c r="ZL264" s="101"/>
      <c r="ZM264" s="101"/>
      <c r="ZN264" s="101"/>
      <c r="ZO264" s="101"/>
      <c r="ZP264" s="101"/>
      <c r="ZQ264" s="101"/>
      <c r="ZR264" s="101"/>
      <c r="ZS264" s="101"/>
      <c r="ZT264" s="101"/>
      <c r="ZU264" s="101"/>
      <c r="ZV264" s="101"/>
      <c r="ZW264" s="101"/>
      <c r="ZX264" s="101"/>
      <c r="ZY264" s="101"/>
      <c r="ZZ264" s="101"/>
      <c r="AAA264" s="101"/>
      <c r="AAB264" s="101"/>
      <c r="AAC264" s="101"/>
      <c r="AAD264" s="101"/>
      <c r="AAE264" s="101"/>
      <c r="AAF264" s="101"/>
      <c r="AAG264" s="101"/>
      <c r="AAH264" s="101"/>
      <c r="AAI264" s="101"/>
      <c r="AAJ264" s="101"/>
      <c r="AAK264" s="101"/>
      <c r="AAL264" s="101"/>
      <c r="AAM264" s="101"/>
      <c r="AAN264" s="101"/>
      <c r="AAO264" s="101"/>
      <c r="AAP264" s="101"/>
      <c r="AAQ264" s="101"/>
      <c r="AAR264" s="101"/>
      <c r="AAS264" s="101"/>
      <c r="AAT264" s="101"/>
      <c r="AAU264" s="101"/>
      <c r="AAV264" s="101"/>
      <c r="AAW264" s="101"/>
      <c r="AAX264" s="101"/>
      <c r="AAY264" s="101"/>
      <c r="AAZ264" s="101"/>
      <c r="ABA264" s="101"/>
      <c r="ABB264" s="101"/>
      <c r="ABC264" s="101"/>
      <c r="ABD264" s="101"/>
      <c r="ABE264" s="101"/>
      <c r="ABF264" s="101"/>
      <c r="ABG264" s="101"/>
      <c r="ABH264" s="101"/>
      <c r="ABI264" s="101"/>
      <c r="ABJ264" s="101"/>
      <c r="ABK264" s="101"/>
      <c r="ABL264" s="101"/>
      <c r="ABM264" s="101"/>
      <c r="ABN264" s="101"/>
      <c r="ABO264" s="101"/>
      <c r="ABP264" s="101"/>
      <c r="ABQ264" s="101"/>
      <c r="ABR264" s="101"/>
      <c r="ABS264" s="101"/>
      <c r="ABT264" s="101"/>
      <c r="ABU264" s="101"/>
      <c r="ABV264" s="101"/>
      <c r="ABW264" s="101"/>
      <c r="ABX264" s="101"/>
      <c r="ABY264" s="101"/>
      <c r="ABZ264" s="101"/>
      <c r="ACA264" s="101"/>
      <c r="ACB264" s="101"/>
      <c r="ACC264" s="101"/>
      <c r="ACD264" s="101"/>
      <c r="ACE264" s="101"/>
      <c r="ACF264" s="101"/>
      <c r="ACG264" s="101"/>
      <c r="ACH264" s="101"/>
      <c r="ACI264" s="101"/>
      <c r="ACJ264" s="101"/>
      <c r="ACK264" s="101"/>
      <c r="ACL264" s="101"/>
      <c r="ACM264" s="101"/>
      <c r="ACN264" s="101"/>
      <c r="ACO264" s="101"/>
      <c r="ACP264" s="101"/>
      <c r="ACQ264" s="101"/>
      <c r="ACR264" s="101"/>
      <c r="ACS264" s="101"/>
      <c r="ACT264" s="101"/>
      <c r="ACU264" s="101"/>
      <c r="ACV264" s="101"/>
      <c r="ACW264" s="101"/>
      <c r="ACX264" s="101"/>
      <c r="ACY264" s="101"/>
      <c r="ACZ264" s="101"/>
      <c r="ADA264" s="101"/>
      <c r="ADB264" s="101"/>
      <c r="ADC264" s="101"/>
      <c r="ADD264" s="101"/>
      <c r="ADE264" s="101"/>
      <c r="ADF264" s="101"/>
      <c r="ADG264" s="101"/>
      <c r="ADH264" s="101"/>
      <c r="ADI264" s="101"/>
      <c r="ADJ264" s="101"/>
      <c r="ADK264" s="101"/>
      <c r="ADL264" s="101"/>
      <c r="ADM264" s="101"/>
      <c r="ADN264" s="101"/>
      <c r="ADO264" s="101"/>
      <c r="ADP264" s="101"/>
      <c r="ADQ264" s="101"/>
      <c r="ADR264" s="101"/>
      <c r="ADS264" s="101"/>
      <c r="ADT264" s="101"/>
      <c r="ADU264" s="101"/>
      <c r="ADV264" s="101"/>
      <c r="ADW264" s="101"/>
      <c r="ADX264" s="101"/>
      <c r="ADY264" s="101"/>
      <c r="ADZ264" s="101"/>
      <c r="AEA264" s="101"/>
      <c r="AEB264" s="101"/>
      <c r="AEC264" s="101"/>
      <c r="AED264" s="101"/>
      <c r="AEE264" s="101"/>
      <c r="AEF264" s="101"/>
      <c r="AEG264" s="101"/>
      <c r="AEH264" s="101"/>
      <c r="AEI264" s="101"/>
      <c r="AEJ264" s="101"/>
      <c r="AEK264" s="101"/>
      <c r="AEL264" s="101"/>
      <c r="AEM264" s="101"/>
      <c r="AEN264" s="101"/>
      <c r="AEO264" s="101"/>
      <c r="AEP264" s="101"/>
      <c r="AEQ264" s="101"/>
      <c r="AER264" s="101"/>
      <c r="AES264" s="101"/>
      <c r="AET264" s="101"/>
      <c r="AEU264" s="101"/>
      <c r="AEV264" s="101"/>
      <c r="AEW264" s="101"/>
      <c r="AEX264" s="101"/>
      <c r="AEY264" s="101"/>
      <c r="AEZ264" s="101"/>
      <c r="AFA264" s="101"/>
      <c r="AFB264" s="101"/>
      <c r="AFC264" s="101"/>
      <c r="AFD264" s="101"/>
      <c r="AFE264" s="101"/>
      <c r="AFF264" s="101"/>
      <c r="AFG264" s="101"/>
      <c r="AFH264" s="101"/>
      <c r="AFI264" s="101"/>
      <c r="AFJ264" s="101"/>
      <c r="AFK264" s="101"/>
      <c r="AFL264" s="101"/>
      <c r="AFM264" s="101"/>
      <c r="AFN264" s="101"/>
      <c r="AFO264" s="101"/>
      <c r="AFP264" s="101"/>
      <c r="AFQ264" s="101"/>
      <c r="AFR264" s="101"/>
      <c r="AFS264" s="101"/>
      <c r="AFT264" s="101"/>
      <c r="AFU264" s="101"/>
      <c r="AFV264" s="101"/>
      <c r="AFW264" s="101"/>
      <c r="AFX264" s="101"/>
      <c r="AFY264" s="101"/>
      <c r="AFZ264" s="101"/>
      <c r="AGA264" s="101"/>
      <c r="AGB264" s="101"/>
      <c r="AGC264" s="101"/>
      <c r="AGD264" s="101"/>
      <c r="AGE264" s="101"/>
      <c r="AGF264" s="101"/>
      <c r="AGG264" s="101"/>
      <c r="AGH264" s="101"/>
      <c r="AGI264" s="101"/>
      <c r="AGJ264" s="101"/>
      <c r="AGK264" s="101"/>
      <c r="AGL264" s="101"/>
      <c r="AGM264" s="101"/>
      <c r="AGN264" s="101"/>
      <c r="AGO264" s="101"/>
      <c r="AGP264" s="101"/>
      <c r="AGQ264" s="101"/>
      <c r="AGR264" s="101"/>
      <c r="AGS264" s="101"/>
      <c r="AGT264" s="101"/>
      <c r="AGU264" s="101"/>
      <c r="AGV264" s="101"/>
      <c r="AGW264" s="101"/>
      <c r="AGX264" s="101"/>
      <c r="AGY264" s="101"/>
      <c r="AGZ264" s="101"/>
      <c r="AHA264" s="101"/>
      <c r="AHB264" s="101"/>
      <c r="AHC264" s="101"/>
      <c r="AHD264" s="101"/>
      <c r="AHE264" s="101"/>
      <c r="AHF264" s="101"/>
      <c r="AHG264" s="101"/>
      <c r="AHH264" s="101"/>
      <c r="AHI264" s="101"/>
      <c r="AHJ264" s="101"/>
      <c r="AHK264" s="101"/>
      <c r="AHL264" s="101"/>
      <c r="AHM264" s="101"/>
      <c r="AHN264" s="101"/>
      <c r="AHO264" s="101"/>
      <c r="AHP264" s="101"/>
      <c r="AHQ264" s="101"/>
      <c r="AHR264" s="101"/>
      <c r="AHS264" s="101"/>
      <c r="AHT264" s="101"/>
      <c r="AHU264" s="101"/>
      <c r="AHV264" s="101"/>
      <c r="AHW264" s="101"/>
      <c r="AHX264" s="101"/>
      <c r="AHY264" s="101"/>
      <c r="AHZ264" s="101"/>
      <c r="AIA264" s="101"/>
      <c r="AIB264" s="101"/>
      <c r="AIC264" s="101"/>
      <c r="AID264" s="101"/>
      <c r="AIE264" s="101"/>
      <c r="AIF264" s="101"/>
      <c r="AIG264" s="101"/>
      <c r="AIH264" s="101"/>
      <c r="AII264" s="101"/>
      <c r="AIJ264" s="101"/>
      <c r="AIK264" s="101"/>
      <c r="AIL264" s="101"/>
      <c r="AIM264" s="101"/>
      <c r="AIN264" s="101"/>
      <c r="AIO264" s="101"/>
      <c r="AIP264" s="101"/>
      <c r="AIQ264" s="101"/>
      <c r="AIR264" s="101"/>
      <c r="AIS264" s="101"/>
      <c r="AIT264" s="101"/>
      <c r="AIU264" s="101"/>
      <c r="AIV264" s="101"/>
      <c r="AIW264" s="101"/>
      <c r="AIX264" s="101"/>
      <c r="AIY264" s="101"/>
      <c r="AIZ264" s="101"/>
      <c r="AJA264" s="101"/>
      <c r="AJB264" s="101"/>
      <c r="AJC264" s="101"/>
      <c r="AJD264" s="101"/>
      <c r="AJE264" s="101"/>
      <c r="AJF264" s="101"/>
      <c r="AJG264" s="101"/>
      <c r="AJH264" s="101"/>
      <c r="AJI264" s="101"/>
      <c r="AJJ264" s="101"/>
      <c r="AJK264" s="101"/>
      <c r="AJL264" s="101"/>
      <c r="AJM264" s="101"/>
      <c r="AJN264" s="101"/>
      <c r="AJO264" s="101"/>
      <c r="AJP264" s="101"/>
      <c r="AJQ264" s="101"/>
      <c r="AJR264" s="101"/>
      <c r="AJS264" s="101"/>
      <c r="AJT264" s="101"/>
      <c r="AJU264" s="101"/>
      <c r="AJV264" s="101"/>
      <c r="AJW264" s="101"/>
      <c r="AJX264" s="101"/>
      <c r="AJY264" s="101"/>
      <c r="AJZ264" s="101"/>
      <c r="AKA264" s="101"/>
      <c r="AKB264" s="101"/>
      <c r="AKC264" s="101"/>
      <c r="AKD264" s="101"/>
      <c r="AKE264" s="101"/>
      <c r="AKF264" s="101"/>
      <c r="AKG264" s="101"/>
      <c r="AKH264" s="101"/>
      <c r="AKI264" s="101"/>
      <c r="AKJ264" s="101"/>
      <c r="AKK264" s="101"/>
      <c r="AKL264" s="101"/>
      <c r="AKM264" s="101"/>
      <c r="AKN264" s="101"/>
      <c r="AKO264" s="101"/>
      <c r="AKP264" s="101"/>
      <c r="AKQ264" s="101"/>
      <c r="AKR264" s="101"/>
      <c r="AKS264" s="101"/>
      <c r="AKT264" s="101"/>
      <c r="AKU264" s="101"/>
      <c r="AKV264" s="101"/>
      <c r="AKW264" s="101"/>
      <c r="AKX264" s="101"/>
      <c r="AKY264" s="101"/>
      <c r="AKZ264" s="101"/>
      <c r="ALA264" s="101"/>
      <c r="ALB264" s="101"/>
      <c r="ALC264" s="101"/>
      <c r="ALD264" s="101"/>
      <c r="ALE264" s="101"/>
      <c r="ALF264" s="101"/>
      <c r="ALG264" s="101"/>
      <c r="ALH264" s="101"/>
      <c r="ALI264" s="101"/>
      <c r="ALJ264" s="101"/>
      <c r="ALK264" s="101"/>
      <c r="ALL264" s="101"/>
      <c r="ALM264" s="101"/>
      <c r="ALN264" s="101"/>
      <c r="ALO264" s="101"/>
      <c r="ALP264" s="101"/>
      <c r="ALQ264" s="101"/>
      <c r="ALR264" s="101"/>
      <c r="ALS264" s="101"/>
      <c r="ALT264" s="101"/>
      <c r="ALU264" s="101"/>
      <c r="ALV264" s="101"/>
      <c r="ALW264" s="101"/>
      <c r="ALX264" s="101"/>
      <c r="ALY264" s="101"/>
      <c r="ALZ264" s="101"/>
      <c r="AMA264" s="101"/>
      <c r="AMB264" s="101"/>
      <c r="AMC264" s="101"/>
      <c r="AMD264" s="101"/>
      <c r="AME264" s="101"/>
      <c r="AMF264" s="101"/>
      <c r="AMG264" s="101"/>
      <c r="AMH264" s="101"/>
      <c r="AMI264" s="101"/>
      <c r="AMJ264" s="101"/>
      <c r="AMK264" s="101"/>
      <c r="AML264" s="101"/>
      <c r="AMM264" s="101"/>
      <c r="AMN264" s="101"/>
      <c r="AMO264" s="101"/>
      <c r="AMP264" s="101"/>
      <c r="AMQ264" s="101"/>
      <c r="AMR264" s="101"/>
      <c r="AMS264" s="101"/>
      <c r="AMT264" s="101"/>
      <c r="AMU264" s="101"/>
      <c r="AMV264" s="101"/>
      <c r="AMW264" s="101"/>
      <c r="AMX264" s="101"/>
      <c r="AMY264" s="101"/>
      <c r="AMZ264" s="101"/>
      <c r="ANA264" s="101"/>
      <c r="ANB264" s="101"/>
      <c r="ANC264" s="101"/>
      <c r="AND264" s="101"/>
      <c r="ANE264" s="101"/>
      <c r="ANF264" s="101"/>
      <c r="ANG264" s="101"/>
      <c r="ANH264" s="101"/>
      <c r="ANI264" s="101"/>
      <c r="ANJ264" s="101"/>
      <c r="ANK264" s="101"/>
      <c r="ANL264" s="101"/>
      <c r="ANM264" s="101"/>
      <c r="ANN264" s="101"/>
      <c r="ANO264" s="101"/>
      <c r="ANP264" s="101"/>
      <c r="ANQ264" s="101"/>
      <c r="ANR264" s="101"/>
      <c r="ANS264" s="101"/>
      <c r="ANT264" s="101"/>
      <c r="ANU264" s="101"/>
      <c r="ANV264" s="101"/>
      <c r="ANW264" s="101"/>
      <c r="ANX264" s="101"/>
      <c r="ANY264" s="101"/>
      <c r="ANZ264" s="101"/>
      <c r="AOA264" s="101"/>
      <c r="AOB264" s="101"/>
      <c r="AOC264" s="101"/>
      <c r="AOD264" s="101"/>
      <c r="AOE264" s="101"/>
      <c r="AOF264" s="101"/>
      <c r="AOG264" s="101"/>
      <c r="AOH264" s="101"/>
      <c r="AOI264" s="101"/>
      <c r="AOJ264" s="101"/>
      <c r="AOK264" s="101"/>
      <c r="AOL264" s="101"/>
      <c r="AOM264" s="101"/>
      <c r="AON264" s="101"/>
      <c r="AOO264" s="101"/>
      <c r="AOP264" s="101"/>
      <c r="AOQ264" s="101"/>
      <c r="AOR264" s="101"/>
      <c r="AOS264" s="101"/>
      <c r="AOT264" s="101"/>
      <c r="AOU264" s="101"/>
      <c r="AOV264" s="101"/>
      <c r="AOW264" s="101"/>
      <c r="AOX264" s="101"/>
      <c r="AOY264" s="101"/>
      <c r="AOZ264" s="101"/>
      <c r="APA264" s="101"/>
      <c r="APB264" s="101"/>
      <c r="APC264" s="101"/>
      <c r="APD264" s="101"/>
      <c r="APE264" s="101"/>
      <c r="APF264" s="101"/>
      <c r="APG264" s="101"/>
      <c r="APH264" s="101"/>
      <c r="API264" s="101"/>
      <c r="APJ264" s="101"/>
      <c r="APK264" s="101"/>
      <c r="APL264" s="101"/>
      <c r="APM264" s="101"/>
      <c r="APN264" s="101"/>
      <c r="APO264" s="101"/>
      <c r="APP264" s="101"/>
      <c r="APQ264" s="101"/>
      <c r="APR264" s="101"/>
      <c r="APS264" s="101"/>
      <c r="APT264" s="101"/>
      <c r="APU264" s="101"/>
      <c r="APV264" s="101"/>
      <c r="APW264" s="101"/>
      <c r="APX264" s="101"/>
      <c r="APY264" s="101"/>
      <c r="APZ264" s="101"/>
      <c r="AQA264" s="101"/>
      <c r="AQB264" s="101"/>
      <c r="AQC264" s="101"/>
      <c r="AQD264" s="101"/>
      <c r="AQE264" s="101"/>
      <c r="AQF264" s="101"/>
      <c r="AQG264" s="101"/>
      <c r="AQH264" s="101"/>
      <c r="AQI264" s="101"/>
      <c r="AQJ264" s="101"/>
      <c r="AQK264" s="101"/>
      <c r="AQL264" s="101"/>
      <c r="AQM264" s="101"/>
      <c r="AQN264" s="101"/>
      <c r="AQO264" s="101"/>
      <c r="AQP264" s="101"/>
      <c r="AQQ264" s="101"/>
      <c r="AQR264" s="101"/>
      <c r="AQS264" s="101"/>
      <c r="AQT264" s="101"/>
      <c r="AQU264" s="101"/>
      <c r="AQV264" s="101"/>
      <c r="AQW264" s="101"/>
      <c r="AQX264" s="101"/>
      <c r="AQY264" s="101"/>
      <c r="AQZ264" s="101"/>
      <c r="ARA264" s="101"/>
      <c r="ARB264" s="101"/>
      <c r="ARC264" s="101"/>
      <c r="ARD264" s="101"/>
      <c r="ARE264" s="101"/>
      <c r="ARF264" s="101"/>
      <c r="ARG264" s="101"/>
      <c r="ARH264" s="101"/>
      <c r="ARI264" s="101"/>
      <c r="ARJ264" s="101"/>
      <c r="ARK264" s="101"/>
      <c r="ARL264" s="101"/>
      <c r="ARM264" s="101"/>
      <c r="ARN264" s="101"/>
      <c r="ARO264" s="101"/>
      <c r="ARP264" s="101"/>
      <c r="ARQ264" s="101"/>
      <c r="ARR264" s="101"/>
      <c r="ARS264" s="101"/>
      <c r="ART264" s="101"/>
      <c r="ARU264" s="101"/>
      <c r="ARV264" s="101"/>
      <c r="ARW264" s="101"/>
      <c r="ARX264" s="101"/>
      <c r="ARY264" s="101"/>
      <c r="ARZ264" s="101"/>
      <c r="ASA264" s="101"/>
      <c r="ASB264" s="101"/>
      <c r="ASC264" s="101"/>
      <c r="ASD264" s="101"/>
      <c r="ASE264" s="101"/>
      <c r="ASF264" s="101"/>
      <c r="ASG264" s="101"/>
      <c r="ASH264" s="101"/>
      <c r="ASI264" s="101"/>
      <c r="ASJ264" s="101"/>
      <c r="ASK264" s="101"/>
      <c r="ASL264" s="101"/>
      <c r="ASM264" s="101"/>
      <c r="ASN264" s="101"/>
      <c r="ASO264" s="101"/>
      <c r="ASP264" s="101"/>
      <c r="ASQ264" s="101"/>
      <c r="ASR264" s="101"/>
      <c r="ASS264" s="101"/>
      <c r="AST264" s="101"/>
      <c r="ASU264" s="101"/>
      <c r="ASV264" s="101"/>
      <c r="ASW264" s="101"/>
      <c r="ASX264" s="101"/>
      <c r="ASY264" s="101"/>
      <c r="ASZ264" s="101"/>
      <c r="ATA264" s="101"/>
      <c r="ATB264" s="101"/>
      <c r="ATC264" s="101"/>
      <c r="ATD264" s="101"/>
      <c r="ATE264" s="101"/>
      <c r="ATF264" s="101"/>
      <c r="ATG264" s="101"/>
      <c r="ATH264" s="101"/>
      <c r="ATI264" s="101"/>
      <c r="ATJ264" s="101"/>
      <c r="ATK264" s="101"/>
      <c r="ATL264" s="101"/>
      <c r="ATM264" s="101"/>
      <c r="ATN264" s="101"/>
      <c r="ATO264" s="101"/>
      <c r="ATP264" s="101"/>
      <c r="ATQ264" s="101"/>
      <c r="ATR264" s="101"/>
      <c r="ATS264" s="101"/>
      <c r="ATT264" s="101"/>
      <c r="ATU264" s="101"/>
      <c r="ATV264" s="101"/>
      <c r="ATW264" s="101"/>
      <c r="ATX264" s="101"/>
      <c r="ATY264" s="101"/>
      <c r="ATZ264" s="101"/>
      <c r="AUA264" s="101"/>
      <c r="AUB264" s="101"/>
      <c r="AUC264" s="101"/>
      <c r="AUD264" s="101"/>
      <c r="AUE264" s="101"/>
      <c r="AUF264" s="101"/>
      <c r="AUG264" s="101"/>
      <c r="AUH264" s="101"/>
      <c r="AUI264" s="101"/>
      <c r="AUJ264" s="101"/>
      <c r="AUK264" s="101"/>
      <c r="AUL264" s="101"/>
      <c r="AUM264" s="101"/>
      <c r="AUN264" s="101"/>
      <c r="AUO264" s="101"/>
      <c r="AUP264" s="101"/>
      <c r="AUQ264" s="101"/>
      <c r="AUR264" s="101"/>
      <c r="AUS264" s="101"/>
      <c r="AUT264" s="101"/>
      <c r="AUU264" s="101"/>
      <c r="AUV264" s="101"/>
      <c r="AUW264" s="101"/>
      <c r="AUX264" s="101"/>
      <c r="AUY264" s="101"/>
      <c r="AUZ264" s="101"/>
      <c r="AVA264" s="101"/>
      <c r="AVB264" s="101"/>
      <c r="AVC264" s="101"/>
      <c r="AVD264" s="101"/>
      <c r="AVE264" s="101"/>
      <c r="AVF264" s="101"/>
      <c r="AVG264" s="101"/>
      <c r="AVH264" s="101"/>
      <c r="AVI264" s="101"/>
      <c r="AVJ264" s="101"/>
      <c r="AVK264" s="101"/>
      <c r="AVL264" s="101"/>
      <c r="AVM264" s="101"/>
      <c r="AVN264" s="101"/>
      <c r="AVO264" s="101"/>
      <c r="AVP264" s="101"/>
      <c r="AVQ264" s="101"/>
      <c r="AVR264" s="101"/>
      <c r="AVS264" s="101"/>
      <c r="AVT264" s="101"/>
      <c r="AVU264" s="101"/>
      <c r="AVV264" s="101"/>
      <c r="AVW264" s="101"/>
      <c r="AVX264" s="101"/>
      <c r="AVY264" s="101"/>
      <c r="AVZ264" s="101"/>
      <c r="AWA264" s="101"/>
      <c r="AWB264" s="101"/>
      <c r="AWC264" s="101"/>
      <c r="AWD264" s="101"/>
      <c r="AWE264" s="101"/>
      <c r="AWF264" s="101"/>
      <c r="AWG264" s="101"/>
      <c r="AWH264" s="101"/>
      <c r="AWI264" s="101"/>
      <c r="AWJ264" s="101"/>
      <c r="AWK264" s="101"/>
      <c r="AWL264" s="101"/>
      <c r="AWM264" s="101"/>
      <c r="AWN264" s="101"/>
      <c r="AWO264" s="101"/>
      <c r="AWP264" s="101"/>
      <c r="AWQ264" s="101"/>
      <c r="AWR264" s="101"/>
      <c r="AWS264" s="101"/>
      <c r="AWT264" s="101"/>
      <c r="AWU264" s="101"/>
      <c r="AWV264" s="101"/>
      <c r="AWW264" s="101"/>
      <c r="AWX264" s="101"/>
      <c r="AWY264" s="101"/>
      <c r="AWZ264" s="101"/>
      <c r="AXA264" s="101"/>
      <c r="AXB264" s="101"/>
      <c r="AXC264" s="101"/>
      <c r="AXD264" s="101"/>
      <c r="AXE264" s="101"/>
      <c r="AXF264" s="101"/>
      <c r="AXG264" s="101"/>
      <c r="AXH264" s="101"/>
      <c r="AXI264" s="101"/>
      <c r="AXJ264" s="101"/>
      <c r="AXK264" s="101"/>
      <c r="AXL264" s="101"/>
      <c r="AXM264" s="101"/>
      <c r="AXN264" s="101"/>
      <c r="AXO264" s="101"/>
      <c r="AXP264" s="101"/>
      <c r="AXQ264" s="101"/>
      <c r="AXR264" s="101"/>
      <c r="AXS264" s="101"/>
      <c r="AXT264" s="101"/>
      <c r="AXU264" s="101"/>
      <c r="AXV264" s="101"/>
      <c r="AXW264" s="101"/>
      <c r="AXX264" s="101"/>
      <c r="AXY264" s="101"/>
      <c r="AXZ264" s="101"/>
      <c r="AYA264" s="101"/>
      <c r="AYB264" s="101"/>
      <c r="AYC264" s="101"/>
      <c r="AYD264" s="101"/>
      <c r="AYE264" s="101"/>
      <c r="AYF264" s="101"/>
      <c r="AYG264" s="101"/>
      <c r="AYH264" s="101"/>
      <c r="AYI264" s="101"/>
      <c r="AYJ264" s="101"/>
      <c r="AYK264" s="101"/>
      <c r="AYL264" s="101"/>
      <c r="AYM264" s="101"/>
      <c r="AYN264" s="101"/>
      <c r="AYO264" s="101"/>
      <c r="AYP264" s="101"/>
      <c r="AYQ264" s="101"/>
      <c r="AYR264" s="101"/>
      <c r="AYS264" s="101"/>
      <c r="AYT264" s="101"/>
      <c r="AYU264" s="101"/>
      <c r="AYV264" s="101"/>
      <c r="AYW264" s="101"/>
      <c r="AYX264" s="101"/>
      <c r="AYY264" s="101"/>
      <c r="AYZ264" s="101"/>
      <c r="AZA264" s="101"/>
      <c r="AZB264" s="101"/>
      <c r="AZC264" s="101"/>
      <c r="AZD264" s="101"/>
      <c r="AZE264" s="101"/>
      <c r="AZF264" s="101"/>
      <c r="AZG264" s="101"/>
      <c r="AZH264" s="101"/>
      <c r="AZI264" s="101"/>
      <c r="AZJ264" s="101"/>
      <c r="AZK264" s="101"/>
      <c r="AZL264" s="101"/>
      <c r="AZM264" s="101"/>
      <c r="AZN264" s="101"/>
      <c r="AZO264" s="101"/>
      <c r="AZP264" s="101"/>
      <c r="AZQ264" s="101"/>
      <c r="AZR264" s="101"/>
      <c r="AZS264" s="101"/>
      <c r="AZT264" s="101"/>
      <c r="AZU264" s="101"/>
      <c r="AZV264" s="101"/>
      <c r="AZW264" s="101"/>
      <c r="AZX264" s="101"/>
      <c r="AZY264" s="101"/>
      <c r="AZZ264" s="101"/>
      <c r="BAA264" s="101"/>
      <c r="BAB264" s="101"/>
      <c r="BAC264" s="101"/>
      <c r="BAD264" s="101"/>
      <c r="BAE264" s="101"/>
      <c r="BAF264" s="101"/>
      <c r="BAG264" s="101"/>
      <c r="BAH264" s="101"/>
      <c r="BAI264" s="101"/>
      <c r="BAJ264" s="101"/>
      <c r="BAK264" s="101"/>
      <c r="BAL264" s="101"/>
      <c r="BAM264" s="101"/>
      <c r="BAN264" s="101"/>
      <c r="BAO264" s="101"/>
      <c r="BAP264" s="101"/>
      <c r="BAQ264" s="101"/>
      <c r="BAR264" s="101"/>
      <c r="BAS264" s="101"/>
      <c r="BAT264" s="101"/>
      <c r="BAU264" s="101"/>
      <c r="BAV264" s="101"/>
      <c r="BAW264" s="101"/>
      <c r="BAX264" s="101"/>
      <c r="BAY264" s="101"/>
      <c r="BAZ264" s="101"/>
      <c r="BBA264" s="101"/>
      <c r="BBB264" s="101"/>
      <c r="BBC264" s="101"/>
      <c r="BBD264" s="101"/>
      <c r="BBE264" s="101"/>
      <c r="BBF264" s="101"/>
      <c r="BBG264" s="101"/>
      <c r="BBH264" s="101"/>
      <c r="BBI264" s="101"/>
      <c r="BBJ264" s="101"/>
      <c r="BBK264" s="101"/>
      <c r="BBL264" s="101"/>
      <c r="BBM264" s="101"/>
      <c r="BBN264" s="101"/>
      <c r="BBO264" s="101"/>
      <c r="BBP264" s="101"/>
      <c r="BBQ264" s="101"/>
      <c r="BBR264" s="101"/>
      <c r="BBS264" s="101"/>
      <c r="BBT264" s="101"/>
      <c r="BBU264" s="101"/>
      <c r="BBV264" s="101"/>
      <c r="BBW264" s="101"/>
      <c r="BBX264" s="101"/>
      <c r="BBY264" s="101"/>
      <c r="BBZ264" s="101"/>
      <c r="BCA264" s="101"/>
      <c r="BCB264" s="101"/>
      <c r="BCC264" s="101"/>
      <c r="BCD264" s="101"/>
      <c r="BCE264" s="101"/>
      <c r="BCF264" s="101"/>
      <c r="BCG264" s="101"/>
      <c r="BCH264" s="101"/>
      <c r="BCI264" s="101"/>
      <c r="BCJ264" s="101"/>
      <c r="BCK264" s="101"/>
      <c r="BCL264" s="101"/>
      <c r="BCM264" s="101"/>
      <c r="BCN264" s="101"/>
      <c r="BCO264" s="101"/>
      <c r="BCP264" s="101"/>
      <c r="BCQ264" s="101"/>
      <c r="BCR264" s="101"/>
      <c r="BCS264" s="101"/>
      <c r="BCT264" s="101"/>
      <c r="BCU264" s="101"/>
      <c r="BCV264" s="101"/>
      <c r="BCW264" s="101"/>
      <c r="BCX264" s="101"/>
      <c r="BCY264" s="101"/>
      <c r="BCZ264" s="101"/>
      <c r="BDA264" s="101"/>
      <c r="BDB264" s="101"/>
      <c r="BDC264" s="101"/>
      <c r="BDD264" s="101"/>
      <c r="BDE264" s="101"/>
      <c r="BDF264" s="101"/>
      <c r="BDG264" s="101"/>
      <c r="BDH264" s="101"/>
      <c r="BDI264" s="101"/>
      <c r="BDJ264" s="101"/>
      <c r="BDK264" s="101"/>
      <c r="BDL264" s="101"/>
      <c r="BDM264" s="101"/>
      <c r="BDN264" s="101"/>
      <c r="BDO264" s="101"/>
      <c r="BDP264" s="101"/>
      <c r="BDQ264" s="101"/>
      <c r="BDR264" s="101"/>
      <c r="BDS264" s="101"/>
      <c r="BDT264" s="101"/>
      <c r="BDU264" s="101"/>
      <c r="BDV264" s="101"/>
      <c r="BDW264" s="101"/>
      <c r="BDX264" s="101"/>
      <c r="BDY264" s="101"/>
      <c r="BDZ264" s="101"/>
      <c r="BEA264" s="101"/>
      <c r="BEB264" s="101"/>
      <c r="BEC264" s="101"/>
      <c r="BED264" s="101"/>
      <c r="BEE264" s="101"/>
      <c r="BEF264" s="101"/>
      <c r="BEG264" s="101"/>
      <c r="BEH264" s="101"/>
      <c r="BEI264" s="101"/>
      <c r="BEJ264" s="101"/>
      <c r="BEK264" s="101"/>
      <c r="BEL264" s="101"/>
      <c r="BEM264" s="101"/>
      <c r="BEN264" s="101"/>
      <c r="BEO264" s="101"/>
      <c r="BEP264" s="101"/>
      <c r="BEQ264" s="101"/>
      <c r="BER264" s="101"/>
      <c r="BES264" s="101"/>
      <c r="BET264" s="101"/>
      <c r="BEU264" s="101"/>
      <c r="BEV264" s="101"/>
      <c r="BEW264" s="101"/>
      <c r="BEX264" s="101"/>
      <c r="BEY264" s="101"/>
      <c r="BEZ264" s="101"/>
      <c r="BFA264" s="101"/>
      <c r="BFB264" s="101"/>
      <c r="BFC264" s="101"/>
      <c r="BFD264" s="101"/>
      <c r="BFE264" s="101"/>
      <c r="BFF264" s="101"/>
      <c r="BFG264" s="101"/>
      <c r="BFH264" s="101"/>
      <c r="BFI264" s="101"/>
      <c r="BFJ264" s="101"/>
      <c r="BFK264" s="101"/>
      <c r="BFL264" s="101"/>
      <c r="BFM264" s="101"/>
      <c r="BFN264" s="101"/>
      <c r="BFO264" s="101"/>
      <c r="BFP264" s="101"/>
      <c r="BFQ264" s="101"/>
      <c r="BFR264" s="101"/>
      <c r="BFS264" s="101"/>
      <c r="BFT264" s="101"/>
      <c r="BFU264" s="101"/>
      <c r="BFV264" s="101"/>
      <c r="BFW264" s="101"/>
      <c r="BFX264" s="101"/>
      <c r="BFY264" s="101"/>
      <c r="BFZ264" s="101"/>
      <c r="BGA264" s="101"/>
      <c r="BGB264" s="101"/>
      <c r="BGC264" s="101"/>
      <c r="BGD264" s="101"/>
      <c r="BGE264" s="101"/>
      <c r="BGF264" s="101"/>
      <c r="BGG264" s="101"/>
      <c r="BGH264" s="101"/>
      <c r="BGI264" s="101"/>
      <c r="BGJ264" s="101"/>
      <c r="BGK264" s="101"/>
      <c r="BGL264" s="101"/>
      <c r="BGM264" s="101"/>
      <c r="BGN264" s="101"/>
      <c r="BGO264" s="101"/>
      <c r="BGP264" s="101"/>
      <c r="BGQ264" s="101"/>
      <c r="BGR264" s="101"/>
      <c r="BGS264" s="101"/>
      <c r="BGT264" s="101"/>
      <c r="BGU264" s="101"/>
      <c r="BGV264" s="101"/>
      <c r="BGW264" s="101"/>
      <c r="BGX264" s="101"/>
      <c r="BGY264" s="101"/>
      <c r="BGZ264" s="101"/>
      <c r="BHA264" s="101"/>
      <c r="BHB264" s="101"/>
      <c r="BHC264" s="101"/>
      <c r="BHD264" s="101"/>
      <c r="BHE264" s="101"/>
      <c r="BHF264" s="101"/>
      <c r="BHG264" s="101"/>
      <c r="BHH264" s="101"/>
      <c r="BHI264" s="101"/>
      <c r="BHJ264" s="101"/>
      <c r="BHK264" s="101"/>
      <c r="BHL264" s="101"/>
      <c r="BHM264" s="101"/>
      <c r="BHN264" s="101"/>
      <c r="BHO264" s="101"/>
      <c r="BHP264" s="101"/>
      <c r="BHQ264" s="101"/>
      <c r="BHR264" s="101"/>
      <c r="BHS264" s="101"/>
      <c r="BHT264" s="101"/>
      <c r="BHU264" s="101"/>
      <c r="BHV264" s="101"/>
      <c r="BHW264" s="101"/>
      <c r="BHX264" s="101"/>
      <c r="BHY264" s="101"/>
      <c r="BHZ264" s="101"/>
      <c r="BIA264" s="101"/>
      <c r="BIB264" s="101"/>
      <c r="BIC264" s="101"/>
      <c r="BID264" s="101"/>
      <c r="BIE264" s="101"/>
      <c r="BIF264" s="101"/>
      <c r="BIG264" s="101"/>
      <c r="BIH264" s="101"/>
      <c r="BII264" s="101"/>
      <c r="BIJ264" s="101"/>
      <c r="BIK264" s="101"/>
      <c r="BIL264" s="101"/>
      <c r="BIM264" s="101"/>
      <c r="BIN264" s="101"/>
      <c r="BIO264" s="101"/>
      <c r="BIP264" s="101"/>
      <c r="BIQ264" s="101"/>
      <c r="BIR264" s="101"/>
      <c r="BIS264" s="101"/>
      <c r="BIT264" s="101"/>
      <c r="BIU264" s="101"/>
      <c r="BIV264" s="101"/>
      <c r="BIW264" s="101"/>
      <c r="BIX264" s="101"/>
      <c r="BIY264" s="101"/>
      <c r="BIZ264" s="101"/>
      <c r="BJA264" s="101"/>
      <c r="BJB264" s="101"/>
      <c r="BJC264" s="101"/>
      <c r="BJD264" s="101"/>
      <c r="BJE264" s="101"/>
      <c r="BJF264" s="101"/>
      <c r="BJG264" s="101"/>
      <c r="BJH264" s="101"/>
      <c r="BJI264" s="101"/>
      <c r="BJJ264" s="101"/>
      <c r="BJK264" s="101"/>
      <c r="BJL264" s="101"/>
      <c r="BJM264" s="101"/>
      <c r="BJN264" s="101"/>
      <c r="BJO264" s="101"/>
      <c r="BJP264" s="101"/>
      <c r="BJQ264" s="101"/>
      <c r="BJR264" s="101"/>
      <c r="BJS264" s="101"/>
      <c r="BJT264" s="101"/>
      <c r="BJU264" s="101"/>
      <c r="BJV264" s="101"/>
      <c r="BJW264" s="101"/>
      <c r="BJX264" s="101"/>
      <c r="BJY264" s="101"/>
      <c r="BJZ264" s="101"/>
      <c r="BKA264" s="101"/>
      <c r="BKB264" s="101"/>
      <c r="BKC264" s="101"/>
      <c r="BKD264" s="101"/>
      <c r="BKE264" s="101"/>
      <c r="BKF264" s="101"/>
      <c r="BKG264" s="101"/>
      <c r="BKH264" s="101"/>
      <c r="BKI264" s="101"/>
      <c r="BKJ264" s="101"/>
      <c r="BKK264" s="101"/>
      <c r="BKL264" s="101"/>
      <c r="BKM264" s="101"/>
      <c r="BKN264" s="101"/>
      <c r="BKO264" s="101"/>
      <c r="BKP264" s="101"/>
      <c r="BKQ264" s="101"/>
      <c r="BKR264" s="101"/>
      <c r="BKS264" s="101"/>
      <c r="BKT264" s="101"/>
      <c r="BKU264" s="101"/>
      <c r="BKV264" s="101"/>
      <c r="BKW264" s="101"/>
      <c r="BKX264" s="101"/>
      <c r="BKY264" s="101"/>
      <c r="BKZ264" s="101"/>
      <c r="BLA264" s="101"/>
      <c r="BLB264" s="101"/>
      <c r="BLC264" s="101"/>
      <c r="BLD264" s="101"/>
      <c r="BLE264" s="101"/>
      <c r="BLF264" s="101"/>
      <c r="BLG264" s="101"/>
      <c r="BLH264" s="101"/>
      <c r="BLI264" s="101"/>
      <c r="BLJ264" s="101"/>
      <c r="BLK264" s="101"/>
      <c r="BLL264" s="101"/>
      <c r="BLM264" s="101"/>
      <c r="BLN264" s="101"/>
      <c r="BLO264" s="101"/>
      <c r="BLP264" s="101"/>
      <c r="BLQ264" s="101"/>
      <c r="BLR264" s="101"/>
      <c r="BLS264" s="101"/>
      <c r="BLT264" s="101"/>
      <c r="BLU264" s="101"/>
      <c r="BLV264" s="101"/>
      <c r="BLW264" s="101"/>
      <c r="BLX264" s="101"/>
      <c r="BLY264" s="101"/>
      <c r="BLZ264" s="101"/>
      <c r="BMA264" s="101"/>
      <c r="BMB264" s="101"/>
      <c r="BMC264" s="101"/>
      <c r="BMD264" s="101"/>
      <c r="BME264" s="101"/>
      <c r="BMF264" s="101"/>
      <c r="BMG264" s="101"/>
      <c r="BMH264" s="101"/>
      <c r="BMI264" s="101"/>
      <c r="BMJ264" s="101"/>
      <c r="BMK264" s="101"/>
      <c r="BML264" s="101"/>
      <c r="BMM264" s="101"/>
      <c r="BMN264" s="101"/>
      <c r="BMO264" s="101"/>
      <c r="BMP264" s="101"/>
      <c r="BMQ264" s="101"/>
      <c r="BMR264" s="101"/>
      <c r="BMS264" s="101"/>
      <c r="BMT264" s="101"/>
      <c r="BMU264" s="101"/>
      <c r="BMV264" s="101"/>
      <c r="BMW264" s="101"/>
      <c r="BMX264" s="101"/>
      <c r="BMY264" s="101"/>
      <c r="BMZ264" s="101"/>
      <c r="BNA264" s="101"/>
      <c r="BNB264" s="101"/>
      <c r="BNC264" s="101"/>
      <c r="BND264" s="101"/>
      <c r="BNE264" s="101"/>
      <c r="BNF264" s="101"/>
      <c r="BNG264" s="101"/>
      <c r="BNH264" s="101"/>
      <c r="BNI264" s="101"/>
      <c r="BNJ264" s="101"/>
      <c r="BNK264" s="101"/>
      <c r="BNL264" s="101"/>
      <c r="BNM264" s="101"/>
      <c r="BNN264" s="101"/>
      <c r="BNO264" s="101"/>
      <c r="BNP264" s="101"/>
      <c r="BNQ264" s="101"/>
      <c r="BNR264" s="101"/>
      <c r="BNS264" s="101"/>
      <c r="BNT264" s="101"/>
      <c r="BNU264" s="101"/>
      <c r="BNV264" s="101"/>
      <c r="BNW264" s="101"/>
      <c r="BNX264" s="101"/>
      <c r="BNY264" s="101"/>
      <c r="BNZ264" s="101"/>
      <c r="BOA264" s="101"/>
      <c r="BOB264" s="101"/>
      <c r="BOC264" s="101"/>
      <c r="BOD264" s="101"/>
      <c r="BOE264" s="101"/>
      <c r="BOF264" s="101"/>
      <c r="BOG264" s="101"/>
      <c r="BOH264" s="101"/>
      <c r="BOI264" s="101"/>
      <c r="BOJ264" s="101"/>
      <c r="BOK264" s="101"/>
      <c r="BOL264" s="101"/>
      <c r="BOM264" s="101"/>
      <c r="BON264" s="101"/>
      <c r="BOO264" s="101"/>
      <c r="BOP264" s="101"/>
      <c r="BOQ264" s="101"/>
      <c r="BOR264" s="101"/>
      <c r="BOS264" s="101"/>
      <c r="BOT264" s="101"/>
      <c r="BOU264" s="101"/>
      <c r="BOV264" s="101"/>
      <c r="BOW264" s="101"/>
      <c r="BOX264" s="101"/>
      <c r="BOY264" s="101"/>
      <c r="BOZ264" s="101"/>
      <c r="BPA264" s="101"/>
      <c r="BPB264" s="101"/>
      <c r="BPC264" s="101"/>
      <c r="BPD264" s="101"/>
      <c r="BPE264" s="101"/>
      <c r="BPF264" s="101"/>
      <c r="BPG264" s="101"/>
      <c r="BPH264" s="101"/>
      <c r="BPI264" s="101"/>
      <c r="BPJ264" s="101"/>
      <c r="BPK264" s="101"/>
      <c r="BPL264" s="101"/>
      <c r="BPM264" s="101"/>
      <c r="BPN264" s="101"/>
      <c r="BPO264" s="101"/>
      <c r="BPP264" s="101"/>
      <c r="BPQ264" s="101"/>
      <c r="BPR264" s="101"/>
      <c r="BPS264" s="101"/>
      <c r="BPT264" s="101"/>
      <c r="BPU264" s="101"/>
      <c r="BPV264" s="101"/>
      <c r="BPW264" s="101"/>
      <c r="BPX264" s="101"/>
      <c r="BPY264" s="101"/>
      <c r="BPZ264" s="101"/>
      <c r="BQA264" s="101"/>
      <c r="BQB264" s="101"/>
      <c r="BQC264" s="101"/>
      <c r="BQD264" s="101"/>
      <c r="BQE264" s="101"/>
      <c r="BQF264" s="101"/>
      <c r="BQG264" s="101"/>
      <c r="BQH264" s="101"/>
      <c r="BQI264" s="101"/>
      <c r="BQJ264" s="101"/>
      <c r="BQK264" s="101"/>
      <c r="BQL264" s="101"/>
      <c r="BQM264" s="101"/>
      <c r="BQN264" s="101"/>
      <c r="BQO264" s="101"/>
      <c r="BQP264" s="101"/>
      <c r="BQQ264" s="101"/>
      <c r="BQR264" s="101"/>
      <c r="BQS264" s="101"/>
      <c r="BQT264" s="101"/>
      <c r="BQU264" s="101"/>
      <c r="BQV264" s="101"/>
      <c r="BQW264" s="101"/>
      <c r="BQX264" s="101"/>
      <c r="BQY264" s="101"/>
      <c r="BQZ264" s="101"/>
      <c r="BRA264" s="101"/>
      <c r="BRB264" s="101"/>
      <c r="BRC264" s="101"/>
      <c r="BRD264" s="101"/>
      <c r="BRE264" s="101"/>
      <c r="BRF264" s="101"/>
      <c r="BRG264" s="101"/>
      <c r="BRH264" s="101"/>
      <c r="BRI264" s="101"/>
      <c r="BRJ264" s="101"/>
      <c r="BRK264" s="101"/>
      <c r="BRL264" s="101"/>
      <c r="BRM264" s="101"/>
      <c r="BRN264" s="101"/>
      <c r="BRO264" s="101"/>
      <c r="BRP264" s="101"/>
      <c r="BRQ264" s="101"/>
      <c r="BRR264" s="101"/>
      <c r="BRS264" s="101"/>
      <c r="BRT264" s="101"/>
      <c r="BRU264" s="101"/>
      <c r="BRV264" s="101"/>
      <c r="BRW264" s="101"/>
      <c r="BRX264" s="101"/>
      <c r="BRY264" s="101"/>
      <c r="BRZ264" s="101"/>
      <c r="BSA264" s="101"/>
      <c r="BSB264" s="101"/>
      <c r="BSC264" s="101"/>
      <c r="BSD264" s="101"/>
      <c r="BSE264" s="101"/>
      <c r="BSF264" s="101"/>
      <c r="BSG264" s="101"/>
      <c r="BSH264" s="101"/>
      <c r="BSI264" s="101"/>
      <c r="BSJ264" s="101"/>
      <c r="BSK264" s="101"/>
      <c r="BSL264" s="101"/>
      <c r="BSM264" s="101"/>
      <c r="BSN264" s="101"/>
      <c r="BSO264" s="101"/>
      <c r="BSP264" s="101"/>
      <c r="BSQ264" s="101"/>
      <c r="BSR264" s="101"/>
      <c r="BSS264" s="101"/>
      <c r="BST264" s="101"/>
      <c r="BSU264" s="101"/>
      <c r="BSV264" s="101"/>
      <c r="BSW264" s="101"/>
      <c r="BSX264" s="101"/>
      <c r="BSY264" s="101"/>
      <c r="BSZ264" s="101"/>
      <c r="BTA264" s="101"/>
      <c r="BTB264" s="101"/>
      <c r="BTC264" s="101"/>
      <c r="BTD264" s="101"/>
      <c r="BTE264" s="101"/>
      <c r="BTF264" s="101"/>
      <c r="BTG264" s="101"/>
      <c r="BTH264" s="101"/>
      <c r="BTI264" s="101"/>
      <c r="BTJ264" s="101"/>
      <c r="BTK264" s="101"/>
      <c r="BTL264" s="101"/>
      <c r="BTM264" s="101"/>
      <c r="BTN264" s="101"/>
      <c r="BTO264" s="101"/>
      <c r="BTP264" s="101"/>
      <c r="BTQ264" s="101"/>
      <c r="BTR264" s="101"/>
      <c r="BTS264" s="101"/>
      <c r="BTT264" s="101"/>
      <c r="BTU264" s="101"/>
      <c r="BTV264" s="101"/>
      <c r="BTW264" s="101"/>
      <c r="BTX264" s="101"/>
      <c r="BTY264" s="101"/>
      <c r="BTZ264" s="101"/>
      <c r="BUA264" s="101"/>
      <c r="BUB264" s="101"/>
      <c r="BUC264" s="101"/>
      <c r="BUD264" s="101"/>
      <c r="BUE264" s="101"/>
      <c r="BUF264" s="101"/>
      <c r="BUG264" s="101"/>
      <c r="BUH264" s="101"/>
      <c r="BUI264" s="101"/>
      <c r="BUJ264" s="101"/>
      <c r="BUK264" s="101"/>
      <c r="BUL264" s="101"/>
      <c r="BUM264" s="101"/>
      <c r="BUN264" s="101"/>
      <c r="BUO264" s="101"/>
      <c r="BUP264" s="101"/>
      <c r="BUQ264" s="101"/>
      <c r="BUR264" s="101"/>
      <c r="BUS264" s="101"/>
      <c r="BUT264" s="101"/>
      <c r="BUU264" s="101"/>
      <c r="BUV264" s="101"/>
      <c r="BUW264" s="101"/>
      <c r="BUX264" s="101"/>
      <c r="BUY264" s="101"/>
      <c r="BUZ264" s="101"/>
      <c r="BVA264" s="101"/>
      <c r="BVB264" s="101"/>
      <c r="BVC264" s="101"/>
      <c r="BVD264" s="101"/>
      <c r="BVE264" s="101"/>
      <c r="BVF264" s="101"/>
      <c r="BVG264" s="101"/>
      <c r="BVH264" s="101"/>
      <c r="BVI264" s="101"/>
      <c r="BVJ264" s="101"/>
      <c r="BVK264" s="101"/>
      <c r="BVL264" s="101"/>
      <c r="BVM264" s="101"/>
      <c r="BVN264" s="101"/>
      <c r="BVO264" s="101"/>
      <c r="BVP264" s="101"/>
      <c r="BVQ264" s="101"/>
      <c r="BVR264" s="101"/>
      <c r="BVS264" s="101"/>
      <c r="BVT264" s="101"/>
      <c r="BVU264" s="101"/>
      <c r="BVV264" s="101"/>
      <c r="BVW264" s="101"/>
      <c r="BVX264" s="101"/>
      <c r="BVY264" s="101"/>
      <c r="BVZ264" s="101"/>
      <c r="BWA264" s="101"/>
      <c r="BWB264" s="101"/>
      <c r="BWC264" s="101"/>
      <c r="BWD264" s="101"/>
      <c r="BWE264" s="101"/>
      <c r="BWF264" s="101"/>
      <c r="BWG264" s="101"/>
      <c r="BWH264" s="101"/>
      <c r="BWI264" s="101"/>
      <c r="BWJ264" s="101"/>
      <c r="BWK264" s="101"/>
      <c r="BWL264" s="101"/>
      <c r="BWM264" s="101"/>
      <c r="BWN264" s="101"/>
      <c r="BWO264" s="101"/>
      <c r="BWP264" s="101"/>
      <c r="BWQ264" s="101"/>
      <c r="BWR264" s="101"/>
      <c r="BWS264" s="101"/>
      <c r="BWT264" s="101"/>
      <c r="BWU264" s="101"/>
      <c r="BWV264" s="101"/>
      <c r="BWW264" s="101"/>
      <c r="BWX264" s="101"/>
      <c r="BWY264" s="101"/>
      <c r="BWZ264" s="101"/>
      <c r="BXA264" s="101"/>
      <c r="BXB264" s="101"/>
      <c r="BXC264" s="101"/>
      <c r="BXD264" s="101"/>
      <c r="BXE264" s="101"/>
      <c r="BXF264" s="101"/>
      <c r="BXG264" s="101"/>
      <c r="BXH264" s="101"/>
      <c r="BXI264" s="101"/>
      <c r="BXJ264" s="101"/>
      <c r="BXK264" s="101"/>
      <c r="BXL264" s="101"/>
      <c r="BXM264" s="101"/>
      <c r="BXN264" s="101"/>
      <c r="BXO264" s="101"/>
      <c r="BXP264" s="101"/>
      <c r="BXQ264" s="101"/>
      <c r="BXR264" s="101"/>
      <c r="BXS264" s="101"/>
      <c r="BXT264" s="101"/>
      <c r="BXU264" s="101"/>
      <c r="BXV264" s="101"/>
      <c r="BXW264" s="101"/>
      <c r="BXX264" s="101"/>
      <c r="BXY264" s="101"/>
      <c r="BXZ264" s="101"/>
      <c r="BYA264" s="101"/>
      <c r="BYB264" s="101"/>
      <c r="BYC264" s="101"/>
      <c r="BYD264" s="101"/>
      <c r="BYE264" s="101"/>
      <c r="BYF264" s="101"/>
      <c r="BYG264" s="101"/>
      <c r="BYH264" s="101"/>
      <c r="BYI264" s="101"/>
      <c r="BYJ264" s="101"/>
      <c r="BYK264" s="101"/>
      <c r="BYL264" s="101"/>
      <c r="BYM264" s="101"/>
      <c r="BYN264" s="101"/>
      <c r="BYO264" s="101"/>
      <c r="BYP264" s="101"/>
      <c r="BYQ264" s="101"/>
      <c r="BYR264" s="101"/>
      <c r="BYS264" s="101"/>
      <c r="BYT264" s="101"/>
      <c r="BYU264" s="101"/>
      <c r="BYV264" s="101"/>
      <c r="BYW264" s="101"/>
      <c r="BYX264" s="101"/>
      <c r="BYY264" s="101"/>
      <c r="BYZ264" s="101"/>
      <c r="BZA264" s="101"/>
      <c r="BZB264" s="101"/>
      <c r="BZC264" s="101"/>
      <c r="BZD264" s="101"/>
      <c r="BZE264" s="101"/>
      <c r="BZF264" s="101"/>
      <c r="BZG264" s="101"/>
      <c r="BZH264" s="101"/>
      <c r="BZI264" s="101"/>
      <c r="BZJ264" s="101"/>
      <c r="BZK264" s="101"/>
      <c r="BZL264" s="101"/>
      <c r="BZM264" s="101"/>
      <c r="BZN264" s="101"/>
      <c r="BZO264" s="101"/>
      <c r="BZP264" s="101"/>
      <c r="BZQ264" s="101"/>
      <c r="BZR264" s="101"/>
      <c r="BZS264" s="101"/>
      <c r="BZT264" s="101"/>
      <c r="BZU264" s="101"/>
      <c r="BZV264" s="101"/>
      <c r="BZW264" s="101"/>
      <c r="BZX264" s="101"/>
      <c r="BZY264" s="101"/>
      <c r="BZZ264" s="101"/>
      <c r="CAA264" s="101"/>
      <c r="CAB264" s="101"/>
      <c r="CAC264" s="101"/>
      <c r="CAD264" s="101"/>
      <c r="CAE264" s="101"/>
      <c r="CAF264" s="101"/>
      <c r="CAG264" s="101"/>
      <c r="CAH264" s="101"/>
      <c r="CAI264" s="101"/>
      <c r="CAJ264" s="101"/>
      <c r="CAK264" s="101"/>
      <c r="CAL264" s="101"/>
      <c r="CAM264" s="101"/>
      <c r="CAN264" s="101"/>
      <c r="CAO264" s="101"/>
      <c r="CAP264" s="101"/>
      <c r="CAQ264" s="101"/>
      <c r="CAR264" s="101"/>
      <c r="CAS264" s="101"/>
      <c r="CAT264" s="101"/>
      <c r="CAU264" s="101"/>
      <c r="CAV264" s="101"/>
      <c r="CAW264" s="101"/>
      <c r="CAX264" s="101"/>
      <c r="CAY264" s="101"/>
      <c r="CAZ264" s="101"/>
      <c r="CBA264" s="101"/>
      <c r="CBB264" s="101"/>
      <c r="CBC264" s="101"/>
      <c r="CBD264" s="101"/>
      <c r="CBE264" s="101"/>
      <c r="CBF264" s="101"/>
      <c r="CBG264" s="101"/>
      <c r="CBH264" s="101"/>
      <c r="CBI264" s="101"/>
      <c r="CBJ264" s="101"/>
      <c r="CBK264" s="101"/>
      <c r="CBL264" s="101"/>
      <c r="CBM264" s="101"/>
      <c r="CBN264" s="101"/>
      <c r="CBO264" s="101"/>
      <c r="CBP264" s="101"/>
      <c r="CBQ264" s="101"/>
      <c r="CBR264" s="101"/>
      <c r="CBS264" s="101"/>
      <c r="CBT264" s="101"/>
      <c r="CBU264" s="101"/>
      <c r="CBV264" s="101"/>
      <c r="CBW264" s="101"/>
      <c r="CBX264" s="101"/>
      <c r="CBY264" s="101"/>
      <c r="CBZ264" s="101"/>
      <c r="CCA264" s="101"/>
      <c r="CCB264" s="101"/>
      <c r="CCC264" s="101"/>
      <c r="CCD264" s="101"/>
      <c r="CCE264" s="101"/>
      <c r="CCF264" s="101"/>
      <c r="CCG264" s="101"/>
      <c r="CCH264" s="101"/>
      <c r="CCI264" s="101"/>
      <c r="CCJ264" s="101"/>
      <c r="CCK264" s="101"/>
      <c r="CCL264" s="101"/>
      <c r="CCM264" s="101"/>
      <c r="CCN264" s="101"/>
      <c r="CCO264" s="101"/>
      <c r="CCP264" s="101"/>
      <c r="CCQ264" s="101"/>
      <c r="CCR264" s="101"/>
      <c r="CCS264" s="101"/>
      <c r="CCT264" s="101"/>
      <c r="CCU264" s="101"/>
      <c r="CCV264" s="101"/>
      <c r="CCW264" s="101"/>
      <c r="CCX264" s="101"/>
      <c r="CCY264" s="101"/>
      <c r="CCZ264" s="101"/>
      <c r="CDA264" s="101"/>
      <c r="CDB264" s="101"/>
      <c r="CDC264" s="101"/>
      <c r="CDD264" s="101"/>
      <c r="CDE264" s="101"/>
      <c r="CDF264" s="101"/>
      <c r="CDG264" s="101"/>
      <c r="CDH264" s="101"/>
      <c r="CDI264" s="101"/>
      <c r="CDJ264" s="101"/>
      <c r="CDK264" s="101"/>
      <c r="CDL264" s="101"/>
      <c r="CDM264" s="101"/>
      <c r="CDN264" s="101"/>
      <c r="CDO264" s="101"/>
      <c r="CDP264" s="101"/>
      <c r="CDQ264" s="101"/>
      <c r="CDR264" s="101"/>
      <c r="CDS264" s="101"/>
      <c r="CDT264" s="101"/>
      <c r="CDU264" s="101"/>
      <c r="CDV264" s="101"/>
      <c r="CDW264" s="101"/>
      <c r="CDX264" s="101"/>
      <c r="CDY264" s="101"/>
      <c r="CDZ264" s="101"/>
      <c r="CEA264" s="101"/>
      <c r="CEB264" s="101"/>
      <c r="CEC264" s="101"/>
      <c r="CED264" s="101"/>
      <c r="CEE264" s="101"/>
      <c r="CEF264" s="101"/>
      <c r="CEG264" s="101"/>
      <c r="CEH264" s="101"/>
      <c r="CEI264" s="101"/>
      <c r="CEJ264" s="101"/>
      <c r="CEK264" s="101"/>
      <c r="CEL264" s="101"/>
      <c r="CEM264" s="101"/>
      <c r="CEN264" s="101"/>
      <c r="CEO264" s="101"/>
      <c r="CEP264" s="101"/>
      <c r="CEQ264" s="101"/>
      <c r="CER264" s="101"/>
      <c r="CES264" s="101"/>
      <c r="CET264" s="101"/>
      <c r="CEU264" s="101"/>
      <c r="CEV264" s="101"/>
      <c r="CEW264" s="101"/>
      <c r="CEX264" s="101"/>
      <c r="CEY264" s="101"/>
      <c r="CEZ264" s="101"/>
      <c r="CFA264" s="101"/>
      <c r="CFB264" s="101"/>
      <c r="CFC264" s="101"/>
      <c r="CFD264" s="101"/>
      <c r="CFE264" s="101"/>
      <c r="CFF264" s="101"/>
      <c r="CFG264" s="101"/>
      <c r="CFH264" s="101"/>
      <c r="CFI264" s="101"/>
      <c r="CFJ264" s="101"/>
      <c r="CFK264" s="101"/>
      <c r="CFL264" s="101"/>
      <c r="CFM264" s="101"/>
      <c r="CFN264" s="101"/>
      <c r="CFO264" s="101"/>
      <c r="CFP264" s="101"/>
      <c r="CFQ264" s="101"/>
      <c r="CFR264" s="101"/>
      <c r="CFS264" s="101"/>
      <c r="CFT264" s="101"/>
      <c r="CFU264" s="101"/>
      <c r="CFV264" s="101"/>
      <c r="CFW264" s="101"/>
      <c r="CFX264" s="101"/>
      <c r="CFY264" s="101"/>
      <c r="CFZ264" s="101"/>
      <c r="CGA264" s="101"/>
      <c r="CGB264" s="101"/>
      <c r="CGC264" s="101"/>
      <c r="CGD264" s="101"/>
      <c r="CGE264" s="101"/>
      <c r="CGF264" s="101"/>
      <c r="CGG264" s="101"/>
      <c r="CGH264" s="101"/>
      <c r="CGI264" s="101"/>
      <c r="CGJ264" s="101"/>
      <c r="CGK264" s="101"/>
      <c r="CGL264" s="101"/>
      <c r="CGM264" s="101"/>
      <c r="CGN264" s="101"/>
      <c r="CGO264" s="101"/>
      <c r="CGP264" s="101"/>
      <c r="CGQ264" s="101"/>
      <c r="CGR264" s="101"/>
      <c r="CGS264" s="101"/>
      <c r="CGT264" s="101"/>
      <c r="CGU264" s="101"/>
      <c r="CGV264" s="101"/>
      <c r="CGW264" s="101"/>
      <c r="CGX264" s="101"/>
      <c r="CGY264" s="101"/>
      <c r="CGZ264" s="101"/>
      <c r="CHA264" s="101"/>
      <c r="CHB264" s="101"/>
      <c r="CHC264" s="101"/>
      <c r="CHD264" s="101"/>
      <c r="CHE264" s="101"/>
      <c r="CHF264" s="101"/>
      <c r="CHG264" s="101"/>
      <c r="CHH264" s="101"/>
      <c r="CHI264" s="101"/>
      <c r="CHJ264" s="101"/>
      <c r="CHK264" s="101"/>
      <c r="CHL264" s="101"/>
      <c r="CHM264" s="101"/>
      <c r="CHN264" s="101"/>
      <c r="CHO264" s="101"/>
      <c r="CHP264" s="101"/>
      <c r="CHQ264" s="101"/>
      <c r="CHR264" s="101"/>
      <c r="CHS264" s="101"/>
      <c r="CHT264" s="101"/>
      <c r="CHU264" s="101"/>
      <c r="CHV264" s="101"/>
      <c r="CHW264" s="101"/>
      <c r="CHX264" s="101"/>
      <c r="CHY264" s="101"/>
      <c r="CHZ264" s="101"/>
      <c r="CIA264" s="101"/>
      <c r="CIB264" s="101"/>
      <c r="CIC264" s="101"/>
      <c r="CID264" s="101"/>
      <c r="CIE264" s="101"/>
      <c r="CIF264" s="101"/>
      <c r="CIG264" s="101"/>
      <c r="CIH264" s="101"/>
      <c r="CII264" s="101"/>
      <c r="CIJ264" s="101"/>
      <c r="CIK264" s="101"/>
      <c r="CIL264" s="101"/>
      <c r="CIM264" s="101"/>
      <c r="CIN264" s="101"/>
      <c r="CIO264" s="101"/>
      <c r="CIP264" s="101"/>
      <c r="CIQ264" s="101"/>
      <c r="CIR264" s="101"/>
      <c r="CIS264" s="101"/>
      <c r="CIT264" s="101"/>
      <c r="CIU264" s="101"/>
      <c r="CIV264" s="101"/>
      <c r="CIW264" s="101"/>
      <c r="CIX264" s="101"/>
      <c r="CIY264" s="101"/>
      <c r="CIZ264" s="101"/>
      <c r="CJA264" s="101"/>
      <c r="CJB264" s="101"/>
      <c r="CJC264" s="101"/>
      <c r="CJD264" s="101"/>
      <c r="CJE264" s="101"/>
      <c r="CJF264" s="101"/>
      <c r="CJG264" s="101"/>
      <c r="CJH264" s="101"/>
      <c r="CJI264" s="101"/>
      <c r="CJJ264" s="101"/>
      <c r="CJK264" s="101"/>
      <c r="CJL264" s="101"/>
      <c r="CJM264" s="101"/>
      <c r="CJN264" s="101"/>
      <c r="CJO264" s="101"/>
      <c r="CJP264" s="101"/>
      <c r="CJQ264" s="101"/>
      <c r="CJR264" s="101"/>
      <c r="CJS264" s="101"/>
      <c r="CJT264" s="101"/>
      <c r="CJU264" s="101"/>
      <c r="CJV264" s="101"/>
      <c r="CJW264" s="101"/>
      <c r="CJX264" s="101"/>
      <c r="CJY264" s="101"/>
      <c r="CJZ264" s="101"/>
      <c r="CKA264" s="101"/>
      <c r="CKB264" s="101"/>
      <c r="CKC264" s="101"/>
      <c r="CKD264" s="101"/>
      <c r="CKE264" s="101"/>
      <c r="CKF264" s="101"/>
      <c r="CKG264" s="101"/>
      <c r="CKH264" s="101"/>
      <c r="CKI264" s="101"/>
      <c r="CKJ264" s="101"/>
      <c r="CKK264" s="101"/>
      <c r="CKL264" s="101"/>
      <c r="CKM264" s="101"/>
      <c r="CKN264" s="101"/>
      <c r="CKO264" s="101"/>
      <c r="CKP264" s="101"/>
      <c r="CKQ264" s="101"/>
      <c r="CKR264" s="101"/>
      <c r="CKS264" s="101"/>
      <c r="CKT264" s="101"/>
      <c r="CKU264" s="101"/>
      <c r="CKV264" s="101"/>
      <c r="CKW264" s="101"/>
      <c r="CKX264" s="101"/>
      <c r="CKY264" s="101"/>
      <c r="CKZ264" s="101"/>
      <c r="CLA264" s="101"/>
      <c r="CLB264" s="101"/>
      <c r="CLC264" s="101"/>
      <c r="CLD264" s="101"/>
      <c r="CLE264" s="101"/>
      <c r="CLF264" s="101"/>
      <c r="CLG264" s="101"/>
      <c r="CLH264" s="101"/>
      <c r="CLI264" s="101"/>
      <c r="CLJ264" s="101"/>
      <c r="CLK264" s="101"/>
      <c r="CLL264" s="101"/>
      <c r="CLM264" s="101"/>
      <c r="CLN264" s="101"/>
      <c r="CLO264" s="101"/>
      <c r="CLP264" s="101"/>
      <c r="CLQ264" s="101"/>
      <c r="CLR264" s="101"/>
      <c r="CLS264" s="101"/>
      <c r="CLT264" s="101"/>
      <c r="CLU264" s="101"/>
      <c r="CLV264" s="101"/>
      <c r="CLW264" s="101"/>
      <c r="CLX264" s="101"/>
      <c r="CLY264" s="101"/>
      <c r="CLZ264" s="101"/>
      <c r="CMA264" s="101"/>
      <c r="CMB264" s="101"/>
      <c r="CMC264" s="101"/>
      <c r="CMD264" s="101"/>
      <c r="CME264" s="101"/>
      <c r="CMF264" s="101"/>
      <c r="CMG264" s="101"/>
      <c r="CMH264" s="101"/>
      <c r="CMI264" s="101"/>
      <c r="CMJ264" s="101"/>
      <c r="CMK264" s="101"/>
      <c r="CML264" s="101"/>
      <c r="CMM264" s="101"/>
      <c r="CMN264" s="101"/>
      <c r="CMO264" s="101"/>
      <c r="CMP264" s="101"/>
      <c r="CMQ264" s="101"/>
      <c r="CMR264" s="101"/>
      <c r="CMS264" s="101"/>
      <c r="CMT264" s="101"/>
      <c r="CMU264" s="101"/>
      <c r="CMV264" s="101"/>
      <c r="CMW264" s="101"/>
      <c r="CMX264" s="101"/>
      <c r="CMY264" s="101"/>
      <c r="CMZ264" s="101"/>
      <c r="CNA264" s="101"/>
      <c r="CNB264" s="101"/>
      <c r="CNC264" s="101"/>
      <c r="CND264" s="101"/>
      <c r="CNE264" s="101"/>
      <c r="CNF264" s="101"/>
      <c r="CNG264" s="101"/>
      <c r="CNH264" s="101"/>
      <c r="CNI264" s="101"/>
      <c r="CNJ264" s="101"/>
      <c r="CNK264" s="101"/>
      <c r="CNL264" s="101"/>
      <c r="CNM264" s="101"/>
      <c r="CNN264" s="101"/>
      <c r="CNO264" s="101"/>
      <c r="CNP264" s="101"/>
      <c r="CNQ264" s="101"/>
      <c r="CNR264" s="101"/>
      <c r="CNS264" s="101"/>
      <c r="CNT264" s="101"/>
      <c r="CNU264" s="101"/>
      <c r="CNV264" s="101"/>
      <c r="CNW264" s="101"/>
      <c r="CNX264" s="101"/>
      <c r="CNY264" s="101"/>
      <c r="CNZ264" s="101"/>
      <c r="COA264" s="101"/>
      <c r="COB264" s="101"/>
      <c r="COC264" s="101"/>
      <c r="COD264" s="101"/>
      <c r="COE264" s="101"/>
      <c r="COF264" s="101"/>
      <c r="COG264" s="101"/>
      <c r="COH264" s="101"/>
      <c r="COI264" s="101"/>
      <c r="COJ264" s="101"/>
      <c r="COK264" s="101"/>
      <c r="COL264" s="101"/>
      <c r="COM264" s="101"/>
      <c r="CON264" s="101"/>
      <c r="COO264" s="101"/>
      <c r="COP264" s="101"/>
      <c r="COQ264" s="101"/>
      <c r="COR264" s="101"/>
      <c r="COS264" s="101"/>
      <c r="COT264" s="101"/>
      <c r="COU264" s="101"/>
      <c r="COV264" s="101"/>
      <c r="COW264" s="101"/>
      <c r="COX264" s="101"/>
      <c r="COY264" s="101"/>
      <c r="COZ264" s="101"/>
      <c r="CPA264" s="101"/>
      <c r="CPB264" s="101"/>
      <c r="CPC264" s="101"/>
      <c r="CPD264" s="101"/>
      <c r="CPE264" s="101"/>
      <c r="CPF264" s="101"/>
      <c r="CPG264" s="101"/>
      <c r="CPH264" s="101"/>
      <c r="CPI264" s="101"/>
      <c r="CPJ264" s="101"/>
      <c r="CPK264" s="101"/>
      <c r="CPL264" s="101"/>
      <c r="CPM264" s="101"/>
      <c r="CPN264" s="101"/>
      <c r="CPO264" s="101"/>
      <c r="CPP264" s="101"/>
      <c r="CPQ264" s="101"/>
      <c r="CPR264" s="101"/>
      <c r="CPS264" s="101"/>
      <c r="CPT264" s="101"/>
      <c r="CPU264" s="101"/>
      <c r="CPV264" s="101"/>
      <c r="CPW264" s="101"/>
      <c r="CPX264" s="101"/>
      <c r="CPY264" s="101"/>
      <c r="CPZ264" s="101"/>
      <c r="CQA264" s="101"/>
      <c r="CQB264" s="101"/>
      <c r="CQC264" s="101"/>
      <c r="CQD264" s="101"/>
      <c r="CQE264" s="101"/>
      <c r="CQF264" s="101"/>
      <c r="CQG264" s="101"/>
      <c r="CQH264" s="101"/>
      <c r="CQI264" s="101"/>
      <c r="CQJ264" s="101"/>
      <c r="CQK264" s="101"/>
      <c r="CQL264" s="101"/>
      <c r="CQM264" s="101"/>
      <c r="CQN264" s="101"/>
      <c r="CQO264" s="101"/>
      <c r="CQP264" s="101"/>
      <c r="CQQ264" s="101"/>
      <c r="CQR264" s="101"/>
      <c r="CQS264" s="101"/>
      <c r="CQT264" s="101"/>
      <c r="CQU264" s="101"/>
      <c r="CQV264" s="101"/>
      <c r="CQW264" s="101"/>
      <c r="CQX264" s="101"/>
      <c r="CQY264" s="101"/>
      <c r="CQZ264" s="101"/>
      <c r="CRA264" s="101"/>
      <c r="CRB264" s="101"/>
      <c r="CRC264" s="101"/>
      <c r="CRD264" s="101"/>
      <c r="CRE264" s="101"/>
      <c r="CRF264" s="101"/>
      <c r="CRG264" s="101"/>
      <c r="CRH264" s="101"/>
      <c r="CRI264" s="101"/>
      <c r="CRJ264" s="101"/>
      <c r="CRK264" s="101"/>
      <c r="CRL264" s="101"/>
      <c r="CRM264" s="101"/>
      <c r="CRN264" s="101"/>
      <c r="CRO264" s="101"/>
      <c r="CRP264" s="101"/>
      <c r="CRQ264" s="101"/>
      <c r="CRR264" s="101"/>
      <c r="CRS264" s="101"/>
      <c r="CRT264" s="101"/>
      <c r="CRU264" s="101"/>
      <c r="CRV264" s="101"/>
      <c r="CRW264" s="101"/>
      <c r="CRX264" s="101"/>
      <c r="CRY264" s="101"/>
      <c r="CRZ264" s="101"/>
      <c r="CSA264" s="101"/>
      <c r="CSB264" s="101"/>
      <c r="CSC264" s="101"/>
      <c r="CSD264" s="101"/>
      <c r="CSE264" s="101"/>
      <c r="CSF264" s="101"/>
      <c r="CSG264" s="101"/>
      <c r="CSH264" s="101"/>
      <c r="CSI264" s="101"/>
      <c r="CSJ264" s="101"/>
      <c r="CSK264" s="101"/>
      <c r="CSL264" s="101"/>
      <c r="CSM264" s="101"/>
      <c r="CSN264" s="101"/>
      <c r="CSO264" s="101"/>
      <c r="CSP264" s="101"/>
      <c r="CSQ264" s="101"/>
      <c r="CSR264" s="101"/>
      <c r="CSS264" s="101"/>
      <c r="CST264" s="101"/>
      <c r="CSU264" s="101"/>
      <c r="CSV264" s="101"/>
      <c r="CSW264" s="101"/>
      <c r="CSX264" s="101"/>
      <c r="CSY264" s="101"/>
      <c r="CSZ264" s="101"/>
      <c r="CTA264" s="101"/>
      <c r="CTB264" s="101"/>
      <c r="CTC264" s="101"/>
      <c r="CTD264" s="101"/>
      <c r="CTE264" s="101"/>
      <c r="CTF264" s="101"/>
      <c r="CTG264" s="101"/>
      <c r="CTH264" s="101"/>
      <c r="CTI264" s="101"/>
      <c r="CTJ264" s="101"/>
      <c r="CTK264" s="101"/>
      <c r="CTL264" s="101"/>
      <c r="CTM264" s="101"/>
      <c r="CTN264" s="101"/>
      <c r="CTO264" s="101"/>
      <c r="CTP264" s="101"/>
      <c r="CTQ264" s="101"/>
      <c r="CTR264" s="101"/>
      <c r="CTS264" s="101"/>
      <c r="CTT264" s="101"/>
      <c r="CTU264" s="101"/>
      <c r="CTV264" s="101"/>
      <c r="CTW264" s="101"/>
      <c r="CTX264" s="101"/>
      <c r="CTY264" s="101"/>
      <c r="CTZ264" s="101"/>
      <c r="CUA264" s="101"/>
      <c r="CUB264" s="101"/>
      <c r="CUC264" s="101"/>
      <c r="CUD264" s="101"/>
      <c r="CUE264" s="101"/>
      <c r="CUF264" s="101"/>
      <c r="CUG264" s="101"/>
      <c r="CUH264" s="101"/>
      <c r="CUI264" s="101"/>
      <c r="CUJ264" s="101"/>
      <c r="CUK264" s="101"/>
      <c r="CUL264" s="101"/>
      <c r="CUM264" s="101"/>
      <c r="CUN264" s="101"/>
      <c r="CUO264" s="101"/>
      <c r="CUP264" s="101"/>
      <c r="CUQ264" s="101"/>
      <c r="CUR264" s="101"/>
      <c r="CUS264" s="101"/>
      <c r="CUT264" s="101"/>
      <c r="CUU264" s="101"/>
      <c r="CUV264" s="101"/>
      <c r="CUW264" s="101"/>
      <c r="CUX264" s="101"/>
      <c r="CUY264" s="101"/>
      <c r="CUZ264" s="101"/>
      <c r="CVA264" s="101"/>
      <c r="CVB264" s="101"/>
      <c r="CVC264" s="101"/>
      <c r="CVD264" s="101"/>
      <c r="CVE264" s="101"/>
      <c r="CVF264" s="101"/>
      <c r="CVG264" s="101"/>
      <c r="CVH264" s="101"/>
      <c r="CVI264" s="101"/>
      <c r="CVJ264" s="101"/>
      <c r="CVK264" s="101"/>
      <c r="CVL264" s="101"/>
      <c r="CVM264" s="101"/>
      <c r="CVN264" s="101"/>
      <c r="CVO264" s="101"/>
      <c r="CVP264" s="101"/>
      <c r="CVQ264" s="101"/>
      <c r="CVR264" s="101"/>
      <c r="CVS264" s="101"/>
      <c r="CVT264" s="101"/>
      <c r="CVU264" s="101"/>
      <c r="CVV264" s="101"/>
      <c r="CVW264" s="101"/>
      <c r="CVX264" s="101"/>
      <c r="CVY264" s="101"/>
      <c r="CVZ264" s="101"/>
      <c r="CWA264" s="101"/>
      <c r="CWB264" s="101"/>
      <c r="CWC264" s="101"/>
      <c r="CWD264" s="101"/>
      <c r="CWE264" s="101"/>
      <c r="CWF264" s="101"/>
      <c r="CWG264" s="101"/>
      <c r="CWH264" s="101"/>
      <c r="CWI264" s="101"/>
      <c r="CWJ264" s="101"/>
      <c r="CWK264" s="101"/>
      <c r="CWL264" s="101"/>
      <c r="CWM264" s="101"/>
      <c r="CWN264" s="101"/>
      <c r="CWO264" s="101"/>
      <c r="CWP264" s="101"/>
      <c r="CWQ264" s="101"/>
      <c r="CWR264" s="101"/>
      <c r="CWS264" s="101"/>
      <c r="CWT264" s="101"/>
      <c r="CWU264" s="101"/>
      <c r="CWV264" s="101"/>
      <c r="CWW264" s="101"/>
      <c r="CWX264" s="101"/>
      <c r="CWY264" s="101"/>
      <c r="CWZ264" s="101"/>
      <c r="CXA264" s="101"/>
      <c r="CXB264" s="101"/>
      <c r="CXC264" s="101"/>
      <c r="CXD264" s="101"/>
      <c r="CXE264" s="101"/>
      <c r="CXF264" s="101"/>
      <c r="CXG264" s="101"/>
      <c r="CXH264" s="101"/>
      <c r="CXI264" s="101"/>
      <c r="CXJ264" s="101"/>
      <c r="CXK264" s="101"/>
      <c r="CXL264" s="101"/>
      <c r="CXM264" s="101"/>
      <c r="CXN264" s="101"/>
      <c r="CXO264" s="101"/>
      <c r="CXP264" s="101"/>
      <c r="CXQ264" s="101"/>
      <c r="CXR264" s="101"/>
      <c r="CXS264" s="101"/>
      <c r="CXT264" s="101"/>
      <c r="CXU264" s="101"/>
      <c r="CXV264" s="101"/>
      <c r="CXW264" s="101"/>
      <c r="CXX264" s="101"/>
      <c r="CXY264" s="101"/>
      <c r="CXZ264" s="101"/>
      <c r="CYA264" s="101"/>
      <c r="CYB264" s="101"/>
      <c r="CYC264" s="101"/>
      <c r="CYD264" s="101"/>
      <c r="CYE264" s="101"/>
      <c r="CYF264" s="101"/>
      <c r="CYG264" s="101"/>
      <c r="CYH264" s="101"/>
      <c r="CYI264" s="101"/>
      <c r="CYJ264" s="101"/>
      <c r="CYK264" s="101"/>
      <c r="CYL264" s="101"/>
      <c r="CYM264" s="101"/>
      <c r="CYN264" s="101"/>
      <c r="CYO264" s="101"/>
      <c r="CYP264" s="101"/>
      <c r="CYQ264" s="101"/>
      <c r="CYR264" s="101"/>
      <c r="CYS264" s="101"/>
      <c r="CYT264" s="101"/>
      <c r="CYU264" s="101"/>
      <c r="CYV264" s="101"/>
      <c r="CYW264" s="101"/>
      <c r="CYX264" s="101"/>
      <c r="CYY264" s="101"/>
      <c r="CYZ264" s="101"/>
      <c r="CZA264" s="101"/>
      <c r="CZB264" s="101"/>
      <c r="CZC264" s="101"/>
      <c r="CZD264" s="101"/>
      <c r="CZE264" s="101"/>
      <c r="CZF264" s="101"/>
      <c r="CZG264" s="101"/>
      <c r="CZH264" s="101"/>
      <c r="CZI264" s="101"/>
      <c r="CZJ264" s="101"/>
      <c r="CZK264" s="101"/>
      <c r="CZL264" s="101"/>
      <c r="CZM264" s="101"/>
      <c r="CZN264" s="101"/>
      <c r="CZO264" s="101"/>
      <c r="CZP264" s="101"/>
      <c r="CZQ264" s="101"/>
      <c r="CZR264" s="101"/>
      <c r="CZS264" s="101"/>
      <c r="CZT264" s="101"/>
      <c r="CZU264" s="101"/>
      <c r="CZV264" s="101"/>
      <c r="CZW264" s="101"/>
      <c r="CZX264" s="101"/>
      <c r="CZY264" s="101"/>
      <c r="CZZ264" s="101"/>
      <c r="DAA264" s="101"/>
      <c r="DAB264" s="101"/>
      <c r="DAC264" s="101"/>
      <c r="DAD264" s="101"/>
      <c r="DAE264" s="101"/>
      <c r="DAF264" s="101"/>
      <c r="DAG264" s="101"/>
      <c r="DAH264" s="101"/>
      <c r="DAI264" s="101"/>
      <c r="DAJ264" s="101"/>
      <c r="DAK264" s="101"/>
      <c r="DAL264" s="101"/>
      <c r="DAM264" s="101"/>
      <c r="DAN264" s="101"/>
      <c r="DAO264" s="101"/>
      <c r="DAP264" s="101"/>
      <c r="DAQ264" s="101"/>
      <c r="DAR264" s="101"/>
      <c r="DAS264" s="101"/>
      <c r="DAT264" s="101"/>
      <c r="DAU264" s="101"/>
      <c r="DAV264" s="101"/>
      <c r="DAW264" s="101"/>
      <c r="DAX264" s="101"/>
      <c r="DAY264" s="101"/>
      <c r="DAZ264" s="101"/>
      <c r="DBA264" s="101"/>
      <c r="DBB264" s="101"/>
      <c r="DBC264" s="101"/>
      <c r="DBD264" s="101"/>
      <c r="DBE264" s="101"/>
      <c r="DBF264" s="101"/>
      <c r="DBG264" s="101"/>
      <c r="DBH264" s="101"/>
      <c r="DBI264" s="101"/>
      <c r="DBJ264" s="101"/>
      <c r="DBK264" s="101"/>
      <c r="DBL264" s="101"/>
      <c r="DBM264" s="101"/>
      <c r="DBN264" s="101"/>
      <c r="DBO264" s="101"/>
      <c r="DBP264" s="101"/>
      <c r="DBQ264" s="101"/>
      <c r="DBR264" s="101"/>
      <c r="DBS264" s="101"/>
      <c r="DBT264" s="101"/>
      <c r="DBU264" s="101"/>
      <c r="DBV264" s="101"/>
      <c r="DBW264" s="101"/>
      <c r="DBX264" s="101"/>
      <c r="DBY264" s="101"/>
      <c r="DBZ264" s="101"/>
      <c r="DCA264" s="101"/>
      <c r="DCB264" s="101"/>
      <c r="DCC264" s="101"/>
      <c r="DCD264" s="101"/>
      <c r="DCE264" s="101"/>
      <c r="DCF264" s="101"/>
      <c r="DCG264" s="101"/>
      <c r="DCH264" s="101"/>
      <c r="DCI264" s="101"/>
      <c r="DCJ264" s="101"/>
      <c r="DCK264" s="101"/>
      <c r="DCL264" s="101"/>
      <c r="DCM264" s="101"/>
      <c r="DCN264" s="101"/>
      <c r="DCO264" s="101"/>
      <c r="DCP264" s="101"/>
      <c r="DCQ264" s="101"/>
      <c r="DCR264" s="101"/>
      <c r="DCS264" s="101"/>
      <c r="DCT264" s="101"/>
      <c r="DCU264" s="101"/>
      <c r="DCV264" s="101"/>
      <c r="DCW264" s="101"/>
      <c r="DCX264" s="101"/>
      <c r="DCY264" s="101"/>
      <c r="DCZ264" s="101"/>
      <c r="DDA264" s="101"/>
      <c r="DDB264" s="101"/>
      <c r="DDC264" s="101"/>
      <c r="DDD264" s="101"/>
      <c r="DDE264" s="101"/>
      <c r="DDF264" s="101"/>
      <c r="DDG264" s="101"/>
      <c r="DDH264" s="101"/>
      <c r="DDI264" s="101"/>
      <c r="DDJ264" s="101"/>
      <c r="DDK264" s="101"/>
      <c r="DDL264" s="101"/>
      <c r="DDM264" s="101"/>
      <c r="DDN264" s="101"/>
      <c r="DDO264" s="101"/>
      <c r="DDP264" s="101"/>
      <c r="DDQ264" s="101"/>
      <c r="DDR264" s="101"/>
      <c r="DDS264" s="101"/>
      <c r="DDT264" s="101"/>
      <c r="DDU264" s="101"/>
      <c r="DDV264" s="101"/>
      <c r="DDW264" s="101"/>
      <c r="DDX264" s="101"/>
      <c r="DDY264" s="101"/>
      <c r="DDZ264" s="101"/>
      <c r="DEA264" s="101"/>
      <c r="DEB264" s="101"/>
      <c r="DEC264" s="101"/>
      <c r="DED264" s="101"/>
      <c r="DEE264" s="101"/>
      <c r="DEF264" s="101"/>
      <c r="DEG264" s="101"/>
      <c r="DEH264" s="101"/>
      <c r="DEI264" s="101"/>
      <c r="DEJ264" s="101"/>
      <c r="DEK264" s="101"/>
      <c r="DEL264" s="101"/>
      <c r="DEM264" s="101"/>
      <c r="DEN264" s="101"/>
      <c r="DEO264" s="101"/>
      <c r="DEP264" s="101"/>
      <c r="DEQ264" s="101"/>
      <c r="DER264" s="101"/>
      <c r="DES264" s="101"/>
      <c r="DET264" s="101"/>
      <c r="DEU264" s="101"/>
      <c r="DEV264" s="101"/>
      <c r="DEW264" s="101"/>
      <c r="DEX264" s="101"/>
      <c r="DEY264" s="101"/>
      <c r="DEZ264" s="101"/>
      <c r="DFA264" s="101"/>
      <c r="DFB264" s="101"/>
      <c r="DFC264" s="101"/>
      <c r="DFD264" s="101"/>
      <c r="DFE264" s="101"/>
      <c r="DFF264" s="101"/>
      <c r="DFG264" s="101"/>
      <c r="DFH264" s="101"/>
      <c r="DFI264" s="101"/>
      <c r="DFJ264" s="101"/>
      <c r="DFK264" s="101"/>
      <c r="DFL264" s="101"/>
      <c r="DFM264" s="101"/>
      <c r="DFN264" s="101"/>
      <c r="DFO264" s="101"/>
      <c r="DFP264" s="101"/>
      <c r="DFQ264" s="101"/>
      <c r="DFR264" s="101"/>
      <c r="DFS264" s="101"/>
      <c r="DFT264" s="101"/>
      <c r="DFU264" s="101"/>
      <c r="DFV264" s="101"/>
      <c r="DFW264" s="101"/>
      <c r="DFX264" s="101"/>
      <c r="DFY264" s="101"/>
      <c r="DFZ264" s="101"/>
      <c r="DGA264" s="101"/>
      <c r="DGB264" s="101"/>
      <c r="DGC264" s="101"/>
      <c r="DGD264" s="101"/>
      <c r="DGE264" s="101"/>
      <c r="DGF264" s="101"/>
      <c r="DGG264" s="101"/>
      <c r="DGH264" s="101"/>
      <c r="DGI264" s="101"/>
      <c r="DGJ264" s="101"/>
      <c r="DGK264" s="101"/>
      <c r="DGL264" s="101"/>
      <c r="DGM264" s="101"/>
      <c r="DGN264" s="101"/>
      <c r="DGO264" s="101"/>
      <c r="DGP264" s="101"/>
      <c r="DGQ264" s="101"/>
      <c r="DGR264" s="101"/>
      <c r="DGS264" s="101"/>
      <c r="DGT264" s="101"/>
      <c r="DGU264" s="101"/>
      <c r="DGV264" s="101"/>
      <c r="DGW264" s="101"/>
      <c r="DGX264" s="101"/>
      <c r="DGY264" s="101"/>
      <c r="DGZ264" s="101"/>
      <c r="DHA264" s="101"/>
      <c r="DHB264" s="101"/>
      <c r="DHC264" s="101"/>
      <c r="DHD264" s="101"/>
      <c r="DHE264" s="101"/>
      <c r="DHF264" s="101"/>
      <c r="DHG264" s="101"/>
      <c r="DHH264" s="101"/>
      <c r="DHI264" s="101"/>
      <c r="DHJ264" s="101"/>
      <c r="DHK264" s="101"/>
      <c r="DHL264" s="101"/>
      <c r="DHM264" s="101"/>
      <c r="DHN264" s="101"/>
      <c r="DHO264" s="101"/>
      <c r="DHP264" s="101"/>
      <c r="DHQ264" s="101"/>
      <c r="DHR264" s="101"/>
      <c r="DHS264" s="101"/>
      <c r="DHT264" s="101"/>
      <c r="DHU264" s="101"/>
      <c r="DHV264" s="101"/>
      <c r="DHW264" s="101"/>
      <c r="DHX264" s="101"/>
      <c r="DHY264" s="101"/>
      <c r="DHZ264" s="101"/>
      <c r="DIA264" s="101"/>
      <c r="DIB264" s="101"/>
      <c r="DIC264" s="101"/>
      <c r="DID264" s="101"/>
      <c r="DIE264" s="101"/>
      <c r="DIF264" s="101"/>
      <c r="DIG264" s="101"/>
      <c r="DIH264" s="101"/>
      <c r="DII264" s="101"/>
      <c r="DIJ264" s="101"/>
      <c r="DIK264" s="101"/>
      <c r="DIL264" s="101"/>
      <c r="DIM264" s="101"/>
      <c r="DIN264" s="101"/>
      <c r="DIO264" s="101"/>
      <c r="DIP264" s="101"/>
      <c r="DIQ264" s="101"/>
      <c r="DIR264" s="101"/>
      <c r="DIS264" s="101"/>
      <c r="DIT264" s="101"/>
      <c r="DIU264" s="101"/>
      <c r="DIV264" s="101"/>
      <c r="DIW264" s="101"/>
      <c r="DIX264" s="101"/>
      <c r="DIY264" s="101"/>
      <c r="DIZ264" s="101"/>
      <c r="DJA264" s="101"/>
      <c r="DJB264" s="101"/>
      <c r="DJC264" s="101"/>
      <c r="DJD264" s="101"/>
      <c r="DJE264" s="101"/>
      <c r="DJF264" s="101"/>
      <c r="DJG264" s="101"/>
      <c r="DJH264" s="101"/>
      <c r="DJI264" s="101"/>
      <c r="DJJ264" s="101"/>
      <c r="DJK264" s="101"/>
      <c r="DJL264" s="101"/>
      <c r="DJM264" s="101"/>
      <c r="DJN264" s="101"/>
      <c r="DJO264" s="101"/>
      <c r="DJP264" s="101"/>
      <c r="DJQ264" s="101"/>
      <c r="DJR264" s="101"/>
      <c r="DJS264" s="101"/>
      <c r="DJT264" s="101"/>
      <c r="DJU264" s="101"/>
      <c r="DJV264" s="101"/>
      <c r="DJW264" s="101"/>
      <c r="DJX264" s="101"/>
      <c r="DJY264" s="101"/>
      <c r="DJZ264" s="101"/>
      <c r="DKA264" s="101"/>
      <c r="DKB264" s="101"/>
      <c r="DKC264" s="101"/>
      <c r="DKD264" s="101"/>
      <c r="DKE264" s="101"/>
      <c r="DKF264" s="101"/>
      <c r="DKG264" s="101"/>
      <c r="DKH264" s="101"/>
      <c r="DKI264" s="101"/>
      <c r="DKJ264" s="101"/>
      <c r="DKK264" s="101"/>
      <c r="DKL264" s="101"/>
      <c r="DKM264" s="101"/>
      <c r="DKN264" s="101"/>
      <c r="DKO264" s="101"/>
      <c r="DKP264" s="101"/>
      <c r="DKQ264" s="101"/>
      <c r="DKR264" s="101"/>
      <c r="DKS264" s="101"/>
      <c r="DKT264" s="101"/>
      <c r="DKU264" s="101"/>
      <c r="DKV264" s="101"/>
      <c r="DKW264" s="101"/>
      <c r="DKX264" s="101"/>
      <c r="DKY264" s="101"/>
      <c r="DKZ264" s="101"/>
      <c r="DLA264" s="101"/>
      <c r="DLB264" s="101"/>
      <c r="DLC264" s="101"/>
      <c r="DLD264" s="101"/>
      <c r="DLE264" s="101"/>
      <c r="DLF264" s="101"/>
      <c r="DLG264" s="101"/>
      <c r="DLH264" s="101"/>
      <c r="DLI264" s="101"/>
      <c r="DLJ264" s="101"/>
      <c r="DLK264" s="101"/>
      <c r="DLL264" s="101"/>
      <c r="DLM264" s="101"/>
      <c r="DLN264" s="101"/>
      <c r="DLO264" s="101"/>
      <c r="DLP264" s="101"/>
      <c r="DLQ264" s="101"/>
      <c r="DLR264" s="101"/>
      <c r="DLS264" s="101"/>
      <c r="DLT264" s="101"/>
      <c r="DLU264" s="101"/>
      <c r="DLV264" s="101"/>
      <c r="DLW264" s="101"/>
      <c r="DLX264" s="101"/>
      <c r="DLY264" s="101"/>
      <c r="DLZ264" s="101"/>
      <c r="DMA264" s="101"/>
      <c r="DMB264" s="101"/>
      <c r="DMC264" s="101"/>
      <c r="DMD264" s="101"/>
      <c r="DME264" s="101"/>
      <c r="DMF264" s="101"/>
      <c r="DMG264" s="101"/>
      <c r="DMH264" s="101"/>
      <c r="DMI264" s="101"/>
      <c r="DMJ264" s="101"/>
      <c r="DMK264" s="101"/>
      <c r="DML264" s="101"/>
      <c r="DMM264" s="101"/>
      <c r="DMN264" s="101"/>
      <c r="DMO264" s="101"/>
      <c r="DMP264" s="101"/>
      <c r="DMQ264" s="101"/>
      <c r="DMR264" s="101"/>
      <c r="DMS264" s="101"/>
      <c r="DMT264" s="101"/>
      <c r="DMU264" s="101"/>
      <c r="DMV264" s="101"/>
      <c r="DMW264" s="101"/>
      <c r="DMX264" s="101"/>
      <c r="DMY264" s="101"/>
      <c r="DMZ264" s="101"/>
      <c r="DNA264" s="101"/>
      <c r="DNB264" s="101"/>
      <c r="DNC264" s="101"/>
      <c r="DND264" s="101"/>
      <c r="DNE264" s="101"/>
      <c r="DNF264" s="101"/>
      <c r="DNG264" s="101"/>
      <c r="DNH264" s="101"/>
      <c r="DNI264" s="101"/>
      <c r="DNJ264" s="101"/>
      <c r="DNK264" s="101"/>
      <c r="DNL264" s="101"/>
      <c r="DNM264" s="101"/>
      <c r="DNN264" s="101"/>
      <c r="DNO264" s="101"/>
      <c r="DNP264" s="101"/>
      <c r="DNQ264" s="101"/>
      <c r="DNR264" s="101"/>
      <c r="DNS264" s="101"/>
      <c r="DNT264" s="101"/>
      <c r="DNU264" s="101"/>
      <c r="DNV264" s="101"/>
      <c r="DNW264" s="101"/>
      <c r="DNX264" s="101"/>
      <c r="DNY264" s="101"/>
      <c r="DNZ264" s="101"/>
      <c r="DOA264" s="101"/>
      <c r="DOB264" s="101"/>
      <c r="DOC264" s="101"/>
      <c r="DOD264" s="101"/>
      <c r="DOE264" s="101"/>
      <c r="DOF264" s="101"/>
      <c r="DOG264" s="101"/>
      <c r="DOH264" s="101"/>
      <c r="DOI264" s="101"/>
      <c r="DOJ264" s="101"/>
      <c r="DOK264" s="101"/>
      <c r="DOL264" s="101"/>
      <c r="DOM264" s="101"/>
      <c r="DON264" s="101"/>
      <c r="DOO264" s="101"/>
      <c r="DOP264" s="101"/>
      <c r="DOQ264" s="101"/>
      <c r="DOR264" s="101"/>
      <c r="DOS264" s="101"/>
      <c r="DOT264" s="101"/>
      <c r="DOU264" s="101"/>
      <c r="DOV264" s="101"/>
      <c r="DOW264" s="101"/>
      <c r="DOX264" s="101"/>
      <c r="DOY264" s="101"/>
      <c r="DOZ264" s="101"/>
      <c r="DPA264" s="101"/>
      <c r="DPB264" s="101"/>
      <c r="DPC264" s="101"/>
      <c r="DPD264" s="101"/>
      <c r="DPE264" s="101"/>
      <c r="DPF264" s="101"/>
      <c r="DPG264" s="101"/>
      <c r="DPH264" s="101"/>
      <c r="DPI264" s="101"/>
      <c r="DPJ264" s="101"/>
      <c r="DPK264" s="101"/>
      <c r="DPL264" s="101"/>
      <c r="DPM264" s="101"/>
      <c r="DPN264" s="101"/>
      <c r="DPO264" s="101"/>
      <c r="DPP264" s="101"/>
      <c r="DPQ264" s="101"/>
      <c r="DPR264" s="101"/>
      <c r="DPS264" s="101"/>
      <c r="DPT264" s="101"/>
      <c r="DPU264" s="101"/>
      <c r="DPV264" s="101"/>
      <c r="DPW264" s="101"/>
      <c r="DPX264" s="101"/>
      <c r="DPY264" s="101"/>
      <c r="DPZ264" s="101"/>
      <c r="DQA264" s="101"/>
      <c r="DQB264" s="101"/>
      <c r="DQC264" s="101"/>
      <c r="DQD264" s="101"/>
      <c r="DQE264" s="101"/>
      <c r="DQF264" s="101"/>
      <c r="DQG264" s="101"/>
      <c r="DQH264" s="101"/>
      <c r="DQI264" s="101"/>
      <c r="DQJ264" s="101"/>
      <c r="DQK264" s="101"/>
      <c r="DQL264" s="101"/>
      <c r="DQM264" s="101"/>
      <c r="DQN264" s="101"/>
      <c r="DQO264" s="101"/>
      <c r="DQP264" s="101"/>
      <c r="DQQ264" s="101"/>
      <c r="DQR264" s="101"/>
      <c r="DQS264" s="101"/>
      <c r="DQT264" s="101"/>
      <c r="DQU264" s="101"/>
      <c r="DQV264" s="101"/>
      <c r="DQW264" s="101"/>
      <c r="DQX264" s="101"/>
      <c r="DQY264" s="101"/>
      <c r="DQZ264" s="101"/>
      <c r="DRA264" s="101"/>
      <c r="DRB264" s="101"/>
      <c r="DRC264" s="101"/>
      <c r="DRD264" s="101"/>
      <c r="DRE264" s="101"/>
      <c r="DRF264" s="101"/>
      <c r="DRG264" s="101"/>
      <c r="DRH264" s="101"/>
      <c r="DRI264" s="101"/>
      <c r="DRJ264" s="101"/>
      <c r="DRK264" s="101"/>
      <c r="DRL264" s="101"/>
      <c r="DRM264" s="101"/>
      <c r="DRN264" s="101"/>
      <c r="DRO264" s="101"/>
      <c r="DRP264" s="101"/>
      <c r="DRQ264" s="101"/>
      <c r="DRR264" s="101"/>
      <c r="DRS264" s="101"/>
      <c r="DRT264" s="101"/>
      <c r="DRU264" s="101"/>
      <c r="DRV264" s="101"/>
      <c r="DRW264" s="101"/>
      <c r="DRX264" s="101"/>
      <c r="DRY264" s="101"/>
      <c r="DRZ264" s="101"/>
      <c r="DSA264" s="101"/>
      <c r="DSB264" s="101"/>
      <c r="DSC264" s="101"/>
      <c r="DSD264" s="101"/>
      <c r="DSE264" s="101"/>
      <c r="DSF264" s="101"/>
      <c r="DSG264" s="101"/>
      <c r="DSH264" s="101"/>
      <c r="DSI264" s="101"/>
      <c r="DSJ264" s="101"/>
      <c r="DSK264" s="101"/>
      <c r="DSL264" s="101"/>
      <c r="DSM264" s="101"/>
      <c r="DSN264" s="101"/>
      <c r="DSO264" s="101"/>
      <c r="DSP264" s="101"/>
      <c r="DSQ264" s="101"/>
      <c r="DSR264" s="101"/>
      <c r="DSS264" s="101"/>
      <c r="DST264" s="101"/>
      <c r="DSU264" s="101"/>
      <c r="DSV264" s="101"/>
      <c r="DSW264" s="101"/>
      <c r="DSX264" s="101"/>
      <c r="DSY264" s="101"/>
      <c r="DSZ264" s="101"/>
      <c r="DTA264" s="101"/>
      <c r="DTB264" s="101"/>
      <c r="DTC264" s="101"/>
      <c r="DTD264" s="101"/>
      <c r="DTE264" s="101"/>
      <c r="DTF264" s="101"/>
      <c r="DTG264" s="101"/>
      <c r="DTH264" s="101"/>
      <c r="DTI264" s="101"/>
      <c r="DTJ264" s="101"/>
      <c r="DTK264" s="101"/>
      <c r="DTL264" s="101"/>
      <c r="DTM264" s="101"/>
      <c r="DTN264" s="101"/>
      <c r="DTO264" s="101"/>
      <c r="DTP264" s="101"/>
      <c r="DTQ264" s="101"/>
      <c r="DTR264" s="101"/>
      <c r="DTS264" s="101"/>
      <c r="DTT264" s="101"/>
      <c r="DTU264" s="101"/>
      <c r="DTV264" s="101"/>
      <c r="DTW264" s="101"/>
      <c r="DTX264" s="101"/>
      <c r="DTY264" s="101"/>
      <c r="DTZ264" s="101"/>
      <c r="DUA264" s="101"/>
      <c r="DUB264" s="101"/>
      <c r="DUC264" s="101"/>
      <c r="DUD264" s="101"/>
      <c r="DUE264" s="101"/>
      <c r="DUF264" s="101"/>
      <c r="DUG264" s="101"/>
      <c r="DUH264" s="101"/>
      <c r="DUI264" s="101"/>
      <c r="DUJ264" s="101"/>
      <c r="DUK264" s="101"/>
      <c r="DUL264" s="101"/>
      <c r="DUM264" s="101"/>
      <c r="DUN264" s="101"/>
      <c r="DUO264" s="101"/>
      <c r="DUP264" s="101"/>
      <c r="DUQ264" s="101"/>
      <c r="DUR264" s="101"/>
      <c r="DUS264" s="101"/>
      <c r="DUT264" s="101"/>
      <c r="DUU264" s="101"/>
      <c r="DUV264" s="101"/>
      <c r="DUW264" s="101"/>
      <c r="DUX264" s="101"/>
      <c r="DUY264" s="101"/>
      <c r="DUZ264" s="101"/>
      <c r="DVA264" s="101"/>
      <c r="DVB264" s="101"/>
      <c r="DVC264" s="101"/>
      <c r="DVD264" s="101"/>
      <c r="DVE264" s="101"/>
      <c r="DVF264" s="101"/>
      <c r="DVG264" s="101"/>
      <c r="DVH264" s="101"/>
      <c r="DVI264" s="101"/>
      <c r="DVJ264" s="101"/>
      <c r="DVK264" s="101"/>
      <c r="DVL264" s="101"/>
      <c r="DVM264" s="101"/>
      <c r="DVN264" s="101"/>
      <c r="DVO264" s="101"/>
      <c r="DVP264" s="101"/>
      <c r="DVQ264" s="101"/>
      <c r="DVR264" s="101"/>
      <c r="DVS264" s="101"/>
      <c r="DVT264" s="101"/>
      <c r="DVU264" s="101"/>
      <c r="DVV264" s="101"/>
      <c r="DVW264" s="101"/>
      <c r="DVX264" s="101"/>
      <c r="DVY264" s="101"/>
      <c r="DVZ264" s="101"/>
      <c r="DWA264" s="101"/>
      <c r="DWB264" s="101"/>
      <c r="DWC264" s="101"/>
      <c r="DWD264" s="101"/>
      <c r="DWE264" s="101"/>
      <c r="DWF264" s="101"/>
      <c r="DWG264" s="101"/>
      <c r="DWH264" s="101"/>
      <c r="DWI264" s="101"/>
      <c r="DWJ264" s="101"/>
      <c r="DWK264" s="101"/>
      <c r="DWL264" s="101"/>
      <c r="DWM264" s="101"/>
      <c r="DWN264" s="101"/>
      <c r="DWO264" s="101"/>
      <c r="DWP264" s="101"/>
      <c r="DWQ264" s="101"/>
      <c r="DWR264" s="101"/>
      <c r="DWS264" s="101"/>
      <c r="DWT264" s="101"/>
      <c r="DWU264" s="101"/>
      <c r="DWV264" s="101"/>
      <c r="DWW264" s="101"/>
      <c r="DWX264" s="101"/>
      <c r="DWY264" s="101"/>
      <c r="DWZ264" s="101"/>
      <c r="DXA264" s="101"/>
      <c r="DXB264" s="101"/>
      <c r="DXC264" s="101"/>
      <c r="DXD264" s="101"/>
      <c r="DXE264" s="101"/>
      <c r="DXF264" s="101"/>
      <c r="DXG264" s="101"/>
      <c r="DXH264" s="101"/>
      <c r="DXI264" s="101"/>
      <c r="DXJ264" s="101"/>
      <c r="DXK264" s="101"/>
      <c r="DXL264" s="101"/>
      <c r="DXM264" s="101"/>
      <c r="DXN264" s="101"/>
      <c r="DXO264" s="101"/>
      <c r="DXP264" s="101"/>
      <c r="DXQ264" s="101"/>
      <c r="DXR264" s="101"/>
      <c r="DXS264" s="101"/>
      <c r="DXT264" s="101"/>
      <c r="DXU264" s="101"/>
      <c r="DXV264" s="101"/>
      <c r="DXW264" s="101"/>
      <c r="DXX264" s="101"/>
      <c r="DXY264" s="101"/>
      <c r="DXZ264" s="101"/>
      <c r="DYA264" s="101"/>
      <c r="DYB264" s="101"/>
      <c r="DYC264" s="101"/>
      <c r="DYD264" s="101"/>
      <c r="DYE264" s="101"/>
      <c r="DYF264" s="101"/>
      <c r="DYG264" s="101"/>
      <c r="DYH264" s="101"/>
      <c r="DYI264" s="101"/>
      <c r="DYJ264" s="101"/>
      <c r="DYK264" s="101"/>
      <c r="DYL264" s="101"/>
      <c r="DYM264" s="101"/>
      <c r="DYN264" s="101"/>
      <c r="DYO264" s="101"/>
      <c r="DYP264" s="101"/>
      <c r="DYQ264" s="101"/>
      <c r="DYR264" s="101"/>
      <c r="DYS264" s="101"/>
      <c r="DYT264" s="101"/>
      <c r="DYU264" s="101"/>
      <c r="DYV264" s="101"/>
      <c r="DYW264" s="101"/>
      <c r="DYX264" s="101"/>
      <c r="DYY264" s="101"/>
      <c r="DYZ264" s="101"/>
      <c r="DZA264" s="101"/>
      <c r="DZB264" s="101"/>
      <c r="DZC264" s="101"/>
      <c r="DZD264" s="101"/>
      <c r="DZE264" s="101"/>
      <c r="DZF264" s="101"/>
      <c r="DZG264" s="101"/>
      <c r="DZH264" s="101"/>
      <c r="DZI264" s="101"/>
      <c r="DZJ264" s="101"/>
      <c r="DZK264" s="101"/>
      <c r="DZL264" s="101"/>
      <c r="DZM264" s="101"/>
      <c r="DZN264" s="101"/>
      <c r="DZO264" s="101"/>
      <c r="DZP264" s="101"/>
      <c r="DZQ264" s="101"/>
      <c r="DZR264" s="101"/>
      <c r="DZS264" s="101"/>
      <c r="DZT264" s="101"/>
      <c r="DZU264" s="101"/>
      <c r="DZV264" s="101"/>
      <c r="DZW264" s="101"/>
      <c r="DZX264" s="101"/>
      <c r="DZY264" s="101"/>
      <c r="DZZ264" s="101"/>
      <c r="EAA264" s="101"/>
      <c r="EAB264" s="101"/>
      <c r="EAC264" s="101"/>
      <c r="EAD264" s="101"/>
      <c r="EAE264" s="101"/>
      <c r="EAF264" s="101"/>
      <c r="EAG264" s="101"/>
      <c r="EAH264" s="101"/>
      <c r="EAI264" s="101"/>
      <c r="EAJ264" s="101"/>
      <c r="EAK264" s="101"/>
      <c r="EAL264" s="101"/>
      <c r="EAM264" s="101"/>
      <c r="EAN264" s="101"/>
      <c r="EAO264" s="101"/>
      <c r="EAP264" s="101"/>
      <c r="EAQ264" s="101"/>
      <c r="EAR264" s="101"/>
      <c r="EAS264" s="101"/>
      <c r="EAT264" s="101"/>
      <c r="EAU264" s="101"/>
      <c r="EAV264" s="101"/>
      <c r="EAW264" s="101"/>
      <c r="EAX264" s="101"/>
      <c r="EAY264" s="101"/>
      <c r="EAZ264" s="101"/>
      <c r="EBA264" s="101"/>
      <c r="EBB264" s="101"/>
      <c r="EBC264" s="101"/>
      <c r="EBD264" s="101"/>
      <c r="EBE264" s="101"/>
      <c r="EBF264" s="101"/>
      <c r="EBG264" s="101"/>
      <c r="EBH264" s="101"/>
      <c r="EBI264" s="101"/>
      <c r="EBJ264" s="101"/>
      <c r="EBK264" s="101"/>
      <c r="EBL264" s="101"/>
      <c r="EBM264" s="101"/>
      <c r="EBN264" s="101"/>
      <c r="EBO264" s="101"/>
      <c r="EBP264" s="101"/>
      <c r="EBQ264" s="101"/>
      <c r="EBR264" s="101"/>
      <c r="EBS264" s="101"/>
      <c r="EBT264" s="101"/>
      <c r="EBU264" s="101"/>
      <c r="EBV264" s="101"/>
      <c r="EBW264" s="101"/>
      <c r="EBX264" s="101"/>
      <c r="EBY264" s="101"/>
      <c r="EBZ264" s="101"/>
      <c r="ECA264" s="101"/>
      <c r="ECB264" s="101"/>
      <c r="ECC264" s="101"/>
      <c r="ECD264" s="101"/>
      <c r="ECE264" s="101"/>
      <c r="ECF264" s="101"/>
      <c r="ECG264" s="101"/>
      <c r="ECH264" s="101"/>
      <c r="ECI264" s="101"/>
      <c r="ECJ264" s="101"/>
      <c r="ECK264" s="101"/>
      <c r="ECL264" s="101"/>
      <c r="ECM264" s="101"/>
      <c r="ECN264" s="101"/>
      <c r="ECO264" s="101"/>
      <c r="ECP264" s="101"/>
      <c r="ECQ264" s="101"/>
      <c r="ECR264" s="101"/>
      <c r="ECS264" s="101"/>
      <c r="ECT264" s="101"/>
      <c r="ECU264" s="101"/>
      <c r="ECV264" s="101"/>
      <c r="ECW264" s="101"/>
      <c r="ECX264" s="101"/>
      <c r="ECY264" s="101"/>
      <c r="ECZ264" s="101"/>
      <c r="EDA264" s="101"/>
      <c r="EDB264" s="101"/>
      <c r="EDC264" s="101"/>
      <c r="EDD264" s="101"/>
      <c r="EDE264" s="101"/>
      <c r="EDF264" s="101"/>
      <c r="EDG264" s="101"/>
      <c r="EDH264" s="101"/>
      <c r="EDI264" s="101"/>
      <c r="EDJ264" s="101"/>
      <c r="EDK264" s="101"/>
      <c r="EDL264" s="101"/>
      <c r="EDM264" s="101"/>
      <c r="EDN264" s="101"/>
      <c r="EDO264" s="101"/>
      <c r="EDP264" s="101"/>
      <c r="EDQ264" s="101"/>
      <c r="EDR264" s="101"/>
      <c r="EDS264" s="101"/>
      <c r="EDT264" s="101"/>
      <c r="EDU264" s="101"/>
      <c r="EDV264" s="101"/>
      <c r="EDW264" s="101"/>
      <c r="EDX264" s="101"/>
      <c r="EDY264" s="101"/>
      <c r="EDZ264" s="101"/>
      <c r="EEA264" s="101"/>
      <c r="EEB264" s="101"/>
      <c r="EEC264" s="101"/>
      <c r="EED264" s="101"/>
      <c r="EEE264" s="101"/>
      <c r="EEF264" s="101"/>
      <c r="EEG264" s="101"/>
      <c r="EEH264" s="101"/>
      <c r="EEI264" s="101"/>
      <c r="EEJ264" s="101"/>
      <c r="EEK264" s="101"/>
      <c r="EEL264" s="101"/>
      <c r="EEM264" s="101"/>
      <c r="EEN264" s="101"/>
      <c r="EEO264" s="101"/>
      <c r="EEP264" s="101"/>
      <c r="EEQ264" s="101"/>
      <c r="EER264" s="101"/>
      <c r="EES264" s="101"/>
      <c r="EET264" s="101"/>
      <c r="EEU264" s="101"/>
      <c r="EEV264" s="101"/>
      <c r="EEW264" s="101"/>
      <c r="EEX264" s="101"/>
      <c r="EEY264" s="101"/>
      <c r="EEZ264" s="101"/>
      <c r="EFA264" s="101"/>
      <c r="EFB264" s="101"/>
      <c r="EFC264" s="101"/>
      <c r="EFD264" s="101"/>
      <c r="EFE264" s="101"/>
      <c r="EFF264" s="101"/>
      <c r="EFG264" s="101"/>
      <c r="EFH264" s="101"/>
      <c r="EFI264" s="101"/>
      <c r="EFJ264" s="101"/>
      <c r="EFK264" s="101"/>
      <c r="EFL264" s="101"/>
      <c r="EFM264" s="101"/>
      <c r="EFN264" s="101"/>
      <c r="EFO264" s="101"/>
      <c r="EFP264" s="101"/>
      <c r="EFQ264" s="101"/>
      <c r="EFR264" s="101"/>
      <c r="EFS264" s="101"/>
      <c r="EFT264" s="101"/>
      <c r="EFU264" s="101"/>
      <c r="EFV264" s="101"/>
      <c r="EFW264" s="101"/>
      <c r="EFX264" s="101"/>
      <c r="EFY264" s="101"/>
      <c r="EFZ264" s="101"/>
      <c r="EGA264" s="101"/>
      <c r="EGB264" s="101"/>
      <c r="EGC264" s="101"/>
      <c r="EGD264" s="101"/>
      <c r="EGE264" s="101"/>
      <c r="EGF264" s="101"/>
      <c r="EGG264" s="101"/>
      <c r="EGH264" s="101"/>
      <c r="EGI264" s="101"/>
      <c r="EGJ264" s="101"/>
      <c r="EGK264" s="101"/>
      <c r="EGL264" s="101"/>
      <c r="EGM264" s="101"/>
      <c r="EGN264" s="101"/>
      <c r="EGO264" s="101"/>
      <c r="EGP264" s="101"/>
      <c r="EGQ264" s="101"/>
      <c r="EGR264" s="101"/>
      <c r="EGS264" s="101"/>
      <c r="EGT264" s="101"/>
      <c r="EGU264" s="101"/>
      <c r="EGV264" s="101"/>
      <c r="EGW264" s="101"/>
      <c r="EGX264" s="101"/>
      <c r="EGY264" s="101"/>
      <c r="EGZ264" s="101"/>
      <c r="EHA264" s="101"/>
      <c r="EHB264" s="101"/>
      <c r="EHC264" s="101"/>
      <c r="EHD264" s="101"/>
      <c r="EHE264" s="101"/>
      <c r="EHF264" s="101"/>
      <c r="EHG264" s="101"/>
      <c r="EHH264" s="101"/>
      <c r="EHI264" s="101"/>
      <c r="EHJ264" s="101"/>
      <c r="EHK264" s="101"/>
      <c r="EHL264" s="101"/>
      <c r="EHM264" s="101"/>
      <c r="EHN264" s="101"/>
      <c r="EHO264" s="101"/>
      <c r="EHP264" s="101"/>
      <c r="EHQ264" s="101"/>
      <c r="EHR264" s="101"/>
      <c r="EHS264" s="101"/>
      <c r="EHT264" s="101"/>
      <c r="EHU264" s="101"/>
      <c r="EHV264" s="101"/>
      <c r="EHW264" s="101"/>
      <c r="EHX264" s="101"/>
      <c r="EHY264" s="101"/>
      <c r="EHZ264" s="101"/>
      <c r="EIA264" s="101"/>
      <c r="EIB264" s="101"/>
      <c r="EIC264" s="101"/>
      <c r="EID264" s="101"/>
      <c r="EIE264" s="101"/>
      <c r="EIF264" s="101"/>
      <c r="EIG264" s="101"/>
      <c r="EIH264" s="101"/>
      <c r="EII264" s="101"/>
      <c r="EIJ264" s="101"/>
      <c r="EIK264" s="101"/>
      <c r="EIL264" s="101"/>
      <c r="EIM264" s="101"/>
      <c r="EIN264" s="101"/>
      <c r="EIO264" s="101"/>
      <c r="EIP264" s="101"/>
      <c r="EIQ264" s="101"/>
      <c r="EIR264" s="101"/>
      <c r="EIS264" s="101"/>
      <c r="EIT264" s="101"/>
      <c r="EIU264" s="101"/>
      <c r="EIV264" s="101"/>
      <c r="EIW264" s="101"/>
      <c r="EIX264" s="101"/>
      <c r="EIY264" s="101"/>
      <c r="EIZ264" s="101"/>
      <c r="EJA264" s="101"/>
      <c r="EJB264" s="101"/>
      <c r="EJC264" s="101"/>
      <c r="EJD264" s="101"/>
      <c r="EJE264" s="101"/>
      <c r="EJF264" s="101"/>
      <c r="EJG264" s="101"/>
      <c r="EJH264" s="101"/>
      <c r="EJI264" s="101"/>
      <c r="EJJ264" s="101"/>
      <c r="EJK264" s="101"/>
      <c r="EJL264" s="101"/>
      <c r="EJM264" s="101"/>
      <c r="EJN264" s="101"/>
      <c r="EJO264" s="101"/>
      <c r="EJP264" s="101"/>
      <c r="EJQ264" s="101"/>
      <c r="EJR264" s="101"/>
      <c r="EJS264" s="101"/>
      <c r="EJT264" s="101"/>
      <c r="EJU264" s="101"/>
      <c r="EJV264" s="101"/>
      <c r="EJW264" s="101"/>
      <c r="EJX264" s="101"/>
      <c r="EJY264" s="101"/>
      <c r="EJZ264" s="101"/>
      <c r="EKA264" s="101"/>
      <c r="EKB264" s="101"/>
      <c r="EKC264" s="101"/>
      <c r="EKD264" s="101"/>
      <c r="EKE264" s="101"/>
      <c r="EKF264" s="101"/>
      <c r="EKG264" s="101"/>
      <c r="EKH264" s="101"/>
      <c r="EKI264" s="101"/>
      <c r="EKJ264" s="101"/>
      <c r="EKK264" s="101"/>
      <c r="EKL264" s="101"/>
      <c r="EKM264" s="101"/>
      <c r="EKN264" s="101"/>
      <c r="EKO264" s="101"/>
      <c r="EKP264" s="101"/>
      <c r="EKQ264" s="101"/>
      <c r="EKR264" s="101"/>
      <c r="EKS264" s="101"/>
      <c r="EKT264" s="101"/>
      <c r="EKU264" s="101"/>
      <c r="EKV264" s="101"/>
      <c r="EKW264" s="101"/>
      <c r="EKX264" s="101"/>
      <c r="EKY264" s="101"/>
      <c r="EKZ264" s="101"/>
      <c r="ELA264" s="101"/>
      <c r="ELB264" s="101"/>
      <c r="ELC264" s="101"/>
      <c r="ELD264" s="101"/>
      <c r="ELE264" s="101"/>
      <c r="ELF264" s="101"/>
      <c r="ELG264" s="101"/>
      <c r="ELH264" s="101"/>
      <c r="ELI264" s="101"/>
      <c r="ELJ264" s="101"/>
      <c r="ELK264" s="101"/>
      <c r="ELL264" s="101"/>
      <c r="ELM264" s="101"/>
      <c r="ELN264" s="101"/>
      <c r="ELO264" s="101"/>
      <c r="ELP264" s="101"/>
      <c r="ELQ264" s="101"/>
      <c r="ELR264" s="101"/>
      <c r="ELS264" s="101"/>
      <c r="ELT264" s="101"/>
      <c r="ELU264" s="101"/>
      <c r="ELV264" s="101"/>
      <c r="ELW264" s="101"/>
      <c r="ELX264" s="101"/>
      <c r="ELY264" s="101"/>
      <c r="ELZ264" s="101"/>
      <c r="EMA264" s="101"/>
      <c r="EMB264" s="101"/>
      <c r="EMC264" s="101"/>
      <c r="EMD264" s="101"/>
      <c r="EME264" s="101"/>
      <c r="EMF264" s="101"/>
      <c r="EMG264" s="101"/>
      <c r="EMH264" s="101"/>
      <c r="EMI264" s="101"/>
      <c r="EMJ264" s="101"/>
      <c r="EMK264" s="101"/>
      <c r="EML264" s="101"/>
      <c r="EMM264" s="101"/>
      <c r="EMN264" s="101"/>
      <c r="EMO264" s="101"/>
      <c r="EMP264" s="101"/>
      <c r="EMQ264" s="101"/>
      <c r="EMR264" s="101"/>
      <c r="EMS264" s="101"/>
      <c r="EMT264" s="101"/>
      <c r="EMU264" s="101"/>
      <c r="EMV264" s="101"/>
      <c r="EMW264" s="101"/>
      <c r="EMX264" s="101"/>
      <c r="EMY264" s="101"/>
      <c r="EMZ264" s="101"/>
      <c r="ENA264" s="101"/>
      <c r="ENB264" s="101"/>
      <c r="ENC264" s="101"/>
      <c r="END264" s="101"/>
      <c r="ENE264" s="101"/>
      <c r="ENF264" s="101"/>
      <c r="ENG264" s="101"/>
      <c r="ENH264" s="101"/>
      <c r="ENI264" s="101"/>
      <c r="ENJ264" s="101"/>
      <c r="ENK264" s="101"/>
      <c r="ENL264" s="101"/>
      <c r="ENM264" s="101"/>
      <c r="ENN264" s="101"/>
      <c r="ENO264" s="101"/>
      <c r="ENP264" s="101"/>
      <c r="ENQ264" s="101"/>
      <c r="ENR264" s="101"/>
      <c r="ENS264" s="101"/>
      <c r="ENT264" s="101"/>
      <c r="ENU264" s="101"/>
      <c r="ENV264" s="101"/>
      <c r="ENW264" s="101"/>
      <c r="ENX264" s="101"/>
      <c r="ENY264" s="101"/>
      <c r="ENZ264" s="101"/>
      <c r="EOA264" s="101"/>
      <c r="EOB264" s="101"/>
      <c r="EOC264" s="101"/>
      <c r="EOD264" s="101"/>
      <c r="EOE264" s="101"/>
      <c r="EOF264" s="101"/>
      <c r="EOG264" s="101"/>
      <c r="EOH264" s="101"/>
      <c r="EOI264" s="101"/>
      <c r="EOJ264" s="101"/>
      <c r="EOK264" s="101"/>
      <c r="EOL264" s="101"/>
      <c r="EOM264" s="101"/>
      <c r="EON264" s="101"/>
      <c r="EOO264" s="101"/>
      <c r="EOP264" s="101"/>
      <c r="EOQ264" s="101"/>
      <c r="EOR264" s="101"/>
      <c r="EOS264" s="101"/>
      <c r="EOT264" s="101"/>
      <c r="EOU264" s="101"/>
      <c r="EOV264" s="101"/>
      <c r="EOW264" s="101"/>
      <c r="EOX264" s="101"/>
      <c r="EOY264" s="101"/>
      <c r="EOZ264" s="101"/>
      <c r="EPA264" s="101"/>
      <c r="EPB264" s="101"/>
      <c r="EPC264" s="101"/>
      <c r="EPD264" s="101"/>
      <c r="EPE264" s="101"/>
      <c r="EPF264" s="101"/>
      <c r="EPG264" s="101"/>
      <c r="EPH264" s="101"/>
      <c r="EPI264" s="101"/>
      <c r="EPJ264" s="101"/>
      <c r="EPK264" s="101"/>
      <c r="EPL264" s="101"/>
      <c r="EPM264" s="101"/>
      <c r="EPN264" s="101"/>
      <c r="EPO264" s="101"/>
      <c r="EPP264" s="101"/>
      <c r="EPQ264" s="101"/>
      <c r="EPR264" s="101"/>
      <c r="EPS264" s="101"/>
      <c r="EPT264" s="101"/>
      <c r="EPU264" s="101"/>
      <c r="EPV264" s="101"/>
      <c r="EPW264" s="101"/>
      <c r="EPX264" s="101"/>
      <c r="EPY264" s="101"/>
      <c r="EPZ264" s="101"/>
      <c r="EQA264" s="101"/>
      <c r="EQB264" s="101"/>
      <c r="EQC264" s="101"/>
      <c r="EQD264" s="101"/>
      <c r="EQE264" s="101"/>
      <c r="EQF264" s="101"/>
      <c r="EQG264" s="101"/>
      <c r="EQH264" s="101"/>
      <c r="EQI264" s="101"/>
      <c r="EQJ264" s="101"/>
      <c r="EQK264" s="101"/>
      <c r="EQL264" s="101"/>
      <c r="EQM264" s="101"/>
      <c r="EQN264" s="101"/>
      <c r="EQO264" s="101"/>
      <c r="EQP264" s="101"/>
      <c r="EQQ264" s="101"/>
      <c r="EQR264" s="101"/>
      <c r="EQS264" s="101"/>
      <c r="EQT264" s="101"/>
      <c r="EQU264" s="101"/>
      <c r="EQV264" s="101"/>
      <c r="EQW264" s="101"/>
      <c r="EQX264" s="101"/>
      <c r="EQY264" s="101"/>
      <c r="EQZ264" s="101"/>
      <c r="ERA264" s="101"/>
      <c r="ERB264" s="101"/>
      <c r="ERC264" s="101"/>
      <c r="ERD264" s="101"/>
      <c r="ERE264" s="101"/>
      <c r="ERF264" s="101"/>
      <c r="ERG264" s="101"/>
      <c r="ERH264" s="101"/>
      <c r="ERI264" s="101"/>
      <c r="ERJ264" s="101"/>
      <c r="ERK264" s="101"/>
      <c r="ERL264" s="101"/>
      <c r="ERM264" s="101"/>
      <c r="ERN264" s="101"/>
      <c r="ERO264" s="101"/>
      <c r="ERP264" s="101"/>
      <c r="ERQ264" s="101"/>
      <c r="ERR264" s="101"/>
      <c r="ERS264" s="101"/>
      <c r="ERT264" s="101"/>
      <c r="ERU264" s="101"/>
      <c r="ERV264" s="101"/>
      <c r="ERW264" s="101"/>
      <c r="ERX264" s="101"/>
      <c r="ERY264" s="101"/>
      <c r="ERZ264" s="101"/>
      <c r="ESA264" s="101"/>
      <c r="ESB264" s="101"/>
      <c r="ESC264" s="101"/>
      <c r="ESD264" s="101"/>
      <c r="ESE264" s="101"/>
      <c r="ESF264" s="101"/>
      <c r="ESG264" s="101"/>
      <c r="ESH264" s="101"/>
      <c r="ESI264" s="101"/>
      <c r="ESJ264" s="101"/>
      <c r="ESK264" s="101"/>
      <c r="ESL264" s="101"/>
      <c r="ESM264" s="101"/>
      <c r="ESN264" s="101"/>
      <c r="ESO264" s="101"/>
      <c r="ESP264" s="101"/>
      <c r="ESQ264" s="101"/>
      <c r="ESR264" s="101"/>
      <c r="ESS264" s="101"/>
      <c r="EST264" s="101"/>
      <c r="ESU264" s="101"/>
      <c r="ESV264" s="101"/>
      <c r="ESW264" s="101"/>
      <c r="ESX264" s="101"/>
      <c r="ESY264" s="101"/>
      <c r="ESZ264" s="101"/>
      <c r="ETA264" s="101"/>
      <c r="ETB264" s="101"/>
      <c r="ETC264" s="101"/>
      <c r="ETD264" s="101"/>
      <c r="ETE264" s="101"/>
      <c r="ETF264" s="101"/>
      <c r="ETG264" s="101"/>
      <c r="ETH264" s="101"/>
      <c r="ETI264" s="101"/>
      <c r="ETJ264" s="101"/>
      <c r="ETK264" s="101"/>
      <c r="ETL264" s="101"/>
      <c r="ETM264" s="101"/>
      <c r="ETN264" s="101"/>
      <c r="ETO264" s="101"/>
      <c r="ETP264" s="101"/>
      <c r="ETQ264" s="101"/>
      <c r="ETR264" s="101"/>
      <c r="ETS264" s="101"/>
      <c r="ETT264" s="101"/>
      <c r="ETU264" s="101"/>
      <c r="ETV264" s="101"/>
      <c r="ETW264" s="101"/>
      <c r="ETX264" s="101"/>
      <c r="ETY264" s="101"/>
      <c r="ETZ264" s="101"/>
      <c r="EUA264" s="101"/>
      <c r="EUB264" s="101"/>
      <c r="EUC264" s="101"/>
      <c r="EUD264" s="101"/>
      <c r="EUE264" s="101"/>
      <c r="EUF264" s="101"/>
      <c r="EUG264" s="101"/>
      <c r="EUH264" s="101"/>
      <c r="EUI264" s="101"/>
      <c r="EUJ264" s="101"/>
      <c r="EUK264" s="101"/>
      <c r="EUL264" s="101"/>
      <c r="EUM264" s="101"/>
      <c r="EUN264" s="101"/>
      <c r="EUO264" s="101"/>
      <c r="EUP264" s="101"/>
      <c r="EUQ264" s="101"/>
      <c r="EUR264" s="101"/>
      <c r="EUS264" s="101"/>
      <c r="EUT264" s="101"/>
      <c r="EUU264" s="101"/>
      <c r="EUV264" s="101"/>
      <c r="EUW264" s="101"/>
      <c r="EUX264" s="101"/>
      <c r="EUY264" s="101"/>
      <c r="EUZ264" s="101"/>
      <c r="EVA264" s="101"/>
      <c r="EVB264" s="101"/>
      <c r="EVC264" s="101"/>
      <c r="EVD264" s="101"/>
      <c r="EVE264" s="101"/>
      <c r="EVF264" s="101"/>
      <c r="EVG264" s="101"/>
      <c r="EVH264" s="101"/>
      <c r="EVI264" s="101"/>
      <c r="EVJ264" s="101"/>
      <c r="EVK264" s="101"/>
      <c r="EVL264" s="101"/>
      <c r="EVM264" s="101"/>
      <c r="EVN264" s="101"/>
      <c r="EVO264" s="101"/>
      <c r="EVP264" s="101"/>
      <c r="EVQ264" s="101"/>
      <c r="EVR264" s="101"/>
      <c r="EVS264" s="101"/>
      <c r="EVT264" s="101"/>
      <c r="EVU264" s="101"/>
      <c r="EVV264" s="101"/>
      <c r="EVW264" s="101"/>
      <c r="EVX264" s="101"/>
      <c r="EVY264" s="101"/>
      <c r="EVZ264" s="101"/>
      <c r="EWA264" s="101"/>
      <c r="EWB264" s="101"/>
      <c r="EWC264" s="101"/>
      <c r="EWD264" s="101"/>
      <c r="EWE264" s="101"/>
      <c r="EWF264" s="101"/>
      <c r="EWG264" s="101"/>
      <c r="EWH264" s="101"/>
      <c r="EWI264" s="101"/>
      <c r="EWJ264" s="101"/>
      <c r="EWK264" s="101"/>
      <c r="EWL264" s="101"/>
      <c r="EWM264" s="101"/>
      <c r="EWN264" s="101"/>
      <c r="EWO264" s="101"/>
      <c r="EWP264" s="101"/>
      <c r="EWQ264" s="101"/>
      <c r="EWR264" s="101"/>
      <c r="EWS264" s="101"/>
      <c r="EWT264" s="101"/>
      <c r="EWU264" s="101"/>
      <c r="EWV264" s="101"/>
      <c r="EWW264" s="101"/>
      <c r="EWX264" s="101"/>
      <c r="EWY264" s="101"/>
      <c r="EWZ264" s="101"/>
      <c r="EXA264" s="101"/>
      <c r="EXB264" s="101"/>
      <c r="EXC264" s="101"/>
      <c r="EXD264" s="101"/>
      <c r="EXE264" s="101"/>
      <c r="EXF264" s="101"/>
      <c r="EXG264" s="101"/>
      <c r="EXH264" s="101"/>
      <c r="EXI264" s="101"/>
      <c r="EXJ264" s="101"/>
      <c r="EXK264" s="101"/>
      <c r="EXL264" s="101"/>
      <c r="EXM264" s="101"/>
      <c r="EXN264" s="101"/>
      <c r="EXO264" s="101"/>
      <c r="EXP264" s="101"/>
      <c r="EXQ264" s="101"/>
      <c r="EXR264" s="101"/>
      <c r="EXS264" s="101"/>
      <c r="EXT264" s="101"/>
      <c r="EXU264" s="101"/>
      <c r="EXV264" s="101"/>
      <c r="EXW264" s="101"/>
      <c r="EXX264" s="101"/>
      <c r="EXY264" s="101"/>
      <c r="EXZ264" s="101"/>
      <c r="EYA264" s="101"/>
      <c r="EYB264" s="101"/>
      <c r="EYC264" s="101"/>
      <c r="EYD264" s="101"/>
      <c r="EYE264" s="101"/>
      <c r="EYF264" s="101"/>
      <c r="EYG264" s="101"/>
      <c r="EYH264" s="101"/>
      <c r="EYI264" s="101"/>
      <c r="EYJ264" s="101"/>
      <c r="EYK264" s="101"/>
      <c r="EYL264" s="101"/>
      <c r="EYM264" s="101"/>
      <c r="EYN264" s="101"/>
      <c r="EYO264" s="101"/>
      <c r="EYP264" s="101"/>
      <c r="EYQ264" s="101"/>
      <c r="EYR264" s="101"/>
      <c r="EYS264" s="101"/>
      <c r="EYT264" s="101"/>
      <c r="EYU264" s="101"/>
      <c r="EYV264" s="101"/>
      <c r="EYW264" s="101"/>
      <c r="EYX264" s="101"/>
      <c r="EYY264" s="101"/>
      <c r="EYZ264" s="101"/>
      <c r="EZA264" s="101"/>
      <c r="EZB264" s="101"/>
      <c r="EZC264" s="101"/>
      <c r="EZD264" s="101"/>
      <c r="EZE264" s="101"/>
      <c r="EZF264" s="101"/>
      <c r="EZG264" s="101"/>
      <c r="EZH264" s="101"/>
      <c r="EZI264" s="101"/>
      <c r="EZJ264" s="101"/>
      <c r="EZK264" s="101"/>
      <c r="EZL264" s="101"/>
      <c r="EZM264" s="101"/>
      <c r="EZN264" s="101"/>
      <c r="EZO264" s="101"/>
      <c r="EZP264" s="101"/>
      <c r="EZQ264" s="101"/>
      <c r="EZR264" s="101"/>
      <c r="EZS264" s="101"/>
      <c r="EZT264" s="101"/>
      <c r="EZU264" s="101"/>
      <c r="EZV264" s="101"/>
      <c r="EZW264" s="101"/>
      <c r="EZX264" s="101"/>
      <c r="EZY264" s="101"/>
      <c r="EZZ264" s="101"/>
      <c r="FAA264" s="101"/>
      <c r="FAB264" s="101"/>
      <c r="FAC264" s="101"/>
      <c r="FAD264" s="101"/>
      <c r="FAE264" s="101"/>
      <c r="FAF264" s="101"/>
      <c r="FAG264" s="101"/>
      <c r="FAH264" s="101"/>
      <c r="FAI264" s="101"/>
      <c r="FAJ264" s="101"/>
      <c r="FAK264" s="101"/>
      <c r="FAL264" s="101"/>
      <c r="FAM264" s="101"/>
      <c r="FAN264" s="101"/>
      <c r="FAO264" s="101"/>
      <c r="FAP264" s="101"/>
      <c r="FAQ264" s="101"/>
      <c r="FAR264" s="101"/>
      <c r="FAS264" s="101"/>
      <c r="FAT264" s="101"/>
      <c r="FAU264" s="101"/>
      <c r="FAV264" s="101"/>
      <c r="FAW264" s="101"/>
      <c r="FAX264" s="101"/>
      <c r="FAY264" s="101"/>
      <c r="FAZ264" s="101"/>
      <c r="FBA264" s="101"/>
      <c r="FBB264" s="101"/>
      <c r="FBC264" s="101"/>
      <c r="FBD264" s="101"/>
      <c r="FBE264" s="101"/>
      <c r="FBF264" s="101"/>
      <c r="FBG264" s="101"/>
      <c r="FBH264" s="101"/>
      <c r="FBI264" s="101"/>
      <c r="FBJ264" s="101"/>
      <c r="FBK264" s="101"/>
      <c r="FBL264" s="101"/>
      <c r="FBM264" s="101"/>
      <c r="FBN264" s="101"/>
      <c r="FBO264" s="101"/>
      <c r="FBP264" s="101"/>
      <c r="FBQ264" s="101"/>
      <c r="FBR264" s="101"/>
      <c r="FBS264" s="101"/>
      <c r="FBT264" s="101"/>
      <c r="FBU264" s="101"/>
      <c r="FBV264" s="101"/>
      <c r="FBW264" s="101"/>
      <c r="FBX264" s="101"/>
      <c r="FBY264" s="101"/>
      <c r="FBZ264" s="101"/>
      <c r="FCA264" s="101"/>
      <c r="FCB264" s="101"/>
      <c r="FCC264" s="101"/>
      <c r="FCD264" s="101"/>
      <c r="FCE264" s="101"/>
      <c r="FCF264" s="101"/>
      <c r="FCG264" s="101"/>
      <c r="FCH264" s="101"/>
      <c r="FCI264" s="101"/>
      <c r="FCJ264" s="101"/>
      <c r="FCK264" s="101"/>
      <c r="FCL264" s="101"/>
      <c r="FCM264" s="101"/>
      <c r="FCN264" s="101"/>
      <c r="FCO264" s="101"/>
      <c r="FCP264" s="101"/>
      <c r="FCQ264" s="101"/>
      <c r="FCR264" s="101"/>
      <c r="FCS264" s="101"/>
      <c r="FCT264" s="101"/>
      <c r="FCU264" s="101"/>
      <c r="FCV264" s="101"/>
      <c r="FCW264" s="101"/>
      <c r="FCX264" s="101"/>
      <c r="FCY264" s="101"/>
      <c r="FCZ264" s="101"/>
      <c r="FDA264" s="101"/>
      <c r="FDB264" s="101"/>
      <c r="FDC264" s="101"/>
      <c r="FDD264" s="101"/>
      <c r="FDE264" s="101"/>
      <c r="FDF264" s="101"/>
      <c r="FDG264" s="101"/>
      <c r="FDH264" s="101"/>
      <c r="FDI264" s="101"/>
      <c r="FDJ264" s="101"/>
      <c r="FDK264" s="101"/>
      <c r="FDL264" s="101"/>
      <c r="FDM264" s="101"/>
      <c r="FDN264" s="101"/>
      <c r="FDO264" s="101"/>
      <c r="FDP264" s="101"/>
      <c r="FDQ264" s="101"/>
      <c r="FDR264" s="101"/>
      <c r="FDS264" s="101"/>
      <c r="FDT264" s="101"/>
      <c r="FDU264" s="101"/>
      <c r="FDV264" s="101"/>
      <c r="FDW264" s="101"/>
      <c r="FDX264" s="101"/>
      <c r="FDY264" s="101"/>
      <c r="FDZ264" s="101"/>
      <c r="FEA264" s="101"/>
      <c r="FEB264" s="101"/>
      <c r="FEC264" s="101"/>
      <c r="FED264" s="101"/>
      <c r="FEE264" s="101"/>
      <c r="FEF264" s="101"/>
      <c r="FEG264" s="101"/>
      <c r="FEH264" s="101"/>
      <c r="FEI264" s="101"/>
      <c r="FEJ264" s="101"/>
      <c r="FEK264" s="101"/>
      <c r="FEL264" s="101"/>
      <c r="FEM264" s="101"/>
      <c r="FEN264" s="101"/>
      <c r="FEO264" s="101"/>
      <c r="FEP264" s="101"/>
      <c r="FEQ264" s="101"/>
      <c r="FER264" s="101"/>
      <c r="FES264" s="101"/>
      <c r="FET264" s="101"/>
      <c r="FEU264" s="101"/>
      <c r="FEV264" s="101"/>
      <c r="FEW264" s="101"/>
      <c r="FEX264" s="101"/>
      <c r="FEY264" s="101"/>
      <c r="FEZ264" s="101"/>
      <c r="FFA264" s="101"/>
      <c r="FFB264" s="101"/>
      <c r="FFC264" s="101"/>
      <c r="FFD264" s="101"/>
      <c r="FFE264" s="101"/>
      <c r="FFF264" s="101"/>
      <c r="FFG264" s="101"/>
      <c r="FFH264" s="101"/>
      <c r="FFI264" s="101"/>
      <c r="FFJ264" s="101"/>
      <c r="FFK264" s="101"/>
      <c r="FFL264" s="101"/>
      <c r="FFM264" s="101"/>
      <c r="FFN264" s="101"/>
      <c r="FFO264" s="101"/>
      <c r="FFP264" s="101"/>
      <c r="FFQ264" s="101"/>
      <c r="FFR264" s="101"/>
      <c r="FFS264" s="101"/>
      <c r="FFT264" s="101"/>
      <c r="FFU264" s="101"/>
      <c r="FFV264" s="101"/>
      <c r="FFW264" s="101"/>
      <c r="FFX264" s="101"/>
      <c r="FFY264" s="101"/>
      <c r="FFZ264" s="101"/>
      <c r="FGA264" s="101"/>
      <c r="FGB264" s="101"/>
      <c r="FGC264" s="101"/>
      <c r="FGD264" s="101"/>
      <c r="FGE264" s="101"/>
      <c r="FGF264" s="101"/>
      <c r="FGG264" s="101"/>
      <c r="FGH264" s="101"/>
      <c r="FGI264" s="101"/>
      <c r="FGJ264" s="101"/>
      <c r="FGK264" s="101"/>
      <c r="FGL264" s="101"/>
      <c r="FGM264" s="101"/>
      <c r="FGN264" s="101"/>
      <c r="FGO264" s="101"/>
      <c r="FGP264" s="101"/>
      <c r="FGQ264" s="101"/>
      <c r="FGR264" s="101"/>
      <c r="FGS264" s="101"/>
      <c r="FGT264" s="101"/>
      <c r="FGU264" s="101"/>
      <c r="FGV264" s="101"/>
      <c r="FGW264" s="101"/>
      <c r="FGX264" s="101"/>
      <c r="FGY264" s="101"/>
      <c r="FGZ264" s="101"/>
      <c r="FHA264" s="101"/>
      <c r="FHB264" s="101"/>
      <c r="FHC264" s="101"/>
      <c r="FHD264" s="101"/>
      <c r="FHE264" s="101"/>
      <c r="FHF264" s="101"/>
      <c r="FHG264" s="101"/>
      <c r="FHH264" s="101"/>
      <c r="FHI264" s="101"/>
      <c r="FHJ264" s="101"/>
      <c r="FHK264" s="101"/>
      <c r="FHL264" s="101"/>
      <c r="FHM264" s="101"/>
      <c r="FHN264" s="101"/>
      <c r="FHO264" s="101"/>
      <c r="FHP264" s="101"/>
      <c r="FHQ264" s="101"/>
      <c r="FHR264" s="101"/>
      <c r="FHS264" s="101"/>
      <c r="FHT264" s="101"/>
      <c r="FHU264" s="101"/>
      <c r="FHV264" s="101"/>
      <c r="FHW264" s="101"/>
      <c r="FHX264" s="101"/>
      <c r="FHY264" s="101"/>
      <c r="FHZ264" s="101"/>
      <c r="FIA264" s="101"/>
      <c r="FIB264" s="101"/>
      <c r="FIC264" s="101"/>
      <c r="FID264" s="101"/>
      <c r="FIE264" s="101"/>
      <c r="FIF264" s="101"/>
      <c r="FIG264" s="101"/>
      <c r="FIH264" s="101"/>
      <c r="FII264" s="101"/>
      <c r="FIJ264" s="101"/>
      <c r="FIK264" s="101"/>
      <c r="FIL264" s="101"/>
      <c r="FIM264" s="101"/>
      <c r="FIN264" s="101"/>
      <c r="FIO264" s="101"/>
      <c r="FIP264" s="101"/>
      <c r="FIQ264" s="101"/>
      <c r="FIR264" s="101"/>
      <c r="FIS264" s="101"/>
      <c r="FIT264" s="101"/>
      <c r="FIU264" s="101"/>
      <c r="FIV264" s="101"/>
      <c r="FIW264" s="101"/>
      <c r="FIX264" s="101"/>
      <c r="FIY264" s="101"/>
      <c r="FIZ264" s="101"/>
      <c r="FJA264" s="101"/>
      <c r="FJB264" s="101"/>
      <c r="FJC264" s="101"/>
      <c r="FJD264" s="101"/>
      <c r="FJE264" s="101"/>
      <c r="FJF264" s="101"/>
      <c r="FJG264" s="101"/>
      <c r="FJH264" s="101"/>
      <c r="FJI264" s="101"/>
      <c r="FJJ264" s="101"/>
      <c r="FJK264" s="101"/>
      <c r="FJL264" s="101"/>
      <c r="FJM264" s="101"/>
      <c r="FJN264" s="101"/>
      <c r="FJO264" s="101"/>
      <c r="FJP264" s="101"/>
      <c r="FJQ264" s="101"/>
      <c r="FJR264" s="101"/>
      <c r="FJS264" s="101"/>
      <c r="FJT264" s="101"/>
      <c r="FJU264" s="101"/>
      <c r="FJV264" s="101"/>
      <c r="FJW264" s="101"/>
      <c r="FJX264" s="101"/>
      <c r="FJY264" s="101"/>
      <c r="FJZ264" s="101"/>
      <c r="FKA264" s="101"/>
      <c r="FKB264" s="101"/>
      <c r="FKC264" s="101"/>
      <c r="FKD264" s="101"/>
      <c r="FKE264" s="101"/>
      <c r="FKF264" s="101"/>
      <c r="FKG264" s="101"/>
      <c r="FKH264" s="101"/>
      <c r="FKI264" s="101"/>
      <c r="FKJ264" s="101"/>
      <c r="FKK264" s="101"/>
      <c r="FKL264" s="101"/>
      <c r="FKM264" s="101"/>
      <c r="FKN264" s="101"/>
      <c r="FKO264" s="101"/>
      <c r="FKP264" s="101"/>
      <c r="FKQ264" s="101"/>
      <c r="FKR264" s="101"/>
      <c r="FKS264" s="101"/>
      <c r="FKT264" s="101"/>
      <c r="FKU264" s="101"/>
      <c r="FKV264" s="101"/>
      <c r="FKW264" s="101"/>
      <c r="FKX264" s="101"/>
      <c r="FKY264" s="101"/>
      <c r="FKZ264" s="101"/>
      <c r="FLA264" s="101"/>
      <c r="FLB264" s="101"/>
      <c r="FLC264" s="101"/>
      <c r="FLD264" s="101"/>
      <c r="FLE264" s="101"/>
      <c r="FLF264" s="101"/>
      <c r="FLG264" s="101"/>
      <c r="FLH264" s="101"/>
      <c r="FLI264" s="101"/>
      <c r="FLJ264" s="101"/>
      <c r="FLK264" s="101"/>
      <c r="FLL264" s="101"/>
      <c r="FLM264" s="101"/>
      <c r="FLN264" s="101"/>
      <c r="FLO264" s="101"/>
      <c r="FLP264" s="101"/>
      <c r="FLQ264" s="101"/>
      <c r="FLR264" s="101"/>
      <c r="FLS264" s="101"/>
      <c r="FLT264" s="101"/>
      <c r="FLU264" s="101"/>
      <c r="FLV264" s="101"/>
      <c r="FLW264" s="101"/>
      <c r="FLX264" s="101"/>
      <c r="FLY264" s="101"/>
      <c r="FLZ264" s="101"/>
      <c r="FMA264" s="101"/>
      <c r="FMB264" s="101"/>
      <c r="FMC264" s="101"/>
      <c r="FMD264" s="101"/>
      <c r="FME264" s="101"/>
      <c r="FMF264" s="101"/>
      <c r="FMG264" s="101"/>
      <c r="FMH264" s="101"/>
      <c r="FMI264" s="101"/>
      <c r="FMJ264" s="101"/>
      <c r="FMK264" s="101"/>
      <c r="FML264" s="101"/>
      <c r="FMM264" s="101"/>
      <c r="FMN264" s="101"/>
      <c r="FMO264" s="101"/>
      <c r="FMP264" s="101"/>
      <c r="FMQ264" s="101"/>
      <c r="FMR264" s="101"/>
      <c r="FMS264" s="101"/>
      <c r="FMT264" s="101"/>
      <c r="FMU264" s="101"/>
      <c r="FMV264" s="101"/>
      <c r="FMW264" s="101"/>
      <c r="FMX264" s="101"/>
      <c r="FMY264" s="101"/>
      <c r="FMZ264" s="101"/>
      <c r="FNA264" s="101"/>
      <c r="FNB264" s="101"/>
      <c r="FNC264" s="101"/>
      <c r="FND264" s="101"/>
      <c r="FNE264" s="101"/>
      <c r="FNF264" s="101"/>
      <c r="FNG264" s="101"/>
      <c r="FNH264" s="101"/>
      <c r="FNI264" s="101"/>
      <c r="FNJ264" s="101"/>
      <c r="FNK264" s="101"/>
      <c r="FNL264" s="101"/>
      <c r="FNM264" s="101"/>
      <c r="FNN264" s="101"/>
      <c r="FNO264" s="101"/>
      <c r="FNP264" s="101"/>
      <c r="FNQ264" s="101"/>
      <c r="FNR264" s="101"/>
      <c r="FNS264" s="101"/>
      <c r="FNT264" s="101"/>
      <c r="FNU264" s="101"/>
      <c r="FNV264" s="101"/>
      <c r="FNW264" s="101"/>
      <c r="FNX264" s="101"/>
      <c r="FNY264" s="101"/>
      <c r="FNZ264" s="101"/>
      <c r="FOA264" s="101"/>
      <c r="FOB264" s="101"/>
      <c r="FOC264" s="101"/>
      <c r="FOD264" s="101"/>
      <c r="FOE264" s="101"/>
      <c r="FOF264" s="101"/>
      <c r="FOG264" s="101"/>
      <c r="FOH264" s="101"/>
      <c r="FOI264" s="101"/>
      <c r="FOJ264" s="101"/>
      <c r="FOK264" s="101"/>
      <c r="FOL264" s="101"/>
      <c r="FOM264" s="101"/>
      <c r="FON264" s="101"/>
      <c r="FOO264" s="101"/>
      <c r="FOP264" s="101"/>
      <c r="FOQ264" s="101"/>
      <c r="FOR264" s="101"/>
      <c r="FOS264" s="101"/>
      <c r="FOT264" s="101"/>
      <c r="FOU264" s="101"/>
      <c r="FOV264" s="101"/>
      <c r="FOW264" s="101"/>
      <c r="FOX264" s="101"/>
      <c r="FOY264" s="101"/>
      <c r="FOZ264" s="101"/>
      <c r="FPA264" s="101"/>
      <c r="FPB264" s="101"/>
      <c r="FPC264" s="101"/>
      <c r="FPD264" s="101"/>
      <c r="FPE264" s="101"/>
      <c r="FPF264" s="101"/>
      <c r="FPG264" s="101"/>
      <c r="FPH264" s="101"/>
      <c r="FPI264" s="101"/>
      <c r="FPJ264" s="101"/>
      <c r="FPK264" s="101"/>
      <c r="FPL264" s="101"/>
      <c r="FPM264" s="101"/>
      <c r="FPN264" s="101"/>
      <c r="FPO264" s="101"/>
      <c r="FPP264" s="101"/>
      <c r="FPQ264" s="101"/>
      <c r="FPR264" s="101"/>
      <c r="FPS264" s="101"/>
      <c r="FPT264" s="101"/>
      <c r="FPU264" s="101"/>
      <c r="FPV264" s="101"/>
      <c r="FPW264" s="101"/>
      <c r="FPX264" s="101"/>
      <c r="FPY264" s="101"/>
      <c r="FPZ264" s="101"/>
      <c r="FQA264" s="101"/>
      <c r="FQB264" s="101"/>
      <c r="FQC264" s="101"/>
      <c r="FQD264" s="101"/>
      <c r="FQE264" s="101"/>
      <c r="FQF264" s="101"/>
      <c r="FQG264" s="101"/>
      <c r="FQH264" s="101"/>
      <c r="FQI264" s="101"/>
      <c r="FQJ264" s="101"/>
      <c r="FQK264" s="101"/>
      <c r="FQL264" s="101"/>
      <c r="FQM264" s="101"/>
      <c r="FQN264" s="101"/>
      <c r="FQO264" s="101"/>
      <c r="FQP264" s="101"/>
      <c r="FQQ264" s="101"/>
      <c r="FQR264" s="101"/>
      <c r="FQS264" s="101"/>
      <c r="FQT264" s="101"/>
      <c r="FQU264" s="101"/>
      <c r="FQV264" s="101"/>
      <c r="FQW264" s="101"/>
      <c r="FQX264" s="101"/>
      <c r="FQY264" s="101"/>
      <c r="FQZ264" s="101"/>
      <c r="FRA264" s="101"/>
      <c r="FRB264" s="101"/>
      <c r="FRC264" s="101"/>
      <c r="FRD264" s="101"/>
      <c r="FRE264" s="101"/>
      <c r="FRF264" s="101"/>
      <c r="FRG264" s="101"/>
      <c r="FRH264" s="101"/>
      <c r="FRI264" s="101"/>
      <c r="FRJ264" s="101"/>
      <c r="FRK264" s="101"/>
      <c r="FRL264" s="101"/>
      <c r="FRM264" s="101"/>
      <c r="FRN264" s="101"/>
      <c r="FRO264" s="101"/>
      <c r="FRP264" s="101"/>
      <c r="FRQ264" s="101"/>
      <c r="FRR264" s="101"/>
      <c r="FRS264" s="101"/>
      <c r="FRT264" s="101"/>
      <c r="FRU264" s="101"/>
      <c r="FRV264" s="101"/>
      <c r="FRW264" s="101"/>
      <c r="FRX264" s="101"/>
      <c r="FRY264" s="101"/>
      <c r="FRZ264" s="101"/>
      <c r="FSA264" s="101"/>
      <c r="FSB264" s="101"/>
      <c r="FSC264" s="101"/>
      <c r="FSD264" s="101"/>
      <c r="FSE264" s="101"/>
      <c r="FSF264" s="101"/>
      <c r="FSG264" s="101"/>
      <c r="FSH264" s="101"/>
      <c r="FSI264" s="101"/>
      <c r="FSJ264" s="101"/>
      <c r="FSK264" s="101"/>
      <c r="FSL264" s="101"/>
      <c r="FSM264" s="101"/>
      <c r="FSN264" s="101"/>
      <c r="FSO264" s="101"/>
      <c r="FSP264" s="101"/>
      <c r="FSQ264" s="101"/>
      <c r="FSR264" s="101"/>
      <c r="FSS264" s="101"/>
      <c r="FST264" s="101"/>
      <c r="FSU264" s="101"/>
      <c r="FSV264" s="101"/>
      <c r="FSW264" s="101"/>
      <c r="FSX264" s="101"/>
      <c r="FSY264" s="101"/>
      <c r="FSZ264" s="101"/>
      <c r="FTA264" s="101"/>
      <c r="FTB264" s="101"/>
      <c r="FTC264" s="101"/>
      <c r="FTD264" s="101"/>
      <c r="FTE264" s="101"/>
      <c r="FTF264" s="101"/>
      <c r="FTG264" s="101"/>
      <c r="FTH264" s="101"/>
      <c r="FTI264" s="101"/>
      <c r="FTJ264" s="101"/>
      <c r="FTK264" s="101"/>
      <c r="FTL264" s="101"/>
      <c r="FTM264" s="101"/>
      <c r="FTN264" s="101"/>
      <c r="FTO264" s="101"/>
      <c r="FTP264" s="101"/>
      <c r="FTQ264" s="101"/>
      <c r="FTR264" s="101"/>
      <c r="FTS264" s="101"/>
      <c r="FTT264" s="101"/>
      <c r="FTU264" s="101"/>
      <c r="FTV264" s="101"/>
      <c r="FTW264" s="101"/>
      <c r="FTX264" s="101"/>
      <c r="FTY264" s="101"/>
      <c r="FTZ264" s="101"/>
      <c r="FUA264" s="101"/>
      <c r="FUB264" s="101"/>
      <c r="FUC264" s="101"/>
      <c r="FUD264" s="101"/>
      <c r="FUE264" s="101"/>
      <c r="FUF264" s="101"/>
      <c r="FUG264" s="101"/>
      <c r="FUH264" s="101"/>
      <c r="FUI264" s="101"/>
      <c r="FUJ264" s="101"/>
      <c r="FUK264" s="101"/>
      <c r="FUL264" s="101"/>
      <c r="FUM264" s="101"/>
      <c r="FUN264" s="101"/>
      <c r="FUO264" s="101"/>
      <c r="FUP264" s="101"/>
      <c r="FUQ264" s="101"/>
      <c r="FUR264" s="101"/>
      <c r="FUS264" s="101"/>
      <c r="FUT264" s="101"/>
      <c r="FUU264" s="101"/>
      <c r="FUV264" s="101"/>
      <c r="FUW264" s="101"/>
      <c r="FUX264" s="101"/>
      <c r="FUY264" s="101"/>
      <c r="FUZ264" s="101"/>
      <c r="FVA264" s="101"/>
      <c r="FVB264" s="101"/>
      <c r="FVC264" s="101"/>
      <c r="FVD264" s="101"/>
      <c r="FVE264" s="101"/>
      <c r="FVF264" s="101"/>
      <c r="FVG264" s="101"/>
      <c r="FVH264" s="101"/>
      <c r="FVI264" s="101"/>
      <c r="FVJ264" s="101"/>
      <c r="FVK264" s="101"/>
      <c r="FVL264" s="101"/>
      <c r="FVM264" s="101"/>
      <c r="FVN264" s="101"/>
      <c r="FVO264" s="101"/>
      <c r="FVP264" s="101"/>
      <c r="FVQ264" s="101"/>
      <c r="FVR264" s="101"/>
      <c r="FVS264" s="101"/>
      <c r="FVT264" s="101"/>
      <c r="FVU264" s="101"/>
      <c r="FVV264" s="101"/>
      <c r="FVW264" s="101"/>
      <c r="FVX264" s="101"/>
      <c r="FVY264" s="101"/>
      <c r="FVZ264" s="101"/>
      <c r="FWA264" s="101"/>
      <c r="FWB264" s="101"/>
      <c r="FWC264" s="101"/>
      <c r="FWD264" s="101"/>
      <c r="FWE264" s="101"/>
      <c r="FWF264" s="101"/>
      <c r="FWG264" s="101"/>
      <c r="FWH264" s="101"/>
      <c r="FWI264" s="101"/>
      <c r="FWJ264" s="101"/>
      <c r="FWK264" s="101"/>
      <c r="FWL264" s="101"/>
      <c r="FWM264" s="101"/>
      <c r="FWN264" s="101"/>
      <c r="FWO264" s="101"/>
      <c r="FWP264" s="101"/>
      <c r="FWQ264" s="101"/>
      <c r="FWR264" s="101"/>
      <c r="FWS264" s="101"/>
      <c r="FWT264" s="101"/>
      <c r="FWU264" s="101"/>
      <c r="FWV264" s="101"/>
      <c r="FWW264" s="101"/>
      <c r="FWX264" s="101"/>
      <c r="FWY264" s="101"/>
      <c r="FWZ264" s="101"/>
      <c r="FXA264" s="101"/>
      <c r="FXB264" s="101"/>
      <c r="FXC264" s="101"/>
      <c r="FXD264" s="101"/>
      <c r="FXE264" s="101"/>
      <c r="FXF264" s="101"/>
      <c r="FXG264" s="101"/>
      <c r="FXH264" s="101"/>
      <c r="FXI264" s="101"/>
      <c r="FXJ264" s="101"/>
      <c r="FXK264" s="101"/>
      <c r="FXL264" s="101"/>
      <c r="FXM264" s="101"/>
      <c r="FXN264" s="101"/>
      <c r="FXO264" s="101"/>
      <c r="FXP264" s="101"/>
      <c r="FXQ264" s="101"/>
      <c r="FXR264" s="101"/>
      <c r="FXS264" s="101"/>
      <c r="FXT264" s="101"/>
      <c r="FXU264" s="101"/>
      <c r="FXV264" s="101"/>
      <c r="FXW264" s="101"/>
      <c r="FXX264" s="101"/>
      <c r="FXY264" s="101"/>
      <c r="FXZ264" s="101"/>
      <c r="FYA264" s="101"/>
      <c r="FYB264" s="101"/>
      <c r="FYC264" s="101"/>
      <c r="FYD264" s="101"/>
      <c r="FYE264" s="101"/>
      <c r="FYF264" s="101"/>
      <c r="FYG264" s="101"/>
      <c r="FYH264" s="101"/>
      <c r="FYI264" s="101"/>
      <c r="FYJ264" s="101"/>
      <c r="FYK264" s="101"/>
      <c r="FYL264" s="101"/>
      <c r="FYM264" s="101"/>
      <c r="FYN264" s="101"/>
      <c r="FYO264" s="101"/>
      <c r="FYP264" s="101"/>
      <c r="FYQ264" s="101"/>
      <c r="FYR264" s="101"/>
      <c r="FYS264" s="101"/>
      <c r="FYT264" s="101"/>
      <c r="FYU264" s="101"/>
      <c r="FYV264" s="101"/>
      <c r="FYW264" s="101"/>
      <c r="FYX264" s="101"/>
      <c r="FYY264" s="101"/>
      <c r="FYZ264" s="101"/>
      <c r="FZA264" s="101"/>
      <c r="FZB264" s="101"/>
      <c r="FZC264" s="101"/>
      <c r="FZD264" s="101"/>
      <c r="FZE264" s="101"/>
      <c r="FZF264" s="101"/>
      <c r="FZG264" s="101"/>
      <c r="FZH264" s="101"/>
      <c r="FZI264" s="101"/>
      <c r="FZJ264" s="101"/>
      <c r="FZK264" s="101"/>
      <c r="FZL264" s="101"/>
      <c r="FZM264" s="101"/>
      <c r="FZN264" s="101"/>
      <c r="FZO264" s="101"/>
      <c r="FZP264" s="101"/>
      <c r="FZQ264" s="101"/>
      <c r="FZR264" s="101"/>
      <c r="FZS264" s="101"/>
      <c r="FZT264" s="101"/>
      <c r="FZU264" s="101"/>
      <c r="FZV264" s="101"/>
      <c r="FZW264" s="101"/>
      <c r="FZX264" s="101"/>
      <c r="FZY264" s="101"/>
      <c r="FZZ264" s="101"/>
      <c r="GAA264" s="101"/>
      <c r="GAB264" s="101"/>
      <c r="GAC264" s="101"/>
      <c r="GAD264" s="101"/>
      <c r="GAE264" s="101"/>
      <c r="GAF264" s="101"/>
      <c r="GAG264" s="101"/>
      <c r="GAH264" s="101"/>
      <c r="GAI264" s="101"/>
      <c r="GAJ264" s="101"/>
      <c r="GAK264" s="101"/>
      <c r="GAL264" s="101"/>
      <c r="GAM264" s="101"/>
      <c r="GAN264" s="101"/>
      <c r="GAO264" s="101"/>
      <c r="GAP264" s="101"/>
      <c r="GAQ264" s="101"/>
      <c r="GAR264" s="101"/>
      <c r="GAS264" s="101"/>
      <c r="GAT264" s="101"/>
      <c r="GAU264" s="101"/>
      <c r="GAV264" s="101"/>
      <c r="GAW264" s="101"/>
      <c r="GAX264" s="101"/>
      <c r="GAY264" s="101"/>
      <c r="GAZ264" s="101"/>
      <c r="GBA264" s="101"/>
      <c r="GBB264" s="101"/>
      <c r="GBC264" s="101"/>
      <c r="GBD264" s="101"/>
      <c r="GBE264" s="101"/>
      <c r="GBF264" s="101"/>
      <c r="GBG264" s="101"/>
      <c r="GBH264" s="101"/>
      <c r="GBI264" s="101"/>
      <c r="GBJ264" s="101"/>
      <c r="GBK264" s="101"/>
      <c r="GBL264" s="101"/>
      <c r="GBM264" s="101"/>
      <c r="GBN264" s="101"/>
      <c r="GBO264" s="101"/>
      <c r="GBP264" s="101"/>
      <c r="GBQ264" s="101"/>
      <c r="GBR264" s="101"/>
      <c r="GBS264" s="101"/>
      <c r="GBT264" s="101"/>
      <c r="GBU264" s="101"/>
      <c r="GBV264" s="101"/>
      <c r="GBW264" s="101"/>
      <c r="GBX264" s="101"/>
      <c r="GBY264" s="101"/>
      <c r="GBZ264" s="101"/>
      <c r="GCA264" s="101"/>
      <c r="GCB264" s="101"/>
      <c r="GCC264" s="101"/>
      <c r="GCD264" s="101"/>
      <c r="GCE264" s="101"/>
      <c r="GCF264" s="101"/>
      <c r="GCG264" s="101"/>
      <c r="GCH264" s="101"/>
      <c r="GCI264" s="101"/>
      <c r="GCJ264" s="101"/>
      <c r="GCK264" s="101"/>
      <c r="GCL264" s="101"/>
      <c r="GCM264" s="101"/>
      <c r="GCN264" s="101"/>
      <c r="GCO264" s="101"/>
      <c r="GCP264" s="101"/>
      <c r="GCQ264" s="101"/>
      <c r="GCR264" s="101"/>
      <c r="GCS264" s="101"/>
      <c r="GCT264" s="101"/>
      <c r="GCU264" s="101"/>
      <c r="GCV264" s="101"/>
      <c r="GCW264" s="101"/>
      <c r="GCX264" s="101"/>
      <c r="GCY264" s="101"/>
      <c r="GCZ264" s="101"/>
      <c r="GDA264" s="101"/>
      <c r="GDB264" s="101"/>
      <c r="GDC264" s="101"/>
      <c r="GDD264" s="101"/>
      <c r="GDE264" s="101"/>
      <c r="GDF264" s="101"/>
      <c r="GDG264" s="101"/>
      <c r="GDH264" s="101"/>
      <c r="GDI264" s="101"/>
      <c r="GDJ264" s="101"/>
      <c r="GDK264" s="101"/>
      <c r="GDL264" s="101"/>
      <c r="GDM264" s="101"/>
      <c r="GDN264" s="101"/>
      <c r="GDO264" s="101"/>
      <c r="GDP264" s="101"/>
      <c r="GDQ264" s="101"/>
      <c r="GDR264" s="101"/>
      <c r="GDS264" s="101"/>
      <c r="GDT264" s="101"/>
      <c r="GDU264" s="101"/>
      <c r="GDV264" s="101"/>
      <c r="GDW264" s="101"/>
      <c r="GDX264" s="101"/>
      <c r="GDY264" s="101"/>
      <c r="GDZ264" s="101"/>
      <c r="GEA264" s="101"/>
      <c r="GEB264" s="101"/>
      <c r="GEC264" s="101"/>
      <c r="GED264" s="101"/>
      <c r="GEE264" s="101"/>
      <c r="GEF264" s="101"/>
      <c r="GEG264" s="101"/>
      <c r="GEH264" s="101"/>
      <c r="GEI264" s="101"/>
      <c r="GEJ264" s="101"/>
      <c r="GEK264" s="101"/>
      <c r="GEL264" s="101"/>
      <c r="GEM264" s="101"/>
      <c r="GEN264" s="101"/>
      <c r="GEO264" s="101"/>
      <c r="GEP264" s="101"/>
      <c r="GEQ264" s="101"/>
      <c r="GER264" s="101"/>
      <c r="GES264" s="101"/>
      <c r="GET264" s="101"/>
      <c r="GEU264" s="101"/>
      <c r="GEV264" s="101"/>
      <c r="GEW264" s="101"/>
      <c r="GEX264" s="101"/>
      <c r="GEY264" s="101"/>
      <c r="GEZ264" s="101"/>
      <c r="GFA264" s="101"/>
      <c r="GFB264" s="101"/>
      <c r="GFC264" s="101"/>
      <c r="GFD264" s="101"/>
      <c r="GFE264" s="101"/>
      <c r="GFF264" s="101"/>
      <c r="GFG264" s="101"/>
      <c r="GFH264" s="101"/>
      <c r="GFI264" s="101"/>
      <c r="GFJ264" s="101"/>
      <c r="GFK264" s="101"/>
      <c r="GFL264" s="101"/>
      <c r="GFM264" s="101"/>
      <c r="GFN264" s="101"/>
      <c r="GFO264" s="101"/>
      <c r="GFP264" s="101"/>
      <c r="GFQ264" s="101"/>
      <c r="GFR264" s="101"/>
      <c r="GFS264" s="101"/>
      <c r="GFT264" s="101"/>
      <c r="GFU264" s="101"/>
      <c r="GFV264" s="101"/>
      <c r="GFW264" s="101"/>
      <c r="GFX264" s="101"/>
      <c r="GFY264" s="101"/>
      <c r="GFZ264" s="101"/>
      <c r="GGA264" s="101"/>
      <c r="GGB264" s="101"/>
      <c r="GGC264" s="101"/>
      <c r="GGD264" s="101"/>
      <c r="GGE264" s="101"/>
      <c r="GGF264" s="101"/>
      <c r="GGG264" s="101"/>
      <c r="GGH264" s="101"/>
      <c r="GGI264" s="101"/>
      <c r="GGJ264" s="101"/>
      <c r="GGK264" s="101"/>
      <c r="GGL264" s="101"/>
      <c r="GGM264" s="101"/>
      <c r="GGN264" s="101"/>
      <c r="GGO264" s="101"/>
      <c r="GGP264" s="101"/>
      <c r="GGQ264" s="101"/>
      <c r="GGR264" s="101"/>
      <c r="GGS264" s="101"/>
      <c r="GGT264" s="101"/>
      <c r="GGU264" s="101"/>
      <c r="GGV264" s="101"/>
      <c r="GGW264" s="101"/>
      <c r="GGX264" s="101"/>
      <c r="GGY264" s="101"/>
      <c r="GGZ264" s="101"/>
      <c r="GHA264" s="101"/>
      <c r="GHB264" s="101"/>
      <c r="GHC264" s="101"/>
      <c r="GHD264" s="101"/>
      <c r="GHE264" s="101"/>
      <c r="GHF264" s="101"/>
      <c r="GHG264" s="101"/>
      <c r="GHH264" s="101"/>
      <c r="GHI264" s="101"/>
      <c r="GHJ264" s="101"/>
      <c r="GHK264" s="101"/>
      <c r="GHL264" s="101"/>
      <c r="GHM264" s="101"/>
      <c r="GHN264" s="101"/>
      <c r="GHO264" s="101"/>
      <c r="GHP264" s="101"/>
      <c r="GHQ264" s="101"/>
      <c r="GHR264" s="101"/>
      <c r="GHS264" s="101"/>
      <c r="GHT264" s="101"/>
      <c r="GHU264" s="101"/>
      <c r="GHV264" s="101"/>
      <c r="GHW264" s="101"/>
      <c r="GHX264" s="101"/>
      <c r="GHY264" s="101"/>
      <c r="GHZ264" s="101"/>
      <c r="GIA264" s="101"/>
      <c r="GIB264" s="101"/>
      <c r="GIC264" s="101"/>
      <c r="GID264" s="101"/>
      <c r="GIE264" s="101"/>
      <c r="GIF264" s="101"/>
      <c r="GIG264" s="101"/>
      <c r="GIH264" s="101"/>
      <c r="GII264" s="101"/>
      <c r="GIJ264" s="101"/>
      <c r="GIK264" s="101"/>
      <c r="GIL264" s="101"/>
      <c r="GIM264" s="101"/>
      <c r="GIN264" s="101"/>
      <c r="GIO264" s="101"/>
      <c r="GIP264" s="101"/>
      <c r="GIQ264" s="101"/>
      <c r="GIR264" s="101"/>
      <c r="GIS264" s="101"/>
      <c r="GIT264" s="101"/>
      <c r="GIU264" s="101"/>
      <c r="GIV264" s="101"/>
      <c r="GIW264" s="101"/>
      <c r="GIX264" s="101"/>
      <c r="GIY264" s="101"/>
      <c r="GIZ264" s="101"/>
      <c r="GJA264" s="101"/>
      <c r="GJB264" s="101"/>
      <c r="GJC264" s="101"/>
      <c r="GJD264" s="101"/>
      <c r="GJE264" s="101"/>
      <c r="GJF264" s="101"/>
      <c r="GJG264" s="101"/>
      <c r="GJH264" s="101"/>
      <c r="GJI264" s="101"/>
      <c r="GJJ264" s="101"/>
      <c r="GJK264" s="101"/>
      <c r="GJL264" s="101"/>
      <c r="GJM264" s="101"/>
      <c r="GJN264" s="101"/>
      <c r="GJO264" s="101"/>
      <c r="GJP264" s="101"/>
      <c r="GJQ264" s="101"/>
      <c r="GJR264" s="101"/>
      <c r="GJS264" s="101"/>
      <c r="GJT264" s="101"/>
      <c r="GJU264" s="101"/>
      <c r="GJV264" s="101"/>
      <c r="GJW264" s="101"/>
      <c r="GJX264" s="101"/>
      <c r="GJY264" s="101"/>
      <c r="GJZ264" s="101"/>
      <c r="GKA264" s="101"/>
      <c r="GKB264" s="101"/>
      <c r="GKC264" s="101"/>
      <c r="GKD264" s="101"/>
      <c r="GKE264" s="101"/>
      <c r="GKF264" s="101"/>
      <c r="GKG264" s="101"/>
      <c r="GKH264" s="101"/>
      <c r="GKI264" s="101"/>
      <c r="GKJ264" s="101"/>
      <c r="GKK264" s="101"/>
      <c r="GKL264" s="101"/>
      <c r="GKM264" s="101"/>
      <c r="GKN264" s="101"/>
      <c r="GKO264" s="101"/>
      <c r="GKP264" s="101"/>
      <c r="GKQ264" s="101"/>
      <c r="GKR264" s="101"/>
      <c r="GKS264" s="101"/>
      <c r="GKT264" s="101"/>
      <c r="GKU264" s="101"/>
      <c r="GKV264" s="101"/>
      <c r="GKW264" s="101"/>
      <c r="GKX264" s="101"/>
      <c r="GKY264" s="101"/>
      <c r="GKZ264" s="101"/>
      <c r="GLA264" s="101"/>
      <c r="GLB264" s="101"/>
      <c r="GLC264" s="101"/>
      <c r="GLD264" s="101"/>
      <c r="GLE264" s="101"/>
      <c r="GLF264" s="101"/>
      <c r="GLG264" s="101"/>
      <c r="GLH264" s="101"/>
      <c r="GLI264" s="101"/>
      <c r="GLJ264" s="101"/>
      <c r="GLK264" s="101"/>
      <c r="GLL264" s="101"/>
      <c r="GLM264" s="101"/>
      <c r="GLN264" s="101"/>
      <c r="GLO264" s="101"/>
      <c r="GLP264" s="101"/>
      <c r="GLQ264" s="101"/>
      <c r="GLR264" s="101"/>
      <c r="GLS264" s="101"/>
      <c r="GLT264" s="101"/>
      <c r="GLU264" s="101"/>
      <c r="GLV264" s="101"/>
      <c r="GLW264" s="101"/>
      <c r="GLX264" s="101"/>
      <c r="GLY264" s="101"/>
      <c r="GLZ264" s="101"/>
      <c r="GMA264" s="101"/>
      <c r="GMB264" s="101"/>
      <c r="GMC264" s="101"/>
      <c r="GMD264" s="101"/>
      <c r="GME264" s="101"/>
      <c r="GMF264" s="101"/>
      <c r="GMG264" s="101"/>
      <c r="GMH264" s="101"/>
      <c r="GMI264" s="101"/>
      <c r="GMJ264" s="101"/>
      <c r="GMK264" s="101"/>
      <c r="GML264" s="101"/>
      <c r="GMM264" s="101"/>
      <c r="GMN264" s="101"/>
      <c r="GMO264" s="101"/>
      <c r="GMP264" s="101"/>
      <c r="GMQ264" s="101"/>
      <c r="GMR264" s="101"/>
      <c r="GMS264" s="101"/>
      <c r="GMT264" s="101"/>
      <c r="GMU264" s="101"/>
      <c r="GMV264" s="101"/>
      <c r="GMW264" s="101"/>
      <c r="GMX264" s="101"/>
      <c r="GMY264" s="101"/>
      <c r="GMZ264" s="101"/>
      <c r="GNA264" s="101"/>
      <c r="GNB264" s="101"/>
      <c r="GNC264" s="101"/>
      <c r="GND264" s="101"/>
      <c r="GNE264" s="101"/>
      <c r="GNF264" s="101"/>
      <c r="GNG264" s="101"/>
      <c r="GNH264" s="101"/>
      <c r="GNI264" s="101"/>
      <c r="GNJ264" s="101"/>
      <c r="GNK264" s="101"/>
      <c r="GNL264" s="101"/>
      <c r="GNM264" s="101"/>
      <c r="GNN264" s="101"/>
      <c r="GNO264" s="101"/>
      <c r="GNP264" s="101"/>
      <c r="GNQ264" s="101"/>
      <c r="GNR264" s="101"/>
      <c r="GNS264" s="101"/>
      <c r="GNT264" s="101"/>
      <c r="GNU264" s="101"/>
      <c r="GNV264" s="101"/>
      <c r="GNW264" s="101"/>
      <c r="GNX264" s="101"/>
      <c r="GNY264" s="101"/>
      <c r="GNZ264" s="101"/>
      <c r="GOA264" s="101"/>
      <c r="GOB264" s="101"/>
      <c r="GOC264" s="101"/>
      <c r="GOD264" s="101"/>
      <c r="GOE264" s="101"/>
      <c r="GOF264" s="101"/>
      <c r="GOG264" s="101"/>
      <c r="GOH264" s="101"/>
      <c r="GOI264" s="101"/>
      <c r="GOJ264" s="101"/>
      <c r="GOK264" s="101"/>
      <c r="GOL264" s="101"/>
      <c r="GOM264" s="101"/>
      <c r="GON264" s="101"/>
      <c r="GOO264" s="101"/>
      <c r="GOP264" s="101"/>
      <c r="GOQ264" s="101"/>
      <c r="GOR264" s="101"/>
      <c r="GOS264" s="101"/>
      <c r="GOT264" s="101"/>
      <c r="GOU264" s="101"/>
      <c r="GOV264" s="101"/>
      <c r="GOW264" s="101"/>
      <c r="GOX264" s="101"/>
      <c r="GOY264" s="101"/>
      <c r="GOZ264" s="101"/>
      <c r="GPA264" s="101"/>
      <c r="GPB264" s="101"/>
      <c r="GPC264" s="101"/>
      <c r="GPD264" s="101"/>
      <c r="GPE264" s="101"/>
      <c r="GPF264" s="101"/>
      <c r="GPG264" s="101"/>
      <c r="GPH264" s="101"/>
      <c r="GPI264" s="101"/>
      <c r="GPJ264" s="101"/>
      <c r="GPK264" s="101"/>
      <c r="GPL264" s="101"/>
      <c r="GPM264" s="101"/>
      <c r="GPN264" s="101"/>
      <c r="GPO264" s="101"/>
      <c r="GPP264" s="101"/>
      <c r="GPQ264" s="101"/>
      <c r="GPR264" s="101"/>
      <c r="GPS264" s="101"/>
      <c r="GPT264" s="101"/>
      <c r="GPU264" s="101"/>
      <c r="GPV264" s="101"/>
      <c r="GPW264" s="101"/>
      <c r="GPX264" s="101"/>
      <c r="GPY264" s="101"/>
      <c r="GPZ264" s="101"/>
      <c r="GQA264" s="101"/>
      <c r="GQB264" s="101"/>
      <c r="GQC264" s="101"/>
      <c r="GQD264" s="101"/>
      <c r="GQE264" s="101"/>
      <c r="GQF264" s="101"/>
      <c r="GQG264" s="101"/>
      <c r="GQH264" s="101"/>
      <c r="GQI264" s="101"/>
      <c r="GQJ264" s="101"/>
      <c r="GQK264" s="101"/>
      <c r="GQL264" s="101"/>
      <c r="GQM264" s="101"/>
      <c r="GQN264" s="101"/>
      <c r="GQO264" s="101"/>
      <c r="GQP264" s="101"/>
      <c r="GQQ264" s="101"/>
      <c r="GQR264" s="101"/>
      <c r="GQS264" s="101"/>
      <c r="GQT264" s="101"/>
      <c r="GQU264" s="101"/>
      <c r="GQV264" s="101"/>
      <c r="GQW264" s="101"/>
      <c r="GQX264" s="101"/>
      <c r="GQY264" s="101"/>
      <c r="GQZ264" s="101"/>
      <c r="GRA264" s="101"/>
      <c r="GRB264" s="101"/>
      <c r="GRC264" s="101"/>
      <c r="GRD264" s="101"/>
      <c r="GRE264" s="101"/>
      <c r="GRF264" s="101"/>
      <c r="GRG264" s="101"/>
      <c r="GRH264" s="101"/>
      <c r="GRI264" s="101"/>
      <c r="GRJ264" s="101"/>
      <c r="GRK264" s="101"/>
      <c r="GRL264" s="101"/>
      <c r="GRM264" s="101"/>
      <c r="GRN264" s="101"/>
      <c r="GRO264" s="101"/>
      <c r="GRP264" s="101"/>
      <c r="GRQ264" s="101"/>
      <c r="GRR264" s="101"/>
      <c r="GRS264" s="101"/>
      <c r="GRT264" s="101"/>
      <c r="GRU264" s="101"/>
      <c r="GRV264" s="101"/>
      <c r="GRW264" s="101"/>
      <c r="GRX264" s="101"/>
      <c r="GRY264" s="101"/>
      <c r="GRZ264" s="101"/>
      <c r="GSA264" s="101"/>
      <c r="GSB264" s="101"/>
      <c r="GSC264" s="101"/>
      <c r="GSD264" s="101"/>
      <c r="GSE264" s="101"/>
      <c r="GSF264" s="101"/>
      <c r="GSG264" s="101"/>
      <c r="GSH264" s="101"/>
      <c r="GSI264" s="101"/>
      <c r="GSJ264" s="101"/>
      <c r="GSK264" s="101"/>
      <c r="GSL264" s="101"/>
      <c r="GSM264" s="101"/>
      <c r="GSN264" s="101"/>
      <c r="GSO264" s="101"/>
      <c r="GSP264" s="101"/>
      <c r="GSQ264" s="101"/>
      <c r="GSR264" s="101"/>
      <c r="GSS264" s="101"/>
      <c r="GST264" s="101"/>
      <c r="GSU264" s="101"/>
      <c r="GSV264" s="101"/>
      <c r="GSW264" s="101"/>
      <c r="GSX264" s="101"/>
      <c r="GSY264" s="101"/>
      <c r="GSZ264" s="101"/>
      <c r="GTA264" s="101"/>
      <c r="GTB264" s="101"/>
      <c r="GTC264" s="101"/>
      <c r="GTD264" s="101"/>
      <c r="GTE264" s="101"/>
      <c r="GTF264" s="101"/>
      <c r="GTG264" s="101"/>
      <c r="GTH264" s="101"/>
      <c r="GTI264" s="101"/>
      <c r="GTJ264" s="101"/>
      <c r="GTK264" s="101"/>
      <c r="GTL264" s="101"/>
      <c r="GTM264" s="101"/>
      <c r="GTN264" s="101"/>
      <c r="GTO264" s="101"/>
      <c r="GTP264" s="101"/>
      <c r="GTQ264" s="101"/>
      <c r="GTR264" s="101"/>
      <c r="GTS264" s="101"/>
      <c r="GTT264" s="101"/>
      <c r="GTU264" s="101"/>
      <c r="GTV264" s="101"/>
      <c r="GTW264" s="101"/>
      <c r="GTX264" s="101"/>
      <c r="GTY264" s="101"/>
      <c r="GTZ264" s="101"/>
      <c r="GUA264" s="101"/>
      <c r="GUB264" s="101"/>
      <c r="GUC264" s="101"/>
      <c r="GUD264" s="101"/>
      <c r="GUE264" s="101"/>
      <c r="GUF264" s="101"/>
      <c r="GUG264" s="101"/>
      <c r="GUH264" s="101"/>
      <c r="GUI264" s="101"/>
      <c r="GUJ264" s="101"/>
      <c r="GUK264" s="101"/>
      <c r="GUL264" s="101"/>
      <c r="GUM264" s="101"/>
      <c r="GUN264" s="101"/>
      <c r="GUO264" s="101"/>
      <c r="GUP264" s="101"/>
      <c r="GUQ264" s="101"/>
      <c r="GUR264" s="101"/>
      <c r="GUS264" s="101"/>
      <c r="GUT264" s="101"/>
      <c r="GUU264" s="101"/>
      <c r="GUV264" s="101"/>
      <c r="GUW264" s="101"/>
      <c r="GUX264" s="101"/>
      <c r="GUY264" s="101"/>
      <c r="GUZ264" s="101"/>
      <c r="GVA264" s="101"/>
      <c r="GVB264" s="101"/>
      <c r="GVC264" s="101"/>
      <c r="GVD264" s="101"/>
      <c r="GVE264" s="101"/>
      <c r="GVF264" s="101"/>
      <c r="GVG264" s="101"/>
      <c r="GVH264" s="101"/>
      <c r="GVI264" s="101"/>
      <c r="GVJ264" s="101"/>
      <c r="GVK264" s="101"/>
      <c r="GVL264" s="101"/>
      <c r="GVM264" s="101"/>
      <c r="GVN264" s="101"/>
      <c r="GVO264" s="101"/>
      <c r="GVP264" s="101"/>
      <c r="GVQ264" s="101"/>
      <c r="GVR264" s="101"/>
      <c r="GVS264" s="101"/>
      <c r="GVT264" s="101"/>
      <c r="GVU264" s="101"/>
      <c r="GVV264" s="101"/>
      <c r="GVW264" s="101"/>
      <c r="GVX264" s="101"/>
      <c r="GVY264" s="101"/>
      <c r="GVZ264" s="101"/>
      <c r="GWA264" s="101"/>
      <c r="GWB264" s="101"/>
      <c r="GWC264" s="101"/>
      <c r="GWD264" s="101"/>
      <c r="GWE264" s="101"/>
      <c r="GWF264" s="101"/>
      <c r="GWG264" s="101"/>
      <c r="GWH264" s="101"/>
      <c r="GWI264" s="101"/>
      <c r="GWJ264" s="101"/>
      <c r="GWK264" s="101"/>
      <c r="GWL264" s="101"/>
      <c r="GWM264" s="101"/>
      <c r="GWN264" s="101"/>
      <c r="GWO264" s="101"/>
      <c r="GWP264" s="101"/>
      <c r="GWQ264" s="101"/>
      <c r="GWR264" s="101"/>
      <c r="GWS264" s="101"/>
      <c r="GWT264" s="101"/>
      <c r="GWU264" s="101"/>
      <c r="GWV264" s="101"/>
      <c r="GWW264" s="101"/>
      <c r="GWX264" s="101"/>
      <c r="GWY264" s="101"/>
      <c r="GWZ264" s="101"/>
      <c r="GXA264" s="101"/>
      <c r="GXB264" s="101"/>
      <c r="GXC264" s="101"/>
      <c r="GXD264" s="101"/>
      <c r="GXE264" s="101"/>
      <c r="GXF264" s="101"/>
      <c r="GXG264" s="101"/>
      <c r="GXH264" s="101"/>
      <c r="GXI264" s="101"/>
      <c r="GXJ264" s="101"/>
      <c r="GXK264" s="101"/>
      <c r="GXL264" s="101"/>
      <c r="GXM264" s="101"/>
      <c r="GXN264" s="101"/>
      <c r="GXO264" s="101"/>
      <c r="GXP264" s="101"/>
      <c r="GXQ264" s="101"/>
      <c r="GXR264" s="101"/>
      <c r="GXS264" s="101"/>
      <c r="GXT264" s="101"/>
      <c r="GXU264" s="101"/>
      <c r="GXV264" s="101"/>
      <c r="GXW264" s="101"/>
      <c r="GXX264" s="101"/>
      <c r="GXY264" s="101"/>
      <c r="GXZ264" s="101"/>
      <c r="GYA264" s="101"/>
      <c r="GYB264" s="101"/>
      <c r="GYC264" s="101"/>
      <c r="GYD264" s="101"/>
      <c r="GYE264" s="101"/>
      <c r="GYF264" s="101"/>
      <c r="GYG264" s="101"/>
      <c r="GYH264" s="101"/>
      <c r="GYI264" s="101"/>
      <c r="GYJ264" s="101"/>
      <c r="GYK264" s="101"/>
      <c r="GYL264" s="101"/>
      <c r="GYM264" s="101"/>
      <c r="GYN264" s="101"/>
      <c r="GYO264" s="101"/>
      <c r="GYP264" s="101"/>
      <c r="GYQ264" s="101"/>
      <c r="GYR264" s="101"/>
      <c r="GYS264" s="101"/>
      <c r="GYT264" s="101"/>
      <c r="GYU264" s="101"/>
      <c r="GYV264" s="101"/>
      <c r="GYW264" s="101"/>
      <c r="GYX264" s="101"/>
      <c r="GYY264" s="101"/>
      <c r="GYZ264" s="101"/>
      <c r="GZA264" s="101"/>
      <c r="GZB264" s="101"/>
      <c r="GZC264" s="101"/>
      <c r="GZD264" s="101"/>
      <c r="GZE264" s="101"/>
      <c r="GZF264" s="101"/>
      <c r="GZG264" s="101"/>
      <c r="GZH264" s="101"/>
      <c r="GZI264" s="101"/>
      <c r="GZJ264" s="101"/>
      <c r="GZK264" s="101"/>
      <c r="GZL264" s="101"/>
      <c r="GZM264" s="101"/>
      <c r="GZN264" s="101"/>
      <c r="GZO264" s="101"/>
      <c r="GZP264" s="101"/>
      <c r="GZQ264" s="101"/>
      <c r="GZR264" s="101"/>
      <c r="GZS264" s="101"/>
      <c r="GZT264" s="101"/>
      <c r="GZU264" s="101"/>
      <c r="GZV264" s="101"/>
      <c r="GZW264" s="101"/>
      <c r="GZX264" s="101"/>
      <c r="GZY264" s="101"/>
      <c r="GZZ264" s="101"/>
      <c r="HAA264" s="101"/>
      <c r="HAB264" s="101"/>
      <c r="HAC264" s="101"/>
      <c r="HAD264" s="101"/>
      <c r="HAE264" s="101"/>
      <c r="HAF264" s="101"/>
      <c r="HAG264" s="101"/>
      <c r="HAH264" s="101"/>
      <c r="HAI264" s="101"/>
      <c r="HAJ264" s="101"/>
      <c r="HAK264" s="101"/>
      <c r="HAL264" s="101"/>
      <c r="HAM264" s="101"/>
      <c r="HAN264" s="101"/>
      <c r="HAO264" s="101"/>
      <c r="HAP264" s="101"/>
      <c r="HAQ264" s="101"/>
      <c r="HAR264" s="101"/>
      <c r="HAS264" s="101"/>
      <c r="HAT264" s="101"/>
      <c r="HAU264" s="101"/>
      <c r="HAV264" s="101"/>
      <c r="HAW264" s="101"/>
      <c r="HAX264" s="101"/>
      <c r="HAY264" s="101"/>
      <c r="HAZ264" s="101"/>
      <c r="HBA264" s="101"/>
      <c r="HBB264" s="101"/>
      <c r="HBC264" s="101"/>
      <c r="HBD264" s="101"/>
      <c r="HBE264" s="101"/>
      <c r="HBF264" s="101"/>
      <c r="HBG264" s="101"/>
      <c r="HBH264" s="101"/>
      <c r="HBI264" s="101"/>
      <c r="HBJ264" s="101"/>
      <c r="HBK264" s="101"/>
      <c r="HBL264" s="101"/>
      <c r="HBM264" s="101"/>
      <c r="HBN264" s="101"/>
      <c r="HBO264" s="101"/>
      <c r="HBP264" s="101"/>
      <c r="HBQ264" s="101"/>
      <c r="HBR264" s="101"/>
      <c r="HBS264" s="101"/>
      <c r="HBT264" s="101"/>
      <c r="HBU264" s="101"/>
      <c r="HBV264" s="101"/>
      <c r="HBW264" s="101"/>
      <c r="HBX264" s="101"/>
      <c r="HBY264" s="101"/>
      <c r="HBZ264" s="101"/>
      <c r="HCA264" s="101"/>
      <c r="HCB264" s="101"/>
      <c r="HCC264" s="101"/>
      <c r="HCD264" s="101"/>
      <c r="HCE264" s="101"/>
      <c r="HCF264" s="101"/>
      <c r="HCG264" s="101"/>
      <c r="HCH264" s="101"/>
      <c r="HCI264" s="101"/>
      <c r="HCJ264" s="101"/>
      <c r="HCK264" s="101"/>
      <c r="HCL264" s="101"/>
      <c r="HCM264" s="101"/>
      <c r="HCN264" s="101"/>
      <c r="HCO264" s="101"/>
      <c r="HCP264" s="101"/>
      <c r="HCQ264" s="101"/>
      <c r="HCR264" s="101"/>
      <c r="HCS264" s="101"/>
      <c r="HCT264" s="101"/>
      <c r="HCU264" s="101"/>
      <c r="HCV264" s="101"/>
      <c r="HCW264" s="101"/>
      <c r="HCX264" s="101"/>
      <c r="HCY264" s="101"/>
      <c r="HCZ264" s="101"/>
      <c r="HDA264" s="101"/>
      <c r="HDB264" s="101"/>
      <c r="HDC264" s="101"/>
      <c r="HDD264" s="101"/>
      <c r="HDE264" s="101"/>
      <c r="HDF264" s="101"/>
      <c r="HDG264" s="101"/>
      <c r="HDH264" s="101"/>
      <c r="HDI264" s="101"/>
      <c r="HDJ264" s="101"/>
      <c r="HDK264" s="101"/>
      <c r="HDL264" s="101"/>
      <c r="HDM264" s="101"/>
      <c r="HDN264" s="101"/>
      <c r="HDO264" s="101"/>
      <c r="HDP264" s="101"/>
      <c r="HDQ264" s="101"/>
      <c r="HDR264" s="101"/>
      <c r="HDS264" s="101"/>
      <c r="HDT264" s="101"/>
      <c r="HDU264" s="101"/>
      <c r="HDV264" s="101"/>
      <c r="HDW264" s="101"/>
      <c r="HDX264" s="101"/>
      <c r="HDY264" s="101"/>
      <c r="HDZ264" s="101"/>
      <c r="HEA264" s="101"/>
      <c r="HEB264" s="101"/>
      <c r="HEC264" s="101"/>
      <c r="HED264" s="101"/>
      <c r="HEE264" s="101"/>
      <c r="HEF264" s="101"/>
      <c r="HEG264" s="101"/>
      <c r="HEH264" s="101"/>
      <c r="HEI264" s="101"/>
      <c r="HEJ264" s="101"/>
      <c r="HEK264" s="101"/>
      <c r="HEL264" s="101"/>
      <c r="HEM264" s="101"/>
      <c r="HEN264" s="101"/>
      <c r="HEO264" s="101"/>
      <c r="HEP264" s="101"/>
      <c r="HEQ264" s="101"/>
      <c r="HER264" s="101"/>
      <c r="HES264" s="101"/>
      <c r="HET264" s="101"/>
      <c r="HEU264" s="101"/>
      <c r="HEV264" s="101"/>
      <c r="HEW264" s="101"/>
      <c r="HEX264" s="101"/>
      <c r="HEY264" s="101"/>
      <c r="HEZ264" s="101"/>
      <c r="HFA264" s="101"/>
      <c r="HFB264" s="101"/>
      <c r="HFC264" s="101"/>
      <c r="HFD264" s="101"/>
      <c r="HFE264" s="101"/>
      <c r="HFF264" s="101"/>
      <c r="HFG264" s="101"/>
      <c r="HFH264" s="101"/>
      <c r="HFI264" s="101"/>
      <c r="HFJ264" s="101"/>
      <c r="HFK264" s="101"/>
      <c r="HFL264" s="101"/>
      <c r="HFM264" s="101"/>
      <c r="HFN264" s="101"/>
      <c r="HFO264" s="101"/>
      <c r="HFP264" s="101"/>
      <c r="HFQ264" s="101"/>
      <c r="HFR264" s="101"/>
      <c r="HFS264" s="101"/>
      <c r="HFT264" s="101"/>
      <c r="HFU264" s="101"/>
      <c r="HFV264" s="101"/>
      <c r="HFW264" s="101"/>
      <c r="HFX264" s="101"/>
      <c r="HFY264" s="101"/>
      <c r="HFZ264" s="101"/>
      <c r="HGA264" s="101"/>
      <c r="HGB264" s="101"/>
      <c r="HGC264" s="101"/>
      <c r="HGD264" s="101"/>
      <c r="HGE264" s="101"/>
      <c r="HGF264" s="101"/>
      <c r="HGG264" s="101"/>
      <c r="HGH264" s="101"/>
      <c r="HGI264" s="101"/>
      <c r="HGJ264" s="101"/>
      <c r="HGK264" s="101"/>
      <c r="HGL264" s="101"/>
      <c r="HGM264" s="101"/>
      <c r="HGN264" s="101"/>
      <c r="HGO264" s="101"/>
      <c r="HGP264" s="101"/>
      <c r="HGQ264" s="101"/>
      <c r="HGR264" s="101"/>
      <c r="HGS264" s="101"/>
      <c r="HGT264" s="101"/>
      <c r="HGU264" s="101"/>
      <c r="HGV264" s="101"/>
      <c r="HGW264" s="101"/>
      <c r="HGX264" s="101"/>
      <c r="HGY264" s="101"/>
      <c r="HGZ264" s="101"/>
      <c r="HHA264" s="101"/>
      <c r="HHB264" s="101"/>
      <c r="HHC264" s="101"/>
      <c r="HHD264" s="101"/>
      <c r="HHE264" s="101"/>
      <c r="HHF264" s="101"/>
      <c r="HHG264" s="101"/>
      <c r="HHH264" s="101"/>
      <c r="HHI264" s="101"/>
      <c r="HHJ264" s="101"/>
      <c r="HHK264" s="101"/>
      <c r="HHL264" s="101"/>
      <c r="HHM264" s="101"/>
      <c r="HHN264" s="101"/>
      <c r="HHO264" s="101"/>
      <c r="HHP264" s="101"/>
      <c r="HHQ264" s="101"/>
      <c r="HHR264" s="101"/>
      <c r="HHS264" s="101"/>
      <c r="HHT264" s="101"/>
      <c r="HHU264" s="101"/>
      <c r="HHV264" s="101"/>
      <c r="HHW264" s="101"/>
      <c r="HHX264" s="101"/>
      <c r="HHY264" s="101"/>
      <c r="HHZ264" s="101"/>
      <c r="HIA264" s="101"/>
      <c r="HIB264" s="101"/>
      <c r="HIC264" s="101"/>
      <c r="HID264" s="101"/>
      <c r="HIE264" s="101"/>
      <c r="HIF264" s="101"/>
      <c r="HIG264" s="101"/>
      <c r="HIH264" s="101"/>
      <c r="HII264" s="101"/>
      <c r="HIJ264" s="101"/>
      <c r="HIK264" s="101"/>
      <c r="HIL264" s="101"/>
      <c r="HIM264" s="101"/>
      <c r="HIN264" s="101"/>
      <c r="HIO264" s="101"/>
      <c r="HIP264" s="101"/>
      <c r="HIQ264" s="101"/>
      <c r="HIR264" s="101"/>
      <c r="HIS264" s="101"/>
      <c r="HIT264" s="101"/>
      <c r="HIU264" s="101"/>
      <c r="HIV264" s="101"/>
      <c r="HIW264" s="101"/>
      <c r="HIX264" s="101"/>
      <c r="HIY264" s="101"/>
      <c r="HIZ264" s="101"/>
      <c r="HJA264" s="101"/>
      <c r="HJB264" s="101"/>
      <c r="HJC264" s="101"/>
      <c r="HJD264" s="101"/>
      <c r="HJE264" s="101"/>
      <c r="HJF264" s="101"/>
      <c r="HJG264" s="101"/>
      <c r="HJH264" s="101"/>
      <c r="HJI264" s="101"/>
      <c r="HJJ264" s="101"/>
      <c r="HJK264" s="101"/>
      <c r="HJL264" s="101"/>
      <c r="HJM264" s="101"/>
      <c r="HJN264" s="101"/>
      <c r="HJO264" s="101"/>
      <c r="HJP264" s="101"/>
      <c r="HJQ264" s="101"/>
      <c r="HJR264" s="101"/>
      <c r="HJS264" s="101"/>
      <c r="HJT264" s="101"/>
      <c r="HJU264" s="101"/>
      <c r="HJV264" s="101"/>
      <c r="HJW264" s="101"/>
      <c r="HJX264" s="101"/>
      <c r="HJY264" s="101"/>
      <c r="HJZ264" s="101"/>
      <c r="HKA264" s="101"/>
      <c r="HKB264" s="101"/>
      <c r="HKC264" s="101"/>
      <c r="HKD264" s="101"/>
      <c r="HKE264" s="101"/>
      <c r="HKF264" s="101"/>
      <c r="HKG264" s="101"/>
      <c r="HKH264" s="101"/>
      <c r="HKI264" s="101"/>
      <c r="HKJ264" s="101"/>
      <c r="HKK264" s="101"/>
      <c r="HKL264" s="101"/>
      <c r="HKM264" s="101"/>
      <c r="HKN264" s="101"/>
      <c r="HKO264" s="101"/>
      <c r="HKP264" s="101"/>
      <c r="HKQ264" s="101"/>
      <c r="HKR264" s="101"/>
      <c r="HKS264" s="101"/>
      <c r="HKT264" s="101"/>
      <c r="HKU264" s="101"/>
      <c r="HKV264" s="101"/>
      <c r="HKW264" s="101"/>
      <c r="HKX264" s="101"/>
      <c r="HKY264" s="101"/>
      <c r="HKZ264" s="101"/>
      <c r="HLA264" s="101"/>
      <c r="HLB264" s="101"/>
      <c r="HLC264" s="101"/>
      <c r="HLD264" s="101"/>
      <c r="HLE264" s="101"/>
      <c r="HLF264" s="101"/>
      <c r="HLG264" s="101"/>
      <c r="HLH264" s="101"/>
      <c r="HLI264" s="101"/>
      <c r="HLJ264" s="101"/>
      <c r="HLK264" s="101"/>
      <c r="HLL264" s="101"/>
      <c r="HLM264" s="101"/>
      <c r="HLN264" s="101"/>
      <c r="HLO264" s="101"/>
      <c r="HLP264" s="101"/>
      <c r="HLQ264" s="101"/>
      <c r="HLR264" s="101"/>
      <c r="HLS264" s="101"/>
      <c r="HLT264" s="101"/>
      <c r="HLU264" s="101"/>
      <c r="HLV264" s="101"/>
      <c r="HLW264" s="101"/>
      <c r="HLX264" s="101"/>
      <c r="HLY264" s="101"/>
      <c r="HLZ264" s="101"/>
      <c r="HMA264" s="101"/>
      <c r="HMB264" s="101"/>
      <c r="HMC264" s="101"/>
      <c r="HMD264" s="101"/>
      <c r="HME264" s="101"/>
      <c r="HMF264" s="101"/>
      <c r="HMG264" s="101"/>
      <c r="HMH264" s="101"/>
      <c r="HMI264" s="101"/>
      <c r="HMJ264" s="101"/>
      <c r="HMK264" s="101"/>
      <c r="HML264" s="101"/>
      <c r="HMM264" s="101"/>
      <c r="HMN264" s="101"/>
      <c r="HMO264" s="101"/>
      <c r="HMP264" s="101"/>
      <c r="HMQ264" s="101"/>
      <c r="HMR264" s="101"/>
      <c r="HMS264" s="101"/>
      <c r="HMT264" s="101"/>
      <c r="HMU264" s="101"/>
      <c r="HMV264" s="101"/>
      <c r="HMW264" s="101"/>
      <c r="HMX264" s="101"/>
      <c r="HMY264" s="101"/>
      <c r="HMZ264" s="101"/>
      <c r="HNA264" s="101"/>
      <c r="HNB264" s="101"/>
      <c r="HNC264" s="101"/>
      <c r="HND264" s="101"/>
      <c r="HNE264" s="101"/>
      <c r="HNF264" s="101"/>
      <c r="HNG264" s="101"/>
      <c r="HNH264" s="101"/>
      <c r="HNI264" s="101"/>
      <c r="HNJ264" s="101"/>
      <c r="HNK264" s="101"/>
      <c r="HNL264" s="101"/>
      <c r="HNM264" s="101"/>
      <c r="HNN264" s="101"/>
      <c r="HNO264" s="101"/>
      <c r="HNP264" s="101"/>
      <c r="HNQ264" s="101"/>
      <c r="HNR264" s="101"/>
      <c r="HNS264" s="101"/>
      <c r="HNT264" s="101"/>
      <c r="HNU264" s="101"/>
      <c r="HNV264" s="101"/>
      <c r="HNW264" s="101"/>
      <c r="HNX264" s="101"/>
      <c r="HNY264" s="101"/>
      <c r="HNZ264" s="101"/>
      <c r="HOA264" s="101"/>
      <c r="HOB264" s="101"/>
      <c r="HOC264" s="101"/>
      <c r="HOD264" s="101"/>
      <c r="HOE264" s="101"/>
      <c r="HOF264" s="101"/>
      <c r="HOG264" s="101"/>
      <c r="HOH264" s="101"/>
      <c r="HOI264" s="101"/>
      <c r="HOJ264" s="101"/>
      <c r="HOK264" s="101"/>
      <c r="HOL264" s="101"/>
      <c r="HOM264" s="101"/>
      <c r="HON264" s="101"/>
      <c r="HOO264" s="101"/>
      <c r="HOP264" s="101"/>
      <c r="HOQ264" s="101"/>
      <c r="HOR264" s="101"/>
      <c r="HOS264" s="101"/>
      <c r="HOT264" s="101"/>
      <c r="HOU264" s="101"/>
      <c r="HOV264" s="101"/>
      <c r="HOW264" s="101"/>
      <c r="HOX264" s="101"/>
      <c r="HOY264" s="101"/>
      <c r="HOZ264" s="101"/>
      <c r="HPA264" s="101"/>
      <c r="HPB264" s="101"/>
      <c r="HPC264" s="101"/>
      <c r="HPD264" s="101"/>
      <c r="HPE264" s="101"/>
      <c r="HPF264" s="101"/>
      <c r="HPG264" s="101"/>
      <c r="HPH264" s="101"/>
      <c r="HPI264" s="101"/>
      <c r="HPJ264" s="101"/>
      <c r="HPK264" s="101"/>
      <c r="HPL264" s="101"/>
      <c r="HPM264" s="101"/>
      <c r="HPN264" s="101"/>
      <c r="HPO264" s="101"/>
      <c r="HPP264" s="101"/>
      <c r="HPQ264" s="101"/>
      <c r="HPR264" s="101"/>
      <c r="HPS264" s="101"/>
      <c r="HPT264" s="101"/>
      <c r="HPU264" s="101"/>
      <c r="HPV264" s="101"/>
      <c r="HPW264" s="101"/>
      <c r="HPX264" s="101"/>
      <c r="HPY264" s="101"/>
      <c r="HPZ264" s="101"/>
      <c r="HQA264" s="101"/>
      <c r="HQB264" s="101"/>
      <c r="HQC264" s="101"/>
      <c r="HQD264" s="101"/>
      <c r="HQE264" s="101"/>
      <c r="HQF264" s="101"/>
      <c r="HQG264" s="101"/>
      <c r="HQH264" s="101"/>
      <c r="HQI264" s="101"/>
      <c r="HQJ264" s="101"/>
      <c r="HQK264" s="101"/>
      <c r="HQL264" s="101"/>
      <c r="HQM264" s="101"/>
      <c r="HQN264" s="101"/>
      <c r="HQO264" s="101"/>
      <c r="HQP264" s="101"/>
      <c r="HQQ264" s="101"/>
      <c r="HQR264" s="101"/>
      <c r="HQS264" s="101"/>
      <c r="HQT264" s="101"/>
      <c r="HQU264" s="101"/>
      <c r="HQV264" s="101"/>
      <c r="HQW264" s="101"/>
      <c r="HQX264" s="101"/>
      <c r="HQY264" s="101"/>
      <c r="HQZ264" s="101"/>
      <c r="HRA264" s="101"/>
      <c r="HRB264" s="101"/>
      <c r="HRC264" s="101"/>
      <c r="HRD264" s="101"/>
      <c r="HRE264" s="101"/>
      <c r="HRF264" s="101"/>
      <c r="HRG264" s="101"/>
      <c r="HRH264" s="101"/>
      <c r="HRI264" s="101"/>
      <c r="HRJ264" s="101"/>
      <c r="HRK264" s="101"/>
      <c r="HRL264" s="101"/>
      <c r="HRM264" s="101"/>
      <c r="HRN264" s="101"/>
      <c r="HRO264" s="101"/>
      <c r="HRP264" s="101"/>
      <c r="HRQ264" s="101"/>
      <c r="HRR264" s="101"/>
      <c r="HRS264" s="101"/>
      <c r="HRT264" s="101"/>
      <c r="HRU264" s="101"/>
      <c r="HRV264" s="101"/>
      <c r="HRW264" s="101"/>
      <c r="HRX264" s="101"/>
      <c r="HRY264" s="101"/>
      <c r="HRZ264" s="101"/>
      <c r="HSA264" s="101"/>
      <c r="HSB264" s="101"/>
      <c r="HSC264" s="101"/>
      <c r="HSD264" s="101"/>
      <c r="HSE264" s="101"/>
      <c r="HSF264" s="101"/>
      <c r="HSG264" s="101"/>
      <c r="HSH264" s="101"/>
      <c r="HSI264" s="101"/>
      <c r="HSJ264" s="101"/>
      <c r="HSK264" s="101"/>
      <c r="HSL264" s="101"/>
      <c r="HSM264" s="101"/>
      <c r="HSN264" s="101"/>
      <c r="HSO264" s="101"/>
      <c r="HSP264" s="101"/>
      <c r="HSQ264" s="101"/>
      <c r="HSR264" s="101"/>
      <c r="HSS264" s="101"/>
      <c r="HST264" s="101"/>
      <c r="HSU264" s="101"/>
      <c r="HSV264" s="101"/>
      <c r="HSW264" s="101"/>
      <c r="HSX264" s="101"/>
      <c r="HSY264" s="101"/>
      <c r="HSZ264" s="101"/>
      <c r="HTA264" s="101"/>
      <c r="HTB264" s="101"/>
      <c r="HTC264" s="101"/>
      <c r="HTD264" s="101"/>
      <c r="HTE264" s="101"/>
      <c r="HTF264" s="101"/>
      <c r="HTG264" s="101"/>
      <c r="HTH264" s="101"/>
      <c r="HTI264" s="101"/>
      <c r="HTJ264" s="101"/>
      <c r="HTK264" s="101"/>
      <c r="HTL264" s="101"/>
      <c r="HTM264" s="101"/>
      <c r="HTN264" s="101"/>
      <c r="HTO264" s="101"/>
      <c r="HTP264" s="101"/>
      <c r="HTQ264" s="101"/>
      <c r="HTR264" s="101"/>
      <c r="HTS264" s="101"/>
      <c r="HTT264" s="101"/>
      <c r="HTU264" s="101"/>
      <c r="HTV264" s="101"/>
      <c r="HTW264" s="101"/>
      <c r="HTX264" s="101"/>
      <c r="HTY264" s="101"/>
      <c r="HTZ264" s="101"/>
      <c r="HUA264" s="101"/>
      <c r="HUB264" s="101"/>
      <c r="HUC264" s="101"/>
      <c r="HUD264" s="101"/>
      <c r="HUE264" s="101"/>
      <c r="HUF264" s="101"/>
      <c r="HUG264" s="101"/>
      <c r="HUH264" s="101"/>
      <c r="HUI264" s="101"/>
      <c r="HUJ264" s="101"/>
      <c r="HUK264" s="101"/>
      <c r="HUL264" s="101"/>
      <c r="HUM264" s="101"/>
      <c r="HUN264" s="101"/>
      <c r="HUO264" s="101"/>
      <c r="HUP264" s="101"/>
      <c r="HUQ264" s="101"/>
      <c r="HUR264" s="101"/>
      <c r="HUS264" s="101"/>
      <c r="HUT264" s="101"/>
      <c r="HUU264" s="101"/>
      <c r="HUV264" s="101"/>
      <c r="HUW264" s="101"/>
      <c r="HUX264" s="101"/>
      <c r="HUY264" s="101"/>
      <c r="HUZ264" s="101"/>
      <c r="HVA264" s="101"/>
      <c r="HVB264" s="101"/>
      <c r="HVC264" s="101"/>
      <c r="HVD264" s="101"/>
      <c r="HVE264" s="101"/>
      <c r="HVF264" s="101"/>
      <c r="HVG264" s="101"/>
      <c r="HVH264" s="101"/>
      <c r="HVI264" s="101"/>
      <c r="HVJ264" s="101"/>
      <c r="HVK264" s="101"/>
      <c r="HVL264" s="101"/>
      <c r="HVM264" s="101"/>
      <c r="HVN264" s="101"/>
      <c r="HVO264" s="101"/>
      <c r="HVP264" s="101"/>
      <c r="HVQ264" s="101"/>
      <c r="HVR264" s="101"/>
      <c r="HVS264" s="101"/>
      <c r="HVT264" s="101"/>
      <c r="HVU264" s="101"/>
      <c r="HVV264" s="101"/>
      <c r="HVW264" s="101"/>
      <c r="HVX264" s="101"/>
      <c r="HVY264" s="101"/>
      <c r="HVZ264" s="101"/>
      <c r="HWA264" s="101"/>
      <c r="HWB264" s="101"/>
      <c r="HWC264" s="101"/>
      <c r="HWD264" s="101"/>
      <c r="HWE264" s="101"/>
      <c r="HWF264" s="101"/>
      <c r="HWG264" s="101"/>
      <c r="HWH264" s="101"/>
      <c r="HWI264" s="101"/>
      <c r="HWJ264" s="101"/>
      <c r="HWK264" s="101"/>
      <c r="HWL264" s="101"/>
      <c r="HWM264" s="101"/>
      <c r="HWN264" s="101"/>
      <c r="HWO264" s="101"/>
      <c r="HWP264" s="101"/>
      <c r="HWQ264" s="101"/>
      <c r="HWR264" s="101"/>
      <c r="HWS264" s="101"/>
      <c r="HWT264" s="101"/>
      <c r="HWU264" s="101"/>
      <c r="HWV264" s="101"/>
      <c r="HWW264" s="101"/>
      <c r="HWX264" s="101"/>
      <c r="HWY264" s="101"/>
      <c r="HWZ264" s="101"/>
      <c r="HXA264" s="101"/>
      <c r="HXB264" s="101"/>
      <c r="HXC264" s="101"/>
      <c r="HXD264" s="101"/>
      <c r="HXE264" s="101"/>
      <c r="HXF264" s="101"/>
      <c r="HXG264" s="101"/>
      <c r="HXH264" s="101"/>
      <c r="HXI264" s="101"/>
      <c r="HXJ264" s="101"/>
      <c r="HXK264" s="101"/>
      <c r="HXL264" s="101"/>
      <c r="HXM264" s="101"/>
      <c r="HXN264" s="101"/>
      <c r="HXO264" s="101"/>
      <c r="HXP264" s="101"/>
      <c r="HXQ264" s="101"/>
      <c r="HXR264" s="101"/>
      <c r="HXS264" s="101"/>
      <c r="HXT264" s="101"/>
      <c r="HXU264" s="101"/>
      <c r="HXV264" s="101"/>
      <c r="HXW264" s="101"/>
      <c r="HXX264" s="101"/>
      <c r="HXY264" s="101"/>
      <c r="HXZ264" s="101"/>
      <c r="HYA264" s="101"/>
      <c r="HYB264" s="101"/>
      <c r="HYC264" s="101"/>
      <c r="HYD264" s="101"/>
      <c r="HYE264" s="101"/>
      <c r="HYF264" s="101"/>
      <c r="HYG264" s="101"/>
      <c r="HYH264" s="101"/>
      <c r="HYI264" s="101"/>
      <c r="HYJ264" s="101"/>
      <c r="HYK264" s="101"/>
      <c r="HYL264" s="101"/>
      <c r="HYM264" s="101"/>
      <c r="HYN264" s="101"/>
      <c r="HYO264" s="101"/>
      <c r="HYP264" s="101"/>
      <c r="HYQ264" s="101"/>
      <c r="HYR264" s="101"/>
      <c r="HYS264" s="101"/>
      <c r="HYT264" s="101"/>
      <c r="HYU264" s="101"/>
      <c r="HYV264" s="101"/>
      <c r="HYW264" s="101"/>
      <c r="HYX264" s="101"/>
      <c r="HYY264" s="101"/>
      <c r="HYZ264" s="101"/>
      <c r="HZA264" s="101"/>
      <c r="HZB264" s="101"/>
      <c r="HZC264" s="101"/>
      <c r="HZD264" s="101"/>
      <c r="HZE264" s="101"/>
      <c r="HZF264" s="101"/>
      <c r="HZG264" s="101"/>
      <c r="HZH264" s="101"/>
      <c r="HZI264" s="101"/>
      <c r="HZJ264" s="101"/>
      <c r="HZK264" s="101"/>
      <c r="HZL264" s="101"/>
      <c r="HZM264" s="101"/>
      <c r="HZN264" s="101"/>
      <c r="HZO264" s="101"/>
      <c r="HZP264" s="101"/>
      <c r="HZQ264" s="101"/>
      <c r="HZR264" s="101"/>
      <c r="HZS264" s="101"/>
      <c r="HZT264" s="101"/>
      <c r="HZU264" s="101"/>
      <c r="HZV264" s="101"/>
      <c r="HZW264" s="101"/>
      <c r="HZX264" s="101"/>
      <c r="HZY264" s="101"/>
      <c r="HZZ264" s="101"/>
      <c r="IAA264" s="101"/>
      <c r="IAB264" s="101"/>
      <c r="IAC264" s="101"/>
      <c r="IAD264" s="101"/>
      <c r="IAE264" s="101"/>
      <c r="IAF264" s="101"/>
      <c r="IAG264" s="101"/>
      <c r="IAH264" s="101"/>
      <c r="IAI264" s="101"/>
      <c r="IAJ264" s="101"/>
      <c r="IAK264" s="101"/>
      <c r="IAL264" s="101"/>
      <c r="IAM264" s="101"/>
      <c r="IAN264" s="101"/>
      <c r="IAO264" s="101"/>
      <c r="IAP264" s="101"/>
      <c r="IAQ264" s="101"/>
      <c r="IAR264" s="101"/>
      <c r="IAS264" s="101"/>
      <c r="IAT264" s="101"/>
      <c r="IAU264" s="101"/>
      <c r="IAV264" s="101"/>
      <c r="IAW264" s="101"/>
      <c r="IAX264" s="101"/>
      <c r="IAY264" s="101"/>
      <c r="IAZ264" s="101"/>
      <c r="IBA264" s="101"/>
      <c r="IBB264" s="101"/>
      <c r="IBC264" s="101"/>
      <c r="IBD264" s="101"/>
      <c r="IBE264" s="101"/>
      <c r="IBF264" s="101"/>
      <c r="IBG264" s="101"/>
      <c r="IBH264" s="101"/>
      <c r="IBI264" s="101"/>
      <c r="IBJ264" s="101"/>
      <c r="IBK264" s="101"/>
      <c r="IBL264" s="101"/>
      <c r="IBM264" s="101"/>
      <c r="IBN264" s="101"/>
      <c r="IBO264" s="101"/>
      <c r="IBP264" s="101"/>
      <c r="IBQ264" s="101"/>
      <c r="IBR264" s="101"/>
      <c r="IBS264" s="101"/>
      <c r="IBT264" s="101"/>
      <c r="IBU264" s="101"/>
      <c r="IBV264" s="101"/>
      <c r="IBW264" s="101"/>
      <c r="IBX264" s="101"/>
      <c r="IBY264" s="101"/>
      <c r="IBZ264" s="101"/>
      <c r="ICA264" s="101"/>
      <c r="ICB264" s="101"/>
      <c r="ICC264" s="101"/>
      <c r="ICD264" s="101"/>
      <c r="ICE264" s="101"/>
      <c r="ICF264" s="101"/>
      <c r="ICG264" s="101"/>
      <c r="ICH264" s="101"/>
      <c r="ICI264" s="101"/>
      <c r="ICJ264" s="101"/>
      <c r="ICK264" s="101"/>
      <c r="ICL264" s="101"/>
      <c r="ICM264" s="101"/>
      <c r="ICN264" s="101"/>
      <c r="ICO264" s="101"/>
      <c r="ICP264" s="101"/>
      <c r="ICQ264" s="101"/>
      <c r="ICR264" s="101"/>
      <c r="ICS264" s="101"/>
      <c r="ICT264" s="101"/>
      <c r="ICU264" s="101"/>
      <c r="ICV264" s="101"/>
      <c r="ICW264" s="101"/>
      <c r="ICX264" s="101"/>
      <c r="ICY264" s="101"/>
      <c r="ICZ264" s="101"/>
      <c r="IDA264" s="101"/>
      <c r="IDB264" s="101"/>
      <c r="IDC264" s="101"/>
      <c r="IDD264" s="101"/>
      <c r="IDE264" s="101"/>
      <c r="IDF264" s="101"/>
      <c r="IDG264" s="101"/>
      <c r="IDH264" s="101"/>
      <c r="IDI264" s="101"/>
      <c r="IDJ264" s="101"/>
      <c r="IDK264" s="101"/>
      <c r="IDL264" s="101"/>
      <c r="IDM264" s="101"/>
      <c r="IDN264" s="101"/>
      <c r="IDO264" s="101"/>
      <c r="IDP264" s="101"/>
      <c r="IDQ264" s="101"/>
      <c r="IDR264" s="101"/>
      <c r="IDS264" s="101"/>
      <c r="IDT264" s="101"/>
      <c r="IDU264" s="101"/>
      <c r="IDV264" s="101"/>
      <c r="IDW264" s="101"/>
      <c r="IDX264" s="101"/>
      <c r="IDY264" s="101"/>
      <c r="IDZ264" s="101"/>
      <c r="IEA264" s="101"/>
      <c r="IEB264" s="101"/>
      <c r="IEC264" s="101"/>
      <c r="IED264" s="101"/>
      <c r="IEE264" s="101"/>
      <c r="IEF264" s="101"/>
      <c r="IEG264" s="101"/>
      <c r="IEH264" s="101"/>
      <c r="IEI264" s="101"/>
      <c r="IEJ264" s="101"/>
      <c r="IEK264" s="101"/>
      <c r="IEL264" s="101"/>
      <c r="IEM264" s="101"/>
      <c r="IEN264" s="101"/>
      <c r="IEO264" s="101"/>
      <c r="IEP264" s="101"/>
      <c r="IEQ264" s="101"/>
      <c r="IER264" s="101"/>
      <c r="IES264" s="101"/>
      <c r="IET264" s="101"/>
      <c r="IEU264" s="101"/>
      <c r="IEV264" s="101"/>
      <c r="IEW264" s="101"/>
      <c r="IEX264" s="101"/>
      <c r="IEY264" s="101"/>
      <c r="IEZ264" s="101"/>
      <c r="IFA264" s="101"/>
      <c r="IFB264" s="101"/>
      <c r="IFC264" s="101"/>
      <c r="IFD264" s="101"/>
      <c r="IFE264" s="101"/>
      <c r="IFF264" s="101"/>
      <c r="IFG264" s="101"/>
      <c r="IFH264" s="101"/>
      <c r="IFI264" s="101"/>
      <c r="IFJ264" s="101"/>
      <c r="IFK264" s="101"/>
      <c r="IFL264" s="101"/>
      <c r="IFM264" s="101"/>
      <c r="IFN264" s="101"/>
      <c r="IFO264" s="101"/>
      <c r="IFP264" s="101"/>
      <c r="IFQ264" s="101"/>
      <c r="IFR264" s="101"/>
      <c r="IFS264" s="101"/>
      <c r="IFT264" s="101"/>
      <c r="IFU264" s="101"/>
      <c r="IFV264" s="101"/>
      <c r="IFW264" s="101"/>
      <c r="IFX264" s="101"/>
      <c r="IFY264" s="101"/>
      <c r="IFZ264" s="101"/>
      <c r="IGA264" s="101"/>
      <c r="IGB264" s="101"/>
      <c r="IGC264" s="101"/>
      <c r="IGD264" s="101"/>
      <c r="IGE264" s="101"/>
      <c r="IGF264" s="101"/>
      <c r="IGG264" s="101"/>
      <c r="IGH264" s="101"/>
      <c r="IGI264" s="101"/>
      <c r="IGJ264" s="101"/>
      <c r="IGK264" s="101"/>
      <c r="IGL264" s="101"/>
      <c r="IGM264" s="101"/>
      <c r="IGN264" s="101"/>
      <c r="IGO264" s="101"/>
      <c r="IGP264" s="101"/>
      <c r="IGQ264" s="101"/>
      <c r="IGR264" s="101"/>
      <c r="IGS264" s="101"/>
      <c r="IGT264" s="101"/>
      <c r="IGU264" s="101"/>
      <c r="IGV264" s="101"/>
      <c r="IGW264" s="101"/>
      <c r="IGX264" s="101"/>
      <c r="IGY264" s="101"/>
      <c r="IGZ264" s="101"/>
      <c r="IHA264" s="101"/>
      <c r="IHB264" s="101"/>
      <c r="IHC264" s="101"/>
      <c r="IHD264" s="101"/>
      <c r="IHE264" s="101"/>
      <c r="IHF264" s="101"/>
      <c r="IHG264" s="101"/>
      <c r="IHH264" s="101"/>
      <c r="IHI264" s="101"/>
      <c r="IHJ264" s="101"/>
      <c r="IHK264" s="101"/>
      <c r="IHL264" s="101"/>
      <c r="IHM264" s="101"/>
      <c r="IHN264" s="101"/>
      <c r="IHO264" s="101"/>
      <c r="IHP264" s="101"/>
      <c r="IHQ264" s="101"/>
      <c r="IHR264" s="101"/>
      <c r="IHS264" s="101"/>
      <c r="IHT264" s="101"/>
      <c r="IHU264" s="101"/>
      <c r="IHV264" s="101"/>
      <c r="IHW264" s="101"/>
      <c r="IHX264" s="101"/>
      <c r="IHY264" s="101"/>
      <c r="IHZ264" s="101"/>
      <c r="IIA264" s="101"/>
      <c r="IIB264" s="101"/>
      <c r="IIC264" s="101"/>
      <c r="IID264" s="101"/>
      <c r="IIE264" s="101"/>
      <c r="IIF264" s="101"/>
      <c r="IIG264" s="101"/>
      <c r="IIH264" s="101"/>
      <c r="III264" s="101"/>
      <c r="IIJ264" s="101"/>
      <c r="IIK264" s="101"/>
      <c r="IIL264" s="101"/>
      <c r="IIM264" s="101"/>
      <c r="IIN264" s="101"/>
      <c r="IIO264" s="101"/>
      <c r="IIP264" s="101"/>
      <c r="IIQ264" s="101"/>
      <c r="IIR264" s="101"/>
      <c r="IIS264" s="101"/>
      <c r="IIT264" s="101"/>
      <c r="IIU264" s="101"/>
      <c r="IIV264" s="101"/>
      <c r="IIW264" s="101"/>
      <c r="IIX264" s="101"/>
      <c r="IIY264" s="101"/>
      <c r="IIZ264" s="101"/>
      <c r="IJA264" s="101"/>
      <c r="IJB264" s="101"/>
      <c r="IJC264" s="101"/>
      <c r="IJD264" s="101"/>
      <c r="IJE264" s="101"/>
      <c r="IJF264" s="101"/>
      <c r="IJG264" s="101"/>
      <c r="IJH264" s="101"/>
      <c r="IJI264" s="101"/>
      <c r="IJJ264" s="101"/>
      <c r="IJK264" s="101"/>
      <c r="IJL264" s="101"/>
      <c r="IJM264" s="101"/>
      <c r="IJN264" s="101"/>
      <c r="IJO264" s="101"/>
      <c r="IJP264" s="101"/>
      <c r="IJQ264" s="101"/>
      <c r="IJR264" s="101"/>
      <c r="IJS264" s="101"/>
      <c r="IJT264" s="101"/>
      <c r="IJU264" s="101"/>
      <c r="IJV264" s="101"/>
      <c r="IJW264" s="101"/>
      <c r="IJX264" s="101"/>
      <c r="IJY264" s="101"/>
      <c r="IJZ264" s="101"/>
      <c r="IKA264" s="101"/>
      <c r="IKB264" s="101"/>
      <c r="IKC264" s="101"/>
      <c r="IKD264" s="101"/>
      <c r="IKE264" s="101"/>
      <c r="IKF264" s="101"/>
      <c r="IKG264" s="101"/>
      <c r="IKH264" s="101"/>
      <c r="IKI264" s="101"/>
      <c r="IKJ264" s="101"/>
      <c r="IKK264" s="101"/>
      <c r="IKL264" s="101"/>
      <c r="IKM264" s="101"/>
      <c r="IKN264" s="101"/>
      <c r="IKO264" s="101"/>
      <c r="IKP264" s="101"/>
      <c r="IKQ264" s="101"/>
      <c r="IKR264" s="101"/>
      <c r="IKS264" s="101"/>
      <c r="IKT264" s="101"/>
      <c r="IKU264" s="101"/>
      <c r="IKV264" s="101"/>
      <c r="IKW264" s="101"/>
      <c r="IKX264" s="101"/>
      <c r="IKY264" s="101"/>
      <c r="IKZ264" s="101"/>
      <c r="ILA264" s="101"/>
      <c r="ILB264" s="101"/>
      <c r="ILC264" s="101"/>
      <c r="ILD264" s="101"/>
      <c r="ILE264" s="101"/>
      <c r="ILF264" s="101"/>
      <c r="ILG264" s="101"/>
      <c r="ILH264" s="101"/>
      <c r="ILI264" s="101"/>
      <c r="ILJ264" s="101"/>
      <c r="ILK264" s="101"/>
      <c r="ILL264" s="101"/>
      <c r="ILM264" s="101"/>
      <c r="ILN264" s="101"/>
      <c r="ILO264" s="101"/>
      <c r="ILP264" s="101"/>
      <c r="ILQ264" s="101"/>
      <c r="ILR264" s="101"/>
      <c r="ILS264" s="101"/>
      <c r="ILT264" s="101"/>
      <c r="ILU264" s="101"/>
      <c r="ILV264" s="101"/>
      <c r="ILW264" s="101"/>
      <c r="ILX264" s="101"/>
      <c r="ILY264" s="101"/>
      <c r="ILZ264" s="101"/>
      <c r="IMA264" s="101"/>
      <c r="IMB264" s="101"/>
      <c r="IMC264" s="101"/>
      <c r="IMD264" s="101"/>
      <c r="IME264" s="101"/>
      <c r="IMF264" s="101"/>
      <c r="IMG264" s="101"/>
      <c r="IMH264" s="101"/>
      <c r="IMI264" s="101"/>
      <c r="IMJ264" s="101"/>
      <c r="IMK264" s="101"/>
      <c r="IML264" s="101"/>
      <c r="IMM264" s="101"/>
      <c r="IMN264" s="101"/>
      <c r="IMO264" s="101"/>
      <c r="IMP264" s="101"/>
      <c r="IMQ264" s="101"/>
      <c r="IMR264" s="101"/>
      <c r="IMS264" s="101"/>
      <c r="IMT264" s="101"/>
      <c r="IMU264" s="101"/>
      <c r="IMV264" s="101"/>
      <c r="IMW264" s="101"/>
      <c r="IMX264" s="101"/>
      <c r="IMY264" s="101"/>
      <c r="IMZ264" s="101"/>
      <c r="INA264" s="101"/>
      <c r="INB264" s="101"/>
      <c r="INC264" s="101"/>
      <c r="IND264" s="101"/>
      <c r="INE264" s="101"/>
      <c r="INF264" s="101"/>
      <c r="ING264" s="101"/>
      <c r="INH264" s="101"/>
      <c r="INI264" s="101"/>
      <c r="INJ264" s="101"/>
      <c r="INK264" s="101"/>
      <c r="INL264" s="101"/>
      <c r="INM264" s="101"/>
      <c r="INN264" s="101"/>
      <c r="INO264" s="101"/>
      <c r="INP264" s="101"/>
      <c r="INQ264" s="101"/>
      <c r="INR264" s="101"/>
      <c r="INS264" s="101"/>
      <c r="INT264" s="101"/>
      <c r="INU264" s="101"/>
      <c r="INV264" s="101"/>
      <c r="INW264" s="101"/>
      <c r="INX264" s="101"/>
      <c r="INY264" s="101"/>
      <c r="INZ264" s="101"/>
      <c r="IOA264" s="101"/>
      <c r="IOB264" s="101"/>
      <c r="IOC264" s="101"/>
      <c r="IOD264" s="101"/>
      <c r="IOE264" s="101"/>
      <c r="IOF264" s="101"/>
      <c r="IOG264" s="101"/>
      <c r="IOH264" s="101"/>
      <c r="IOI264" s="101"/>
      <c r="IOJ264" s="101"/>
      <c r="IOK264" s="101"/>
      <c r="IOL264" s="101"/>
      <c r="IOM264" s="101"/>
      <c r="ION264" s="101"/>
      <c r="IOO264" s="101"/>
      <c r="IOP264" s="101"/>
      <c r="IOQ264" s="101"/>
      <c r="IOR264" s="101"/>
      <c r="IOS264" s="101"/>
      <c r="IOT264" s="101"/>
      <c r="IOU264" s="101"/>
      <c r="IOV264" s="101"/>
      <c r="IOW264" s="101"/>
      <c r="IOX264" s="101"/>
      <c r="IOY264" s="101"/>
      <c r="IOZ264" s="101"/>
      <c r="IPA264" s="101"/>
      <c r="IPB264" s="101"/>
      <c r="IPC264" s="101"/>
      <c r="IPD264" s="101"/>
      <c r="IPE264" s="101"/>
      <c r="IPF264" s="101"/>
      <c r="IPG264" s="101"/>
      <c r="IPH264" s="101"/>
      <c r="IPI264" s="101"/>
      <c r="IPJ264" s="101"/>
      <c r="IPK264" s="101"/>
      <c r="IPL264" s="101"/>
      <c r="IPM264" s="101"/>
      <c r="IPN264" s="101"/>
      <c r="IPO264" s="101"/>
      <c r="IPP264" s="101"/>
      <c r="IPQ264" s="101"/>
      <c r="IPR264" s="101"/>
      <c r="IPS264" s="101"/>
      <c r="IPT264" s="101"/>
      <c r="IPU264" s="101"/>
      <c r="IPV264" s="101"/>
      <c r="IPW264" s="101"/>
      <c r="IPX264" s="101"/>
      <c r="IPY264" s="101"/>
      <c r="IPZ264" s="101"/>
      <c r="IQA264" s="101"/>
      <c r="IQB264" s="101"/>
      <c r="IQC264" s="101"/>
      <c r="IQD264" s="101"/>
      <c r="IQE264" s="101"/>
      <c r="IQF264" s="101"/>
      <c r="IQG264" s="101"/>
      <c r="IQH264" s="101"/>
      <c r="IQI264" s="101"/>
      <c r="IQJ264" s="101"/>
      <c r="IQK264" s="101"/>
      <c r="IQL264" s="101"/>
      <c r="IQM264" s="101"/>
      <c r="IQN264" s="101"/>
      <c r="IQO264" s="101"/>
      <c r="IQP264" s="101"/>
      <c r="IQQ264" s="101"/>
      <c r="IQR264" s="101"/>
      <c r="IQS264" s="101"/>
      <c r="IQT264" s="101"/>
      <c r="IQU264" s="101"/>
      <c r="IQV264" s="101"/>
      <c r="IQW264" s="101"/>
      <c r="IQX264" s="101"/>
      <c r="IQY264" s="101"/>
      <c r="IQZ264" s="101"/>
      <c r="IRA264" s="101"/>
      <c r="IRB264" s="101"/>
      <c r="IRC264" s="101"/>
      <c r="IRD264" s="101"/>
      <c r="IRE264" s="101"/>
      <c r="IRF264" s="101"/>
      <c r="IRG264" s="101"/>
      <c r="IRH264" s="101"/>
      <c r="IRI264" s="101"/>
      <c r="IRJ264" s="101"/>
      <c r="IRK264" s="101"/>
      <c r="IRL264" s="101"/>
      <c r="IRM264" s="101"/>
      <c r="IRN264" s="101"/>
      <c r="IRO264" s="101"/>
      <c r="IRP264" s="101"/>
      <c r="IRQ264" s="101"/>
      <c r="IRR264" s="101"/>
      <c r="IRS264" s="101"/>
      <c r="IRT264" s="101"/>
      <c r="IRU264" s="101"/>
      <c r="IRV264" s="101"/>
      <c r="IRW264" s="101"/>
      <c r="IRX264" s="101"/>
      <c r="IRY264" s="101"/>
      <c r="IRZ264" s="101"/>
      <c r="ISA264" s="101"/>
      <c r="ISB264" s="101"/>
      <c r="ISC264" s="101"/>
      <c r="ISD264" s="101"/>
      <c r="ISE264" s="101"/>
      <c r="ISF264" s="101"/>
      <c r="ISG264" s="101"/>
      <c r="ISH264" s="101"/>
      <c r="ISI264" s="101"/>
      <c r="ISJ264" s="101"/>
      <c r="ISK264" s="101"/>
      <c r="ISL264" s="101"/>
      <c r="ISM264" s="101"/>
      <c r="ISN264" s="101"/>
      <c r="ISO264" s="101"/>
      <c r="ISP264" s="101"/>
      <c r="ISQ264" s="101"/>
      <c r="ISR264" s="101"/>
      <c r="ISS264" s="101"/>
      <c r="IST264" s="101"/>
      <c r="ISU264" s="101"/>
      <c r="ISV264" s="101"/>
      <c r="ISW264" s="101"/>
      <c r="ISX264" s="101"/>
      <c r="ISY264" s="101"/>
      <c r="ISZ264" s="101"/>
      <c r="ITA264" s="101"/>
      <c r="ITB264" s="101"/>
      <c r="ITC264" s="101"/>
      <c r="ITD264" s="101"/>
      <c r="ITE264" s="101"/>
      <c r="ITF264" s="101"/>
      <c r="ITG264" s="101"/>
      <c r="ITH264" s="101"/>
      <c r="ITI264" s="101"/>
      <c r="ITJ264" s="101"/>
      <c r="ITK264" s="101"/>
      <c r="ITL264" s="101"/>
      <c r="ITM264" s="101"/>
      <c r="ITN264" s="101"/>
      <c r="ITO264" s="101"/>
      <c r="ITP264" s="101"/>
      <c r="ITQ264" s="101"/>
      <c r="ITR264" s="101"/>
      <c r="ITS264" s="101"/>
      <c r="ITT264" s="101"/>
      <c r="ITU264" s="101"/>
      <c r="ITV264" s="101"/>
      <c r="ITW264" s="101"/>
      <c r="ITX264" s="101"/>
      <c r="ITY264" s="101"/>
      <c r="ITZ264" s="101"/>
      <c r="IUA264" s="101"/>
      <c r="IUB264" s="101"/>
      <c r="IUC264" s="101"/>
      <c r="IUD264" s="101"/>
      <c r="IUE264" s="101"/>
      <c r="IUF264" s="101"/>
      <c r="IUG264" s="101"/>
      <c r="IUH264" s="101"/>
      <c r="IUI264" s="101"/>
      <c r="IUJ264" s="101"/>
      <c r="IUK264" s="101"/>
      <c r="IUL264" s="101"/>
      <c r="IUM264" s="101"/>
      <c r="IUN264" s="101"/>
      <c r="IUO264" s="101"/>
      <c r="IUP264" s="101"/>
      <c r="IUQ264" s="101"/>
      <c r="IUR264" s="101"/>
      <c r="IUS264" s="101"/>
      <c r="IUT264" s="101"/>
      <c r="IUU264" s="101"/>
      <c r="IUV264" s="101"/>
      <c r="IUW264" s="101"/>
      <c r="IUX264" s="101"/>
      <c r="IUY264" s="101"/>
      <c r="IUZ264" s="101"/>
      <c r="IVA264" s="101"/>
      <c r="IVB264" s="101"/>
      <c r="IVC264" s="101"/>
      <c r="IVD264" s="101"/>
      <c r="IVE264" s="101"/>
      <c r="IVF264" s="101"/>
      <c r="IVG264" s="101"/>
      <c r="IVH264" s="101"/>
      <c r="IVI264" s="101"/>
      <c r="IVJ264" s="101"/>
      <c r="IVK264" s="101"/>
      <c r="IVL264" s="101"/>
      <c r="IVM264" s="101"/>
      <c r="IVN264" s="101"/>
      <c r="IVO264" s="101"/>
      <c r="IVP264" s="101"/>
      <c r="IVQ264" s="101"/>
      <c r="IVR264" s="101"/>
      <c r="IVS264" s="101"/>
      <c r="IVT264" s="101"/>
      <c r="IVU264" s="101"/>
      <c r="IVV264" s="101"/>
      <c r="IVW264" s="101"/>
      <c r="IVX264" s="101"/>
      <c r="IVY264" s="101"/>
      <c r="IVZ264" s="101"/>
      <c r="IWA264" s="101"/>
      <c r="IWB264" s="101"/>
      <c r="IWC264" s="101"/>
      <c r="IWD264" s="101"/>
      <c r="IWE264" s="101"/>
      <c r="IWF264" s="101"/>
      <c r="IWG264" s="101"/>
      <c r="IWH264" s="101"/>
      <c r="IWI264" s="101"/>
      <c r="IWJ264" s="101"/>
      <c r="IWK264" s="101"/>
      <c r="IWL264" s="101"/>
      <c r="IWM264" s="101"/>
      <c r="IWN264" s="101"/>
      <c r="IWO264" s="101"/>
      <c r="IWP264" s="101"/>
      <c r="IWQ264" s="101"/>
      <c r="IWR264" s="101"/>
      <c r="IWS264" s="101"/>
      <c r="IWT264" s="101"/>
      <c r="IWU264" s="101"/>
      <c r="IWV264" s="101"/>
      <c r="IWW264" s="101"/>
      <c r="IWX264" s="101"/>
      <c r="IWY264" s="101"/>
      <c r="IWZ264" s="101"/>
      <c r="IXA264" s="101"/>
      <c r="IXB264" s="101"/>
      <c r="IXC264" s="101"/>
      <c r="IXD264" s="101"/>
      <c r="IXE264" s="101"/>
      <c r="IXF264" s="101"/>
      <c r="IXG264" s="101"/>
      <c r="IXH264" s="101"/>
      <c r="IXI264" s="101"/>
      <c r="IXJ264" s="101"/>
      <c r="IXK264" s="101"/>
      <c r="IXL264" s="101"/>
      <c r="IXM264" s="101"/>
      <c r="IXN264" s="101"/>
      <c r="IXO264" s="101"/>
      <c r="IXP264" s="101"/>
      <c r="IXQ264" s="101"/>
      <c r="IXR264" s="101"/>
      <c r="IXS264" s="101"/>
      <c r="IXT264" s="101"/>
      <c r="IXU264" s="101"/>
      <c r="IXV264" s="101"/>
      <c r="IXW264" s="101"/>
      <c r="IXX264" s="101"/>
      <c r="IXY264" s="101"/>
      <c r="IXZ264" s="101"/>
      <c r="IYA264" s="101"/>
      <c r="IYB264" s="101"/>
      <c r="IYC264" s="101"/>
      <c r="IYD264" s="101"/>
      <c r="IYE264" s="101"/>
      <c r="IYF264" s="101"/>
      <c r="IYG264" s="101"/>
      <c r="IYH264" s="101"/>
      <c r="IYI264" s="101"/>
      <c r="IYJ264" s="101"/>
      <c r="IYK264" s="101"/>
      <c r="IYL264" s="101"/>
      <c r="IYM264" s="101"/>
      <c r="IYN264" s="101"/>
      <c r="IYO264" s="101"/>
      <c r="IYP264" s="101"/>
      <c r="IYQ264" s="101"/>
      <c r="IYR264" s="101"/>
      <c r="IYS264" s="101"/>
      <c r="IYT264" s="101"/>
      <c r="IYU264" s="101"/>
      <c r="IYV264" s="101"/>
      <c r="IYW264" s="101"/>
      <c r="IYX264" s="101"/>
      <c r="IYY264" s="101"/>
      <c r="IYZ264" s="101"/>
      <c r="IZA264" s="101"/>
      <c r="IZB264" s="101"/>
      <c r="IZC264" s="101"/>
      <c r="IZD264" s="101"/>
      <c r="IZE264" s="101"/>
      <c r="IZF264" s="101"/>
      <c r="IZG264" s="101"/>
      <c r="IZH264" s="101"/>
      <c r="IZI264" s="101"/>
      <c r="IZJ264" s="101"/>
      <c r="IZK264" s="101"/>
      <c r="IZL264" s="101"/>
      <c r="IZM264" s="101"/>
      <c r="IZN264" s="101"/>
      <c r="IZO264" s="101"/>
      <c r="IZP264" s="101"/>
      <c r="IZQ264" s="101"/>
      <c r="IZR264" s="101"/>
      <c r="IZS264" s="101"/>
      <c r="IZT264" s="101"/>
      <c r="IZU264" s="101"/>
      <c r="IZV264" s="101"/>
      <c r="IZW264" s="101"/>
      <c r="IZX264" s="101"/>
      <c r="IZY264" s="101"/>
      <c r="IZZ264" s="101"/>
      <c r="JAA264" s="101"/>
      <c r="JAB264" s="101"/>
      <c r="JAC264" s="101"/>
      <c r="JAD264" s="101"/>
      <c r="JAE264" s="101"/>
      <c r="JAF264" s="101"/>
      <c r="JAG264" s="101"/>
      <c r="JAH264" s="101"/>
      <c r="JAI264" s="101"/>
      <c r="JAJ264" s="101"/>
      <c r="JAK264" s="101"/>
      <c r="JAL264" s="101"/>
      <c r="JAM264" s="101"/>
      <c r="JAN264" s="101"/>
      <c r="JAO264" s="101"/>
      <c r="JAP264" s="101"/>
      <c r="JAQ264" s="101"/>
      <c r="JAR264" s="101"/>
      <c r="JAS264" s="101"/>
      <c r="JAT264" s="101"/>
      <c r="JAU264" s="101"/>
      <c r="JAV264" s="101"/>
      <c r="JAW264" s="101"/>
      <c r="JAX264" s="101"/>
      <c r="JAY264" s="101"/>
      <c r="JAZ264" s="101"/>
      <c r="JBA264" s="101"/>
      <c r="JBB264" s="101"/>
      <c r="JBC264" s="101"/>
      <c r="JBD264" s="101"/>
      <c r="JBE264" s="101"/>
      <c r="JBF264" s="101"/>
      <c r="JBG264" s="101"/>
      <c r="JBH264" s="101"/>
      <c r="JBI264" s="101"/>
      <c r="JBJ264" s="101"/>
      <c r="JBK264" s="101"/>
      <c r="JBL264" s="101"/>
      <c r="JBM264" s="101"/>
      <c r="JBN264" s="101"/>
      <c r="JBO264" s="101"/>
      <c r="JBP264" s="101"/>
      <c r="JBQ264" s="101"/>
      <c r="JBR264" s="101"/>
      <c r="JBS264" s="101"/>
      <c r="JBT264" s="101"/>
      <c r="JBU264" s="101"/>
      <c r="JBV264" s="101"/>
      <c r="JBW264" s="101"/>
      <c r="JBX264" s="101"/>
      <c r="JBY264" s="101"/>
      <c r="JBZ264" s="101"/>
      <c r="JCA264" s="101"/>
      <c r="JCB264" s="101"/>
      <c r="JCC264" s="101"/>
      <c r="JCD264" s="101"/>
      <c r="JCE264" s="101"/>
      <c r="JCF264" s="101"/>
      <c r="JCG264" s="101"/>
      <c r="JCH264" s="101"/>
      <c r="JCI264" s="101"/>
      <c r="JCJ264" s="101"/>
      <c r="JCK264" s="101"/>
      <c r="JCL264" s="101"/>
      <c r="JCM264" s="101"/>
      <c r="JCN264" s="101"/>
      <c r="JCO264" s="101"/>
      <c r="JCP264" s="101"/>
      <c r="JCQ264" s="101"/>
      <c r="JCR264" s="101"/>
      <c r="JCS264" s="101"/>
      <c r="JCT264" s="101"/>
      <c r="JCU264" s="101"/>
      <c r="JCV264" s="101"/>
      <c r="JCW264" s="101"/>
      <c r="JCX264" s="101"/>
      <c r="JCY264" s="101"/>
      <c r="JCZ264" s="101"/>
      <c r="JDA264" s="101"/>
      <c r="JDB264" s="101"/>
      <c r="JDC264" s="101"/>
      <c r="JDD264" s="101"/>
      <c r="JDE264" s="101"/>
      <c r="JDF264" s="101"/>
      <c r="JDG264" s="101"/>
      <c r="JDH264" s="101"/>
      <c r="JDI264" s="101"/>
      <c r="JDJ264" s="101"/>
      <c r="JDK264" s="101"/>
      <c r="JDL264" s="101"/>
      <c r="JDM264" s="101"/>
      <c r="JDN264" s="101"/>
      <c r="JDO264" s="101"/>
      <c r="JDP264" s="101"/>
      <c r="JDQ264" s="101"/>
      <c r="JDR264" s="101"/>
      <c r="JDS264" s="101"/>
      <c r="JDT264" s="101"/>
      <c r="JDU264" s="101"/>
      <c r="JDV264" s="101"/>
      <c r="JDW264" s="101"/>
      <c r="JDX264" s="101"/>
      <c r="JDY264" s="101"/>
      <c r="JDZ264" s="101"/>
      <c r="JEA264" s="101"/>
      <c r="JEB264" s="101"/>
      <c r="JEC264" s="101"/>
      <c r="JED264" s="101"/>
      <c r="JEE264" s="101"/>
      <c r="JEF264" s="101"/>
      <c r="JEG264" s="101"/>
      <c r="JEH264" s="101"/>
      <c r="JEI264" s="101"/>
      <c r="JEJ264" s="101"/>
      <c r="JEK264" s="101"/>
      <c r="JEL264" s="101"/>
      <c r="JEM264" s="101"/>
      <c r="JEN264" s="101"/>
      <c r="JEO264" s="101"/>
      <c r="JEP264" s="101"/>
      <c r="JEQ264" s="101"/>
      <c r="JER264" s="101"/>
      <c r="JES264" s="101"/>
      <c r="JET264" s="101"/>
      <c r="JEU264" s="101"/>
      <c r="JEV264" s="101"/>
      <c r="JEW264" s="101"/>
      <c r="JEX264" s="101"/>
      <c r="JEY264" s="101"/>
      <c r="JEZ264" s="101"/>
      <c r="JFA264" s="101"/>
      <c r="JFB264" s="101"/>
      <c r="JFC264" s="101"/>
      <c r="JFD264" s="101"/>
      <c r="JFE264" s="101"/>
      <c r="JFF264" s="101"/>
      <c r="JFG264" s="101"/>
      <c r="JFH264" s="101"/>
      <c r="JFI264" s="101"/>
      <c r="JFJ264" s="101"/>
      <c r="JFK264" s="101"/>
      <c r="JFL264" s="101"/>
      <c r="JFM264" s="101"/>
      <c r="JFN264" s="101"/>
      <c r="JFO264" s="101"/>
      <c r="JFP264" s="101"/>
      <c r="JFQ264" s="101"/>
      <c r="JFR264" s="101"/>
      <c r="JFS264" s="101"/>
      <c r="JFT264" s="101"/>
      <c r="JFU264" s="101"/>
      <c r="JFV264" s="101"/>
      <c r="JFW264" s="101"/>
      <c r="JFX264" s="101"/>
      <c r="JFY264" s="101"/>
      <c r="JFZ264" s="101"/>
      <c r="JGA264" s="101"/>
      <c r="JGB264" s="101"/>
      <c r="JGC264" s="101"/>
      <c r="JGD264" s="101"/>
      <c r="JGE264" s="101"/>
      <c r="JGF264" s="101"/>
      <c r="JGG264" s="101"/>
      <c r="JGH264" s="101"/>
      <c r="JGI264" s="101"/>
      <c r="JGJ264" s="101"/>
      <c r="JGK264" s="101"/>
      <c r="JGL264" s="101"/>
      <c r="JGM264" s="101"/>
      <c r="JGN264" s="101"/>
      <c r="JGO264" s="101"/>
      <c r="JGP264" s="101"/>
      <c r="JGQ264" s="101"/>
      <c r="JGR264" s="101"/>
      <c r="JGS264" s="101"/>
      <c r="JGT264" s="101"/>
      <c r="JGU264" s="101"/>
      <c r="JGV264" s="101"/>
      <c r="JGW264" s="101"/>
      <c r="JGX264" s="101"/>
      <c r="JGY264" s="101"/>
      <c r="JGZ264" s="101"/>
      <c r="JHA264" s="101"/>
      <c r="JHB264" s="101"/>
      <c r="JHC264" s="101"/>
      <c r="JHD264" s="101"/>
      <c r="JHE264" s="101"/>
      <c r="JHF264" s="101"/>
      <c r="JHG264" s="101"/>
      <c r="JHH264" s="101"/>
      <c r="JHI264" s="101"/>
      <c r="JHJ264" s="101"/>
      <c r="JHK264" s="101"/>
      <c r="JHL264" s="101"/>
      <c r="JHM264" s="101"/>
      <c r="JHN264" s="101"/>
      <c r="JHO264" s="101"/>
      <c r="JHP264" s="101"/>
      <c r="JHQ264" s="101"/>
      <c r="JHR264" s="101"/>
      <c r="JHS264" s="101"/>
      <c r="JHT264" s="101"/>
      <c r="JHU264" s="101"/>
      <c r="JHV264" s="101"/>
      <c r="JHW264" s="101"/>
      <c r="JHX264" s="101"/>
      <c r="JHY264" s="101"/>
      <c r="JHZ264" s="101"/>
      <c r="JIA264" s="101"/>
      <c r="JIB264" s="101"/>
      <c r="JIC264" s="101"/>
      <c r="JID264" s="101"/>
      <c r="JIE264" s="101"/>
      <c r="JIF264" s="101"/>
      <c r="JIG264" s="101"/>
      <c r="JIH264" s="101"/>
      <c r="JII264" s="101"/>
      <c r="JIJ264" s="101"/>
      <c r="JIK264" s="101"/>
      <c r="JIL264" s="101"/>
      <c r="JIM264" s="101"/>
      <c r="JIN264" s="101"/>
      <c r="JIO264" s="101"/>
      <c r="JIP264" s="101"/>
      <c r="JIQ264" s="101"/>
      <c r="JIR264" s="101"/>
      <c r="JIS264" s="101"/>
      <c r="JIT264" s="101"/>
      <c r="JIU264" s="101"/>
      <c r="JIV264" s="101"/>
      <c r="JIW264" s="101"/>
      <c r="JIX264" s="101"/>
      <c r="JIY264" s="101"/>
      <c r="JIZ264" s="101"/>
      <c r="JJA264" s="101"/>
      <c r="JJB264" s="101"/>
      <c r="JJC264" s="101"/>
      <c r="JJD264" s="101"/>
      <c r="JJE264" s="101"/>
      <c r="JJF264" s="101"/>
      <c r="JJG264" s="101"/>
      <c r="JJH264" s="101"/>
      <c r="JJI264" s="101"/>
      <c r="JJJ264" s="101"/>
      <c r="JJK264" s="101"/>
      <c r="JJL264" s="101"/>
      <c r="JJM264" s="101"/>
      <c r="JJN264" s="101"/>
      <c r="JJO264" s="101"/>
      <c r="JJP264" s="101"/>
      <c r="JJQ264" s="101"/>
      <c r="JJR264" s="101"/>
      <c r="JJS264" s="101"/>
      <c r="JJT264" s="101"/>
      <c r="JJU264" s="101"/>
      <c r="JJV264" s="101"/>
      <c r="JJW264" s="101"/>
      <c r="JJX264" s="101"/>
      <c r="JJY264" s="101"/>
      <c r="JJZ264" s="101"/>
      <c r="JKA264" s="101"/>
      <c r="JKB264" s="101"/>
      <c r="JKC264" s="101"/>
      <c r="JKD264" s="101"/>
      <c r="JKE264" s="101"/>
      <c r="JKF264" s="101"/>
      <c r="JKG264" s="101"/>
      <c r="JKH264" s="101"/>
      <c r="JKI264" s="101"/>
      <c r="JKJ264" s="101"/>
      <c r="JKK264" s="101"/>
      <c r="JKL264" s="101"/>
      <c r="JKM264" s="101"/>
      <c r="JKN264" s="101"/>
      <c r="JKO264" s="101"/>
      <c r="JKP264" s="101"/>
      <c r="JKQ264" s="101"/>
      <c r="JKR264" s="101"/>
      <c r="JKS264" s="101"/>
      <c r="JKT264" s="101"/>
      <c r="JKU264" s="101"/>
      <c r="JKV264" s="101"/>
      <c r="JKW264" s="101"/>
      <c r="JKX264" s="101"/>
      <c r="JKY264" s="101"/>
      <c r="JKZ264" s="101"/>
      <c r="JLA264" s="101"/>
      <c r="JLB264" s="101"/>
      <c r="JLC264" s="101"/>
      <c r="JLD264" s="101"/>
      <c r="JLE264" s="101"/>
      <c r="JLF264" s="101"/>
      <c r="JLG264" s="101"/>
      <c r="JLH264" s="101"/>
      <c r="JLI264" s="101"/>
      <c r="JLJ264" s="101"/>
      <c r="JLK264" s="101"/>
      <c r="JLL264" s="101"/>
      <c r="JLM264" s="101"/>
      <c r="JLN264" s="101"/>
      <c r="JLO264" s="101"/>
      <c r="JLP264" s="101"/>
      <c r="JLQ264" s="101"/>
      <c r="JLR264" s="101"/>
      <c r="JLS264" s="101"/>
      <c r="JLT264" s="101"/>
      <c r="JLU264" s="101"/>
      <c r="JLV264" s="101"/>
      <c r="JLW264" s="101"/>
      <c r="JLX264" s="101"/>
      <c r="JLY264" s="101"/>
      <c r="JLZ264" s="101"/>
      <c r="JMA264" s="101"/>
      <c r="JMB264" s="101"/>
      <c r="JMC264" s="101"/>
      <c r="JMD264" s="101"/>
      <c r="JME264" s="101"/>
      <c r="JMF264" s="101"/>
      <c r="JMG264" s="101"/>
      <c r="JMH264" s="101"/>
      <c r="JMI264" s="101"/>
      <c r="JMJ264" s="101"/>
      <c r="JMK264" s="101"/>
      <c r="JML264" s="101"/>
      <c r="JMM264" s="101"/>
      <c r="JMN264" s="101"/>
      <c r="JMO264" s="101"/>
      <c r="JMP264" s="101"/>
      <c r="JMQ264" s="101"/>
      <c r="JMR264" s="101"/>
      <c r="JMS264" s="101"/>
      <c r="JMT264" s="101"/>
      <c r="JMU264" s="101"/>
      <c r="JMV264" s="101"/>
      <c r="JMW264" s="101"/>
      <c r="JMX264" s="101"/>
      <c r="JMY264" s="101"/>
      <c r="JMZ264" s="101"/>
      <c r="JNA264" s="101"/>
      <c r="JNB264" s="101"/>
      <c r="JNC264" s="101"/>
      <c r="JND264" s="101"/>
      <c r="JNE264" s="101"/>
      <c r="JNF264" s="101"/>
      <c r="JNG264" s="101"/>
      <c r="JNH264" s="101"/>
      <c r="JNI264" s="101"/>
      <c r="JNJ264" s="101"/>
      <c r="JNK264" s="101"/>
      <c r="JNL264" s="101"/>
      <c r="JNM264" s="101"/>
      <c r="JNN264" s="101"/>
      <c r="JNO264" s="101"/>
      <c r="JNP264" s="101"/>
      <c r="JNQ264" s="101"/>
      <c r="JNR264" s="101"/>
      <c r="JNS264" s="101"/>
      <c r="JNT264" s="101"/>
      <c r="JNU264" s="101"/>
      <c r="JNV264" s="101"/>
      <c r="JNW264" s="101"/>
      <c r="JNX264" s="101"/>
      <c r="JNY264" s="101"/>
      <c r="JNZ264" s="101"/>
      <c r="JOA264" s="101"/>
      <c r="JOB264" s="101"/>
      <c r="JOC264" s="101"/>
      <c r="JOD264" s="101"/>
      <c r="JOE264" s="101"/>
      <c r="JOF264" s="101"/>
      <c r="JOG264" s="101"/>
      <c r="JOH264" s="101"/>
      <c r="JOI264" s="101"/>
      <c r="JOJ264" s="101"/>
      <c r="JOK264" s="101"/>
      <c r="JOL264" s="101"/>
      <c r="JOM264" s="101"/>
      <c r="JON264" s="101"/>
      <c r="JOO264" s="101"/>
      <c r="JOP264" s="101"/>
      <c r="JOQ264" s="101"/>
      <c r="JOR264" s="101"/>
      <c r="JOS264" s="101"/>
      <c r="JOT264" s="101"/>
      <c r="JOU264" s="101"/>
      <c r="JOV264" s="101"/>
      <c r="JOW264" s="101"/>
      <c r="JOX264" s="101"/>
      <c r="JOY264" s="101"/>
      <c r="JOZ264" s="101"/>
      <c r="JPA264" s="101"/>
      <c r="JPB264" s="101"/>
      <c r="JPC264" s="101"/>
      <c r="JPD264" s="101"/>
      <c r="JPE264" s="101"/>
      <c r="JPF264" s="101"/>
      <c r="JPG264" s="101"/>
      <c r="JPH264" s="101"/>
      <c r="JPI264" s="101"/>
      <c r="JPJ264" s="101"/>
      <c r="JPK264" s="101"/>
      <c r="JPL264" s="101"/>
      <c r="JPM264" s="101"/>
      <c r="JPN264" s="101"/>
      <c r="JPO264" s="101"/>
      <c r="JPP264" s="101"/>
      <c r="JPQ264" s="101"/>
      <c r="JPR264" s="101"/>
      <c r="JPS264" s="101"/>
      <c r="JPT264" s="101"/>
      <c r="JPU264" s="101"/>
      <c r="JPV264" s="101"/>
      <c r="JPW264" s="101"/>
      <c r="JPX264" s="101"/>
      <c r="JPY264" s="101"/>
      <c r="JPZ264" s="101"/>
      <c r="JQA264" s="101"/>
      <c r="JQB264" s="101"/>
      <c r="JQC264" s="101"/>
      <c r="JQD264" s="101"/>
      <c r="JQE264" s="101"/>
      <c r="JQF264" s="101"/>
      <c r="JQG264" s="101"/>
      <c r="JQH264" s="101"/>
      <c r="JQI264" s="101"/>
      <c r="JQJ264" s="101"/>
      <c r="JQK264" s="101"/>
      <c r="JQL264" s="101"/>
      <c r="JQM264" s="101"/>
      <c r="JQN264" s="101"/>
      <c r="JQO264" s="101"/>
      <c r="JQP264" s="101"/>
      <c r="JQQ264" s="101"/>
      <c r="JQR264" s="101"/>
      <c r="JQS264" s="101"/>
      <c r="JQT264" s="101"/>
      <c r="JQU264" s="101"/>
      <c r="JQV264" s="101"/>
      <c r="JQW264" s="101"/>
      <c r="JQX264" s="101"/>
      <c r="JQY264" s="101"/>
      <c r="JQZ264" s="101"/>
      <c r="JRA264" s="101"/>
      <c r="JRB264" s="101"/>
      <c r="JRC264" s="101"/>
      <c r="JRD264" s="101"/>
      <c r="JRE264" s="101"/>
      <c r="JRF264" s="101"/>
      <c r="JRG264" s="101"/>
      <c r="JRH264" s="101"/>
      <c r="JRI264" s="101"/>
      <c r="JRJ264" s="101"/>
      <c r="JRK264" s="101"/>
      <c r="JRL264" s="101"/>
      <c r="JRM264" s="101"/>
      <c r="JRN264" s="101"/>
      <c r="JRO264" s="101"/>
      <c r="JRP264" s="101"/>
      <c r="JRQ264" s="101"/>
      <c r="JRR264" s="101"/>
      <c r="JRS264" s="101"/>
      <c r="JRT264" s="101"/>
      <c r="JRU264" s="101"/>
      <c r="JRV264" s="101"/>
      <c r="JRW264" s="101"/>
      <c r="JRX264" s="101"/>
      <c r="JRY264" s="101"/>
      <c r="JRZ264" s="101"/>
      <c r="JSA264" s="101"/>
      <c r="JSB264" s="101"/>
      <c r="JSC264" s="101"/>
      <c r="JSD264" s="101"/>
      <c r="JSE264" s="101"/>
      <c r="JSF264" s="101"/>
      <c r="JSG264" s="101"/>
      <c r="JSH264" s="101"/>
      <c r="JSI264" s="101"/>
      <c r="JSJ264" s="101"/>
      <c r="JSK264" s="101"/>
      <c r="JSL264" s="101"/>
      <c r="JSM264" s="101"/>
      <c r="JSN264" s="101"/>
      <c r="JSO264" s="101"/>
      <c r="JSP264" s="101"/>
      <c r="JSQ264" s="101"/>
      <c r="JSR264" s="101"/>
      <c r="JSS264" s="101"/>
      <c r="JST264" s="101"/>
      <c r="JSU264" s="101"/>
      <c r="JSV264" s="101"/>
      <c r="JSW264" s="101"/>
      <c r="JSX264" s="101"/>
      <c r="JSY264" s="101"/>
      <c r="JSZ264" s="101"/>
      <c r="JTA264" s="101"/>
      <c r="JTB264" s="101"/>
      <c r="JTC264" s="101"/>
      <c r="JTD264" s="101"/>
      <c r="JTE264" s="101"/>
      <c r="JTF264" s="101"/>
      <c r="JTG264" s="101"/>
      <c r="JTH264" s="101"/>
      <c r="JTI264" s="101"/>
      <c r="JTJ264" s="101"/>
      <c r="JTK264" s="101"/>
      <c r="JTL264" s="101"/>
      <c r="JTM264" s="101"/>
      <c r="JTN264" s="101"/>
      <c r="JTO264" s="101"/>
      <c r="JTP264" s="101"/>
      <c r="JTQ264" s="101"/>
      <c r="JTR264" s="101"/>
      <c r="JTS264" s="101"/>
      <c r="JTT264" s="101"/>
      <c r="JTU264" s="101"/>
      <c r="JTV264" s="101"/>
      <c r="JTW264" s="101"/>
      <c r="JTX264" s="101"/>
      <c r="JTY264" s="101"/>
      <c r="JTZ264" s="101"/>
      <c r="JUA264" s="101"/>
      <c r="JUB264" s="101"/>
      <c r="JUC264" s="101"/>
      <c r="JUD264" s="101"/>
      <c r="JUE264" s="101"/>
      <c r="JUF264" s="101"/>
      <c r="JUG264" s="101"/>
      <c r="JUH264" s="101"/>
      <c r="JUI264" s="101"/>
      <c r="JUJ264" s="101"/>
      <c r="JUK264" s="101"/>
      <c r="JUL264" s="101"/>
      <c r="JUM264" s="101"/>
      <c r="JUN264" s="101"/>
      <c r="JUO264" s="101"/>
      <c r="JUP264" s="101"/>
      <c r="JUQ264" s="101"/>
      <c r="JUR264" s="101"/>
      <c r="JUS264" s="101"/>
      <c r="JUT264" s="101"/>
      <c r="JUU264" s="101"/>
      <c r="JUV264" s="101"/>
      <c r="JUW264" s="101"/>
      <c r="JUX264" s="101"/>
      <c r="JUY264" s="101"/>
      <c r="JUZ264" s="101"/>
      <c r="JVA264" s="101"/>
      <c r="JVB264" s="101"/>
      <c r="JVC264" s="101"/>
      <c r="JVD264" s="101"/>
      <c r="JVE264" s="101"/>
      <c r="JVF264" s="101"/>
      <c r="JVG264" s="101"/>
      <c r="JVH264" s="101"/>
      <c r="JVI264" s="101"/>
      <c r="JVJ264" s="101"/>
      <c r="JVK264" s="101"/>
      <c r="JVL264" s="101"/>
      <c r="JVM264" s="101"/>
      <c r="JVN264" s="101"/>
      <c r="JVO264" s="101"/>
      <c r="JVP264" s="101"/>
      <c r="JVQ264" s="101"/>
      <c r="JVR264" s="101"/>
      <c r="JVS264" s="101"/>
      <c r="JVT264" s="101"/>
      <c r="JVU264" s="101"/>
      <c r="JVV264" s="101"/>
      <c r="JVW264" s="101"/>
      <c r="JVX264" s="101"/>
      <c r="JVY264" s="101"/>
      <c r="JVZ264" s="101"/>
      <c r="JWA264" s="101"/>
      <c r="JWB264" s="101"/>
      <c r="JWC264" s="101"/>
      <c r="JWD264" s="101"/>
      <c r="JWE264" s="101"/>
      <c r="JWF264" s="101"/>
      <c r="JWG264" s="101"/>
      <c r="JWH264" s="101"/>
      <c r="JWI264" s="101"/>
      <c r="JWJ264" s="101"/>
      <c r="JWK264" s="101"/>
      <c r="JWL264" s="101"/>
      <c r="JWM264" s="101"/>
      <c r="JWN264" s="101"/>
      <c r="JWO264" s="101"/>
      <c r="JWP264" s="101"/>
      <c r="JWQ264" s="101"/>
      <c r="JWR264" s="101"/>
      <c r="JWS264" s="101"/>
      <c r="JWT264" s="101"/>
      <c r="JWU264" s="101"/>
      <c r="JWV264" s="101"/>
      <c r="JWW264" s="101"/>
      <c r="JWX264" s="101"/>
      <c r="JWY264" s="101"/>
      <c r="JWZ264" s="101"/>
      <c r="JXA264" s="101"/>
      <c r="JXB264" s="101"/>
      <c r="JXC264" s="101"/>
      <c r="JXD264" s="101"/>
      <c r="JXE264" s="101"/>
      <c r="JXF264" s="101"/>
      <c r="JXG264" s="101"/>
      <c r="JXH264" s="101"/>
      <c r="JXI264" s="101"/>
      <c r="JXJ264" s="101"/>
      <c r="JXK264" s="101"/>
      <c r="JXL264" s="101"/>
      <c r="JXM264" s="101"/>
      <c r="JXN264" s="101"/>
      <c r="JXO264" s="101"/>
      <c r="JXP264" s="101"/>
      <c r="JXQ264" s="101"/>
      <c r="JXR264" s="101"/>
      <c r="JXS264" s="101"/>
      <c r="JXT264" s="101"/>
      <c r="JXU264" s="101"/>
      <c r="JXV264" s="101"/>
      <c r="JXW264" s="101"/>
      <c r="JXX264" s="101"/>
      <c r="JXY264" s="101"/>
      <c r="JXZ264" s="101"/>
      <c r="JYA264" s="101"/>
      <c r="JYB264" s="101"/>
      <c r="JYC264" s="101"/>
      <c r="JYD264" s="101"/>
      <c r="JYE264" s="101"/>
      <c r="JYF264" s="101"/>
      <c r="JYG264" s="101"/>
      <c r="JYH264" s="101"/>
      <c r="JYI264" s="101"/>
      <c r="JYJ264" s="101"/>
      <c r="JYK264" s="101"/>
      <c r="JYL264" s="101"/>
      <c r="JYM264" s="101"/>
      <c r="JYN264" s="101"/>
      <c r="JYO264" s="101"/>
      <c r="JYP264" s="101"/>
      <c r="JYQ264" s="101"/>
      <c r="JYR264" s="101"/>
      <c r="JYS264" s="101"/>
      <c r="JYT264" s="101"/>
      <c r="JYU264" s="101"/>
      <c r="JYV264" s="101"/>
      <c r="JYW264" s="101"/>
      <c r="JYX264" s="101"/>
      <c r="JYY264" s="101"/>
      <c r="JYZ264" s="101"/>
      <c r="JZA264" s="101"/>
      <c r="JZB264" s="101"/>
      <c r="JZC264" s="101"/>
      <c r="JZD264" s="101"/>
      <c r="JZE264" s="101"/>
      <c r="JZF264" s="101"/>
      <c r="JZG264" s="101"/>
      <c r="JZH264" s="101"/>
      <c r="JZI264" s="101"/>
      <c r="JZJ264" s="101"/>
      <c r="JZK264" s="101"/>
      <c r="JZL264" s="101"/>
      <c r="JZM264" s="101"/>
      <c r="JZN264" s="101"/>
      <c r="JZO264" s="101"/>
      <c r="JZP264" s="101"/>
      <c r="JZQ264" s="101"/>
      <c r="JZR264" s="101"/>
      <c r="JZS264" s="101"/>
      <c r="JZT264" s="101"/>
      <c r="JZU264" s="101"/>
      <c r="JZV264" s="101"/>
      <c r="JZW264" s="101"/>
      <c r="JZX264" s="101"/>
      <c r="JZY264" s="101"/>
      <c r="JZZ264" s="101"/>
      <c r="KAA264" s="101"/>
      <c r="KAB264" s="101"/>
      <c r="KAC264" s="101"/>
      <c r="KAD264" s="101"/>
      <c r="KAE264" s="101"/>
      <c r="KAF264" s="101"/>
      <c r="KAG264" s="101"/>
      <c r="KAH264" s="101"/>
      <c r="KAI264" s="101"/>
      <c r="KAJ264" s="101"/>
      <c r="KAK264" s="101"/>
      <c r="KAL264" s="101"/>
      <c r="KAM264" s="101"/>
      <c r="KAN264" s="101"/>
      <c r="KAO264" s="101"/>
      <c r="KAP264" s="101"/>
      <c r="KAQ264" s="101"/>
      <c r="KAR264" s="101"/>
      <c r="KAS264" s="101"/>
      <c r="KAT264" s="101"/>
      <c r="KAU264" s="101"/>
      <c r="KAV264" s="101"/>
      <c r="KAW264" s="101"/>
      <c r="KAX264" s="101"/>
      <c r="KAY264" s="101"/>
      <c r="KAZ264" s="101"/>
      <c r="KBA264" s="101"/>
      <c r="KBB264" s="101"/>
      <c r="KBC264" s="101"/>
      <c r="KBD264" s="101"/>
      <c r="KBE264" s="101"/>
      <c r="KBF264" s="101"/>
      <c r="KBG264" s="101"/>
      <c r="KBH264" s="101"/>
      <c r="KBI264" s="101"/>
      <c r="KBJ264" s="101"/>
      <c r="KBK264" s="101"/>
      <c r="KBL264" s="101"/>
      <c r="KBM264" s="101"/>
      <c r="KBN264" s="101"/>
      <c r="KBO264" s="101"/>
      <c r="KBP264" s="101"/>
      <c r="KBQ264" s="101"/>
      <c r="KBR264" s="101"/>
      <c r="KBS264" s="101"/>
      <c r="KBT264" s="101"/>
      <c r="KBU264" s="101"/>
      <c r="KBV264" s="101"/>
      <c r="KBW264" s="101"/>
      <c r="KBX264" s="101"/>
      <c r="KBY264" s="101"/>
      <c r="KBZ264" s="101"/>
      <c r="KCA264" s="101"/>
      <c r="KCB264" s="101"/>
      <c r="KCC264" s="101"/>
      <c r="KCD264" s="101"/>
      <c r="KCE264" s="101"/>
      <c r="KCF264" s="101"/>
      <c r="KCG264" s="101"/>
      <c r="KCH264" s="101"/>
      <c r="KCI264" s="101"/>
      <c r="KCJ264" s="101"/>
      <c r="KCK264" s="101"/>
      <c r="KCL264" s="101"/>
      <c r="KCM264" s="101"/>
      <c r="KCN264" s="101"/>
      <c r="KCO264" s="101"/>
      <c r="KCP264" s="101"/>
      <c r="KCQ264" s="101"/>
      <c r="KCR264" s="101"/>
      <c r="KCS264" s="101"/>
      <c r="KCT264" s="101"/>
      <c r="KCU264" s="101"/>
      <c r="KCV264" s="101"/>
      <c r="KCW264" s="101"/>
      <c r="KCX264" s="101"/>
      <c r="KCY264" s="101"/>
      <c r="KCZ264" s="101"/>
      <c r="KDA264" s="101"/>
      <c r="KDB264" s="101"/>
      <c r="KDC264" s="101"/>
      <c r="KDD264" s="101"/>
      <c r="KDE264" s="101"/>
      <c r="KDF264" s="101"/>
      <c r="KDG264" s="101"/>
      <c r="KDH264" s="101"/>
      <c r="KDI264" s="101"/>
      <c r="KDJ264" s="101"/>
      <c r="KDK264" s="101"/>
      <c r="KDL264" s="101"/>
      <c r="KDM264" s="101"/>
      <c r="KDN264" s="101"/>
      <c r="KDO264" s="101"/>
      <c r="KDP264" s="101"/>
      <c r="KDQ264" s="101"/>
      <c r="KDR264" s="101"/>
      <c r="KDS264" s="101"/>
      <c r="KDT264" s="101"/>
      <c r="KDU264" s="101"/>
      <c r="KDV264" s="101"/>
      <c r="KDW264" s="101"/>
      <c r="KDX264" s="101"/>
      <c r="KDY264" s="101"/>
      <c r="KDZ264" s="101"/>
      <c r="KEA264" s="101"/>
      <c r="KEB264" s="101"/>
      <c r="KEC264" s="101"/>
      <c r="KED264" s="101"/>
      <c r="KEE264" s="101"/>
      <c r="KEF264" s="101"/>
      <c r="KEG264" s="101"/>
      <c r="KEH264" s="101"/>
      <c r="KEI264" s="101"/>
      <c r="KEJ264" s="101"/>
      <c r="KEK264" s="101"/>
      <c r="KEL264" s="101"/>
      <c r="KEM264" s="101"/>
      <c r="KEN264" s="101"/>
      <c r="KEO264" s="101"/>
      <c r="KEP264" s="101"/>
      <c r="KEQ264" s="101"/>
      <c r="KER264" s="101"/>
      <c r="KES264" s="101"/>
      <c r="KET264" s="101"/>
      <c r="KEU264" s="101"/>
      <c r="KEV264" s="101"/>
      <c r="KEW264" s="101"/>
      <c r="KEX264" s="101"/>
      <c r="KEY264" s="101"/>
      <c r="KEZ264" s="101"/>
      <c r="KFA264" s="101"/>
      <c r="KFB264" s="101"/>
      <c r="KFC264" s="101"/>
      <c r="KFD264" s="101"/>
      <c r="KFE264" s="101"/>
      <c r="KFF264" s="101"/>
      <c r="KFG264" s="101"/>
      <c r="KFH264" s="101"/>
      <c r="KFI264" s="101"/>
      <c r="KFJ264" s="101"/>
      <c r="KFK264" s="101"/>
      <c r="KFL264" s="101"/>
      <c r="KFM264" s="101"/>
      <c r="KFN264" s="101"/>
      <c r="KFO264" s="101"/>
      <c r="KFP264" s="101"/>
      <c r="KFQ264" s="101"/>
      <c r="KFR264" s="101"/>
      <c r="KFS264" s="101"/>
      <c r="KFT264" s="101"/>
      <c r="KFU264" s="101"/>
      <c r="KFV264" s="101"/>
      <c r="KFW264" s="101"/>
      <c r="KFX264" s="101"/>
      <c r="KFY264" s="101"/>
      <c r="KFZ264" s="101"/>
      <c r="KGA264" s="101"/>
      <c r="KGB264" s="101"/>
      <c r="KGC264" s="101"/>
      <c r="KGD264" s="101"/>
      <c r="KGE264" s="101"/>
      <c r="KGF264" s="101"/>
      <c r="KGG264" s="101"/>
      <c r="KGH264" s="101"/>
      <c r="KGI264" s="101"/>
      <c r="KGJ264" s="101"/>
      <c r="KGK264" s="101"/>
      <c r="KGL264" s="101"/>
      <c r="KGM264" s="101"/>
      <c r="KGN264" s="101"/>
      <c r="KGO264" s="101"/>
      <c r="KGP264" s="101"/>
      <c r="KGQ264" s="101"/>
      <c r="KGR264" s="101"/>
      <c r="KGS264" s="101"/>
      <c r="KGT264" s="101"/>
      <c r="KGU264" s="101"/>
      <c r="KGV264" s="101"/>
      <c r="KGW264" s="101"/>
      <c r="KGX264" s="101"/>
      <c r="KGY264" s="101"/>
      <c r="KGZ264" s="101"/>
      <c r="KHA264" s="101"/>
      <c r="KHB264" s="101"/>
      <c r="KHC264" s="101"/>
      <c r="KHD264" s="101"/>
      <c r="KHE264" s="101"/>
      <c r="KHF264" s="101"/>
      <c r="KHG264" s="101"/>
      <c r="KHH264" s="101"/>
      <c r="KHI264" s="101"/>
      <c r="KHJ264" s="101"/>
      <c r="KHK264" s="101"/>
      <c r="KHL264" s="101"/>
      <c r="KHM264" s="101"/>
      <c r="KHN264" s="101"/>
      <c r="KHO264" s="101"/>
      <c r="KHP264" s="101"/>
      <c r="KHQ264" s="101"/>
      <c r="KHR264" s="101"/>
      <c r="KHS264" s="101"/>
      <c r="KHT264" s="101"/>
      <c r="KHU264" s="101"/>
      <c r="KHV264" s="101"/>
      <c r="KHW264" s="101"/>
      <c r="KHX264" s="101"/>
      <c r="KHY264" s="101"/>
      <c r="KHZ264" s="101"/>
      <c r="KIA264" s="101"/>
      <c r="KIB264" s="101"/>
      <c r="KIC264" s="101"/>
      <c r="KID264" s="101"/>
      <c r="KIE264" s="101"/>
      <c r="KIF264" s="101"/>
      <c r="KIG264" s="101"/>
      <c r="KIH264" s="101"/>
      <c r="KII264" s="101"/>
      <c r="KIJ264" s="101"/>
      <c r="KIK264" s="101"/>
      <c r="KIL264" s="101"/>
      <c r="KIM264" s="101"/>
      <c r="KIN264" s="101"/>
      <c r="KIO264" s="101"/>
      <c r="KIP264" s="101"/>
      <c r="KIQ264" s="101"/>
      <c r="KIR264" s="101"/>
      <c r="KIS264" s="101"/>
      <c r="KIT264" s="101"/>
      <c r="KIU264" s="101"/>
      <c r="KIV264" s="101"/>
      <c r="KIW264" s="101"/>
      <c r="KIX264" s="101"/>
      <c r="KIY264" s="101"/>
      <c r="KIZ264" s="101"/>
      <c r="KJA264" s="101"/>
      <c r="KJB264" s="101"/>
      <c r="KJC264" s="101"/>
      <c r="KJD264" s="101"/>
      <c r="KJE264" s="101"/>
      <c r="KJF264" s="101"/>
      <c r="KJG264" s="101"/>
      <c r="KJH264" s="101"/>
      <c r="KJI264" s="101"/>
      <c r="KJJ264" s="101"/>
      <c r="KJK264" s="101"/>
      <c r="KJL264" s="101"/>
      <c r="KJM264" s="101"/>
      <c r="KJN264" s="101"/>
      <c r="KJO264" s="101"/>
      <c r="KJP264" s="101"/>
      <c r="KJQ264" s="101"/>
      <c r="KJR264" s="101"/>
      <c r="KJS264" s="101"/>
      <c r="KJT264" s="101"/>
      <c r="KJU264" s="101"/>
      <c r="KJV264" s="101"/>
      <c r="KJW264" s="101"/>
      <c r="KJX264" s="101"/>
      <c r="KJY264" s="101"/>
      <c r="KJZ264" s="101"/>
      <c r="KKA264" s="101"/>
      <c r="KKB264" s="101"/>
      <c r="KKC264" s="101"/>
      <c r="KKD264" s="101"/>
      <c r="KKE264" s="101"/>
      <c r="KKF264" s="101"/>
      <c r="KKG264" s="101"/>
      <c r="KKH264" s="101"/>
      <c r="KKI264" s="101"/>
      <c r="KKJ264" s="101"/>
      <c r="KKK264" s="101"/>
      <c r="KKL264" s="101"/>
      <c r="KKM264" s="101"/>
      <c r="KKN264" s="101"/>
      <c r="KKO264" s="101"/>
      <c r="KKP264" s="101"/>
      <c r="KKQ264" s="101"/>
      <c r="KKR264" s="101"/>
      <c r="KKS264" s="101"/>
      <c r="KKT264" s="101"/>
      <c r="KKU264" s="101"/>
      <c r="KKV264" s="101"/>
      <c r="KKW264" s="101"/>
      <c r="KKX264" s="101"/>
      <c r="KKY264" s="101"/>
      <c r="KKZ264" s="101"/>
      <c r="KLA264" s="101"/>
      <c r="KLB264" s="101"/>
      <c r="KLC264" s="101"/>
      <c r="KLD264" s="101"/>
      <c r="KLE264" s="101"/>
      <c r="KLF264" s="101"/>
      <c r="KLG264" s="101"/>
      <c r="KLH264" s="101"/>
      <c r="KLI264" s="101"/>
      <c r="KLJ264" s="101"/>
      <c r="KLK264" s="101"/>
      <c r="KLL264" s="101"/>
      <c r="KLM264" s="101"/>
      <c r="KLN264" s="101"/>
      <c r="KLO264" s="101"/>
      <c r="KLP264" s="101"/>
      <c r="KLQ264" s="101"/>
      <c r="KLR264" s="101"/>
      <c r="KLS264" s="101"/>
      <c r="KLT264" s="101"/>
      <c r="KLU264" s="101"/>
      <c r="KLV264" s="101"/>
      <c r="KLW264" s="101"/>
      <c r="KLX264" s="101"/>
      <c r="KLY264" s="101"/>
      <c r="KLZ264" s="101"/>
      <c r="KMA264" s="101"/>
      <c r="KMB264" s="101"/>
      <c r="KMC264" s="101"/>
      <c r="KMD264" s="101"/>
      <c r="KME264" s="101"/>
      <c r="KMF264" s="101"/>
      <c r="KMG264" s="101"/>
      <c r="KMH264" s="101"/>
      <c r="KMI264" s="101"/>
      <c r="KMJ264" s="101"/>
      <c r="KMK264" s="101"/>
      <c r="KML264" s="101"/>
      <c r="KMM264" s="101"/>
      <c r="KMN264" s="101"/>
      <c r="KMO264" s="101"/>
      <c r="KMP264" s="101"/>
      <c r="KMQ264" s="101"/>
      <c r="KMR264" s="101"/>
      <c r="KMS264" s="101"/>
      <c r="KMT264" s="101"/>
      <c r="KMU264" s="101"/>
      <c r="KMV264" s="101"/>
      <c r="KMW264" s="101"/>
      <c r="KMX264" s="101"/>
      <c r="KMY264" s="101"/>
      <c r="KMZ264" s="101"/>
      <c r="KNA264" s="101"/>
      <c r="KNB264" s="101"/>
      <c r="KNC264" s="101"/>
      <c r="KND264" s="101"/>
      <c r="KNE264" s="101"/>
      <c r="KNF264" s="101"/>
      <c r="KNG264" s="101"/>
      <c r="KNH264" s="101"/>
      <c r="KNI264" s="101"/>
      <c r="KNJ264" s="101"/>
      <c r="KNK264" s="101"/>
      <c r="KNL264" s="101"/>
      <c r="KNM264" s="101"/>
      <c r="KNN264" s="101"/>
      <c r="KNO264" s="101"/>
      <c r="KNP264" s="101"/>
      <c r="KNQ264" s="101"/>
      <c r="KNR264" s="101"/>
      <c r="KNS264" s="101"/>
      <c r="KNT264" s="101"/>
      <c r="KNU264" s="101"/>
      <c r="KNV264" s="101"/>
      <c r="KNW264" s="101"/>
      <c r="KNX264" s="101"/>
      <c r="KNY264" s="101"/>
      <c r="KNZ264" s="101"/>
      <c r="KOA264" s="101"/>
      <c r="KOB264" s="101"/>
      <c r="KOC264" s="101"/>
      <c r="KOD264" s="101"/>
      <c r="KOE264" s="101"/>
      <c r="KOF264" s="101"/>
      <c r="KOG264" s="101"/>
      <c r="KOH264" s="101"/>
      <c r="KOI264" s="101"/>
      <c r="KOJ264" s="101"/>
      <c r="KOK264" s="101"/>
      <c r="KOL264" s="101"/>
      <c r="KOM264" s="101"/>
      <c r="KON264" s="101"/>
      <c r="KOO264" s="101"/>
      <c r="KOP264" s="101"/>
      <c r="KOQ264" s="101"/>
      <c r="KOR264" s="101"/>
      <c r="KOS264" s="101"/>
      <c r="KOT264" s="101"/>
      <c r="KOU264" s="101"/>
      <c r="KOV264" s="101"/>
      <c r="KOW264" s="101"/>
      <c r="KOX264" s="101"/>
      <c r="KOY264" s="101"/>
      <c r="KOZ264" s="101"/>
      <c r="KPA264" s="101"/>
      <c r="KPB264" s="101"/>
      <c r="KPC264" s="101"/>
      <c r="KPD264" s="101"/>
      <c r="KPE264" s="101"/>
      <c r="KPF264" s="101"/>
      <c r="KPG264" s="101"/>
      <c r="KPH264" s="101"/>
      <c r="KPI264" s="101"/>
      <c r="KPJ264" s="101"/>
      <c r="KPK264" s="101"/>
      <c r="KPL264" s="101"/>
      <c r="KPM264" s="101"/>
      <c r="KPN264" s="101"/>
      <c r="KPO264" s="101"/>
      <c r="KPP264" s="101"/>
      <c r="KPQ264" s="101"/>
      <c r="KPR264" s="101"/>
      <c r="KPS264" s="101"/>
      <c r="KPT264" s="101"/>
      <c r="KPU264" s="101"/>
      <c r="KPV264" s="101"/>
      <c r="KPW264" s="101"/>
      <c r="KPX264" s="101"/>
      <c r="KPY264" s="101"/>
      <c r="KPZ264" s="101"/>
      <c r="KQA264" s="101"/>
      <c r="KQB264" s="101"/>
      <c r="KQC264" s="101"/>
      <c r="KQD264" s="101"/>
      <c r="KQE264" s="101"/>
      <c r="KQF264" s="101"/>
      <c r="KQG264" s="101"/>
      <c r="KQH264" s="101"/>
      <c r="KQI264" s="101"/>
      <c r="KQJ264" s="101"/>
      <c r="KQK264" s="101"/>
      <c r="KQL264" s="101"/>
      <c r="KQM264" s="101"/>
      <c r="KQN264" s="101"/>
      <c r="KQO264" s="101"/>
      <c r="KQP264" s="101"/>
      <c r="KQQ264" s="101"/>
      <c r="KQR264" s="101"/>
      <c r="KQS264" s="101"/>
      <c r="KQT264" s="101"/>
      <c r="KQU264" s="101"/>
      <c r="KQV264" s="101"/>
      <c r="KQW264" s="101"/>
      <c r="KQX264" s="101"/>
      <c r="KQY264" s="101"/>
      <c r="KQZ264" s="101"/>
      <c r="KRA264" s="101"/>
      <c r="KRB264" s="101"/>
      <c r="KRC264" s="101"/>
      <c r="KRD264" s="101"/>
      <c r="KRE264" s="101"/>
      <c r="KRF264" s="101"/>
      <c r="KRG264" s="101"/>
      <c r="KRH264" s="101"/>
      <c r="KRI264" s="101"/>
      <c r="KRJ264" s="101"/>
      <c r="KRK264" s="101"/>
      <c r="KRL264" s="101"/>
      <c r="KRM264" s="101"/>
      <c r="KRN264" s="101"/>
      <c r="KRO264" s="101"/>
      <c r="KRP264" s="101"/>
      <c r="KRQ264" s="101"/>
      <c r="KRR264" s="101"/>
      <c r="KRS264" s="101"/>
      <c r="KRT264" s="101"/>
      <c r="KRU264" s="101"/>
      <c r="KRV264" s="101"/>
      <c r="KRW264" s="101"/>
      <c r="KRX264" s="101"/>
      <c r="KRY264" s="101"/>
      <c r="KRZ264" s="101"/>
      <c r="KSA264" s="101"/>
      <c r="KSB264" s="101"/>
      <c r="KSC264" s="101"/>
      <c r="KSD264" s="101"/>
      <c r="KSE264" s="101"/>
      <c r="KSF264" s="101"/>
      <c r="KSG264" s="101"/>
      <c r="KSH264" s="101"/>
      <c r="KSI264" s="101"/>
      <c r="KSJ264" s="101"/>
      <c r="KSK264" s="101"/>
      <c r="KSL264" s="101"/>
      <c r="KSM264" s="101"/>
      <c r="KSN264" s="101"/>
      <c r="KSO264" s="101"/>
      <c r="KSP264" s="101"/>
      <c r="KSQ264" s="101"/>
      <c r="KSR264" s="101"/>
      <c r="KSS264" s="101"/>
      <c r="KST264" s="101"/>
      <c r="KSU264" s="101"/>
      <c r="KSV264" s="101"/>
      <c r="KSW264" s="101"/>
      <c r="KSX264" s="101"/>
      <c r="KSY264" s="101"/>
      <c r="KSZ264" s="101"/>
      <c r="KTA264" s="101"/>
      <c r="KTB264" s="101"/>
      <c r="KTC264" s="101"/>
      <c r="KTD264" s="101"/>
      <c r="KTE264" s="101"/>
      <c r="KTF264" s="101"/>
      <c r="KTG264" s="101"/>
      <c r="KTH264" s="101"/>
      <c r="KTI264" s="101"/>
      <c r="KTJ264" s="101"/>
      <c r="KTK264" s="101"/>
      <c r="KTL264" s="101"/>
      <c r="KTM264" s="101"/>
      <c r="KTN264" s="101"/>
      <c r="KTO264" s="101"/>
      <c r="KTP264" s="101"/>
      <c r="KTQ264" s="101"/>
      <c r="KTR264" s="101"/>
      <c r="KTS264" s="101"/>
      <c r="KTT264" s="101"/>
      <c r="KTU264" s="101"/>
      <c r="KTV264" s="101"/>
      <c r="KTW264" s="101"/>
      <c r="KTX264" s="101"/>
      <c r="KTY264" s="101"/>
      <c r="KTZ264" s="101"/>
      <c r="KUA264" s="101"/>
      <c r="KUB264" s="101"/>
      <c r="KUC264" s="101"/>
      <c r="KUD264" s="101"/>
      <c r="KUE264" s="101"/>
      <c r="KUF264" s="101"/>
      <c r="KUG264" s="101"/>
      <c r="KUH264" s="101"/>
      <c r="KUI264" s="101"/>
      <c r="KUJ264" s="101"/>
      <c r="KUK264" s="101"/>
      <c r="KUL264" s="101"/>
      <c r="KUM264" s="101"/>
      <c r="KUN264" s="101"/>
      <c r="KUO264" s="101"/>
      <c r="KUP264" s="101"/>
      <c r="KUQ264" s="101"/>
      <c r="KUR264" s="101"/>
      <c r="KUS264" s="101"/>
      <c r="KUT264" s="101"/>
      <c r="KUU264" s="101"/>
      <c r="KUV264" s="101"/>
      <c r="KUW264" s="101"/>
      <c r="KUX264" s="101"/>
      <c r="KUY264" s="101"/>
      <c r="KUZ264" s="101"/>
      <c r="KVA264" s="101"/>
      <c r="KVB264" s="101"/>
      <c r="KVC264" s="101"/>
      <c r="KVD264" s="101"/>
      <c r="KVE264" s="101"/>
      <c r="KVF264" s="101"/>
      <c r="KVG264" s="101"/>
      <c r="KVH264" s="101"/>
      <c r="KVI264" s="101"/>
      <c r="KVJ264" s="101"/>
      <c r="KVK264" s="101"/>
      <c r="KVL264" s="101"/>
      <c r="KVM264" s="101"/>
      <c r="KVN264" s="101"/>
      <c r="KVO264" s="101"/>
      <c r="KVP264" s="101"/>
      <c r="KVQ264" s="101"/>
      <c r="KVR264" s="101"/>
      <c r="KVS264" s="101"/>
      <c r="KVT264" s="101"/>
      <c r="KVU264" s="101"/>
      <c r="KVV264" s="101"/>
      <c r="KVW264" s="101"/>
      <c r="KVX264" s="101"/>
      <c r="KVY264" s="101"/>
      <c r="KVZ264" s="101"/>
      <c r="KWA264" s="101"/>
      <c r="KWB264" s="101"/>
      <c r="KWC264" s="101"/>
      <c r="KWD264" s="101"/>
      <c r="KWE264" s="101"/>
      <c r="KWF264" s="101"/>
      <c r="KWG264" s="101"/>
      <c r="KWH264" s="101"/>
      <c r="KWI264" s="101"/>
      <c r="KWJ264" s="101"/>
      <c r="KWK264" s="101"/>
      <c r="KWL264" s="101"/>
      <c r="KWM264" s="101"/>
      <c r="KWN264" s="101"/>
      <c r="KWO264" s="101"/>
      <c r="KWP264" s="101"/>
      <c r="KWQ264" s="101"/>
      <c r="KWR264" s="101"/>
      <c r="KWS264" s="101"/>
      <c r="KWT264" s="101"/>
      <c r="KWU264" s="101"/>
      <c r="KWV264" s="101"/>
      <c r="KWW264" s="101"/>
      <c r="KWX264" s="101"/>
      <c r="KWY264" s="101"/>
      <c r="KWZ264" s="101"/>
      <c r="KXA264" s="101"/>
      <c r="KXB264" s="101"/>
      <c r="KXC264" s="101"/>
      <c r="KXD264" s="101"/>
      <c r="KXE264" s="101"/>
      <c r="KXF264" s="101"/>
      <c r="KXG264" s="101"/>
      <c r="KXH264" s="101"/>
      <c r="KXI264" s="101"/>
      <c r="KXJ264" s="101"/>
      <c r="KXK264" s="101"/>
      <c r="KXL264" s="101"/>
      <c r="KXM264" s="101"/>
      <c r="KXN264" s="101"/>
      <c r="KXO264" s="101"/>
      <c r="KXP264" s="101"/>
      <c r="KXQ264" s="101"/>
      <c r="KXR264" s="101"/>
      <c r="KXS264" s="101"/>
      <c r="KXT264" s="101"/>
      <c r="KXU264" s="101"/>
      <c r="KXV264" s="101"/>
      <c r="KXW264" s="101"/>
      <c r="KXX264" s="101"/>
      <c r="KXY264" s="101"/>
      <c r="KXZ264" s="101"/>
      <c r="KYA264" s="101"/>
      <c r="KYB264" s="101"/>
      <c r="KYC264" s="101"/>
      <c r="KYD264" s="101"/>
      <c r="KYE264" s="101"/>
      <c r="KYF264" s="101"/>
      <c r="KYG264" s="101"/>
      <c r="KYH264" s="101"/>
      <c r="KYI264" s="101"/>
      <c r="KYJ264" s="101"/>
      <c r="KYK264" s="101"/>
      <c r="KYL264" s="101"/>
      <c r="KYM264" s="101"/>
      <c r="KYN264" s="101"/>
      <c r="KYO264" s="101"/>
      <c r="KYP264" s="101"/>
      <c r="KYQ264" s="101"/>
      <c r="KYR264" s="101"/>
      <c r="KYS264" s="101"/>
      <c r="KYT264" s="101"/>
      <c r="KYU264" s="101"/>
      <c r="KYV264" s="101"/>
      <c r="KYW264" s="101"/>
      <c r="KYX264" s="101"/>
      <c r="KYY264" s="101"/>
      <c r="KYZ264" s="101"/>
      <c r="KZA264" s="101"/>
      <c r="KZB264" s="101"/>
      <c r="KZC264" s="101"/>
      <c r="KZD264" s="101"/>
      <c r="KZE264" s="101"/>
      <c r="KZF264" s="101"/>
      <c r="KZG264" s="101"/>
      <c r="KZH264" s="101"/>
      <c r="KZI264" s="101"/>
      <c r="KZJ264" s="101"/>
      <c r="KZK264" s="101"/>
      <c r="KZL264" s="101"/>
      <c r="KZM264" s="101"/>
      <c r="KZN264" s="101"/>
      <c r="KZO264" s="101"/>
      <c r="KZP264" s="101"/>
      <c r="KZQ264" s="101"/>
      <c r="KZR264" s="101"/>
      <c r="KZS264" s="101"/>
      <c r="KZT264" s="101"/>
      <c r="KZU264" s="101"/>
      <c r="KZV264" s="101"/>
      <c r="KZW264" s="101"/>
      <c r="KZX264" s="101"/>
      <c r="KZY264" s="101"/>
      <c r="KZZ264" s="101"/>
      <c r="LAA264" s="101"/>
      <c r="LAB264" s="101"/>
      <c r="LAC264" s="101"/>
      <c r="LAD264" s="101"/>
      <c r="LAE264" s="101"/>
      <c r="LAF264" s="101"/>
      <c r="LAG264" s="101"/>
      <c r="LAH264" s="101"/>
      <c r="LAI264" s="101"/>
      <c r="LAJ264" s="101"/>
      <c r="LAK264" s="101"/>
      <c r="LAL264" s="101"/>
      <c r="LAM264" s="101"/>
      <c r="LAN264" s="101"/>
      <c r="LAO264" s="101"/>
      <c r="LAP264" s="101"/>
      <c r="LAQ264" s="101"/>
      <c r="LAR264" s="101"/>
      <c r="LAS264" s="101"/>
      <c r="LAT264" s="101"/>
      <c r="LAU264" s="101"/>
      <c r="LAV264" s="101"/>
      <c r="LAW264" s="101"/>
      <c r="LAX264" s="101"/>
      <c r="LAY264" s="101"/>
      <c r="LAZ264" s="101"/>
      <c r="LBA264" s="101"/>
      <c r="LBB264" s="101"/>
      <c r="LBC264" s="101"/>
      <c r="LBD264" s="101"/>
      <c r="LBE264" s="101"/>
      <c r="LBF264" s="101"/>
      <c r="LBG264" s="101"/>
      <c r="LBH264" s="101"/>
      <c r="LBI264" s="101"/>
      <c r="LBJ264" s="101"/>
      <c r="LBK264" s="101"/>
      <c r="LBL264" s="101"/>
      <c r="LBM264" s="101"/>
      <c r="LBN264" s="101"/>
      <c r="LBO264" s="101"/>
      <c r="LBP264" s="101"/>
      <c r="LBQ264" s="101"/>
      <c r="LBR264" s="101"/>
      <c r="LBS264" s="101"/>
      <c r="LBT264" s="101"/>
      <c r="LBU264" s="101"/>
      <c r="LBV264" s="101"/>
      <c r="LBW264" s="101"/>
      <c r="LBX264" s="101"/>
      <c r="LBY264" s="101"/>
      <c r="LBZ264" s="101"/>
      <c r="LCA264" s="101"/>
      <c r="LCB264" s="101"/>
      <c r="LCC264" s="101"/>
      <c r="LCD264" s="101"/>
      <c r="LCE264" s="101"/>
      <c r="LCF264" s="101"/>
      <c r="LCG264" s="101"/>
      <c r="LCH264" s="101"/>
      <c r="LCI264" s="101"/>
      <c r="LCJ264" s="101"/>
      <c r="LCK264" s="101"/>
      <c r="LCL264" s="101"/>
      <c r="LCM264" s="101"/>
      <c r="LCN264" s="101"/>
      <c r="LCO264" s="101"/>
      <c r="LCP264" s="101"/>
      <c r="LCQ264" s="101"/>
      <c r="LCR264" s="101"/>
      <c r="LCS264" s="101"/>
      <c r="LCT264" s="101"/>
      <c r="LCU264" s="101"/>
      <c r="LCV264" s="101"/>
      <c r="LCW264" s="101"/>
      <c r="LCX264" s="101"/>
      <c r="LCY264" s="101"/>
      <c r="LCZ264" s="101"/>
      <c r="LDA264" s="101"/>
      <c r="LDB264" s="101"/>
      <c r="LDC264" s="101"/>
      <c r="LDD264" s="101"/>
      <c r="LDE264" s="101"/>
      <c r="LDF264" s="101"/>
      <c r="LDG264" s="101"/>
      <c r="LDH264" s="101"/>
      <c r="LDI264" s="101"/>
      <c r="LDJ264" s="101"/>
      <c r="LDK264" s="101"/>
      <c r="LDL264" s="101"/>
      <c r="LDM264" s="101"/>
      <c r="LDN264" s="101"/>
      <c r="LDO264" s="101"/>
      <c r="LDP264" s="101"/>
      <c r="LDQ264" s="101"/>
      <c r="LDR264" s="101"/>
      <c r="LDS264" s="101"/>
      <c r="LDT264" s="101"/>
      <c r="LDU264" s="101"/>
      <c r="LDV264" s="101"/>
      <c r="LDW264" s="101"/>
      <c r="LDX264" s="101"/>
      <c r="LDY264" s="101"/>
      <c r="LDZ264" s="101"/>
      <c r="LEA264" s="101"/>
      <c r="LEB264" s="101"/>
      <c r="LEC264" s="101"/>
      <c r="LED264" s="101"/>
      <c r="LEE264" s="101"/>
      <c r="LEF264" s="101"/>
      <c r="LEG264" s="101"/>
      <c r="LEH264" s="101"/>
      <c r="LEI264" s="101"/>
      <c r="LEJ264" s="101"/>
      <c r="LEK264" s="101"/>
      <c r="LEL264" s="101"/>
      <c r="LEM264" s="101"/>
      <c r="LEN264" s="101"/>
      <c r="LEO264" s="101"/>
      <c r="LEP264" s="101"/>
      <c r="LEQ264" s="101"/>
      <c r="LER264" s="101"/>
      <c r="LES264" s="101"/>
      <c r="LET264" s="101"/>
      <c r="LEU264" s="101"/>
      <c r="LEV264" s="101"/>
      <c r="LEW264" s="101"/>
      <c r="LEX264" s="101"/>
      <c r="LEY264" s="101"/>
      <c r="LEZ264" s="101"/>
      <c r="LFA264" s="101"/>
      <c r="LFB264" s="101"/>
      <c r="LFC264" s="101"/>
      <c r="LFD264" s="101"/>
      <c r="LFE264" s="101"/>
      <c r="LFF264" s="101"/>
      <c r="LFG264" s="101"/>
      <c r="LFH264" s="101"/>
      <c r="LFI264" s="101"/>
      <c r="LFJ264" s="101"/>
      <c r="LFK264" s="101"/>
      <c r="LFL264" s="101"/>
      <c r="LFM264" s="101"/>
      <c r="LFN264" s="101"/>
      <c r="LFO264" s="101"/>
      <c r="LFP264" s="101"/>
      <c r="LFQ264" s="101"/>
      <c r="LFR264" s="101"/>
      <c r="LFS264" s="101"/>
      <c r="LFT264" s="101"/>
      <c r="LFU264" s="101"/>
      <c r="LFV264" s="101"/>
      <c r="LFW264" s="101"/>
      <c r="LFX264" s="101"/>
      <c r="LFY264" s="101"/>
      <c r="LFZ264" s="101"/>
      <c r="LGA264" s="101"/>
      <c r="LGB264" s="101"/>
      <c r="LGC264" s="101"/>
      <c r="LGD264" s="101"/>
      <c r="LGE264" s="101"/>
      <c r="LGF264" s="101"/>
      <c r="LGG264" s="101"/>
      <c r="LGH264" s="101"/>
      <c r="LGI264" s="101"/>
      <c r="LGJ264" s="101"/>
      <c r="LGK264" s="101"/>
      <c r="LGL264" s="101"/>
      <c r="LGM264" s="101"/>
      <c r="LGN264" s="101"/>
      <c r="LGO264" s="101"/>
      <c r="LGP264" s="101"/>
      <c r="LGQ264" s="101"/>
      <c r="LGR264" s="101"/>
      <c r="LGS264" s="101"/>
      <c r="LGT264" s="101"/>
      <c r="LGU264" s="101"/>
      <c r="LGV264" s="101"/>
      <c r="LGW264" s="101"/>
      <c r="LGX264" s="101"/>
      <c r="LGY264" s="101"/>
      <c r="LGZ264" s="101"/>
      <c r="LHA264" s="101"/>
      <c r="LHB264" s="101"/>
      <c r="LHC264" s="101"/>
      <c r="LHD264" s="101"/>
      <c r="LHE264" s="101"/>
      <c r="LHF264" s="101"/>
      <c r="LHG264" s="101"/>
      <c r="LHH264" s="101"/>
      <c r="LHI264" s="101"/>
      <c r="LHJ264" s="101"/>
      <c r="LHK264" s="101"/>
      <c r="LHL264" s="101"/>
      <c r="LHM264" s="101"/>
      <c r="LHN264" s="101"/>
      <c r="LHO264" s="101"/>
      <c r="LHP264" s="101"/>
      <c r="LHQ264" s="101"/>
      <c r="LHR264" s="101"/>
      <c r="LHS264" s="101"/>
      <c r="LHT264" s="101"/>
      <c r="LHU264" s="101"/>
      <c r="LHV264" s="101"/>
      <c r="LHW264" s="101"/>
      <c r="LHX264" s="101"/>
      <c r="LHY264" s="101"/>
      <c r="LHZ264" s="101"/>
      <c r="LIA264" s="101"/>
      <c r="LIB264" s="101"/>
      <c r="LIC264" s="101"/>
      <c r="LID264" s="101"/>
      <c r="LIE264" s="101"/>
      <c r="LIF264" s="101"/>
      <c r="LIG264" s="101"/>
      <c r="LIH264" s="101"/>
      <c r="LII264" s="101"/>
      <c r="LIJ264" s="101"/>
      <c r="LIK264" s="101"/>
      <c r="LIL264" s="101"/>
      <c r="LIM264" s="101"/>
      <c r="LIN264" s="101"/>
      <c r="LIO264" s="101"/>
      <c r="LIP264" s="101"/>
      <c r="LIQ264" s="101"/>
      <c r="LIR264" s="101"/>
      <c r="LIS264" s="101"/>
      <c r="LIT264" s="101"/>
      <c r="LIU264" s="101"/>
      <c r="LIV264" s="101"/>
      <c r="LIW264" s="101"/>
      <c r="LIX264" s="101"/>
      <c r="LIY264" s="101"/>
      <c r="LIZ264" s="101"/>
      <c r="LJA264" s="101"/>
      <c r="LJB264" s="101"/>
      <c r="LJC264" s="101"/>
      <c r="LJD264" s="101"/>
      <c r="LJE264" s="101"/>
      <c r="LJF264" s="101"/>
      <c r="LJG264" s="101"/>
      <c r="LJH264" s="101"/>
      <c r="LJI264" s="101"/>
      <c r="LJJ264" s="101"/>
      <c r="LJK264" s="101"/>
      <c r="LJL264" s="101"/>
      <c r="LJM264" s="101"/>
      <c r="LJN264" s="101"/>
      <c r="LJO264" s="101"/>
      <c r="LJP264" s="101"/>
      <c r="LJQ264" s="101"/>
      <c r="LJR264" s="101"/>
      <c r="LJS264" s="101"/>
      <c r="LJT264" s="101"/>
      <c r="LJU264" s="101"/>
      <c r="LJV264" s="101"/>
      <c r="LJW264" s="101"/>
      <c r="LJX264" s="101"/>
      <c r="LJY264" s="101"/>
      <c r="LJZ264" s="101"/>
      <c r="LKA264" s="101"/>
      <c r="LKB264" s="101"/>
      <c r="LKC264" s="101"/>
      <c r="LKD264" s="101"/>
      <c r="LKE264" s="101"/>
      <c r="LKF264" s="101"/>
      <c r="LKG264" s="101"/>
      <c r="LKH264" s="101"/>
      <c r="LKI264" s="101"/>
      <c r="LKJ264" s="101"/>
      <c r="LKK264" s="101"/>
      <c r="LKL264" s="101"/>
      <c r="LKM264" s="101"/>
      <c r="LKN264" s="101"/>
      <c r="LKO264" s="101"/>
      <c r="LKP264" s="101"/>
      <c r="LKQ264" s="101"/>
      <c r="LKR264" s="101"/>
      <c r="LKS264" s="101"/>
      <c r="LKT264" s="101"/>
      <c r="LKU264" s="101"/>
      <c r="LKV264" s="101"/>
      <c r="LKW264" s="101"/>
      <c r="LKX264" s="101"/>
      <c r="LKY264" s="101"/>
      <c r="LKZ264" s="101"/>
      <c r="LLA264" s="101"/>
      <c r="LLB264" s="101"/>
      <c r="LLC264" s="101"/>
      <c r="LLD264" s="101"/>
      <c r="LLE264" s="101"/>
      <c r="LLF264" s="101"/>
      <c r="LLG264" s="101"/>
      <c r="LLH264" s="101"/>
      <c r="LLI264" s="101"/>
      <c r="LLJ264" s="101"/>
      <c r="LLK264" s="101"/>
      <c r="LLL264" s="101"/>
      <c r="LLM264" s="101"/>
      <c r="LLN264" s="101"/>
      <c r="LLO264" s="101"/>
      <c r="LLP264" s="101"/>
      <c r="LLQ264" s="101"/>
      <c r="LLR264" s="101"/>
      <c r="LLS264" s="101"/>
      <c r="LLT264" s="101"/>
      <c r="LLU264" s="101"/>
      <c r="LLV264" s="101"/>
      <c r="LLW264" s="101"/>
      <c r="LLX264" s="101"/>
      <c r="LLY264" s="101"/>
      <c r="LLZ264" s="101"/>
      <c r="LMA264" s="101"/>
      <c r="LMB264" s="101"/>
      <c r="LMC264" s="101"/>
      <c r="LMD264" s="101"/>
      <c r="LME264" s="101"/>
      <c r="LMF264" s="101"/>
      <c r="LMG264" s="101"/>
      <c r="LMH264" s="101"/>
      <c r="LMI264" s="101"/>
      <c r="LMJ264" s="101"/>
      <c r="LMK264" s="101"/>
      <c r="LML264" s="101"/>
      <c r="LMM264" s="101"/>
      <c r="LMN264" s="101"/>
      <c r="LMO264" s="101"/>
      <c r="LMP264" s="101"/>
      <c r="LMQ264" s="101"/>
      <c r="LMR264" s="101"/>
      <c r="LMS264" s="101"/>
      <c r="LMT264" s="101"/>
      <c r="LMU264" s="101"/>
      <c r="LMV264" s="101"/>
      <c r="LMW264" s="101"/>
      <c r="LMX264" s="101"/>
      <c r="LMY264" s="101"/>
      <c r="LMZ264" s="101"/>
      <c r="LNA264" s="101"/>
      <c r="LNB264" s="101"/>
      <c r="LNC264" s="101"/>
      <c r="LND264" s="101"/>
      <c r="LNE264" s="101"/>
      <c r="LNF264" s="101"/>
      <c r="LNG264" s="101"/>
      <c r="LNH264" s="101"/>
      <c r="LNI264" s="101"/>
      <c r="LNJ264" s="101"/>
      <c r="LNK264" s="101"/>
      <c r="LNL264" s="101"/>
      <c r="LNM264" s="101"/>
      <c r="LNN264" s="101"/>
      <c r="LNO264" s="101"/>
      <c r="LNP264" s="101"/>
      <c r="LNQ264" s="101"/>
      <c r="LNR264" s="101"/>
      <c r="LNS264" s="101"/>
      <c r="LNT264" s="101"/>
      <c r="LNU264" s="101"/>
      <c r="LNV264" s="101"/>
      <c r="LNW264" s="101"/>
      <c r="LNX264" s="101"/>
      <c r="LNY264" s="101"/>
      <c r="LNZ264" s="101"/>
      <c r="LOA264" s="101"/>
      <c r="LOB264" s="101"/>
      <c r="LOC264" s="101"/>
      <c r="LOD264" s="101"/>
      <c r="LOE264" s="101"/>
      <c r="LOF264" s="101"/>
      <c r="LOG264" s="101"/>
      <c r="LOH264" s="101"/>
      <c r="LOI264" s="101"/>
      <c r="LOJ264" s="101"/>
      <c r="LOK264" s="101"/>
      <c r="LOL264" s="101"/>
      <c r="LOM264" s="101"/>
      <c r="LON264" s="101"/>
      <c r="LOO264" s="101"/>
      <c r="LOP264" s="101"/>
      <c r="LOQ264" s="101"/>
      <c r="LOR264" s="101"/>
      <c r="LOS264" s="101"/>
      <c r="LOT264" s="101"/>
      <c r="LOU264" s="101"/>
      <c r="LOV264" s="101"/>
      <c r="LOW264" s="101"/>
      <c r="LOX264" s="101"/>
      <c r="LOY264" s="101"/>
      <c r="LOZ264" s="101"/>
      <c r="LPA264" s="101"/>
      <c r="LPB264" s="101"/>
      <c r="LPC264" s="101"/>
      <c r="LPD264" s="101"/>
      <c r="LPE264" s="101"/>
      <c r="LPF264" s="101"/>
      <c r="LPG264" s="101"/>
      <c r="LPH264" s="101"/>
      <c r="LPI264" s="101"/>
      <c r="LPJ264" s="101"/>
      <c r="LPK264" s="101"/>
      <c r="LPL264" s="101"/>
      <c r="LPM264" s="101"/>
      <c r="LPN264" s="101"/>
      <c r="LPO264" s="101"/>
      <c r="LPP264" s="101"/>
      <c r="LPQ264" s="101"/>
      <c r="LPR264" s="101"/>
      <c r="LPS264" s="101"/>
      <c r="LPT264" s="101"/>
      <c r="LPU264" s="101"/>
      <c r="LPV264" s="101"/>
      <c r="LPW264" s="101"/>
      <c r="LPX264" s="101"/>
      <c r="LPY264" s="101"/>
      <c r="LPZ264" s="101"/>
      <c r="LQA264" s="101"/>
      <c r="LQB264" s="101"/>
      <c r="LQC264" s="101"/>
      <c r="LQD264" s="101"/>
      <c r="LQE264" s="101"/>
      <c r="LQF264" s="101"/>
      <c r="LQG264" s="101"/>
      <c r="LQH264" s="101"/>
      <c r="LQI264" s="101"/>
      <c r="LQJ264" s="101"/>
      <c r="LQK264" s="101"/>
      <c r="LQL264" s="101"/>
      <c r="LQM264" s="101"/>
      <c r="LQN264" s="101"/>
      <c r="LQO264" s="101"/>
      <c r="LQP264" s="101"/>
      <c r="LQQ264" s="101"/>
      <c r="LQR264" s="101"/>
      <c r="LQS264" s="101"/>
      <c r="LQT264" s="101"/>
      <c r="LQU264" s="101"/>
      <c r="LQV264" s="101"/>
      <c r="LQW264" s="101"/>
      <c r="LQX264" s="101"/>
      <c r="LQY264" s="101"/>
      <c r="LQZ264" s="101"/>
      <c r="LRA264" s="101"/>
      <c r="LRB264" s="101"/>
      <c r="LRC264" s="101"/>
      <c r="LRD264" s="101"/>
      <c r="LRE264" s="101"/>
      <c r="LRF264" s="101"/>
      <c r="LRG264" s="101"/>
      <c r="LRH264" s="101"/>
      <c r="LRI264" s="101"/>
      <c r="LRJ264" s="101"/>
      <c r="LRK264" s="101"/>
      <c r="LRL264" s="101"/>
      <c r="LRM264" s="101"/>
      <c r="LRN264" s="101"/>
      <c r="LRO264" s="101"/>
      <c r="LRP264" s="101"/>
      <c r="LRQ264" s="101"/>
      <c r="LRR264" s="101"/>
      <c r="LRS264" s="101"/>
      <c r="LRT264" s="101"/>
      <c r="LRU264" s="101"/>
      <c r="LRV264" s="101"/>
      <c r="LRW264" s="101"/>
      <c r="LRX264" s="101"/>
      <c r="LRY264" s="101"/>
      <c r="LRZ264" s="101"/>
      <c r="LSA264" s="101"/>
      <c r="LSB264" s="101"/>
      <c r="LSC264" s="101"/>
      <c r="LSD264" s="101"/>
      <c r="LSE264" s="101"/>
      <c r="LSF264" s="101"/>
      <c r="LSG264" s="101"/>
      <c r="LSH264" s="101"/>
      <c r="LSI264" s="101"/>
      <c r="LSJ264" s="101"/>
      <c r="LSK264" s="101"/>
      <c r="LSL264" s="101"/>
      <c r="LSM264" s="101"/>
      <c r="LSN264" s="101"/>
      <c r="LSO264" s="101"/>
      <c r="LSP264" s="101"/>
      <c r="LSQ264" s="101"/>
      <c r="LSR264" s="101"/>
      <c r="LSS264" s="101"/>
      <c r="LST264" s="101"/>
      <c r="LSU264" s="101"/>
      <c r="LSV264" s="101"/>
      <c r="LSW264" s="101"/>
      <c r="LSX264" s="101"/>
      <c r="LSY264" s="101"/>
      <c r="LSZ264" s="101"/>
      <c r="LTA264" s="101"/>
      <c r="LTB264" s="101"/>
      <c r="LTC264" s="101"/>
      <c r="LTD264" s="101"/>
      <c r="LTE264" s="101"/>
      <c r="LTF264" s="101"/>
      <c r="LTG264" s="101"/>
      <c r="LTH264" s="101"/>
      <c r="LTI264" s="101"/>
      <c r="LTJ264" s="101"/>
      <c r="LTK264" s="101"/>
      <c r="LTL264" s="101"/>
      <c r="LTM264" s="101"/>
      <c r="LTN264" s="101"/>
      <c r="LTO264" s="101"/>
      <c r="LTP264" s="101"/>
      <c r="LTQ264" s="101"/>
      <c r="LTR264" s="101"/>
      <c r="LTS264" s="101"/>
      <c r="LTT264" s="101"/>
      <c r="LTU264" s="101"/>
      <c r="LTV264" s="101"/>
      <c r="LTW264" s="101"/>
      <c r="LTX264" s="101"/>
      <c r="LTY264" s="101"/>
      <c r="LTZ264" s="101"/>
      <c r="LUA264" s="101"/>
      <c r="LUB264" s="101"/>
      <c r="LUC264" s="101"/>
      <c r="LUD264" s="101"/>
      <c r="LUE264" s="101"/>
      <c r="LUF264" s="101"/>
      <c r="LUG264" s="101"/>
      <c r="LUH264" s="101"/>
      <c r="LUI264" s="101"/>
      <c r="LUJ264" s="101"/>
      <c r="LUK264" s="101"/>
      <c r="LUL264" s="101"/>
      <c r="LUM264" s="101"/>
      <c r="LUN264" s="101"/>
      <c r="LUO264" s="101"/>
      <c r="LUP264" s="101"/>
      <c r="LUQ264" s="101"/>
      <c r="LUR264" s="101"/>
      <c r="LUS264" s="101"/>
      <c r="LUT264" s="101"/>
      <c r="LUU264" s="101"/>
      <c r="LUV264" s="101"/>
      <c r="LUW264" s="101"/>
      <c r="LUX264" s="101"/>
      <c r="LUY264" s="101"/>
      <c r="LUZ264" s="101"/>
      <c r="LVA264" s="101"/>
      <c r="LVB264" s="101"/>
      <c r="LVC264" s="101"/>
      <c r="LVD264" s="101"/>
      <c r="LVE264" s="101"/>
      <c r="LVF264" s="101"/>
      <c r="LVG264" s="101"/>
      <c r="LVH264" s="101"/>
      <c r="LVI264" s="101"/>
      <c r="LVJ264" s="101"/>
      <c r="LVK264" s="101"/>
      <c r="LVL264" s="101"/>
      <c r="LVM264" s="101"/>
      <c r="LVN264" s="101"/>
      <c r="LVO264" s="101"/>
      <c r="LVP264" s="101"/>
      <c r="LVQ264" s="101"/>
      <c r="LVR264" s="101"/>
      <c r="LVS264" s="101"/>
      <c r="LVT264" s="101"/>
      <c r="LVU264" s="101"/>
      <c r="LVV264" s="101"/>
      <c r="LVW264" s="101"/>
      <c r="LVX264" s="101"/>
      <c r="LVY264" s="101"/>
      <c r="LVZ264" s="101"/>
      <c r="LWA264" s="101"/>
      <c r="LWB264" s="101"/>
      <c r="LWC264" s="101"/>
      <c r="LWD264" s="101"/>
      <c r="LWE264" s="101"/>
      <c r="LWF264" s="101"/>
      <c r="LWG264" s="101"/>
      <c r="LWH264" s="101"/>
      <c r="LWI264" s="101"/>
      <c r="LWJ264" s="101"/>
      <c r="LWK264" s="101"/>
      <c r="LWL264" s="101"/>
      <c r="LWM264" s="101"/>
      <c r="LWN264" s="101"/>
      <c r="LWO264" s="101"/>
      <c r="LWP264" s="101"/>
      <c r="LWQ264" s="101"/>
      <c r="LWR264" s="101"/>
      <c r="LWS264" s="101"/>
      <c r="LWT264" s="101"/>
      <c r="LWU264" s="101"/>
      <c r="LWV264" s="101"/>
      <c r="LWW264" s="101"/>
      <c r="LWX264" s="101"/>
      <c r="LWY264" s="101"/>
      <c r="LWZ264" s="101"/>
      <c r="LXA264" s="101"/>
      <c r="LXB264" s="101"/>
      <c r="LXC264" s="101"/>
      <c r="LXD264" s="101"/>
      <c r="LXE264" s="101"/>
      <c r="LXF264" s="101"/>
      <c r="LXG264" s="101"/>
      <c r="LXH264" s="101"/>
      <c r="LXI264" s="101"/>
      <c r="LXJ264" s="101"/>
      <c r="LXK264" s="101"/>
      <c r="LXL264" s="101"/>
      <c r="LXM264" s="101"/>
      <c r="LXN264" s="101"/>
      <c r="LXO264" s="101"/>
      <c r="LXP264" s="101"/>
      <c r="LXQ264" s="101"/>
      <c r="LXR264" s="101"/>
      <c r="LXS264" s="101"/>
      <c r="LXT264" s="101"/>
      <c r="LXU264" s="101"/>
      <c r="LXV264" s="101"/>
      <c r="LXW264" s="101"/>
      <c r="LXX264" s="101"/>
      <c r="LXY264" s="101"/>
      <c r="LXZ264" s="101"/>
      <c r="LYA264" s="101"/>
      <c r="LYB264" s="101"/>
      <c r="LYC264" s="101"/>
      <c r="LYD264" s="101"/>
      <c r="LYE264" s="101"/>
      <c r="LYF264" s="101"/>
      <c r="LYG264" s="101"/>
      <c r="LYH264" s="101"/>
      <c r="LYI264" s="101"/>
      <c r="LYJ264" s="101"/>
      <c r="LYK264" s="101"/>
      <c r="LYL264" s="101"/>
      <c r="LYM264" s="101"/>
      <c r="LYN264" s="101"/>
      <c r="LYO264" s="101"/>
      <c r="LYP264" s="101"/>
      <c r="LYQ264" s="101"/>
      <c r="LYR264" s="101"/>
      <c r="LYS264" s="101"/>
      <c r="LYT264" s="101"/>
      <c r="LYU264" s="101"/>
      <c r="LYV264" s="101"/>
      <c r="LYW264" s="101"/>
      <c r="LYX264" s="101"/>
      <c r="LYY264" s="101"/>
      <c r="LYZ264" s="101"/>
      <c r="LZA264" s="101"/>
      <c r="LZB264" s="101"/>
      <c r="LZC264" s="101"/>
      <c r="LZD264" s="101"/>
      <c r="LZE264" s="101"/>
      <c r="LZF264" s="101"/>
      <c r="LZG264" s="101"/>
      <c r="LZH264" s="101"/>
      <c r="LZI264" s="101"/>
      <c r="LZJ264" s="101"/>
      <c r="LZK264" s="101"/>
      <c r="LZL264" s="101"/>
      <c r="LZM264" s="101"/>
      <c r="LZN264" s="101"/>
      <c r="LZO264" s="101"/>
      <c r="LZP264" s="101"/>
      <c r="LZQ264" s="101"/>
      <c r="LZR264" s="101"/>
      <c r="LZS264" s="101"/>
      <c r="LZT264" s="101"/>
      <c r="LZU264" s="101"/>
      <c r="LZV264" s="101"/>
      <c r="LZW264" s="101"/>
      <c r="LZX264" s="101"/>
      <c r="LZY264" s="101"/>
      <c r="LZZ264" s="101"/>
      <c r="MAA264" s="101"/>
      <c r="MAB264" s="101"/>
      <c r="MAC264" s="101"/>
      <c r="MAD264" s="101"/>
      <c r="MAE264" s="101"/>
      <c r="MAF264" s="101"/>
      <c r="MAG264" s="101"/>
      <c r="MAH264" s="101"/>
      <c r="MAI264" s="101"/>
      <c r="MAJ264" s="101"/>
      <c r="MAK264" s="101"/>
      <c r="MAL264" s="101"/>
      <c r="MAM264" s="101"/>
      <c r="MAN264" s="101"/>
      <c r="MAO264" s="101"/>
      <c r="MAP264" s="101"/>
      <c r="MAQ264" s="101"/>
      <c r="MAR264" s="101"/>
      <c r="MAS264" s="101"/>
      <c r="MAT264" s="101"/>
      <c r="MAU264" s="101"/>
      <c r="MAV264" s="101"/>
      <c r="MAW264" s="101"/>
      <c r="MAX264" s="101"/>
      <c r="MAY264" s="101"/>
      <c r="MAZ264" s="101"/>
      <c r="MBA264" s="101"/>
      <c r="MBB264" s="101"/>
      <c r="MBC264" s="101"/>
      <c r="MBD264" s="101"/>
      <c r="MBE264" s="101"/>
      <c r="MBF264" s="101"/>
      <c r="MBG264" s="101"/>
      <c r="MBH264" s="101"/>
      <c r="MBI264" s="101"/>
      <c r="MBJ264" s="101"/>
      <c r="MBK264" s="101"/>
      <c r="MBL264" s="101"/>
      <c r="MBM264" s="101"/>
      <c r="MBN264" s="101"/>
      <c r="MBO264" s="101"/>
      <c r="MBP264" s="101"/>
      <c r="MBQ264" s="101"/>
      <c r="MBR264" s="101"/>
      <c r="MBS264" s="101"/>
      <c r="MBT264" s="101"/>
      <c r="MBU264" s="101"/>
      <c r="MBV264" s="101"/>
      <c r="MBW264" s="101"/>
      <c r="MBX264" s="101"/>
      <c r="MBY264" s="101"/>
      <c r="MBZ264" s="101"/>
      <c r="MCA264" s="101"/>
      <c r="MCB264" s="101"/>
      <c r="MCC264" s="101"/>
      <c r="MCD264" s="101"/>
      <c r="MCE264" s="101"/>
      <c r="MCF264" s="101"/>
      <c r="MCG264" s="101"/>
      <c r="MCH264" s="101"/>
      <c r="MCI264" s="101"/>
      <c r="MCJ264" s="101"/>
      <c r="MCK264" s="101"/>
      <c r="MCL264" s="101"/>
      <c r="MCM264" s="101"/>
      <c r="MCN264" s="101"/>
      <c r="MCO264" s="101"/>
      <c r="MCP264" s="101"/>
      <c r="MCQ264" s="101"/>
      <c r="MCR264" s="101"/>
      <c r="MCS264" s="101"/>
      <c r="MCT264" s="101"/>
      <c r="MCU264" s="101"/>
      <c r="MCV264" s="101"/>
      <c r="MCW264" s="101"/>
      <c r="MCX264" s="101"/>
      <c r="MCY264" s="101"/>
      <c r="MCZ264" s="101"/>
      <c r="MDA264" s="101"/>
      <c r="MDB264" s="101"/>
      <c r="MDC264" s="101"/>
      <c r="MDD264" s="101"/>
      <c r="MDE264" s="101"/>
      <c r="MDF264" s="101"/>
      <c r="MDG264" s="101"/>
      <c r="MDH264" s="101"/>
      <c r="MDI264" s="101"/>
      <c r="MDJ264" s="101"/>
      <c r="MDK264" s="101"/>
      <c r="MDL264" s="101"/>
      <c r="MDM264" s="101"/>
      <c r="MDN264" s="101"/>
      <c r="MDO264" s="101"/>
      <c r="MDP264" s="101"/>
      <c r="MDQ264" s="101"/>
      <c r="MDR264" s="101"/>
      <c r="MDS264" s="101"/>
      <c r="MDT264" s="101"/>
      <c r="MDU264" s="101"/>
      <c r="MDV264" s="101"/>
      <c r="MDW264" s="101"/>
      <c r="MDX264" s="101"/>
      <c r="MDY264" s="101"/>
      <c r="MDZ264" s="101"/>
      <c r="MEA264" s="101"/>
      <c r="MEB264" s="101"/>
      <c r="MEC264" s="101"/>
      <c r="MED264" s="101"/>
      <c r="MEE264" s="101"/>
      <c r="MEF264" s="101"/>
      <c r="MEG264" s="101"/>
      <c r="MEH264" s="101"/>
      <c r="MEI264" s="101"/>
      <c r="MEJ264" s="101"/>
      <c r="MEK264" s="101"/>
      <c r="MEL264" s="101"/>
      <c r="MEM264" s="101"/>
      <c r="MEN264" s="101"/>
      <c r="MEO264" s="101"/>
      <c r="MEP264" s="101"/>
      <c r="MEQ264" s="101"/>
      <c r="MER264" s="101"/>
      <c r="MES264" s="101"/>
      <c r="MET264" s="101"/>
      <c r="MEU264" s="101"/>
      <c r="MEV264" s="101"/>
      <c r="MEW264" s="101"/>
      <c r="MEX264" s="101"/>
      <c r="MEY264" s="101"/>
      <c r="MEZ264" s="101"/>
      <c r="MFA264" s="101"/>
      <c r="MFB264" s="101"/>
      <c r="MFC264" s="101"/>
      <c r="MFD264" s="101"/>
      <c r="MFE264" s="101"/>
      <c r="MFF264" s="101"/>
      <c r="MFG264" s="101"/>
      <c r="MFH264" s="101"/>
      <c r="MFI264" s="101"/>
      <c r="MFJ264" s="101"/>
      <c r="MFK264" s="101"/>
      <c r="MFL264" s="101"/>
      <c r="MFM264" s="101"/>
      <c r="MFN264" s="101"/>
      <c r="MFO264" s="101"/>
      <c r="MFP264" s="101"/>
      <c r="MFQ264" s="101"/>
      <c r="MFR264" s="101"/>
      <c r="MFS264" s="101"/>
      <c r="MFT264" s="101"/>
      <c r="MFU264" s="101"/>
      <c r="MFV264" s="101"/>
      <c r="MFW264" s="101"/>
      <c r="MFX264" s="101"/>
      <c r="MFY264" s="101"/>
      <c r="MFZ264" s="101"/>
      <c r="MGA264" s="101"/>
      <c r="MGB264" s="101"/>
      <c r="MGC264" s="101"/>
      <c r="MGD264" s="101"/>
      <c r="MGE264" s="101"/>
      <c r="MGF264" s="101"/>
      <c r="MGG264" s="101"/>
      <c r="MGH264" s="101"/>
      <c r="MGI264" s="101"/>
      <c r="MGJ264" s="101"/>
      <c r="MGK264" s="101"/>
      <c r="MGL264" s="101"/>
      <c r="MGM264" s="101"/>
      <c r="MGN264" s="101"/>
      <c r="MGO264" s="101"/>
      <c r="MGP264" s="101"/>
      <c r="MGQ264" s="101"/>
      <c r="MGR264" s="101"/>
      <c r="MGS264" s="101"/>
      <c r="MGT264" s="101"/>
      <c r="MGU264" s="101"/>
      <c r="MGV264" s="101"/>
      <c r="MGW264" s="101"/>
      <c r="MGX264" s="101"/>
      <c r="MGY264" s="101"/>
      <c r="MGZ264" s="101"/>
      <c r="MHA264" s="101"/>
      <c r="MHB264" s="101"/>
      <c r="MHC264" s="101"/>
      <c r="MHD264" s="101"/>
      <c r="MHE264" s="101"/>
      <c r="MHF264" s="101"/>
      <c r="MHG264" s="101"/>
      <c r="MHH264" s="101"/>
      <c r="MHI264" s="101"/>
      <c r="MHJ264" s="101"/>
      <c r="MHK264" s="101"/>
      <c r="MHL264" s="101"/>
      <c r="MHM264" s="101"/>
      <c r="MHN264" s="101"/>
      <c r="MHO264" s="101"/>
      <c r="MHP264" s="101"/>
      <c r="MHQ264" s="101"/>
      <c r="MHR264" s="101"/>
      <c r="MHS264" s="101"/>
      <c r="MHT264" s="101"/>
      <c r="MHU264" s="101"/>
      <c r="MHV264" s="101"/>
      <c r="MHW264" s="101"/>
      <c r="MHX264" s="101"/>
      <c r="MHY264" s="101"/>
      <c r="MHZ264" s="101"/>
      <c r="MIA264" s="101"/>
      <c r="MIB264" s="101"/>
      <c r="MIC264" s="101"/>
      <c r="MID264" s="101"/>
      <c r="MIE264" s="101"/>
      <c r="MIF264" s="101"/>
      <c r="MIG264" s="101"/>
      <c r="MIH264" s="101"/>
      <c r="MII264" s="101"/>
      <c r="MIJ264" s="101"/>
      <c r="MIK264" s="101"/>
      <c r="MIL264" s="101"/>
      <c r="MIM264" s="101"/>
      <c r="MIN264" s="101"/>
      <c r="MIO264" s="101"/>
      <c r="MIP264" s="101"/>
      <c r="MIQ264" s="101"/>
      <c r="MIR264" s="101"/>
      <c r="MIS264" s="101"/>
      <c r="MIT264" s="101"/>
      <c r="MIU264" s="101"/>
      <c r="MIV264" s="101"/>
      <c r="MIW264" s="101"/>
      <c r="MIX264" s="101"/>
      <c r="MIY264" s="101"/>
      <c r="MIZ264" s="101"/>
      <c r="MJA264" s="101"/>
      <c r="MJB264" s="101"/>
      <c r="MJC264" s="101"/>
      <c r="MJD264" s="101"/>
      <c r="MJE264" s="101"/>
      <c r="MJF264" s="101"/>
      <c r="MJG264" s="101"/>
      <c r="MJH264" s="101"/>
      <c r="MJI264" s="101"/>
      <c r="MJJ264" s="101"/>
      <c r="MJK264" s="101"/>
      <c r="MJL264" s="101"/>
      <c r="MJM264" s="101"/>
      <c r="MJN264" s="101"/>
      <c r="MJO264" s="101"/>
      <c r="MJP264" s="101"/>
      <c r="MJQ264" s="101"/>
      <c r="MJR264" s="101"/>
      <c r="MJS264" s="101"/>
      <c r="MJT264" s="101"/>
      <c r="MJU264" s="101"/>
      <c r="MJV264" s="101"/>
      <c r="MJW264" s="101"/>
      <c r="MJX264" s="101"/>
      <c r="MJY264" s="101"/>
      <c r="MJZ264" s="101"/>
      <c r="MKA264" s="101"/>
      <c r="MKB264" s="101"/>
      <c r="MKC264" s="101"/>
      <c r="MKD264" s="101"/>
      <c r="MKE264" s="101"/>
      <c r="MKF264" s="101"/>
      <c r="MKG264" s="101"/>
      <c r="MKH264" s="101"/>
      <c r="MKI264" s="101"/>
      <c r="MKJ264" s="101"/>
      <c r="MKK264" s="101"/>
      <c r="MKL264" s="101"/>
      <c r="MKM264" s="101"/>
      <c r="MKN264" s="101"/>
      <c r="MKO264" s="101"/>
      <c r="MKP264" s="101"/>
      <c r="MKQ264" s="101"/>
      <c r="MKR264" s="101"/>
      <c r="MKS264" s="101"/>
      <c r="MKT264" s="101"/>
      <c r="MKU264" s="101"/>
      <c r="MKV264" s="101"/>
      <c r="MKW264" s="101"/>
      <c r="MKX264" s="101"/>
      <c r="MKY264" s="101"/>
      <c r="MKZ264" s="101"/>
      <c r="MLA264" s="101"/>
      <c r="MLB264" s="101"/>
      <c r="MLC264" s="101"/>
      <c r="MLD264" s="101"/>
      <c r="MLE264" s="101"/>
      <c r="MLF264" s="101"/>
      <c r="MLG264" s="101"/>
      <c r="MLH264" s="101"/>
      <c r="MLI264" s="101"/>
      <c r="MLJ264" s="101"/>
      <c r="MLK264" s="101"/>
      <c r="MLL264" s="101"/>
      <c r="MLM264" s="101"/>
      <c r="MLN264" s="101"/>
      <c r="MLO264" s="101"/>
      <c r="MLP264" s="101"/>
      <c r="MLQ264" s="101"/>
      <c r="MLR264" s="101"/>
      <c r="MLS264" s="101"/>
      <c r="MLT264" s="101"/>
      <c r="MLU264" s="101"/>
      <c r="MLV264" s="101"/>
      <c r="MLW264" s="101"/>
      <c r="MLX264" s="101"/>
      <c r="MLY264" s="101"/>
      <c r="MLZ264" s="101"/>
      <c r="MMA264" s="101"/>
      <c r="MMB264" s="101"/>
      <c r="MMC264" s="101"/>
      <c r="MMD264" s="101"/>
      <c r="MME264" s="101"/>
      <c r="MMF264" s="101"/>
      <c r="MMG264" s="101"/>
      <c r="MMH264" s="101"/>
      <c r="MMI264" s="101"/>
      <c r="MMJ264" s="101"/>
      <c r="MMK264" s="101"/>
      <c r="MML264" s="101"/>
      <c r="MMM264" s="101"/>
      <c r="MMN264" s="101"/>
      <c r="MMO264" s="101"/>
      <c r="MMP264" s="101"/>
      <c r="MMQ264" s="101"/>
      <c r="MMR264" s="101"/>
      <c r="MMS264" s="101"/>
      <c r="MMT264" s="101"/>
      <c r="MMU264" s="101"/>
      <c r="MMV264" s="101"/>
      <c r="MMW264" s="101"/>
      <c r="MMX264" s="101"/>
      <c r="MMY264" s="101"/>
      <c r="MMZ264" s="101"/>
      <c r="MNA264" s="101"/>
      <c r="MNB264" s="101"/>
      <c r="MNC264" s="101"/>
      <c r="MND264" s="101"/>
      <c r="MNE264" s="101"/>
      <c r="MNF264" s="101"/>
      <c r="MNG264" s="101"/>
      <c r="MNH264" s="101"/>
      <c r="MNI264" s="101"/>
      <c r="MNJ264" s="101"/>
      <c r="MNK264" s="101"/>
      <c r="MNL264" s="101"/>
      <c r="MNM264" s="101"/>
      <c r="MNN264" s="101"/>
      <c r="MNO264" s="101"/>
      <c r="MNP264" s="101"/>
      <c r="MNQ264" s="101"/>
      <c r="MNR264" s="101"/>
      <c r="MNS264" s="101"/>
      <c r="MNT264" s="101"/>
      <c r="MNU264" s="101"/>
      <c r="MNV264" s="101"/>
      <c r="MNW264" s="101"/>
      <c r="MNX264" s="101"/>
      <c r="MNY264" s="101"/>
      <c r="MNZ264" s="101"/>
      <c r="MOA264" s="101"/>
      <c r="MOB264" s="101"/>
      <c r="MOC264" s="101"/>
      <c r="MOD264" s="101"/>
      <c r="MOE264" s="101"/>
      <c r="MOF264" s="101"/>
      <c r="MOG264" s="101"/>
      <c r="MOH264" s="101"/>
      <c r="MOI264" s="101"/>
      <c r="MOJ264" s="101"/>
      <c r="MOK264" s="101"/>
      <c r="MOL264" s="101"/>
      <c r="MOM264" s="101"/>
      <c r="MON264" s="101"/>
      <c r="MOO264" s="101"/>
      <c r="MOP264" s="101"/>
      <c r="MOQ264" s="101"/>
      <c r="MOR264" s="101"/>
      <c r="MOS264" s="101"/>
      <c r="MOT264" s="101"/>
      <c r="MOU264" s="101"/>
      <c r="MOV264" s="101"/>
      <c r="MOW264" s="101"/>
      <c r="MOX264" s="101"/>
      <c r="MOY264" s="101"/>
      <c r="MOZ264" s="101"/>
      <c r="MPA264" s="101"/>
      <c r="MPB264" s="101"/>
      <c r="MPC264" s="101"/>
      <c r="MPD264" s="101"/>
      <c r="MPE264" s="101"/>
      <c r="MPF264" s="101"/>
      <c r="MPG264" s="101"/>
      <c r="MPH264" s="101"/>
      <c r="MPI264" s="101"/>
      <c r="MPJ264" s="101"/>
      <c r="MPK264" s="101"/>
      <c r="MPL264" s="101"/>
      <c r="MPM264" s="101"/>
      <c r="MPN264" s="101"/>
      <c r="MPO264" s="101"/>
      <c r="MPP264" s="101"/>
      <c r="MPQ264" s="101"/>
      <c r="MPR264" s="101"/>
      <c r="MPS264" s="101"/>
      <c r="MPT264" s="101"/>
      <c r="MPU264" s="101"/>
      <c r="MPV264" s="101"/>
      <c r="MPW264" s="101"/>
      <c r="MPX264" s="101"/>
      <c r="MPY264" s="101"/>
      <c r="MPZ264" s="101"/>
      <c r="MQA264" s="101"/>
      <c r="MQB264" s="101"/>
      <c r="MQC264" s="101"/>
      <c r="MQD264" s="101"/>
      <c r="MQE264" s="101"/>
      <c r="MQF264" s="101"/>
      <c r="MQG264" s="101"/>
      <c r="MQH264" s="101"/>
      <c r="MQI264" s="101"/>
      <c r="MQJ264" s="101"/>
      <c r="MQK264" s="101"/>
      <c r="MQL264" s="101"/>
      <c r="MQM264" s="101"/>
      <c r="MQN264" s="101"/>
      <c r="MQO264" s="101"/>
      <c r="MQP264" s="101"/>
      <c r="MQQ264" s="101"/>
      <c r="MQR264" s="101"/>
      <c r="MQS264" s="101"/>
      <c r="MQT264" s="101"/>
      <c r="MQU264" s="101"/>
      <c r="MQV264" s="101"/>
      <c r="MQW264" s="101"/>
      <c r="MQX264" s="101"/>
      <c r="MQY264" s="101"/>
      <c r="MQZ264" s="101"/>
      <c r="MRA264" s="101"/>
      <c r="MRB264" s="101"/>
      <c r="MRC264" s="101"/>
      <c r="MRD264" s="101"/>
      <c r="MRE264" s="101"/>
      <c r="MRF264" s="101"/>
      <c r="MRG264" s="101"/>
      <c r="MRH264" s="101"/>
      <c r="MRI264" s="101"/>
      <c r="MRJ264" s="101"/>
      <c r="MRK264" s="101"/>
      <c r="MRL264" s="101"/>
      <c r="MRM264" s="101"/>
      <c r="MRN264" s="101"/>
      <c r="MRO264" s="101"/>
      <c r="MRP264" s="101"/>
      <c r="MRQ264" s="101"/>
      <c r="MRR264" s="101"/>
      <c r="MRS264" s="101"/>
      <c r="MRT264" s="101"/>
      <c r="MRU264" s="101"/>
      <c r="MRV264" s="101"/>
      <c r="MRW264" s="101"/>
      <c r="MRX264" s="101"/>
      <c r="MRY264" s="101"/>
      <c r="MRZ264" s="101"/>
      <c r="MSA264" s="101"/>
      <c r="MSB264" s="101"/>
      <c r="MSC264" s="101"/>
      <c r="MSD264" s="101"/>
      <c r="MSE264" s="101"/>
      <c r="MSF264" s="101"/>
      <c r="MSG264" s="101"/>
      <c r="MSH264" s="101"/>
      <c r="MSI264" s="101"/>
      <c r="MSJ264" s="101"/>
      <c r="MSK264" s="101"/>
      <c r="MSL264" s="101"/>
      <c r="MSM264" s="101"/>
      <c r="MSN264" s="101"/>
      <c r="MSO264" s="101"/>
      <c r="MSP264" s="101"/>
      <c r="MSQ264" s="101"/>
      <c r="MSR264" s="101"/>
      <c r="MSS264" s="101"/>
      <c r="MST264" s="101"/>
      <c r="MSU264" s="101"/>
      <c r="MSV264" s="101"/>
      <c r="MSW264" s="101"/>
      <c r="MSX264" s="101"/>
      <c r="MSY264" s="101"/>
      <c r="MSZ264" s="101"/>
      <c r="MTA264" s="101"/>
      <c r="MTB264" s="101"/>
      <c r="MTC264" s="101"/>
      <c r="MTD264" s="101"/>
      <c r="MTE264" s="101"/>
      <c r="MTF264" s="101"/>
      <c r="MTG264" s="101"/>
      <c r="MTH264" s="101"/>
      <c r="MTI264" s="101"/>
      <c r="MTJ264" s="101"/>
      <c r="MTK264" s="101"/>
      <c r="MTL264" s="101"/>
      <c r="MTM264" s="101"/>
      <c r="MTN264" s="101"/>
      <c r="MTO264" s="101"/>
      <c r="MTP264" s="101"/>
      <c r="MTQ264" s="101"/>
      <c r="MTR264" s="101"/>
      <c r="MTS264" s="101"/>
      <c r="MTT264" s="101"/>
      <c r="MTU264" s="101"/>
      <c r="MTV264" s="101"/>
      <c r="MTW264" s="101"/>
      <c r="MTX264" s="101"/>
      <c r="MTY264" s="101"/>
      <c r="MTZ264" s="101"/>
      <c r="MUA264" s="101"/>
      <c r="MUB264" s="101"/>
      <c r="MUC264" s="101"/>
      <c r="MUD264" s="101"/>
      <c r="MUE264" s="101"/>
      <c r="MUF264" s="101"/>
      <c r="MUG264" s="101"/>
      <c r="MUH264" s="101"/>
      <c r="MUI264" s="101"/>
      <c r="MUJ264" s="101"/>
      <c r="MUK264" s="101"/>
      <c r="MUL264" s="101"/>
      <c r="MUM264" s="101"/>
      <c r="MUN264" s="101"/>
      <c r="MUO264" s="101"/>
      <c r="MUP264" s="101"/>
      <c r="MUQ264" s="101"/>
      <c r="MUR264" s="101"/>
      <c r="MUS264" s="101"/>
      <c r="MUT264" s="101"/>
      <c r="MUU264" s="101"/>
      <c r="MUV264" s="101"/>
      <c r="MUW264" s="101"/>
      <c r="MUX264" s="101"/>
      <c r="MUY264" s="101"/>
      <c r="MUZ264" s="101"/>
      <c r="MVA264" s="101"/>
      <c r="MVB264" s="101"/>
      <c r="MVC264" s="101"/>
      <c r="MVD264" s="101"/>
      <c r="MVE264" s="101"/>
      <c r="MVF264" s="101"/>
      <c r="MVG264" s="101"/>
      <c r="MVH264" s="101"/>
      <c r="MVI264" s="101"/>
      <c r="MVJ264" s="101"/>
      <c r="MVK264" s="101"/>
      <c r="MVL264" s="101"/>
      <c r="MVM264" s="101"/>
      <c r="MVN264" s="101"/>
      <c r="MVO264" s="101"/>
      <c r="MVP264" s="101"/>
      <c r="MVQ264" s="101"/>
      <c r="MVR264" s="101"/>
      <c r="MVS264" s="101"/>
      <c r="MVT264" s="101"/>
      <c r="MVU264" s="101"/>
      <c r="MVV264" s="101"/>
      <c r="MVW264" s="101"/>
      <c r="MVX264" s="101"/>
      <c r="MVY264" s="101"/>
      <c r="MVZ264" s="101"/>
      <c r="MWA264" s="101"/>
      <c r="MWB264" s="101"/>
      <c r="MWC264" s="101"/>
      <c r="MWD264" s="101"/>
      <c r="MWE264" s="101"/>
      <c r="MWF264" s="101"/>
      <c r="MWG264" s="101"/>
      <c r="MWH264" s="101"/>
      <c r="MWI264" s="101"/>
      <c r="MWJ264" s="101"/>
      <c r="MWK264" s="101"/>
      <c r="MWL264" s="101"/>
      <c r="MWM264" s="101"/>
      <c r="MWN264" s="101"/>
      <c r="MWO264" s="101"/>
      <c r="MWP264" s="101"/>
      <c r="MWQ264" s="101"/>
      <c r="MWR264" s="101"/>
      <c r="MWS264" s="101"/>
      <c r="MWT264" s="101"/>
      <c r="MWU264" s="101"/>
      <c r="MWV264" s="101"/>
      <c r="MWW264" s="101"/>
      <c r="MWX264" s="101"/>
      <c r="MWY264" s="101"/>
      <c r="MWZ264" s="101"/>
      <c r="MXA264" s="101"/>
      <c r="MXB264" s="101"/>
      <c r="MXC264" s="101"/>
      <c r="MXD264" s="101"/>
      <c r="MXE264" s="101"/>
      <c r="MXF264" s="101"/>
      <c r="MXG264" s="101"/>
      <c r="MXH264" s="101"/>
      <c r="MXI264" s="101"/>
      <c r="MXJ264" s="101"/>
      <c r="MXK264" s="101"/>
      <c r="MXL264" s="101"/>
      <c r="MXM264" s="101"/>
      <c r="MXN264" s="101"/>
      <c r="MXO264" s="101"/>
      <c r="MXP264" s="101"/>
      <c r="MXQ264" s="101"/>
      <c r="MXR264" s="101"/>
      <c r="MXS264" s="101"/>
      <c r="MXT264" s="101"/>
      <c r="MXU264" s="101"/>
      <c r="MXV264" s="101"/>
      <c r="MXW264" s="101"/>
      <c r="MXX264" s="101"/>
      <c r="MXY264" s="101"/>
      <c r="MXZ264" s="101"/>
      <c r="MYA264" s="101"/>
      <c r="MYB264" s="101"/>
      <c r="MYC264" s="101"/>
      <c r="MYD264" s="101"/>
      <c r="MYE264" s="101"/>
      <c r="MYF264" s="101"/>
      <c r="MYG264" s="101"/>
      <c r="MYH264" s="101"/>
      <c r="MYI264" s="101"/>
      <c r="MYJ264" s="101"/>
      <c r="MYK264" s="101"/>
      <c r="MYL264" s="101"/>
      <c r="MYM264" s="101"/>
      <c r="MYN264" s="101"/>
      <c r="MYO264" s="101"/>
      <c r="MYP264" s="101"/>
      <c r="MYQ264" s="101"/>
      <c r="MYR264" s="101"/>
      <c r="MYS264" s="101"/>
      <c r="MYT264" s="101"/>
      <c r="MYU264" s="101"/>
      <c r="MYV264" s="101"/>
      <c r="MYW264" s="101"/>
      <c r="MYX264" s="101"/>
      <c r="MYY264" s="101"/>
      <c r="MYZ264" s="101"/>
      <c r="MZA264" s="101"/>
      <c r="MZB264" s="101"/>
      <c r="MZC264" s="101"/>
      <c r="MZD264" s="101"/>
      <c r="MZE264" s="101"/>
      <c r="MZF264" s="101"/>
      <c r="MZG264" s="101"/>
      <c r="MZH264" s="101"/>
      <c r="MZI264" s="101"/>
      <c r="MZJ264" s="101"/>
      <c r="MZK264" s="101"/>
      <c r="MZL264" s="101"/>
      <c r="MZM264" s="101"/>
      <c r="MZN264" s="101"/>
      <c r="MZO264" s="101"/>
      <c r="MZP264" s="101"/>
      <c r="MZQ264" s="101"/>
      <c r="MZR264" s="101"/>
      <c r="MZS264" s="101"/>
      <c r="MZT264" s="101"/>
      <c r="MZU264" s="101"/>
      <c r="MZV264" s="101"/>
      <c r="MZW264" s="101"/>
      <c r="MZX264" s="101"/>
      <c r="MZY264" s="101"/>
      <c r="MZZ264" s="101"/>
      <c r="NAA264" s="101"/>
      <c r="NAB264" s="101"/>
      <c r="NAC264" s="101"/>
      <c r="NAD264" s="101"/>
      <c r="NAE264" s="101"/>
      <c r="NAF264" s="101"/>
      <c r="NAG264" s="101"/>
      <c r="NAH264" s="101"/>
      <c r="NAI264" s="101"/>
      <c r="NAJ264" s="101"/>
      <c r="NAK264" s="101"/>
      <c r="NAL264" s="101"/>
      <c r="NAM264" s="101"/>
      <c r="NAN264" s="101"/>
      <c r="NAO264" s="101"/>
      <c r="NAP264" s="101"/>
      <c r="NAQ264" s="101"/>
      <c r="NAR264" s="101"/>
      <c r="NAS264" s="101"/>
      <c r="NAT264" s="101"/>
      <c r="NAU264" s="101"/>
      <c r="NAV264" s="101"/>
      <c r="NAW264" s="101"/>
      <c r="NAX264" s="101"/>
      <c r="NAY264" s="101"/>
      <c r="NAZ264" s="101"/>
      <c r="NBA264" s="101"/>
      <c r="NBB264" s="101"/>
      <c r="NBC264" s="101"/>
      <c r="NBD264" s="101"/>
      <c r="NBE264" s="101"/>
      <c r="NBF264" s="101"/>
      <c r="NBG264" s="101"/>
      <c r="NBH264" s="101"/>
      <c r="NBI264" s="101"/>
      <c r="NBJ264" s="101"/>
      <c r="NBK264" s="101"/>
      <c r="NBL264" s="101"/>
      <c r="NBM264" s="101"/>
      <c r="NBN264" s="101"/>
      <c r="NBO264" s="101"/>
      <c r="NBP264" s="101"/>
      <c r="NBQ264" s="101"/>
      <c r="NBR264" s="101"/>
      <c r="NBS264" s="101"/>
      <c r="NBT264" s="101"/>
      <c r="NBU264" s="101"/>
      <c r="NBV264" s="101"/>
      <c r="NBW264" s="101"/>
      <c r="NBX264" s="101"/>
      <c r="NBY264" s="101"/>
      <c r="NBZ264" s="101"/>
      <c r="NCA264" s="101"/>
      <c r="NCB264" s="101"/>
      <c r="NCC264" s="101"/>
      <c r="NCD264" s="101"/>
      <c r="NCE264" s="101"/>
      <c r="NCF264" s="101"/>
      <c r="NCG264" s="101"/>
      <c r="NCH264" s="101"/>
      <c r="NCI264" s="101"/>
      <c r="NCJ264" s="101"/>
      <c r="NCK264" s="101"/>
      <c r="NCL264" s="101"/>
      <c r="NCM264" s="101"/>
      <c r="NCN264" s="101"/>
      <c r="NCO264" s="101"/>
      <c r="NCP264" s="101"/>
      <c r="NCQ264" s="101"/>
      <c r="NCR264" s="101"/>
      <c r="NCS264" s="101"/>
      <c r="NCT264" s="101"/>
      <c r="NCU264" s="101"/>
      <c r="NCV264" s="101"/>
      <c r="NCW264" s="101"/>
      <c r="NCX264" s="101"/>
      <c r="NCY264" s="101"/>
      <c r="NCZ264" s="101"/>
      <c r="NDA264" s="101"/>
      <c r="NDB264" s="101"/>
      <c r="NDC264" s="101"/>
      <c r="NDD264" s="101"/>
      <c r="NDE264" s="101"/>
      <c r="NDF264" s="101"/>
      <c r="NDG264" s="101"/>
      <c r="NDH264" s="101"/>
      <c r="NDI264" s="101"/>
      <c r="NDJ264" s="101"/>
      <c r="NDK264" s="101"/>
      <c r="NDL264" s="101"/>
      <c r="NDM264" s="101"/>
      <c r="NDN264" s="101"/>
      <c r="NDO264" s="101"/>
      <c r="NDP264" s="101"/>
      <c r="NDQ264" s="101"/>
      <c r="NDR264" s="101"/>
      <c r="NDS264" s="101"/>
      <c r="NDT264" s="101"/>
      <c r="NDU264" s="101"/>
      <c r="NDV264" s="101"/>
      <c r="NDW264" s="101"/>
      <c r="NDX264" s="101"/>
      <c r="NDY264" s="101"/>
      <c r="NDZ264" s="101"/>
      <c r="NEA264" s="101"/>
      <c r="NEB264" s="101"/>
      <c r="NEC264" s="101"/>
      <c r="NED264" s="101"/>
      <c r="NEE264" s="101"/>
      <c r="NEF264" s="101"/>
      <c r="NEG264" s="101"/>
      <c r="NEH264" s="101"/>
      <c r="NEI264" s="101"/>
      <c r="NEJ264" s="101"/>
      <c r="NEK264" s="101"/>
      <c r="NEL264" s="101"/>
      <c r="NEM264" s="101"/>
      <c r="NEN264" s="101"/>
      <c r="NEO264" s="101"/>
      <c r="NEP264" s="101"/>
      <c r="NEQ264" s="101"/>
      <c r="NER264" s="101"/>
      <c r="NES264" s="101"/>
      <c r="NET264" s="101"/>
      <c r="NEU264" s="101"/>
      <c r="NEV264" s="101"/>
      <c r="NEW264" s="101"/>
      <c r="NEX264" s="101"/>
      <c r="NEY264" s="101"/>
      <c r="NEZ264" s="101"/>
      <c r="NFA264" s="101"/>
      <c r="NFB264" s="101"/>
      <c r="NFC264" s="101"/>
      <c r="NFD264" s="101"/>
      <c r="NFE264" s="101"/>
      <c r="NFF264" s="101"/>
      <c r="NFG264" s="101"/>
      <c r="NFH264" s="101"/>
      <c r="NFI264" s="101"/>
      <c r="NFJ264" s="101"/>
      <c r="NFK264" s="101"/>
      <c r="NFL264" s="101"/>
      <c r="NFM264" s="101"/>
      <c r="NFN264" s="101"/>
      <c r="NFO264" s="101"/>
      <c r="NFP264" s="101"/>
      <c r="NFQ264" s="101"/>
      <c r="NFR264" s="101"/>
      <c r="NFS264" s="101"/>
      <c r="NFT264" s="101"/>
      <c r="NFU264" s="101"/>
      <c r="NFV264" s="101"/>
      <c r="NFW264" s="101"/>
      <c r="NFX264" s="101"/>
      <c r="NFY264" s="101"/>
      <c r="NFZ264" s="101"/>
      <c r="NGA264" s="101"/>
      <c r="NGB264" s="101"/>
      <c r="NGC264" s="101"/>
      <c r="NGD264" s="101"/>
      <c r="NGE264" s="101"/>
      <c r="NGF264" s="101"/>
      <c r="NGG264" s="101"/>
      <c r="NGH264" s="101"/>
      <c r="NGI264" s="101"/>
      <c r="NGJ264" s="101"/>
      <c r="NGK264" s="101"/>
      <c r="NGL264" s="101"/>
      <c r="NGM264" s="101"/>
      <c r="NGN264" s="101"/>
      <c r="NGO264" s="101"/>
      <c r="NGP264" s="101"/>
      <c r="NGQ264" s="101"/>
      <c r="NGR264" s="101"/>
      <c r="NGS264" s="101"/>
      <c r="NGT264" s="101"/>
      <c r="NGU264" s="101"/>
      <c r="NGV264" s="101"/>
      <c r="NGW264" s="101"/>
      <c r="NGX264" s="101"/>
      <c r="NGY264" s="101"/>
      <c r="NGZ264" s="101"/>
      <c r="NHA264" s="101"/>
      <c r="NHB264" s="101"/>
      <c r="NHC264" s="101"/>
      <c r="NHD264" s="101"/>
      <c r="NHE264" s="101"/>
      <c r="NHF264" s="101"/>
      <c r="NHG264" s="101"/>
      <c r="NHH264" s="101"/>
      <c r="NHI264" s="101"/>
      <c r="NHJ264" s="101"/>
      <c r="NHK264" s="101"/>
      <c r="NHL264" s="101"/>
      <c r="NHM264" s="101"/>
      <c r="NHN264" s="101"/>
      <c r="NHO264" s="101"/>
      <c r="NHP264" s="101"/>
      <c r="NHQ264" s="101"/>
      <c r="NHR264" s="101"/>
      <c r="NHS264" s="101"/>
      <c r="NHT264" s="101"/>
      <c r="NHU264" s="101"/>
      <c r="NHV264" s="101"/>
      <c r="NHW264" s="101"/>
      <c r="NHX264" s="101"/>
      <c r="NHY264" s="101"/>
      <c r="NHZ264" s="101"/>
      <c r="NIA264" s="101"/>
      <c r="NIB264" s="101"/>
      <c r="NIC264" s="101"/>
      <c r="NID264" s="101"/>
      <c r="NIE264" s="101"/>
      <c r="NIF264" s="101"/>
      <c r="NIG264" s="101"/>
      <c r="NIH264" s="101"/>
      <c r="NII264" s="101"/>
      <c r="NIJ264" s="101"/>
      <c r="NIK264" s="101"/>
      <c r="NIL264" s="101"/>
      <c r="NIM264" s="101"/>
      <c r="NIN264" s="101"/>
      <c r="NIO264" s="101"/>
      <c r="NIP264" s="101"/>
      <c r="NIQ264" s="101"/>
      <c r="NIR264" s="101"/>
      <c r="NIS264" s="101"/>
      <c r="NIT264" s="101"/>
      <c r="NIU264" s="101"/>
      <c r="NIV264" s="101"/>
      <c r="NIW264" s="101"/>
      <c r="NIX264" s="101"/>
      <c r="NIY264" s="101"/>
      <c r="NIZ264" s="101"/>
      <c r="NJA264" s="101"/>
      <c r="NJB264" s="101"/>
      <c r="NJC264" s="101"/>
      <c r="NJD264" s="101"/>
      <c r="NJE264" s="101"/>
      <c r="NJF264" s="101"/>
      <c r="NJG264" s="101"/>
      <c r="NJH264" s="101"/>
      <c r="NJI264" s="101"/>
      <c r="NJJ264" s="101"/>
      <c r="NJK264" s="101"/>
      <c r="NJL264" s="101"/>
      <c r="NJM264" s="101"/>
      <c r="NJN264" s="101"/>
      <c r="NJO264" s="101"/>
      <c r="NJP264" s="101"/>
      <c r="NJQ264" s="101"/>
      <c r="NJR264" s="101"/>
      <c r="NJS264" s="101"/>
      <c r="NJT264" s="101"/>
      <c r="NJU264" s="101"/>
      <c r="NJV264" s="101"/>
      <c r="NJW264" s="101"/>
      <c r="NJX264" s="101"/>
      <c r="NJY264" s="101"/>
      <c r="NJZ264" s="101"/>
      <c r="NKA264" s="101"/>
      <c r="NKB264" s="101"/>
      <c r="NKC264" s="101"/>
      <c r="NKD264" s="101"/>
      <c r="NKE264" s="101"/>
      <c r="NKF264" s="101"/>
      <c r="NKG264" s="101"/>
      <c r="NKH264" s="101"/>
      <c r="NKI264" s="101"/>
      <c r="NKJ264" s="101"/>
      <c r="NKK264" s="101"/>
      <c r="NKL264" s="101"/>
      <c r="NKM264" s="101"/>
      <c r="NKN264" s="101"/>
      <c r="NKO264" s="101"/>
      <c r="NKP264" s="101"/>
      <c r="NKQ264" s="101"/>
      <c r="NKR264" s="101"/>
      <c r="NKS264" s="101"/>
      <c r="NKT264" s="101"/>
      <c r="NKU264" s="101"/>
      <c r="NKV264" s="101"/>
      <c r="NKW264" s="101"/>
      <c r="NKX264" s="101"/>
      <c r="NKY264" s="101"/>
      <c r="NKZ264" s="101"/>
      <c r="NLA264" s="101"/>
      <c r="NLB264" s="101"/>
      <c r="NLC264" s="101"/>
      <c r="NLD264" s="101"/>
      <c r="NLE264" s="101"/>
      <c r="NLF264" s="101"/>
      <c r="NLG264" s="101"/>
      <c r="NLH264" s="101"/>
      <c r="NLI264" s="101"/>
      <c r="NLJ264" s="101"/>
      <c r="NLK264" s="101"/>
      <c r="NLL264" s="101"/>
      <c r="NLM264" s="101"/>
      <c r="NLN264" s="101"/>
      <c r="NLO264" s="101"/>
      <c r="NLP264" s="101"/>
      <c r="NLQ264" s="101"/>
      <c r="NLR264" s="101"/>
      <c r="NLS264" s="101"/>
      <c r="NLT264" s="101"/>
      <c r="NLU264" s="101"/>
      <c r="NLV264" s="101"/>
      <c r="NLW264" s="101"/>
      <c r="NLX264" s="101"/>
      <c r="NLY264" s="101"/>
      <c r="NLZ264" s="101"/>
      <c r="NMA264" s="101"/>
      <c r="NMB264" s="101"/>
      <c r="NMC264" s="101"/>
      <c r="NMD264" s="101"/>
      <c r="NME264" s="101"/>
      <c r="NMF264" s="101"/>
      <c r="NMG264" s="101"/>
      <c r="NMH264" s="101"/>
      <c r="NMI264" s="101"/>
      <c r="NMJ264" s="101"/>
      <c r="NMK264" s="101"/>
      <c r="NML264" s="101"/>
      <c r="NMM264" s="101"/>
      <c r="NMN264" s="101"/>
      <c r="NMO264" s="101"/>
      <c r="NMP264" s="101"/>
      <c r="NMQ264" s="101"/>
      <c r="NMR264" s="101"/>
      <c r="NMS264" s="101"/>
      <c r="NMT264" s="101"/>
      <c r="NMU264" s="101"/>
      <c r="NMV264" s="101"/>
      <c r="NMW264" s="101"/>
      <c r="NMX264" s="101"/>
      <c r="NMY264" s="101"/>
      <c r="NMZ264" s="101"/>
      <c r="NNA264" s="101"/>
      <c r="NNB264" s="101"/>
      <c r="NNC264" s="101"/>
      <c r="NND264" s="101"/>
      <c r="NNE264" s="101"/>
      <c r="NNF264" s="101"/>
      <c r="NNG264" s="101"/>
      <c r="NNH264" s="101"/>
      <c r="NNI264" s="101"/>
      <c r="NNJ264" s="101"/>
      <c r="NNK264" s="101"/>
      <c r="NNL264" s="101"/>
      <c r="NNM264" s="101"/>
      <c r="NNN264" s="101"/>
      <c r="NNO264" s="101"/>
      <c r="NNP264" s="101"/>
      <c r="NNQ264" s="101"/>
      <c r="NNR264" s="101"/>
      <c r="NNS264" s="101"/>
      <c r="NNT264" s="101"/>
      <c r="NNU264" s="101"/>
      <c r="NNV264" s="101"/>
      <c r="NNW264" s="101"/>
      <c r="NNX264" s="101"/>
      <c r="NNY264" s="101"/>
      <c r="NNZ264" s="101"/>
      <c r="NOA264" s="101"/>
      <c r="NOB264" s="101"/>
      <c r="NOC264" s="101"/>
      <c r="NOD264" s="101"/>
      <c r="NOE264" s="101"/>
      <c r="NOF264" s="101"/>
      <c r="NOG264" s="101"/>
      <c r="NOH264" s="101"/>
      <c r="NOI264" s="101"/>
      <c r="NOJ264" s="101"/>
      <c r="NOK264" s="101"/>
      <c r="NOL264" s="101"/>
      <c r="NOM264" s="101"/>
      <c r="NON264" s="101"/>
      <c r="NOO264" s="101"/>
      <c r="NOP264" s="101"/>
      <c r="NOQ264" s="101"/>
      <c r="NOR264" s="101"/>
      <c r="NOS264" s="101"/>
      <c r="NOT264" s="101"/>
      <c r="NOU264" s="101"/>
      <c r="NOV264" s="101"/>
      <c r="NOW264" s="101"/>
      <c r="NOX264" s="101"/>
      <c r="NOY264" s="101"/>
      <c r="NOZ264" s="101"/>
      <c r="NPA264" s="101"/>
      <c r="NPB264" s="101"/>
      <c r="NPC264" s="101"/>
      <c r="NPD264" s="101"/>
      <c r="NPE264" s="101"/>
      <c r="NPF264" s="101"/>
      <c r="NPG264" s="101"/>
      <c r="NPH264" s="101"/>
      <c r="NPI264" s="101"/>
      <c r="NPJ264" s="101"/>
      <c r="NPK264" s="101"/>
      <c r="NPL264" s="101"/>
      <c r="NPM264" s="101"/>
      <c r="NPN264" s="101"/>
      <c r="NPO264" s="101"/>
      <c r="NPP264" s="101"/>
      <c r="NPQ264" s="101"/>
      <c r="NPR264" s="101"/>
      <c r="NPS264" s="101"/>
      <c r="NPT264" s="101"/>
      <c r="NPU264" s="101"/>
      <c r="NPV264" s="101"/>
      <c r="NPW264" s="101"/>
      <c r="NPX264" s="101"/>
      <c r="NPY264" s="101"/>
      <c r="NPZ264" s="101"/>
      <c r="NQA264" s="101"/>
      <c r="NQB264" s="101"/>
      <c r="NQC264" s="101"/>
      <c r="NQD264" s="101"/>
      <c r="NQE264" s="101"/>
      <c r="NQF264" s="101"/>
      <c r="NQG264" s="101"/>
      <c r="NQH264" s="101"/>
      <c r="NQI264" s="101"/>
      <c r="NQJ264" s="101"/>
      <c r="NQK264" s="101"/>
      <c r="NQL264" s="101"/>
      <c r="NQM264" s="101"/>
      <c r="NQN264" s="101"/>
      <c r="NQO264" s="101"/>
      <c r="NQP264" s="101"/>
      <c r="NQQ264" s="101"/>
      <c r="NQR264" s="101"/>
      <c r="NQS264" s="101"/>
      <c r="NQT264" s="101"/>
      <c r="NQU264" s="101"/>
      <c r="NQV264" s="101"/>
      <c r="NQW264" s="101"/>
      <c r="NQX264" s="101"/>
      <c r="NQY264" s="101"/>
      <c r="NQZ264" s="101"/>
      <c r="NRA264" s="101"/>
      <c r="NRB264" s="101"/>
      <c r="NRC264" s="101"/>
      <c r="NRD264" s="101"/>
      <c r="NRE264" s="101"/>
      <c r="NRF264" s="101"/>
      <c r="NRG264" s="101"/>
      <c r="NRH264" s="101"/>
      <c r="NRI264" s="101"/>
      <c r="NRJ264" s="101"/>
      <c r="NRK264" s="101"/>
      <c r="NRL264" s="101"/>
      <c r="NRM264" s="101"/>
      <c r="NRN264" s="101"/>
      <c r="NRO264" s="101"/>
      <c r="NRP264" s="101"/>
      <c r="NRQ264" s="101"/>
      <c r="NRR264" s="101"/>
      <c r="NRS264" s="101"/>
      <c r="NRT264" s="101"/>
      <c r="NRU264" s="101"/>
      <c r="NRV264" s="101"/>
      <c r="NRW264" s="101"/>
      <c r="NRX264" s="101"/>
      <c r="NRY264" s="101"/>
      <c r="NRZ264" s="101"/>
      <c r="NSA264" s="101"/>
      <c r="NSB264" s="101"/>
      <c r="NSC264" s="101"/>
      <c r="NSD264" s="101"/>
      <c r="NSE264" s="101"/>
      <c r="NSF264" s="101"/>
      <c r="NSG264" s="101"/>
      <c r="NSH264" s="101"/>
      <c r="NSI264" s="101"/>
      <c r="NSJ264" s="101"/>
      <c r="NSK264" s="101"/>
      <c r="NSL264" s="101"/>
      <c r="NSM264" s="101"/>
      <c r="NSN264" s="101"/>
      <c r="NSO264" s="101"/>
      <c r="NSP264" s="101"/>
      <c r="NSQ264" s="101"/>
      <c r="NSR264" s="101"/>
      <c r="NSS264" s="101"/>
      <c r="NST264" s="101"/>
      <c r="NSU264" s="101"/>
      <c r="NSV264" s="101"/>
      <c r="NSW264" s="101"/>
      <c r="NSX264" s="101"/>
      <c r="NSY264" s="101"/>
      <c r="NSZ264" s="101"/>
      <c r="NTA264" s="101"/>
      <c r="NTB264" s="101"/>
      <c r="NTC264" s="101"/>
      <c r="NTD264" s="101"/>
      <c r="NTE264" s="101"/>
      <c r="NTF264" s="101"/>
      <c r="NTG264" s="101"/>
      <c r="NTH264" s="101"/>
      <c r="NTI264" s="101"/>
      <c r="NTJ264" s="101"/>
      <c r="NTK264" s="101"/>
      <c r="NTL264" s="101"/>
      <c r="NTM264" s="101"/>
      <c r="NTN264" s="101"/>
      <c r="NTO264" s="101"/>
      <c r="NTP264" s="101"/>
      <c r="NTQ264" s="101"/>
      <c r="NTR264" s="101"/>
      <c r="NTS264" s="101"/>
      <c r="NTT264" s="101"/>
      <c r="NTU264" s="101"/>
      <c r="NTV264" s="101"/>
      <c r="NTW264" s="101"/>
      <c r="NTX264" s="101"/>
      <c r="NTY264" s="101"/>
      <c r="NTZ264" s="101"/>
      <c r="NUA264" s="101"/>
      <c r="NUB264" s="101"/>
      <c r="NUC264" s="101"/>
      <c r="NUD264" s="101"/>
      <c r="NUE264" s="101"/>
      <c r="NUF264" s="101"/>
      <c r="NUG264" s="101"/>
      <c r="NUH264" s="101"/>
      <c r="NUI264" s="101"/>
      <c r="NUJ264" s="101"/>
      <c r="NUK264" s="101"/>
      <c r="NUL264" s="101"/>
      <c r="NUM264" s="101"/>
      <c r="NUN264" s="101"/>
      <c r="NUO264" s="101"/>
      <c r="NUP264" s="101"/>
      <c r="NUQ264" s="101"/>
      <c r="NUR264" s="101"/>
      <c r="NUS264" s="101"/>
      <c r="NUT264" s="101"/>
      <c r="NUU264" s="101"/>
      <c r="NUV264" s="101"/>
      <c r="NUW264" s="101"/>
      <c r="NUX264" s="101"/>
      <c r="NUY264" s="101"/>
      <c r="NUZ264" s="101"/>
      <c r="NVA264" s="101"/>
      <c r="NVB264" s="101"/>
      <c r="NVC264" s="101"/>
      <c r="NVD264" s="101"/>
      <c r="NVE264" s="101"/>
      <c r="NVF264" s="101"/>
      <c r="NVG264" s="101"/>
      <c r="NVH264" s="101"/>
      <c r="NVI264" s="101"/>
      <c r="NVJ264" s="101"/>
      <c r="NVK264" s="101"/>
      <c r="NVL264" s="101"/>
      <c r="NVM264" s="101"/>
      <c r="NVN264" s="101"/>
      <c r="NVO264" s="101"/>
      <c r="NVP264" s="101"/>
      <c r="NVQ264" s="101"/>
      <c r="NVR264" s="101"/>
      <c r="NVS264" s="101"/>
      <c r="NVT264" s="101"/>
      <c r="NVU264" s="101"/>
      <c r="NVV264" s="101"/>
      <c r="NVW264" s="101"/>
      <c r="NVX264" s="101"/>
      <c r="NVY264" s="101"/>
      <c r="NVZ264" s="101"/>
      <c r="NWA264" s="101"/>
      <c r="NWB264" s="101"/>
      <c r="NWC264" s="101"/>
      <c r="NWD264" s="101"/>
      <c r="NWE264" s="101"/>
      <c r="NWF264" s="101"/>
      <c r="NWG264" s="101"/>
      <c r="NWH264" s="101"/>
      <c r="NWI264" s="101"/>
      <c r="NWJ264" s="101"/>
      <c r="NWK264" s="101"/>
      <c r="NWL264" s="101"/>
      <c r="NWM264" s="101"/>
      <c r="NWN264" s="101"/>
      <c r="NWO264" s="101"/>
      <c r="NWP264" s="101"/>
      <c r="NWQ264" s="101"/>
      <c r="NWR264" s="101"/>
      <c r="NWS264" s="101"/>
      <c r="NWT264" s="101"/>
      <c r="NWU264" s="101"/>
      <c r="NWV264" s="101"/>
      <c r="NWW264" s="101"/>
      <c r="NWX264" s="101"/>
      <c r="NWY264" s="101"/>
      <c r="NWZ264" s="101"/>
      <c r="NXA264" s="101"/>
      <c r="NXB264" s="101"/>
      <c r="NXC264" s="101"/>
      <c r="NXD264" s="101"/>
      <c r="NXE264" s="101"/>
      <c r="NXF264" s="101"/>
      <c r="NXG264" s="101"/>
      <c r="NXH264" s="101"/>
      <c r="NXI264" s="101"/>
      <c r="NXJ264" s="101"/>
      <c r="NXK264" s="101"/>
      <c r="NXL264" s="101"/>
      <c r="NXM264" s="101"/>
      <c r="NXN264" s="101"/>
      <c r="NXO264" s="101"/>
      <c r="NXP264" s="101"/>
      <c r="NXQ264" s="101"/>
      <c r="NXR264" s="101"/>
      <c r="NXS264" s="101"/>
      <c r="NXT264" s="101"/>
      <c r="NXU264" s="101"/>
      <c r="NXV264" s="101"/>
      <c r="NXW264" s="101"/>
      <c r="NXX264" s="101"/>
      <c r="NXY264" s="101"/>
      <c r="NXZ264" s="101"/>
      <c r="NYA264" s="101"/>
      <c r="NYB264" s="101"/>
      <c r="NYC264" s="101"/>
      <c r="NYD264" s="101"/>
      <c r="NYE264" s="101"/>
      <c r="NYF264" s="101"/>
      <c r="NYG264" s="101"/>
      <c r="NYH264" s="101"/>
      <c r="NYI264" s="101"/>
      <c r="NYJ264" s="101"/>
      <c r="NYK264" s="101"/>
      <c r="NYL264" s="101"/>
      <c r="NYM264" s="101"/>
      <c r="NYN264" s="101"/>
      <c r="NYO264" s="101"/>
      <c r="NYP264" s="101"/>
      <c r="NYQ264" s="101"/>
      <c r="NYR264" s="101"/>
      <c r="NYS264" s="101"/>
      <c r="NYT264" s="101"/>
      <c r="NYU264" s="101"/>
      <c r="NYV264" s="101"/>
      <c r="NYW264" s="101"/>
      <c r="NYX264" s="101"/>
      <c r="NYY264" s="101"/>
      <c r="NYZ264" s="101"/>
      <c r="NZA264" s="101"/>
      <c r="NZB264" s="101"/>
      <c r="NZC264" s="101"/>
      <c r="NZD264" s="101"/>
      <c r="NZE264" s="101"/>
      <c r="NZF264" s="101"/>
      <c r="NZG264" s="101"/>
      <c r="NZH264" s="101"/>
      <c r="NZI264" s="101"/>
      <c r="NZJ264" s="101"/>
      <c r="NZK264" s="101"/>
      <c r="NZL264" s="101"/>
      <c r="NZM264" s="101"/>
      <c r="NZN264" s="101"/>
      <c r="NZO264" s="101"/>
      <c r="NZP264" s="101"/>
      <c r="NZQ264" s="101"/>
      <c r="NZR264" s="101"/>
      <c r="NZS264" s="101"/>
      <c r="NZT264" s="101"/>
      <c r="NZU264" s="101"/>
      <c r="NZV264" s="101"/>
      <c r="NZW264" s="101"/>
      <c r="NZX264" s="101"/>
      <c r="NZY264" s="101"/>
      <c r="NZZ264" s="101"/>
      <c r="OAA264" s="101"/>
      <c r="OAB264" s="101"/>
      <c r="OAC264" s="101"/>
      <c r="OAD264" s="101"/>
      <c r="OAE264" s="101"/>
      <c r="OAF264" s="101"/>
      <c r="OAG264" s="101"/>
      <c r="OAH264" s="101"/>
      <c r="OAI264" s="101"/>
      <c r="OAJ264" s="101"/>
      <c r="OAK264" s="101"/>
      <c r="OAL264" s="101"/>
      <c r="OAM264" s="101"/>
      <c r="OAN264" s="101"/>
      <c r="OAO264" s="101"/>
      <c r="OAP264" s="101"/>
      <c r="OAQ264" s="101"/>
      <c r="OAR264" s="101"/>
      <c r="OAS264" s="101"/>
      <c r="OAT264" s="101"/>
      <c r="OAU264" s="101"/>
      <c r="OAV264" s="101"/>
      <c r="OAW264" s="101"/>
      <c r="OAX264" s="101"/>
      <c r="OAY264" s="101"/>
      <c r="OAZ264" s="101"/>
      <c r="OBA264" s="101"/>
      <c r="OBB264" s="101"/>
      <c r="OBC264" s="101"/>
      <c r="OBD264" s="101"/>
      <c r="OBE264" s="101"/>
      <c r="OBF264" s="101"/>
      <c r="OBG264" s="101"/>
      <c r="OBH264" s="101"/>
      <c r="OBI264" s="101"/>
      <c r="OBJ264" s="101"/>
      <c r="OBK264" s="101"/>
      <c r="OBL264" s="101"/>
      <c r="OBM264" s="101"/>
      <c r="OBN264" s="101"/>
      <c r="OBO264" s="101"/>
      <c r="OBP264" s="101"/>
      <c r="OBQ264" s="101"/>
      <c r="OBR264" s="101"/>
      <c r="OBS264" s="101"/>
      <c r="OBT264" s="101"/>
      <c r="OBU264" s="101"/>
      <c r="OBV264" s="101"/>
      <c r="OBW264" s="101"/>
      <c r="OBX264" s="101"/>
      <c r="OBY264" s="101"/>
      <c r="OBZ264" s="101"/>
      <c r="OCA264" s="101"/>
      <c r="OCB264" s="101"/>
      <c r="OCC264" s="101"/>
      <c r="OCD264" s="101"/>
      <c r="OCE264" s="101"/>
      <c r="OCF264" s="101"/>
      <c r="OCG264" s="101"/>
      <c r="OCH264" s="101"/>
      <c r="OCI264" s="101"/>
      <c r="OCJ264" s="101"/>
      <c r="OCK264" s="101"/>
      <c r="OCL264" s="101"/>
      <c r="OCM264" s="101"/>
      <c r="OCN264" s="101"/>
      <c r="OCO264" s="101"/>
      <c r="OCP264" s="101"/>
      <c r="OCQ264" s="101"/>
      <c r="OCR264" s="101"/>
      <c r="OCS264" s="101"/>
      <c r="OCT264" s="101"/>
      <c r="OCU264" s="101"/>
      <c r="OCV264" s="101"/>
      <c r="OCW264" s="101"/>
      <c r="OCX264" s="101"/>
      <c r="OCY264" s="101"/>
      <c r="OCZ264" s="101"/>
      <c r="ODA264" s="101"/>
      <c r="ODB264" s="101"/>
      <c r="ODC264" s="101"/>
      <c r="ODD264" s="101"/>
      <c r="ODE264" s="101"/>
      <c r="ODF264" s="101"/>
      <c r="ODG264" s="101"/>
      <c r="ODH264" s="101"/>
      <c r="ODI264" s="101"/>
      <c r="ODJ264" s="101"/>
      <c r="ODK264" s="101"/>
      <c r="ODL264" s="101"/>
      <c r="ODM264" s="101"/>
      <c r="ODN264" s="101"/>
      <c r="ODO264" s="101"/>
      <c r="ODP264" s="101"/>
      <c r="ODQ264" s="101"/>
      <c r="ODR264" s="101"/>
      <c r="ODS264" s="101"/>
      <c r="ODT264" s="101"/>
      <c r="ODU264" s="101"/>
      <c r="ODV264" s="101"/>
      <c r="ODW264" s="101"/>
      <c r="ODX264" s="101"/>
      <c r="ODY264" s="101"/>
      <c r="ODZ264" s="101"/>
      <c r="OEA264" s="101"/>
      <c r="OEB264" s="101"/>
      <c r="OEC264" s="101"/>
      <c r="OED264" s="101"/>
      <c r="OEE264" s="101"/>
      <c r="OEF264" s="101"/>
      <c r="OEG264" s="101"/>
      <c r="OEH264" s="101"/>
      <c r="OEI264" s="101"/>
      <c r="OEJ264" s="101"/>
      <c r="OEK264" s="101"/>
      <c r="OEL264" s="101"/>
      <c r="OEM264" s="101"/>
      <c r="OEN264" s="101"/>
      <c r="OEO264" s="101"/>
      <c r="OEP264" s="101"/>
      <c r="OEQ264" s="101"/>
      <c r="OER264" s="101"/>
      <c r="OES264" s="101"/>
      <c r="OET264" s="101"/>
      <c r="OEU264" s="101"/>
      <c r="OEV264" s="101"/>
      <c r="OEW264" s="101"/>
      <c r="OEX264" s="101"/>
      <c r="OEY264" s="101"/>
      <c r="OEZ264" s="101"/>
      <c r="OFA264" s="101"/>
      <c r="OFB264" s="101"/>
      <c r="OFC264" s="101"/>
      <c r="OFD264" s="101"/>
      <c r="OFE264" s="101"/>
      <c r="OFF264" s="101"/>
      <c r="OFG264" s="101"/>
      <c r="OFH264" s="101"/>
      <c r="OFI264" s="101"/>
      <c r="OFJ264" s="101"/>
      <c r="OFK264" s="101"/>
      <c r="OFL264" s="101"/>
      <c r="OFM264" s="101"/>
      <c r="OFN264" s="101"/>
      <c r="OFO264" s="101"/>
      <c r="OFP264" s="101"/>
      <c r="OFQ264" s="101"/>
      <c r="OFR264" s="101"/>
      <c r="OFS264" s="101"/>
      <c r="OFT264" s="101"/>
      <c r="OFU264" s="101"/>
      <c r="OFV264" s="101"/>
      <c r="OFW264" s="101"/>
      <c r="OFX264" s="101"/>
      <c r="OFY264" s="101"/>
      <c r="OFZ264" s="101"/>
      <c r="OGA264" s="101"/>
      <c r="OGB264" s="101"/>
      <c r="OGC264" s="101"/>
      <c r="OGD264" s="101"/>
      <c r="OGE264" s="101"/>
      <c r="OGF264" s="101"/>
      <c r="OGG264" s="101"/>
      <c r="OGH264" s="101"/>
      <c r="OGI264" s="101"/>
      <c r="OGJ264" s="101"/>
      <c r="OGK264" s="101"/>
      <c r="OGL264" s="101"/>
      <c r="OGM264" s="101"/>
      <c r="OGN264" s="101"/>
      <c r="OGO264" s="101"/>
      <c r="OGP264" s="101"/>
      <c r="OGQ264" s="101"/>
      <c r="OGR264" s="101"/>
      <c r="OGS264" s="101"/>
      <c r="OGT264" s="101"/>
      <c r="OGU264" s="101"/>
      <c r="OGV264" s="101"/>
      <c r="OGW264" s="101"/>
      <c r="OGX264" s="101"/>
      <c r="OGY264" s="101"/>
      <c r="OGZ264" s="101"/>
      <c r="OHA264" s="101"/>
      <c r="OHB264" s="101"/>
      <c r="OHC264" s="101"/>
      <c r="OHD264" s="101"/>
      <c r="OHE264" s="101"/>
      <c r="OHF264" s="101"/>
      <c r="OHG264" s="101"/>
      <c r="OHH264" s="101"/>
      <c r="OHI264" s="101"/>
      <c r="OHJ264" s="101"/>
      <c r="OHK264" s="101"/>
      <c r="OHL264" s="101"/>
      <c r="OHM264" s="101"/>
      <c r="OHN264" s="101"/>
      <c r="OHO264" s="101"/>
      <c r="OHP264" s="101"/>
      <c r="OHQ264" s="101"/>
      <c r="OHR264" s="101"/>
      <c r="OHS264" s="101"/>
      <c r="OHT264" s="101"/>
      <c r="OHU264" s="101"/>
      <c r="OHV264" s="101"/>
      <c r="OHW264" s="101"/>
      <c r="OHX264" s="101"/>
      <c r="OHY264" s="101"/>
      <c r="OHZ264" s="101"/>
      <c r="OIA264" s="101"/>
      <c r="OIB264" s="101"/>
      <c r="OIC264" s="101"/>
      <c r="OID264" s="101"/>
      <c r="OIE264" s="101"/>
      <c r="OIF264" s="101"/>
      <c r="OIG264" s="101"/>
      <c r="OIH264" s="101"/>
      <c r="OII264" s="101"/>
      <c r="OIJ264" s="101"/>
      <c r="OIK264" s="101"/>
      <c r="OIL264" s="101"/>
      <c r="OIM264" s="101"/>
      <c r="OIN264" s="101"/>
      <c r="OIO264" s="101"/>
      <c r="OIP264" s="101"/>
      <c r="OIQ264" s="101"/>
      <c r="OIR264" s="101"/>
      <c r="OIS264" s="101"/>
      <c r="OIT264" s="101"/>
      <c r="OIU264" s="101"/>
      <c r="OIV264" s="101"/>
      <c r="OIW264" s="101"/>
      <c r="OIX264" s="101"/>
      <c r="OIY264" s="101"/>
      <c r="OIZ264" s="101"/>
      <c r="OJA264" s="101"/>
      <c r="OJB264" s="101"/>
      <c r="OJC264" s="101"/>
      <c r="OJD264" s="101"/>
      <c r="OJE264" s="101"/>
      <c r="OJF264" s="101"/>
      <c r="OJG264" s="101"/>
      <c r="OJH264" s="101"/>
      <c r="OJI264" s="101"/>
      <c r="OJJ264" s="101"/>
      <c r="OJK264" s="101"/>
      <c r="OJL264" s="101"/>
      <c r="OJM264" s="101"/>
      <c r="OJN264" s="101"/>
      <c r="OJO264" s="101"/>
      <c r="OJP264" s="101"/>
      <c r="OJQ264" s="101"/>
      <c r="OJR264" s="101"/>
      <c r="OJS264" s="101"/>
      <c r="OJT264" s="101"/>
      <c r="OJU264" s="101"/>
      <c r="OJV264" s="101"/>
      <c r="OJW264" s="101"/>
      <c r="OJX264" s="101"/>
      <c r="OJY264" s="101"/>
      <c r="OJZ264" s="101"/>
      <c r="OKA264" s="101"/>
      <c r="OKB264" s="101"/>
      <c r="OKC264" s="101"/>
      <c r="OKD264" s="101"/>
      <c r="OKE264" s="101"/>
      <c r="OKF264" s="101"/>
      <c r="OKG264" s="101"/>
      <c r="OKH264" s="101"/>
      <c r="OKI264" s="101"/>
      <c r="OKJ264" s="101"/>
      <c r="OKK264" s="101"/>
      <c r="OKL264" s="101"/>
      <c r="OKM264" s="101"/>
      <c r="OKN264" s="101"/>
      <c r="OKO264" s="101"/>
      <c r="OKP264" s="101"/>
      <c r="OKQ264" s="101"/>
      <c r="OKR264" s="101"/>
      <c r="OKS264" s="101"/>
      <c r="OKT264" s="101"/>
      <c r="OKU264" s="101"/>
      <c r="OKV264" s="101"/>
      <c r="OKW264" s="101"/>
      <c r="OKX264" s="101"/>
      <c r="OKY264" s="101"/>
      <c r="OKZ264" s="101"/>
      <c r="OLA264" s="101"/>
      <c r="OLB264" s="101"/>
      <c r="OLC264" s="101"/>
      <c r="OLD264" s="101"/>
      <c r="OLE264" s="101"/>
      <c r="OLF264" s="101"/>
      <c r="OLG264" s="101"/>
      <c r="OLH264" s="101"/>
      <c r="OLI264" s="101"/>
      <c r="OLJ264" s="101"/>
      <c r="OLK264" s="101"/>
      <c r="OLL264" s="101"/>
      <c r="OLM264" s="101"/>
      <c r="OLN264" s="101"/>
      <c r="OLO264" s="101"/>
      <c r="OLP264" s="101"/>
      <c r="OLQ264" s="101"/>
      <c r="OLR264" s="101"/>
      <c r="OLS264" s="101"/>
      <c r="OLT264" s="101"/>
      <c r="OLU264" s="101"/>
      <c r="OLV264" s="101"/>
      <c r="OLW264" s="101"/>
      <c r="OLX264" s="101"/>
      <c r="OLY264" s="101"/>
      <c r="OLZ264" s="101"/>
      <c r="OMA264" s="101"/>
      <c r="OMB264" s="101"/>
      <c r="OMC264" s="101"/>
      <c r="OMD264" s="101"/>
      <c r="OME264" s="101"/>
      <c r="OMF264" s="101"/>
      <c r="OMG264" s="101"/>
      <c r="OMH264" s="101"/>
      <c r="OMI264" s="101"/>
      <c r="OMJ264" s="101"/>
      <c r="OMK264" s="101"/>
      <c r="OML264" s="101"/>
      <c r="OMM264" s="101"/>
      <c r="OMN264" s="101"/>
      <c r="OMO264" s="101"/>
      <c r="OMP264" s="101"/>
      <c r="OMQ264" s="101"/>
      <c r="OMR264" s="101"/>
      <c r="OMS264" s="101"/>
      <c r="OMT264" s="101"/>
      <c r="OMU264" s="101"/>
      <c r="OMV264" s="101"/>
      <c r="OMW264" s="101"/>
      <c r="OMX264" s="101"/>
      <c r="OMY264" s="101"/>
      <c r="OMZ264" s="101"/>
      <c r="ONA264" s="101"/>
      <c r="ONB264" s="101"/>
      <c r="ONC264" s="101"/>
      <c r="OND264" s="101"/>
      <c r="ONE264" s="101"/>
      <c r="ONF264" s="101"/>
      <c r="ONG264" s="101"/>
      <c r="ONH264" s="101"/>
      <c r="ONI264" s="101"/>
      <c r="ONJ264" s="101"/>
      <c r="ONK264" s="101"/>
      <c r="ONL264" s="101"/>
      <c r="ONM264" s="101"/>
      <c r="ONN264" s="101"/>
      <c r="ONO264" s="101"/>
      <c r="ONP264" s="101"/>
      <c r="ONQ264" s="101"/>
      <c r="ONR264" s="101"/>
      <c r="ONS264" s="101"/>
      <c r="ONT264" s="101"/>
      <c r="ONU264" s="101"/>
      <c r="ONV264" s="101"/>
      <c r="ONW264" s="101"/>
      <c r="ONX264" s="101"/>
      <c r="ONY264" s="101"/>
      <c r="ONZ264" s="101"/>
      <c r="OOA264" s="101"/>
      <c r="OOB264" s="101"/>
      <c r="OOC264" s="101"/>
      <c r="OOD264" s="101"/>
      <c r="OOE264" s="101"/>
      <c r="OOF264" s="101"/>
      <c r="OOG264" s="101"/>
      <c r="OOH264" s="101"/>
      <c r="OOI264" s="101"/>
      <c r="OOJ264" s="101"/>
      <c r="OOK264" s="101"/>
      <c r="OOL264" s="101"/>
      <c r="OOM264" s="101"/>
      <c r="OON264" s="101"/>
      <c r="OOO264" s="101"/>
      <c r="OOP264" s="101"/>
      <c r="OOQ264" s="101"/>
      <c r="OOR264" s="101"/>
      <c r="OOS264" s="101"/>
      <c r="OOT264" s="101"/>
      <c r="OOU264" s="101"/>
      <c r="OOV264" s="101"/>
      <c r="OOW264" s="101"/>
      <c r="OOX264" s="101"/>
      <c r="OOY264" s="101"/>
      <c r="OOZ264" s="101"/>
      <c r="OPA264" s="101"/>
      <c r="OPB264" s="101"/>
      <c r="OPC264" s="101"/>
      <c r="OPD264" s="101"/>
      <c r="OPE264" s="101"/>
      <c r="OPF264" s="101"/>
      <c r="OPG264" s="101"/>
      <c r="OPH264" s="101"/>
      <c r="OPI264" s="101"/>
      <c r="OPJ264" s="101"/>
      <c r="OPK264" s="101"/>
      <c r="OPL264" s="101"/>
      <c r="OPM264" s="101"/>
      <c r="OPN264" s="101"/>
      <c r="OPO264" s="101"/>
      <c r="OPP264" s="101"/>
      <c r="OPQ264" s="101"/>
      <c r="OPR264" s="101"/>
      <c r="OPS264" s="101"/>
      <c r="OPT264" s="101"/>
      <c r="OPU264" s="101"/>
      <c r="OPV264" s="101"/>
      <c r="OPW264" s="101"/>
      <c r="OPX264" s="101"/>
      <c r="OPY264" s="101"/>
      <c r="OPZ264" s="101"/>
      <c r="OQA264" s="101"/>
      <c r="OQB264" s="101"/>
      <c r="OQC264" s="101"/>
      <c r="OQD264" s="101"/>
      <c r="OQE264" s="101"/>
      <c r="OQF264" s="101"/>
      <c r="OQG264" s="101"/>
      <c r="OQH264" s="101"/>
      <c r="OQI264" s="101"/>
      <c r="OQJ264" s="101"/>
      <c r="OQK264" s="101"/>
      <c r="OQL264" s="101"/>
      <c r="OQM264" s="101"/>
      <c r="OQN264" s="101"/>
      <c r="OQO264" s="101"/>
      <c r="OQP264" s="101"/>
      <c r="OQQ264" s="101"/>
      <c r="OQR264" s="101"/>
      <c r="OQS264" s="101"/>
      <c r="OQT264" s="101"/>
      <c r="OQU264" s="101"/>
      <c r="OQV264" s="101"/>
      <c r="OQW264" s="101"/>
      <c r="OQX264" s="101"/>
      <c r="OQY264" s="101"/>
      <c r="OQZ264" s="101"/>
      <c r="ORA264" s="101"/>
      <c r="ORB264" s="101"/>
      <c r="ORC264" s="101"/>
      <c r="ORD264" s="101"/>
      <c r="ORE264" s="101"/>
      <c r="ORF264" s="101"/>
      <c r="ORG264" s="101"/>
      <c r="ORH264" s="101"/>
      <c r="ORI264" s="101"/>
      <c r="ORJ264" s="101"/>
      <c r="ORK264" s="101"/>
      <c r="ORL264" s="101"/>
      <c r="ORM264" s="101"/>
      <c r="ORN264" s="101"/>
      <c r="ORO264" s="101"/>
      <c r="ORP264" s="101"/>
      <c r="ORQ264" s="101"/>
      <c r="ORR264" s="101"/>
      <c r="ORS264" s="101"/>
      <c r="ORT264" s="101"/>
      <c r="ORU264" s="101"/>
      <c r="ORV264" s="101"/>
      <c r="ORW264" s="101"/>
      <c r="ORX264" s="101"/>
      <c r="ORY264" s="101"/>
      <c r="ORZ264" s="101"/>
      <c r="OSA264" s="101"/>
      <c r="OSB264" s="101"/>
      <c r="OSC264" s="101"/>
      <c r="OSD264" s="101"/>
      <c r="OSE264" s="101"/>
      <c r="OSF264" s="101"/>
      <c r="OSG264" s="101"/>
      <c r="OSH264" s="101"/>
      <c r="OSI264" s="101"/>
      <c r="OSJ264" s="101"/>
      <c r="OSK264" s="101"/>
      <c r="OSL264" s="101"/>
      <c r="OSM264" s="101"/>
      <c r="OSN264" s="101"/>
      <c r="OSO264" s="101"/>
      <c r="OSP264" s="101"/>
      <c r="OSQ264" s="101"/>
      <c r="OSR264" s="101"/>
      <c r="OSS264" s="101"/>
      <c r="OST264" s="101"/>
      <c r="OSU264" s="101"/>
      <c r="OSV264" s="101"/>
      <c r="OSW264" s="101"/>
      <c r="OSX264" s="101"/>
      <c r="OSY264" s="101"/>
      <c r="OSZ264" s="101"/>
      <c r="OTA264" s="101"/>
      <c r="OTB264" s="101"/>
      <c r="OTC264" s="101"/>
      <c r="OTD264" s="101"/>
      <c r="OTE264" s="101"/>
      <c r="OTF264" s="101"/>
      <c r="OTG264" s="101"/>
      <c r="OTH264" s="101"/>
      <c r="OTI264" s="101"/>
      <c r="OTJ264" s="101"/>
      <c r="OTK264" s="101"/>
      <c r="OTL264" s="101"/>
      <c r="OTM264" s="101"/>
      <c r="OTN264" s="101"/>
      <c r="OTO264" s="101"/>
      <c r="OTP264" s="101"/>
      <c r="OTQ264" s="101"/>
      <c r="OTR264" s="101"/>
      <c r="OTS264" s="101"/>
      <c r="OTT264" s="101"/>
      <c r="OTU264" s="101"/>
      <c r="OTV264" s="101"/>
      <c r="OTW264" s="101"/>
      <c r="OTX264" s="101"/>
      <c r="OTY264" s="101"/>
      <c r="OTZ264" s="101"/>
      <c r="OUA264" s="101"/>
      <c r="OUB264" s="101"/>
      <c r="OUC264" s="101"/>
      <c r="OUD264" s="101"/>
      <c r="OUE264" s="101"/>
      <c r="OUF264" s="101"/>
      <c r="OUG264" s="101"/>
      <c r="OUH264" s="101"/>
      <c r="OUI264" s="101"/>
      <c r="OUJ264" s="101"/>
      <c r="OUK264" s="101"/>
      <c r="OUL264" s="101"/>
      <c r="OUM264" s="101"/>
      <c r="OUN264" s="101"/>
      <c r="OUO264" s="101"/>
      <c r="OUP264" s="101"/>
      <c r="OUQ264" s="101"/>
      <c r="OUR264" s="101"/>
      <c r="OUS264" s="101"/>
      <c r="OUT264" s="101"/>
      <c r="OUU264" s="101"/>
      <c r="OUV264" s="101"/>
      <c r="OUW264" s="101"/>
      <c r="OUX264" s="101"/>
      <c r="OUY264" s="101"/>
      <c r="OUZ264" s="101"/>
      <c r="OVA264" s="101"/>
      <c r="OVB264" s="101"/>
      <c r="OVC264" s="101"/>
      <c r="OVD264" s="101"/>
      <c r="OVE264" s="101"/>
      <c r="OVF264" s="101"/>
      <c r="OVG264" s="101"/>
      <c r="OVH264" s="101"/>
      <c r="OVI264" s="101"/>
      <c r="OVJ264" s="101"/>
      <c r="OVK264" s="101"/>
      <c r="OVL264" s="101"/>
      <c r="OVM264" s="101"/>
      <c r="OVN264" s="101"/>
      <c r="OVO264" s="101"/>
      <c r="OVP264" s="101"/>
      <c r="OVQ264" s="101"/>
      <c r="OVR264" s="101"/>
      <c r="OVS264" s="101"/>
      <c r="OVT264" s="101"/>
      <c r="OVU264" s="101"/>
      <c r="OVV264" s="101"/>
      <c r="OVW264" s="101"/>
      <c r="OVX264" s="101"/>
      <c r="OVY264" s="101"/>
      <c r="OVZ264" s="101"/>
      <c r="OWA264" s="101"/>
      <c r="OWB264" s="101"/>
      <c r="OWC264" s="101"/>
      <c r="OWD264" s="101"/>
      <c r="OWE264" s="101"/>
      <c r="OWF264" s="101"/>
      <c r="OWG264" s="101"/>
      <c r="OWH264" s="101"/>
      <c r="OWI264" s="101"/>
      <c r="OWJ264" s="101"/>
      <c r="OWK264" s="101"/>
      <c r="OWL264" s="101"/>
      <c r="OWM264" s="101"/>
      <c r="OWN264" s="101"/>
      <c r="OWO264" s="101"/>
      <c r="OWP264" s="101"/>
      <c r="OWQ264" s="101"/>
      <c r="OWR264" s="101"/>
      <c r="OWS264" s="101"/>
      <c r="OWT264" s="101"/>
      <c r="OWU264" s="101"/>
      <c r="OWV264" s="101"/>
      <c r="OWW264" s="101"/>
      <c r="OWX264" s="101"/>
      <c r="OWY264" s="101"/>
      <c r="OWZ264" s="101"/>
      <c r="OXA264" s="101"/>
      <c r="OXB264" s="101"/>
      <c r="OXC264" s="101"/>
      <c r="OXD264" s="101"/>
      <c r="OXE264" s="101"/>
      <c r="OXF264" s="101"/>
      <c r="OXG264" s="101"/>
      <c r="OXH264" s="101"/>
      <c r="OXI264" s="101"/>
      <c r="OXJ264" s="101"/>
      <c r="OXK264" s="101"/>
      <c r="OXL264" s="101"/>
      <c r="OXM264" s="101"/>
      <c r="OXN264" s="101"/>
      <c r="OXO264" s="101"/>
      <c r="OXP264" s="101"/>
      <c r="OXQ264" s="101"/>
      <c r="OXR264" s="101"/>
      <c r="OXS264" s="101"/>
      <c r="OXT264" s="101"/>
      <c r="OXU264" s="101"/>
      <c r="OXV264" s="101"/>
      <c r="OXW264" s="101"/>
      <c r="OXX264" s="101"/>
      <c r="OXY264" s="101"/>
      <c r="OXZ264" s="101"/>
      <c r="OYA264" s="101"/>
      <c r="OYB264" s="101"/>
      <c r="OYC264" s="101"/>
      <c r="OYD264" s="101"/>
      <c r="OYE264" s="101"/>
      <c r="OYF264" s="101"/>
      <c r="OYG264" s="101"/>
      <c r="OYH264" s="101"/>
      <c r="OYI264" s="101"/>
      <c r="OYJ264" s="101"/>
      <c r="OYK264" s="101"/>
      <c r="OYL264" s="101"/>
      <c r="OYM264" s="101"/>
      <c r="OYN264" s="101"/>
      <c r="OYO264" s="101"/>
      <c r="OYP264" s="101"/>
      <c r="OYQ264" s="101"/>
      <c r="OYR264" s="101"/>
      <c r="OYS264" s="101"/>
      <c r="OYT264" s="101"/>
      <c r="OYU264" s="101"/>
      <c r="OYV264" s="101"/>
      <c r="OYW264" s="101"/>
      <c r="OYX264" s="101"/>
      <c r="OYY264" s="101"/>
      <c r="OYZ264" s="101"/>
      <c r="OZA264" s="101"/>
      <c r="OZB264" s="101"/>
      <c r="OZC264" s="101"/>
      <c r="OZD264" s="101"/>
      <c r="OZE264" s="101"/>
      <c r="OZF264" s="101"/>
      <c r="OZG264" s="101"/>
      <c r="OZH264" s="101"/>
      <c r="OZI264" s="101"/>
      <c r="OZJ264" s="101"/>
      <c r="OZK264" s="101"/>
      <c r="OZL264" s="101"/>
      <c r="OZM264" s="101"/>
      <c r="OZN264" s="101"/>
      <c r="OZO264" s="101"/>
      <c r="OZP264" s="101"/>
      <c r="OZQ264" s="101"/>
      <c r="OZR264" s="101"/>
      <c r="OZS264" s="101"/>
      <c r="OZT264" s="101"/>
      <c r="OZU264" s="101"/>
      <c r="OZV264" s="101"/>
      <c r="OZW264" s="101"/>
      <c r="OZX264" s="101"/>
      <c r="OZY264" s="101"/>
      <c r="OZZ264" s="101"/>
      <c r="PAA264" s="101"/>
      <c r="PAB264" s="101"/>
      <c r="PAC264" s="101"/>
      <c r="PAD264" s="101"/>
      <c r="PAE264" s="101"/>
      <c r="PAF264" s="101"/>
      <c r="PAG264" s="101"/>
      <c r="PAH264" s="101"/>
      <c r="PAI264" s="101"/>
      <c r="PAJ264" s="101"/>
      <c r="PAK264" s="101"/>
      <c r="PAL264" s="101"/>
      <c r="PAM264" s="101"/>
      <c r="PAN264" s="101"/>
      <c r="PAO264" s="101"/>
      <c r="PAP264" s="101"/>
      <c r="PAQ264" s="101"/>
      <c r="PAR264" s="101"/>
      <c r="PAS264" s="101"/>
      <c r="PAT264" s="101"/>
      <c r="PAU264" s="101"/>
      <c r="PAV264" s="101"/>
      <c r="PAW264" s="101"/>
      <c r="PAX264" s="101"/>
      <c r="PAY264" s="101"/>
      <c r="PAZ264" s="101"/>
      <c r="PBA264" s="101"/>
      <c r="PBB264" s="101"/>
      <c r="PBC264" s="101"/>
      <c r="PBD264" s="101"/>
      <c r="PBE264" s="101"/>
      <c r="PBF264" s="101"/>
      <c r="PBG264" s="101"/>
      <c r="PBH264" s="101"/>
      <c r="PBI264" s="101"/>
      <c r="PBJ264" s="101"/>
      <c r="PBK264" s="101"/>
      <c r="PBL264" s="101"/>
      <c r="PBM264" s="101"/>
      <c r="PBN264" s="101"/>
      <c r="PBO264" s="101"/>
      <c r="PBP264" s="101"/>
      <c r="PBQ264" s="101"/>
      <c r="PBR264" s="101"/>
      <c r="PBS264" s="101"/>
      <c r="PBT264" s="101"/>
      <c r="PBU264" s="101"/>
      <c r="PBV264" s="101"/>
      <c r="PBW264" s="101"/>
      <c r="PBX264" s="101"/>
      <c r="PBY264" s="101"/>
      <c r="PBZ264" s="101"/>
      <c r="PCA264" s="101"/>
      <c r="PCB264" s="101"/>
      <c r="PCC264" s="101"/>
      <c r="PCD264" s="101"/>
      <c r="PCE264" s="101"/>
      <c r="PCF264" s="101"/>
      <c r="PCG264" s="101"/>
      <c r="PCH264" s="101"/>
      <c r="PCI264" s="101"/>
      <c r="PCJ264" s="101"/>
      <c r="PCK264" s="101"/>
      <c r="PCL264" s="101"/>
      <c r="PCM264" s="101"/>
      <c r="PCN264" s="101"/>
      <c r="PCO264" s="101"/>
      <c r="PCP264" s="101"/>
      <c r="PCQ264" s="101"/>
      <c r="PCR264" s="101"/>
      <c r="PCS264" s="101"/>
      <c r="PCT264" s="101"/>
      <c r="PCU264" s="101"/>
      <c r="PCV264" s="101"/>
      <c r="PCW264" s="101"/>
      <c r="PCX264" s="101"/>
      <c r="PCY264" s="101"/>
      <c r="PCZ264" s="101"/>
      <c r="PDA264" s="101"/>
      <c r="PDB264" s="101"/>
      <c r="PDC264" s="101"/>
      <c r="PDD264" s="101"/>
      <c r="PDE264" s="101"/>
      <c r="PDF264" s="101"/>
      <c r="PDG264" s="101"/>
      <c r="PDH264" s="101"/>
      <c r="PDI264" s="101"/>
      <c r="PDJ264" s="101"/>
      <c r="PDK264" s="101"/>
      <c r="PDL264" s="101"/>
      <c r="PDM264" s="101"/>
      <c r="PDN264" s="101"/>
      <c r="PDO264" s="101"/>
      <c r="PDP264" s="101"/>
      <c r="PDQ264" s="101"/>
      <c r="PDR264" s="101"/>
      <c r="PDS264" s="101"/>
      <c r="PDT264" s="101"/>
      <c r="PDU264" s="101"/>
      <c r="PDV264" s="101"/>
      <c r="PDW264" s="101"/>
      <c r="PDX264" s="101"/>
      <c r="PDY264" s="101"/>
      <c r="PDZ264" s="101"/>
      <c r="PEA264" s="101"/>
      <c r="PEB264" s="101"/>
      <c r="PEC264" s="101"/>
      <c r="PED264" s="101"/>
      <c r="PEE264" s="101"/>
      <c r="PEF264" s="101"/>
      <c r="PEG264" s="101"/>
      <c r="PEH264" s="101"/>
      <c r="PEI264" s="101"/>
      <c r="PEJ264" s="101"/>
      <c r="PEK264" s="101"/>
      <c r="PEL264" s="101"/>
      <c r="PEM264" s="101"/>
      <c r="PEN264" s="101"/>
      <c r="PEO264" s="101"/>
      <c r="PEP264" s="101"/>
      <c r="PEQ264" s="101"/>
      <c r="PER264" s="101"/>
      <c r="PES264" s="101"/>
      <c r="PET264" s="101"/>
      <c r="PEU264" s="101"/>
      <c r="PEV264" s="101"/>
      <c r="PEW264" s="101"/>
      <c r="PEX264" s="101"/>
      <c r="PEY264" s="101"/>
      <c r="PEZ264" s="101"/>
      <c r="PFA264" s="101"/>
      <c r="PFB264" s="101"/>
      <c r="PFC264" s="101"/>
      <c r="PFD264" s="101"/>
      <c r="PFE264" s="101"/>
      <c r="PFF264" s="101"/>
      <c r="PFG264" s="101"/>
      <c r="PFH264" s="101"/>
      <c r="PFI264" s="101"/>
      <c r="PFJ264" s="101"/>
      <c r="PFK264" s="101"/>
      <c r="PFL264" s="101"/>
      <c r="PFM264" s="101"/>
      <c r="PFN264" s="101"/>
      <c r="PFO264" s="101"/>
      <c r="PFP264" s="101"/>
      <c r="PFQ264" s="101"/>
      <c r="PFR264" s="101"/>
      <c r="PFS264" s="101"/>
      <c r="PFT264" s="101"/>
      <c r="PFU264" s="101"/>
      <c r="PFV264" s="101"/>
      <c r="PFW264" s="101"/>
      <c r="PFX264" s="101"/>
      <c r="PFY264" s="101"/>
      <c r="PFZ264" s="101"/>
      <c r="PGA264" s="101"/>
      <c r="PGB264" s="101"/>
      <c r="PGC264" s="101"/>
      <c r="PGD264" s="101"/>
      <c r="PGE264" s="101"/>
      <c r="PGF264" s="101"/>
      <c r="PGG264" s="101"/>
      <c r="PGH264" s="101"/>
      <c r="PGI264" s="101"/>
      <c r="PGJ264" s="101"/>
      <c r="PGK264" s="101"/>
      <c r="PGL264" s="101"/>
      <c r="PGM264" s="101"/>
      <c r="PGN264" s="101"/>
      <c r="PGO264" s="101"/>
      <c r="PGP264" s="101"/>
      <c r="PGQ264" s="101"/>
      <c r="PGR264" s="101"/>
      <c r="PGS264" s="101"/>
      <c r="PGT264" s="101"/>
      <c r="PGU264" s="101"/>
      <c r="PGV264" s="101"/>
      <c r="PGW264" s="101"/>
      <c r="PGX264" s="101"/>
      <c r="PGY264" s="101"/>
      <c r="PGZ264" s="101"/>
      <c r="PHA264" s="101"/>
      <c r="PHB264" s="101"/>
      <c r="PHC264" s="101"/>
      <c r="PHD264" s="101"/>
      <c r="PHE264" s="101"/>
      <c r="PHF264" s="101"/>
      <c r="PHG264" s="101"/>
      <c r="PHH264" s="101"/>
      <c r="PHI264" s="101"/>
      <c r="PHJ264" s="101"/>
      <c r="PHK264" s="101"/>
      <c r="PHL264" s="101"/>
      <c r="PHM264" s="101"/>
      <c r="PHN264" s="101"/>
      <c r="PHO264" s="101"/>
      <c r="PHP264" s="101"/>
      <c r="PHQ264" s="101"/>
      <c r="PHR264" s="101"/>
      <c r="PHS264" s="101"/>
      <c r="PHT264" s="101"/>
      <c r="PHU264" s="101"/>
      <c r="PHV264" s="101"/>
      <c r="PHW264" s="101"/>
      <c r="PHX264" s="101"/>
      <c r="PHY264" s="101"/>
      <c r="PHZ264" s="101"/>
      <c r="PIA264" s="101"/>
      <c r="PIB264" s="101"/>
      <c r="PIC264" s="101"/>
      <c r="PID264" s="101"/>
      <c r="PIE264" s="101"/>
      <c r="PIF264" s="101"/>
      <c r="PIG264" s="101"/>
      <c r="PIH264" s="101"/>
      <c r="PII264" s="101"/>
      <c r="PIJ264" s="101"/>
      <c r="PIK264" s="101"/>
      <c r="PIL264" s="101"/>
      <c r="PIM264" s="101"/>
      <c r="PIN264" s="101"/>
      <c r="PIO264" s="101"/>
      <c r="PIP264" s="101"/>
      <c r="PIQ264" s="101"/>
      <c r="PIR264" s="101"/>
      <c r="PIS264" s="101"/>
      <c r="PIT264" s="101"/>
      <c r="PIU264" s="101"/>
      <c r="PIV264" s="101"/>
      <c r="PIW264" s="101"/>
      <c r="PIX264" s="101"/>
      <c r="PIY264" s="101"/>
      <c r="PIZ264" s="101"/>
      <c r="PJA264" s="101"/>
      <c r="PJB264" s="101"/>
      <c r="PJC264" s="101"/>
      <c r="PJD264" s="101"/>
      <c r="PJE264" s="101"/>
      <c r="PJF264" s="101"/>
      <c r="PJG264" s="101"/>
      <c r="PJH264" s="101"/>
      <c r="PJI264" s="101"/>
      <c r="PJJ264" s="101"/>
      <c r="PJK264" s="101"/>
      <c r="PJL264" s="101"/>
      <c r="PJM264" s="101"/>
      <c r="PJN264" s="101"/>
      <c r="PJO264" s="101"/>
      <c r="PJP264" s="101"/>
      <c r="PJQ264" s="101"/>
      <c r="PJR264" s="101"/>
      <c r="PJS264" s="101"/>
      <c r="PJT264" s="101"/>
      <c r="PJU264" s="101"/>
      <c r="PJV264" s="101"/>
      <c r="PJW264" s="101"/>
      <c r="PJX264" s="101"/>
      <c r="PJY264" s="101"/>
      <c r="PJZ264" s="101"/>
      <c r="PKA264" s="101"/>
      <c r="PKB264" s="101"/>
      <c r="PKC264" s="101"/>
      <c r="PKD264" s="101"/>
      <c r="PKE264" s="101"/>
      <c r="PKF264" s="101"/>
      <c r="PKG264" s="101"/>
      <c r="PKH264" s="101"/>
      <c r="PKI264" s="101"/>
      <c r="PKJ264" s="101"/>
      <c r="PKK264" s="101"/>
      <c r="PKL264" s="101"/>
      <c r="PKM264" s="101"/>
      <c r="PKN264" s="101"/>
      <c r="PKO264" s="101"/>
      <c r="PKP264" s="101"/>
      <c r="PKQ264" s="101"/>
      <c r="PKR264" s="101"/>
      <c r="PKS264" s="101"/>
      <c r="PKT264" s="101"/>
      <c r="PKU264" s="101"/>
      <c r="PKV264" s="101"/>
      <c r="PKW264" s="101"/>
      <c r="PKX264" s="101"/>
      <c r="PKY264" s="101"/>
      <c r="PKZ264" s="101"/>
      <c r="PLA264" s="101"/>
      <c r="PLB264" s="101"/>
      <c r="PLC264" s="101"/>
      <c r="PLD264" s="101"/>
      <c r="PLE264" s="101"/>
      <c r="PLF264" s="101"/>
      <c r="PLG264" s="101"/>
      <c r="PLH264" s="101"/>
      <c r="PLI264" s="101"/>
      <c r="PLJ264" s="101"/>
      <c r="PLK264" s="101"/>
      <c r="PLL264" s="101"/>
      <c r="PLM264" s="101"/>
      <c r="PLN264" s="101"/>
      <c r="PLO264" s="101"/>
      <c r="PLP264" s="101"/>
      <c r="PLQ264" s="101"/>
      <c r="PLR264" s="101"/>
      <c r="PLS264" s="101"/>
      <c r="PLT264" s="101"/>
      <c r="PLU264" s="101"/>
      <c r="PLV264" s="101"/>
      <c r="PLW264" s="101"/>
      <c r="PLX264" s="101"/>
      <c r="PLY264" s="101"/>
      <c r="PLZ264" s="101"/>
      <c r="PMA264" s="101"/>
      <c r="PMB264" s="101"/>
      <c r="PMC264" s="101"/>
      <c r="PMD264" s="101"/>
      <c r="PME264" s="101"/>
      <c r="PMF264" s="101"/>
      <c r="PMG264" s="101"/>
      <c r="PMH264" s="101"/>
      <c r="PMI264" s="101"/>
      <c r="PMJ264" s="101"/>
      <c r="PMK264" s="101"/>
      <c r="PML264" s="101"/>
      <c r="PMM264" s="101"/>
      <c r="PMN264" s="101"/>
      <c r="PMO264" s="101"/>
      <c r="PMP264" s="101"/>
      <c r="PMQ264" s="101"/>
      <c r="PMR264" s="101"/>
      <c r="PMS264" s="101"/>
      <c r="PMT264" s="101"/>
      <c r="PMU264" s="101"/>
      <c r="PMV264" s="101"/>
      <c r="PMW264" s="101"/>
      <c r="PMX264" s="101"/>
      <c r="PMY264" s="101"/>
      <c r="PMZ264" s="101"/>
      <c r="PNA264" s="101"/>
      <c r="PNB264" s="101"/>
      <c r="PNC264" s="101"/>
      <c r="PND264" s="101"/>
      <c r="PNE264" s="101"/>
      <c r="PNF264" s="101"/>
      <c r="PNG264" s="101"/>
      <c r="PNH264" s="101"/>
      <c r="PNI264" s="101"/>
      <c r="PNJ264" s="101"/>
      <c r="PNK264" s="101"/>
      <c r="PNL264" s="101"/>
      <c r="PNM264" s="101"/>
      <c r="PNN264" s="101"/>
      <c r="PNO264" s="101"/>
      <c r="PNP264" s="101"/>
      <c r="PNQ264" s="101"/>
      <c r="PNR264" s="101"/>
      <c r="PNS264" s="101"/>
      <c r="PNT264" s="101"/>
      <c r="PNU264" s="101"/>
      <c r="PNV264" s="101"/>
      <c r="PNW264" s="101"/>
      <c r="PNX264" s="101"/>
      <c r="PNY264" s="101"/>
      <c r="PNZ264" s="101"/>
      <c r="POA264" s="101"/>
      <c r="POB264" s="101"/>
      <c r="POC264" s="101"/>
      <c r="POD264" s="101"/>
      <c r="POE264" s="101"/>
      <c r="POF264" s="101"/>
      <c r="POG264" s="101"/>
      <c r="POH264" s="101"/>
      <c r="POI264" s="101"/>
      <c r="POJ264" s="101"/>
      <c r="POK264" s="101"/>
      <c r="POL264" s="101"/>
      <c r="POM264" s="101"/>
      <c r="PON264" s="101"/>
      <c r="POO264" s="101"/>
      <c r="POP264" s="101"/>
      <c r="POQ264" s="101"/>
      <c r="POR264" s="101"/>
      <c r="POS264" s="101"/>
      <c r="POT264" s="101"/>
      <c r="POU264" s="101"/>
      <c r="POV264" s="101"/>
      <c r="POW264" s="101"/>
      <c r="POX264" s="101"/>
      <c r="POY264" s="101"/>
      <c r="POZ264" s="101"/>
      <c r="PPA264" s="101"/>
      <c r="PPB264" s="101"/>
      <c r="PPC264" s="101"/>
      <c r="PPD264" s="101"/>
      <c r="PPE264" s="101"/>
      <c r="PPF264" s="101"/>
      <c r="PPG264" s="101"/>
      <c r="PPH264" s="101"/>
      <c r="PPI264" s="101"/>
      <c r="PPJ264" s="101"/>
      <c r="PPK264" s="101"/>
      <c r="PPL264" s="101"/>
      <c r="PPM264" s="101"/>
      <c r="PPN264" s="101"/>
      <c r="PPO264" s="101"/>
      <c r="PPP264" s="101"/>
      <c r="PPQ264" s="101"/>
      <c r="PPR264" s="101"/>
      <c r="PPS264" s="101"/>
      <c r="PPT264" s="101"/>
      <c r="PPU264" s="101"/>
      <c r="PPV264" s="101"/>
      <c r="PPW264" s="101"/>
      <c r="PPX264" s="101"/>
      <c r="PPY264" s="101"/>
      <c r="PPZ264" s="101"/>
      <c r="PQA264" s="101"/>
      <c r="PQB264" s="101"/>
      <c r="PQC264" s="101"/>
      <c r="PQD264" s="101"/>
      <c r="PQE264" s="101"/>
      <c r="PQF264" s="101"/>
      <c r="PQG264" s="101"/>
      <c r="PQH264" s="101"/>
      <c r="PQI264" s="101"/>
      <c r="PQJ264" s="101"/>
      <c r="PQK264" s="101"/>
      <c r="PQL264" s="101"/>
      <c r="PQM264" s="101"/>
      <c r="PQN264" s="101"/>
      <c r="PQO264" s="101"/>
      <c r="PQP264" s="101"/>
      <c r="PQQ264" s="101"/>
      <c r="PQR264" s="101"/>
      <c r="PQS264" s="101"/>
      <c r="PQT264" s="101"/>
      <c r="PQU264" s="101"/>
      <c r="PQV264" s="101"/>
      <c r="PQW264" s="101"/>
      <c r="PQX264" s="101"/>
      <c r="PQY264" s="101"/>
      <c r="PQZ264" s="101"/>
      <c r="PRA264" s="101"/>
      <c r="PRB264" s="101"/>
      <c r="PRC264" s="101"/>
      <c r="PRD264" s="101"/>
      <c r="PRE264" s="101"/>
      <c r="PRF264" s="101"/>
      <c r="PRG264" s="101"/>
      <c r="PRH264" s="101"/>
      <c r="PRI264" s="101"/>
      <c r="PRJ264" s="101"/>
      <c r="PRK264" s="101"/>
      <c r="PRL264" s="101"/>
      <c r="PRM264" s="101"/>
      <c r="PRN264" s="101"/>
      <c r="PRO264" s="101"/>
      <c r="PRP264" s="101"/>
      <c r="PRQ264" s="101"/>
      <c r="PRR264" s="101"/>
      <c r="PRS264" s="101"/>
      <c r="PRT264" s="101"/>
      <c r="PRU264" s="101"/>
      <c r="PRV264" s="101"/>
      <c r="PRW264" s="101"/>
      <c r="PRX264" s="101"/>
      <c r="PRY264" s="101"/>
      <c r="PRZ264" s="101"/>
      <c r="PSA264" s="101"/>
      <c r="PSB264" s="101"/>
      <c r="PSC264" s="101"/>
      <c r="PSD264" s="101"/>
      <c r="PSE264" s="101"/>
      <c r="PSF264" s="101"/>
      <c r="PSG264" s="101"/>
      <c r="PSH264" s="101"/>
      <c r="PSI264" s="101"/>
      <c r="PSJ264" s="101"/>
      <c r="PSK264" s="101"/>
      <c r="PSL264" s="101"/>
      <c r="PSM264" s="101"/>
      <c r="PSN264" s="101"/>
      <c r="PSO264" s="101"/>
      <c r="PSP264" s="101"/>
      <c r="PSQ264" s="101"/>
      <c r="PSR264" s="101"/>
      <c r="PSS264" s="101"/>
      <c r="PST264" s="101"/>
      <c r="PSU264" s="101"/>
      <c r="PSV264" s="101"/>
      <c r="PSW264" s="101"/>
      <c r="PSX264" s="101"/>
      <c r="PSY264" s="101"/>
      <c r="PSZ264" s="101"/>
      <c r="PTA264" s="101"/>
      <c r="PTB264" s="101"/>
      <c r="PTC264" s="101"/>
      <c r="PTD264" s="101"/>
      <c r="PTE264" s="101"/>
      <c r="PTF264" s="101"/>
      <c r="PTG264" s="101"/>
      <c r="PTH264" s="101"/>
      <c r="PTI264" s="101"/>
      <c r="PTJ264" s="101"/>
      <c r="PTK264" s="101"/>
      <c r="PTL264" s="101"/>
      <c r="PTM264" s="101"/>
      <c r="PTN264" s="101"/>
      <c r="PTO264" s="101"/>
      <c r="PTP264" s="101"/>
      <c r="PTQ264" s="101"/>
      <c r="PTR264" s="101"/>
      <c r="PTS264" s="101"/>
      <c r="PTT264" s="101"/>
      <c r="PTU264" s="101"/>
      <c r="PTV264" s="101"/>
      <c r="PTW264" s="101"/>
      <c r="PTX264" s="101"/>
      <c r="PTY264" s="101"/>
      <c r="PTZ264" s="101"/>
      <c r="PUA264" s="101"/>
      <c r="PUB264" s="101"/>
      <c r="PUC264" s="101"/>
      <c r="PUD264" s="101"/>
      <c r="PUE264" s="101"/>
      <c r="PUF264" s="101"/>
      <c r="PUG264" s="101"/>
      <c r="PUH264" s="101"/>
      <c r="PUI264" s="101"/>
      <c r="PUJ264" s="101"/>
      <c r="PUK264" s="101"/>
      <c r="PUL264" s="101"/>
      <c r="PUM264" s="101"/>
      <c r="PUN264" s="101"/>
      <c r="PUO264" s="101"/>
      <c r="PUP264" s="101"/>
      <c r="PUQ264" s="101"/>
      <c r="PUR264" s="101"/>
      <c r="PUS264" s="101"/>
      <c r="PUT264" s="101"/>
      <c r="PUU264" s="101"/>
      <c r="PUV264" s="101"/>
      <c r="PUW264" s="101"/>
      <c r="PUX264" s="101"/>
      <c r="PUY264" s="101"/>
      <c r="PUZ264" s="101"/>
      <c r="PVA264" s="101"/>
      <c r="PVB264" s="101"/>
      <c r="PVC264" s="101"/>
      <c r="PVD264" s="101"/>
      <c r="PVE264" s="101"/>
      <c r="PVF264" s="101"/>
      <c r="PVG264" s="101"/>
      <c r="PVH264" s="101"/>
      <c r="PVI264" s="101"/>
      <c r="PVJ264" s="101"/>
      <c r="PVK264" s="101"/>
      <c r="PVL264" s="101"/>
      <c r="PVM264" s="101"/>
      <c r="PVN264" s="101"/>
      <c r="PVO264" s="101"/>
      <c r="PVP264" s="101"/>
      <c r="PVQ264" s="101"/>
      <c r="PVR264" s="101"/>
      <c r="PVS264" s="101"/>
      <c r="PVT264" s="101"/>
      <c r="PVU264" s="101"/>
      <c r="PVV264" s="101"/>
      <c r="PVW264" s="101"/>
      <c r="PVX264" s="101"/>
      <c r="PVY264" s="101"/>
      <c r="PVZ264" s="101"/>
      <c r="PWA264" s="101"/>
      <c r="PWB264" s="101"/>
      <c r="PWC264" s="101"/>
      <c r="PWD264" s="101"/>
      <c r="PWE264" s="101"/>
      <c r="PWF264" s="101"/>
      <c r="PWG264" s="101"/>
      <c r="PWH264" s="101"/>
      <c r="PWI264" s="101"/>
      <c r="PWJ264" s="101"/>
      <c r="PWK264" s="101"/>
      <c r="PWL264" s="101"/>
      <c r="PWM264" s="101"/>
      <c r="PWN264" s="101"/>
      <c r="PWO264" s="101"/>
      <c r="PWP264" s="101"/>
      <c r="PWQ264" s="101"/>
      <c r="PWR264" s="101"/>
      <c r="PWS264" s="101"/>
      <c r="PWT264" s="101"/>
      <c r="PWU264" s="101"/>
      <c r="PWV264" s="101"/>
      <c r="PWW264" s="101"/>
      <c r="PWX264" s="101"/>
      <c r="PWY264" s="101"/>
      <c r="PWZ264" s="101"/>
      <c r="PXA264" s="101"/>
      <c r="PXB264" s="101"/>
      <c r="PXC264" s="101"/>
      <c r="PXD264" s="101"/>
      <c r="PXE264" s="101"/>
      <c r="PXF264" s="101"/>
      <c r="PXG264" s="101"/>
      <c r="PXH264" s="101"/>
      <c r="PXI264" s="101"/>
      <c r="PXJ264" s="101"/>
      <c r="PXK264" s="101"/>
      <c r="PXL264" s="101"/>
      <c r="PXM264" s="101"/>
      <c r="PXN264" s="101"/>
      <c r="PXO264" s="101"/>
      <c r="PXP264" s="101"/>
      <c r="PXQ264" s="101"/>
      <c r="PXR264" s="101"/>
      <c r="PXS264" s="101"/>
      <c r="PXT264" s="101"/>
      <c r="PXU264" s="101"/>
      <c r="PXV264" s="101"/>
      <c r="PXW264" s="101"/>
      <c r="PXX264" s="101"/>
      <c r="PXY264" s="101"/>
      <c r="PXZ264" s="101"/>
      <c r="PYA264" s="101"/>
      <c r="PYB264" s="101"/>
      <c r="PYC264" s="101"/>
      <c r="PYD264" s="101"/>
      <c r="PYE264" s="101"/>
      <c r="PYF264" s="101"/>
      <c r="PYG264" s="101"/>
      <c r="PYH264" s="101"/>
      <c r="PYI264" s="101"/>
      <c r="PYJ264" s="101"/>
      <c r="PYK264" s="101"/>
      <c r="PYL264" s="101"/>
      <c r="PYM264" s="101"/>
      <c r="PYN264" s="101"/>
      <c r="PYO264" s="101"/>
      <c r="PYP264" s="101"/>
      <c r="PYQ264" s="101"/>
      <c r="PYR264" s="101"/>
      <c r="PYS264" s="101"/>
      <c r="PYT264" s="101"/>
      <c r="PYU264" s="101"/>
      <c r="PYV264" s="101"/>
      <c r="PYW264" s="101"/>
      <c r="PYX264" s="101"/>
      <c r="PYY264" s="101"/>
      <c r="PYZ264" s="101"/>
      <c r="PZA264" s="101"/>
      <c r="PZB264" s="101"/>
      <c r="PZC264" s="101"/>
      <c r="PZD264" s="101"/>
      <c r="PZE264" s="101"/>
      <c r="PZF264" s="101"/>
      <c r="PZG264" s="101"/>
      <c r="PZH264" s="101"/>
      <c r="PZI264" s="101"/>
      <c r="PZJ264" s="101"/>
      <c r="PZK264" s="101"/>
      <c r="PZL264" s="101"/>
      <c r="PZM264" s="101"/>
      <c r="PZN264" s="101"/>
      <c r="PZO264" s="101"/>
      <c r="PZP264" s="101"/>
      <c r="PZQ264" s="101"/>
      <c r="PZR264" s="101"/>
      <c r="PZS264" s="101"/>
      <c r="PZT264" s="101"/>
      <c r="PZU264" s="101"/>
      <c r="PZV264" s="101"/>
      <c r="PZW264" s="101"/>
      <c r="PZX264" s="101"/>
      <c r="PZY264" s="101"/>
      <c r="PZZ264" s="101"/>
      <c r="QAA264" s="101"/>
      <c r="QAB264" s="101"/>
      <c r="QAC264" s="101"/>
      <c r="QAD264" s="101"/>
      <c r="QAE264" s="101"/>
      <c r="QAF264" s="101"/>
      <c r="QAG264" s="101"/>
      <c r="QAH264" s="101"/>
      <c r="QAI264" s="101"/>
      <c r="QAJ264" s="101"/>
      <c r="QAK264" s="101"/>
      <c r="QAL264" s="101"/>
      <c r="QAM264" s="101"/>
      <c r="QAN264" s="101"/>
      <c r="QAO264" s="101"/>
      <c r="QAP264" s="101"/>
      <c r="QAQ264" s="101"/>
      <c r="QAR264" s="101"/>
      <c r="QAS264" s="101"/>
      <c r="QAT264" s="101"/>
      <c r="QAU264" s="101"/>
      <c r="QAV264" s="101"/>
      <c r="QAW264" s="101"/>
      <c r="QAX264" s="101"/>
      <c r="QAY264" s="101"/>
      <c r="QAZ264" s="101"/>
      <c r="QBA264" s="101"/>
      <c r="QBB264" s="101"/>
      <c r="QBC264" s="101"/>
      <c r="QBD264" s="101"/>
      <c r="QBE264" s="101"/>
      <c r="QBF264" s="101"/>
      <c r="QBG264" s="101"/>
      <c r="QBH264" s="101"/>
      <c r="QBI264" s="101"/>
      <c r="QBJ264" s="101"/>
      <c r="QBK264" s="101"/>
      <c r="QBL264" s="101"/>
      <c r="QBM264" s="101"/>
      <c r="QBN264" s="101"/>
      <c r="QBO264" s="101"/>
      <c r="QBP264" s="101"/>
      <c r="QBQ264" s="101"/>
      <c r="QBR264" s="101"/>
      <c r="QBS264" s="101"/>
      <c r="QBT264" s="101"/>
      <c r="QBU264" s="101"/>
      <c r="QBV264" s="101"/>
      <c r="QBW264" s="101"/>
      <c r="QBX264" s="101"/>
      <c r="QBY264" s="101"/>
      <c r="QBZ264" s="101"/>
      <c r="QCA264" s="101"/>
      <c r="QCB264" s="101"/>
      <c r="QCC264" s="101"/>
      <c r="QCD264" s="101"/>
      <c r="QCE264" s="101"/>
      <c r="QCF264" s="101"/>
      <c r="QCG264" s="101"/>
      <c r="QCH264" s="101"/>
      <c r="QCI264" s="101"/>
      <c r="QCJ264" s="101"/>
      <c r="QCK264" s="101"/>
      <c r="QCL264" s="101"/>
      <c r="QCM264" s="101"/>
      <c r="QCN264" s="101"/>
      <c r="QCO264" s="101"/>
      <c r="QCP264" s="101"/>
      <c r="QCQ264" s="101"/>
      <c r="QCR264" s="101"/>
      <c r="QCS264" s="101"/>
      <c r="QCT264" s="101"/>
      <c r="QCU264" s="101"/>
      <c r="QCV264" s="101"/>
      <c r="QCW264" s="101"/>
      <c r="QCX264" s="101"/>
      <c r="QCY264" s="101"/>
      <c r="QCZ264" s="101"/>
      <c r="QDA264" s="101"/>
      <c r="QDB264" s="101"/>
      <c r="QDC264" s="101"/>
      <c r="QDD264" s="101"/>
      <c r="QDE264" s="101"/>
      <c r="QDF264" s="101"/>
      <c r="QDG264" s="101"/>
      <c r="QDH264" s="101"/>
      <c r="QDI264" s="101"/>
      <c r="QDJ264" s="101"/>
      <c r="QDK264" s="101"/>
      <c r="QDL264" s="101"/>
      <c r="QDM264" s="101"/>
      <c r="QDN264" s="101"/>
      <c r="QDO264" s="101"/>
      <c r="QDP264" s="101"/>
      <c r="QDQ264" s="101"/>
      <c r="QDR264" s="101"/>
      <c r="QDS264" s="101"/>
      <c r="QDT264" s="101"/>
      <c r="QDU264" s="101"/>
      <c r="QDV264" s="101"/>
      <c r="QDW264" s="101"/>
      <c r="QDX264" s="101"/>
      <c r="QDY264" s="101"/>
      <c r="QDZ264" s="101"/>
      <c r="QEA264" s="101"/>
      <c r="QEB264" s="101"/>
      <c r="QEC264" s="101"/>
      <c r="QED264" s="101"/>
      <c r="QEE264" s="101"/>
      <c r="QEF264" s="101"/>
      <c r="QEG264" s="101"/>
      <c r="QEH264" s="101"/>
      <c r="QEI264" s="101"/>
      <c r="QEJ264" s="101"/>
      <c r="QEK264" s="101"/>
      <c r="QEL264" s="101"/>
      <c r="QEM264" s="101"/>
      <c r="QEN264" s="101"/>
      <c r="QEO264" s="101"/>
      <c r="QEP264" s="101"/>
      <c r="QEQ264" s="101"/>
      <c r="QER264" s="101"/>
      <c r="QES264" s="101"/>
      <c r="QET264" s="101"/>
      <c r="QEU264" s="101"/>
      <c r="QEV264" s="101"/>
      <c r="QEW264" s="101"/>
      <c r="QEX264" s="101"/>
      <c r="QEY264" s="101"/>
      <c r="QEZ264" s="101"/>
      <c r="QFA264" s="101"/>
      <c r="QFB264" s="101"/>
      <c r="QFC264" s="101"/>
      <c r="QFD264" s="101"/>
      <c r="QFE264" s="101"/>
      <c r="QFF264" s="101"/>
      <c r="QFG264" s="101"/>
      <c r="QFH264" s="101"/>
      <c r="QFI264" s="101"/>
      <c r="QFJ264" s="101"/>
      <c r="QFK264" s="101"/>
      <c r="QFL264" s="101"/>
      <c r="QFM264" s="101"/>
      <c r="QFN264" s="101"/>
      <c r="QFO264" s="101"/>
      <c r="QFP264" s="101"/>
      <c r="QFQ264" s="101"/>
      <c r="QFR264" s="101"/>
      <c r="QFS264" s="101"/>
      <c r="QFT264" s="101"/>
      <c r="QFU264" s="101"/>
      <c r="QFV264" s="101"/>
      <c r="QFW264" s="101"/>
      <c r="QFX264" s="101"/>
      <c r="QFY264" s="101"/>
      <c r="QFZ264" s="101"/>
      <c r="QGA264" s="101"/>
      <c r="QGB264" s="101"/>
      <c r="QGC264" s="101"/>
      <c r="QGD264" s="101"/>
      <c r="QGE264" s="101"/>
      <c r="QGF264" s="101"/>
      <c r="QGG264" s="101"/>
      <c r="QGH264" s="101"/>
      <c r="QGI264" s="101"/>
      <c r="QGJ264" s="101"/>
      <c r="QGK264" s="101"/>
      <c r="QGL264" s="101"/>
      <c r="QGM264" s="101"/>
      <c r="QGN264" s="101"/>
      <c r="QGO264" s="101"/>
      <c r="QGP264" s="101"/>
      <c r="QGQ264" s="101"/>
      <c r="QGR264" s="101"/>
      <c r="QGS264" s="101"/>
      <c r="QGT264" s="101"/>
      <c r="QGU264" s="101"/>
      <c r="QGV264" s="101"/>
      <c r="QGW264" s="101"/>
      <c r="QGX264" s="101"/>
      <c r="QGY264" s="101"/>
      <c r="QGZ264" s="101"/>
      <c r="QHA264" s="101"/>
      <c r="QHB264" s="101"/>
      <c r="QHC264" s="101"/>
      <c r="QHD264" s="101"/>
      <c r="QHE264" s="101"/>
      <c r="QHF264" s="101"/>
      <c r="QHG264" s="101"/>
      <c r="QHH264" s="101"/>
      <c r="QHI264" s="101"/>
      <c r="QHJ264" s="101"/>
      <c r="QHK264" s="101"/>
      <c r="QHL264" s="101"/>
      <c r="QHM264" s="101"/>
      <c r="QHN264" s="101"/>
      <c r="QHO264" s="101"/>
      <c r="QHP264" s="101"/>
      <c r="QHQ264" s="101"/>
      <c r="QHR264" s="101"/>
      <c r="QHS264" s="101"/>
      <c r="QHT264" s="101"/>
      <c r="QHU264" s="101"/>
      <c r="QHV264" s="101"/>
      <c r="QHW264" s="101"/>
      <c r="QHX264" s="101"/>
      <c r="QHY264" s="101"/>
      <c r="QHZ264" s="101"/>
      <c r="QIA264" s="101"/>
      <c r="QIB264" s="101"/>
      <c r="QIC264" s="101"/>
      <c r="QID264" s="101"/>
      <c r="QIE264" s="101"/>
      <c r="QIF264" s="101"/>
      <c r="QIG264" s="101"/>
      <c r="QIH264" s="101"/>
      <c r="QII264" s="101"/>
      <c r="QIJ264" s="101"/>
      <c r="QIK264" s="101"/>
      <c r="QIL264" s="101"/>
      <c r="QIM264" s="101"/>
      <c r="QIN264" s="101"/>
      <c r="QIO264" s="101"/>
      <c r="QIP264" s="101"/>
      <c r="QIQ264" s="101"/>
      <c r="QIR264" s="101"/>
      <c r="QIS264" s="101"/>
      <c r="QIT264" s="101"/>
      <c r="QIU264" s="101"/>
      <c r="QIV264" s="101"/>
      <c r="QIW264" s="101"/>
      <c r="QIX264" s="101"/>
      <c r="QIY264" s="101"/>
      <c r="QIZ264" s="101"/>
      <c r="QJA264" s="101"/>
      <c r="QJB264" s="101"/>
      <c r="QJC264" s="101"/>
      <c r="QJD264" s="101"/>
      <c r="QJE264" s="101"/>
      <c r="QJF264" s="101"/>
      <c r="QJG264" s="101"/>
      <c r="QJH264" s="101"/>
      <c r="QJI264" s="101"/>
      <c r="QJJ264" s="101"/>
      <c r="QJK264" s="101"/>
      <c r="QJL264" s="101"/>
      <c r="QJM264" s="101"/>
      <c r="QJN264" s="101"/>
      <c r="QJO264" s="101"/>
      <c r="QJP264" s="101"/>
      <c r="QJQ264" s="101"/>
      <c r="QJR264" s="101"/>
      <c r="QJS264" s="101"/>
      <c r="QJT264" s="101"/>
      <c r="QJU264" s="101"/>
      <c r="QJV264" s="101"/>
      <c r="QJW264" s="101"/>
      <c r="QJX264" s="101"/>
      <c r="QJY264" s="101"/>
      <c r="QJZ264" s="101"/>
      <c r="QKA264" s="101"/>
      <c r="QKB264" s="101"/>
      <c r="QKC264" s="101"/>
      <c r="QKD264" s="101"/>
      <c r="QKE264" s="101"/>
      <c r="QKF264" s="101"/>
      <c r="QKG264" s="101"/>
      <c r="QKH264" s="101"/>
      <c r="QKI264" s="101"/>
      <c r="QKJ264" s="101"/>
      <c r="QKK264" s="101"/>
      <c r="QKL264" s="101"/>
      <c r="QKM264" s="101"/>
      <c r="QKN264" s="101"/>
      <c r="QKO264" s="101"/>
      <c r="QKP264" s="101"/>
      <c r="QKQ264" s="101"/>
      <c r="QKR264" s="101"/>
      <c r="QKS264" s="101"/>
      <c r="QKT264" s="101"/>
      <c r="QKU264" s="101"/>
      <c r="QKV264" s="101"/>
      <c r="QKW264" s="101"/>
      <c r="QKX264" s="101"/>
      <c r="QKY264" s="101"/>
      <c r="QKZ264" s="101"/>
      <c r="QLA264" s="101"/>
      <c r="QLB264" s="101"/>
      <c r="QLC264" s="101"/>
      <c r="QLD264" s="101"/>
      <c r="QLE264" s="101"/>
      <c r="QLF264" s="101"/>
      <c r="QLG264" s="101"/>
      <c r="QLH264" s="101"/>
      <c r="QLI264" s="101"/>
      <c r="QLJ264" s="101"/>
      <c r="QLK264" s="101"/>
      <c r="QLL264" s="101"/>
      <c r="QLM264" s="101"/>
      <c r="QLN264" s="101"/>
      <c r="QLO264" s="101"/>
      <c r="QLP264" s="101"/>
      <c r="QLQ264" s="101"/>
      <c r="QLR264" s="101"/>
      <c r="QLS264" s="101"/>
      <c r="QLT264" s="101"/>
      <c r="QLU264" s="101"/>
      <c r="QLV264" s="101"/>
      <c r="QLW264" s="101"/>
      <c r="QLX264" s="101"/>
      <c r="QLY264" s="101"/>
      <c r="QLZ264" s="101"/>
      <c r="QMA264" s="101"/>
      <c r="QMB264" s="101"/>
      <c r="QMC264" s="101"/>
      <c r="QMD264" s="101"/>
      <c r="QME264" s="101"/>
      <c r="QMF264" s="101"/>
      <c r="QMG264" s="101"/>
      <c r="QMH264" s="101"/>
      <c r="QMI264" s="101"/>
      <c r="QMJ264" s="101"/>
      <c r="QMK264" s="101"/>
      <c r="QML264" s="101"/>
      <c r="QMM264" s="101"/>
      <c r="QMN264" s="101"/>
      <c r="QMO264" s="101"/>
      <c r="QMP264" s="101"/>
      <c r="QMQ264" s="101"/>
      <c r="QMR264" s="101"/>
      <c r="QMS264" s="101"/>
      <c r="QMT264" s="101"/>
      <c r="QMU264" s="101"/>
      <c r="QMV264" s="101"/>
      <c r="QMW264" s="101"/>
      <c r="QMX264" s="101"/>
      <c r="QMY264" s="101"/>
      <c r="QMZ264" s="101"/>
      <c r="QNA264" s="101"/>
      <c r="QNB264" s="101"/>
      <c r="QNC264" s="101"/>
      <c r="QND264" s="101"/>
      <c r="QNE264" s="101"/>
      <c r="QNF264" s="101"/>
      <c r="QNG264" s="101"/>
      <c r="QNH264" s="101"/>
      <c r="QNI264" s="101"/>
      <c r="QNJ264" s="101"/>
      <c r="QNK264" s="101"/>
      <c r="QNL264" s="101"/>
      <c r="QNM264" s="101"/>
      <c r="QNN264" s="101"/>
      <c r="QNO264" s="101"/>
      <c r="QNP264" s="101"/>
      <c r="QNQ264" s="101"/>
      <c r="QNR264" s="101"/>
      <c r="QNS264" s="101"/>
      <c r="QNT264" s="101"/>
      <c r="QNU264" s="101"/>
      <c r="QNV264" s="101"/>
      <c r="QNW264" s="101"/>
      <c r="QNX264" s="101"/>
      <c r="QNY264" s="101"/>
      <c r="QNZ264" s="101"/>
      <c r="QOA264" s="101"/>
      <c r="QOB264" s="101"/>
      <c r="QOC264" s="101"/>
      <c r="QOD264" s="101"/>
      <c r="QOE264" s="101"/>
      <c r="QOF264" s="101"/>
      <c r="QOG264" s="101"/>
      <c r="QOH264" s="101"/>
      <c r="QOI264" s="101"/>
      <c r="QOJ264" s="101"/>
      <c r="QOK264" s="101"/>
      <c r="QOL264" s="101"/>
      <c r="QOM264" s="101"/>
      <c r="QON264" s="101"/>
      <c r="QOO264" s="101"/>
      <c r="QOP264" s="101"/>
      <c r="QOQ264" s="101"/>
      <c r="QOR264" s="101"/>
      <c r="QOS264" s="101"/>
      <c r="QOT264" s="101"/>
      <c r="QOU264" s="101"/>
      <c r="QOV264" s="101"/>
      <c r="QOW264" s="101"/>
      <c r="QOX264" s="101"/>
      <c r="QOY264" s="101"/>
      <c r="QOZ264" s="101"/>
      <c r="QPA264" s="101"/>
      <c r="QPB264" s="101"/>
      <c r="QPC264" s="101"/>
      <c r="QPD264" s="101"/>
      <c r="QPE264" s="101"/>
      <c r="QPF264" s="101"/>
      <c r="QPG264" s="101"/>
      <c r="QPH264" s="101"/>
      <c r="QPI264" s="101"/>
      <c r="QPJ264" s="101"/>
      <c r="QPK264" s="101"/>
      <c r="QPL264" s="101"/>
      <c r="QPM264" s="101"/>
      <c r="QPN264" s="101"/>
      <c r="QPO264" s="101"/>
      <c r="QPP264" s="101"/>
      <c r="QPQ264" s="101"/>
      <c r="QPR264" s="101"/>
      <c r="QPS264" s="101"/>
      <c r="QPT264" s="101"/>
      <c r="QPU264" s="101"/>
      <c r="QPV264" s="101"/>
      <c r="QPW264" s="101"/>
      <c r="QPX264" s="101"/>
      <c r="QPY264" s="101"/>
      <c r="QPZ264" s="101"/>
      <c r="QQA264" s="101"/>
      <c r="QQB264" s="101"/>
      <c r="QQC264" s="101"/>
      <c r="QQD264" s="101"/>
      <c r="QQE264" s="101"/>
      <c r="QQF264" s="101"/>
      <c r="QQG264" s="101"/>
      <c r="QQH264" s="101"/>
      <c r="QQI264" s="101"/>
      <c r="QQJ264" s="101"/>
      <c r="QQK264" s="101"/>
      <c r="QQL264" s="101"/>
      <c r="QQM264" s="101"/>
      <c r="QQN264" s="101"/>
      <c r="QQO264" s="101"/>
      <c r="QQP264" s="101"/>
      <c r="QQQ264" s="101"/>
      <c r="QQR264" s="101"/>
      <c r="QQS264" s="101"/>
      <c r="QQT264" s="101"/>
      <c r="QQU264" s="101"/>
      <c r="QQV264" s="101"/>
      <c r="QQW264" s="101"/>
      <c r="QQX264" s="101"/>
      <c r="QQY264" s="101"/>
      <c r="QQZ264" s="101"/>
      <c r="QRA264" s="101"/>
      <c r="QRB264" s="101"/>
      <c r="QRC264" s="101"/>
      <c r="QRD264" s="101"/>
      <c r="QRE264" s="101"/>
      <c r="QRF264" s="101"/>
      <c r="QRG264" s="101"/>
      <c r="QRH264" s="101"/>
      <c r="QRI264" s="101"/>
      <c r="QRJ264" s="101"/>
      <c r="QRK264" s="101"/>
      <c r="QRL264" s="101"/>
      <c r="QRM264" s="101"/>
      <c r="QRN264" s="101"/>
      <c r="QRO264" s="101"/>
      <c r="QRP264" s="101"/>
      <c r="QRQ264" s="101"/>
      <c r="QRR264" s="101"/>
      <c r="QRS264" s="101"/>
      <c r="QRT264" s="101"/>
      <c r="QRU264" s="101"/>
      <c r="QRV264" s="101"/>
      <c r="QRW264" s="101"/>
      <c r="QRX264" s="101"/>
      <c r="QRY264" s="101"/>
      <c r="QRZ264" s="101"/>
      <c r="QSA264" s="101"/>
      <c r="QSB264" s="101"/>
      <c r="QSC264" s="101"/>
      <c r="QSD264" s="101"/>
      <c r="QSE264" s="101"/>
      <c r="QSF264" s="101"/>
      <c r="QSG264" s="101"/>
      <c r="QSH264" s="101"/>
      <c r="QSI264" s="101"/>
      <c r="QSJ264" s="101"/>
      <c r="QSK264" s="101"/>
      <c r="QSL264" s="101"/>
      <c r="QSM264" s="101"/>
      <c r="QSN264" s="101"/>
      <c r="QSO264" s="101"/>
      <c r="QSP264" s="101"/>
      <c r="QSQ264" s="101"/>
      <c r="QSR264" s="101"/>
      <c r="QSS264" s="101"/>
      <c r="QST264" s="101"/>
      <c r="QSU264" s="101"/>
      <c r="QSV264" s="101"/>
      <c r="QSW264" s="101"/>
      <c r="QSX264" s="101"/>
      <c r="QSY264" s="101"/>
      <c r="QSZ264" s="101"/>
      <c r="QTA264" s="101"/>
      <c r="QTB264" s="101"/>
      <c r="QTC264" s="101"/>
      <c r="QTD264" s="101"/>
      <c r="QTE264" s="101"/>
      <c r="QTF264" s="101"/>
      <c r="QTG264" s="101"/>
      <c r="QTH264" s="101"/>
      <c r="QTI264" s="101"/>
      <c r="QTJ264" s="101"/>
      <c r="QTK264" s="101"/>
      <c r="QTL264" s="101"/>
      <c r="QTM264" s="101"/>
      <c r="QTN264" s="101"/>
      <c r="QTO264" s="101"/>
      <c r="QTP264" s="101"/>
      <c r="QTQ264" s="101"/>
      <c r="QTR264" s="101"/>
      <c r="QTS264" s="101"/>
      <c r="QTT264" s="101"/>
      <c r="QTU264" s="101"/>
      <c r="QTV264" s="101"/>
      <c r="QTW264" s="101"/>
      <c r="QTX264" s="101"/>
      <c r="QTY264" s="101"/>
      <c r="QTZ264" s="101"/>
      <c r="QUA264" s="101"/>
      <c r="QUB264" s="101"/>
      <c r="QUC264" s="101"/>
      <c r="QUD264" s="101"/>
      <c r="QUE264" s="101"/>
      <c r="QUF264" s="101"/>
      <c r="QUG264" s="101"/>
      <c r="QUH264" s="101"/>
      <c r="QUI264" s="101"/>
      <c r="QUJ264" s="101"/>
      <c r="QUK264" s="101"/>
      <c r="QUL264" s="101"/>
      <c r="QUM264" s="101"/>
      <c r="QUN264" s="101"/>
      <c r="QUO264" s="101"/>
      <c r="QUP264" s="101"/>
      <c r="QUQ264" s="101"/>
      <c r="QUR264" s="101"/>
      <c r="QUS264" s="101"/>
      <c r="QUT264" s="101"/>
      <c r="QUU264" s="101"/>
      <c r="QUV264" s="101"/>
      <c r="QUW264" s="101"/>
      <c r="QUX264" s="101"/>
      <c r="QUY264" s="101"/>
      <c r="QUZ264" s="101"/>
      <c r="QVA264" s="101"/>
      <c r="QVB264" s="101"/>
      <c r="QVC264" s="101"/>
      <c r="QVD264" s="101"/>
      <c r="QVE264" s="101"/>
      <c r="QVF264" s="101"/>
      <c r="QVG264" s="101"/>
      <c r="QVH264" s="101"/>
      <c r="QVI264" s="101"/>
      <c r="QVJ264" s="101"/>
      <c r="QVK264" s="101"/>
      <c r="QVL264" s="101"/>
      <c r="QVM264" s="101"/>
      <c r="QVN264" s="101"/>
      <c r="QVO264" s="101"/>
      <c r="QVP264" s="101"/>
      <c r="QVQ264" s="101"/>
      <c r="QVR264" s="101"/>
      <c r="QVS264" s="101"/>
      <c r="QVT264" s="101"/>
      <c r="QVU264" s="101"/>
      <c r="QVV264" s="101"/>
      <c r="QVW264" s="101"/>
      <c r="QVX264" s="101"/>
      <c r="QVY264" s="101"/>
      <c r="QVZ264" s="101"/>
      <c r="QWA264" s="101"/>
      <c r="QWB264" s="101"/>
      <c r="QWC264" s="101"/>
      <c r="QWD264" s="101"/>
      <c r="QWE264" s="101"/>
      <c r="QWF264" s="101"/>
      <c r="QWG264" s="101"/>
      <c r="QWH264" s="101"/>
      <c r="QWI264" s="101"/>
      <c r="QWJ264" s="101"/>
      <c r="QWK264" s="101"/>
      <c r="QWL264" s="101"/>
      <c r="QWM264" s="101"/>
      <c r="QWN264" s="101"/>
      <c r="QWO264" s="101"/>
      <c r="QWP264" s="101"/>
      <c r="QWQ264" s="101"/>
      <c r="QWR264" s="101"/>
      <c r="QWS264" s="101"/>
      <c r="QWT264" s="101"/>
      <c r="QWU264" s="101"/>
      <c r="QWV264" s="101"/>
      <c r="QWW264" s="101"/>
      <c r="QWX264" s="101"/>
      <c r="QWY264" s="101"/>
      <c r="QWZ264" s="101"/>
      <c r="QXA264" s="101"/>
      <c r="QXB264" s="101"/>
      <c r="QXC264" s="101"/>
      <c r="QXD264" s="101"/>
      <c r="QXE264" s="101"/>
      <c r="QXF264" s="101"/>
      <c r="QXG264" s="101"/>
      <c r="QXH264" s="101"/>
      <c r="QXI264" s="101"/>
      <c r="QXJ264" s="101"/>
      <c r="QXK264" s="101"/>
      <c r="QXL264" s="101"/>
      <c r="QXM264" s="101"/>
      <c r="QXN264" s="101"/>
      <c r="QXO264" s="101"/>
      <c r="QXP264" s="101"/>
      <c r="QXQ264" s="101"/>
      <c r="QXR264" s="101"/>
      <c r="QXS264" s="101"/>
      <c r="QXT264" s="101"/>
      <c r="QXU264" s="101"/>
      <c r="QXV264" s="101"/>
      <c r="QXW264" s="101"/>
      <c r="QXX264" s="101"/>
      <c r="QXY264" s="101"/>
      <c r="QXZ264" s="101"/>
      <c r="QYA264" s="101"/>
      <c r="QYB264" s="101"/>
      <c r="QYC264" s="101"/>
      <c r="QYD264" s="101"/>
      <c r="QYE264" s="101"/>
      <c r="QYF264" s="101"/>
      <c r="QYG264" s="101"/>
      <c r="QYH264" s="101"/>
      <c r="QYI264" s="101"/>
      <c r="QYJ264" s="101"/>
      <c r="QYK264" s="101"/>
      <c r="QYL264" s="101"/>
      <c r="QYM264" s="101"/>
      <c r="QYN264" s="101"/>
      <c r="QYO264" s="101"/>
      <c r="QYP264" s="101"/>
      <c r="QYQ264" s="101"/>
      <c r="QYR264" s="101"/>
      <c r="QYS264" s="101"/>
      <c r="QYT264" s="101"/>
      <c r="QYU264" s="101"/>
      <c r="QYV264" s="101"/>
      <c r="QYW264" s="101"/>
      <c r="QYX264" s="101"/>
      <c r="QYY264" s="101"/>
      <c r="QYZ264" s="101"/>
      <c r="QZA264" s="101"/>
      <c r="QZB264" s="101"/>
      <c r="QZC264" s="101"/>
      <c r="QZD264" s="101"/>
      <c r="QZE264" s="101"/>
      <c r="QZF264" s="101"/>
      <c r="QZG264" s="101"/>
      <c r="QZH264" s="101"/>
      <c r="QZI264" s="101"/>
      <c r="QZJ264" s="101"/>
      <c r="QZK264" s="101"/>
      <c r="QZL264" s="101"/>
      <c r="QZM264" s="101"/>
      <c r="QZN264" s="101"/>
      <c r="QZO264" s="101"/>
      <c r="QZP264" s="101"/>
      <c r="QZQ264" s="101"/>
      <c r="QZR264" s="101"/>
      <c r="QZS264" s="101"/>
      <c r="QZT264" s="101"/>
      <c r="QZU264" s="101"/>
      <c r="QZV264" s="101"/>
      <c r="QZW264" s="101"/>
      <c r="QZX264" s="101"/>
      <c r="QZY264" s="101"/>
      <c r="QZZ264" s="101"/>
      <c r="RAA264" s="101"/>
      <c r="RAB264" s="101"/>
      <c r="RAC264" s="101"/>
      <c r="RAD264" s="101"/>
      <c r="RAE264" s="101"/>
      <c r="RAF264" s="101"/>
      <c r="RAG264" s="101"/>
      <c r="RAH264" s="101"/>
      <c r="RAI264" s="101"/>
      <c r="RAJ264" s="101"/>
      <c r="RAK264" s="101"/>
      <c r="RAL264" s="101"/>
      <c r="RAM264" s="101"/>
      <c r="RAN264" s="101"/>
      <c r="RAO264" s="101"/>
      <c r="RAP264" s="101"/>
      <c r="RAQ264" s="101"/>
      <c r="RAR264" s="101"/>
      <c r="RAS264" s="101"/>
      <c r="RAT264" s="101"/>
      <c r="RAU264" s="101"/>
      <c r="RAV264" s="101"/>
      <c r="RAW264" s="101"/>
      <c r="RAX264" s="101"/>
      <c r="RAY264" s="101"/>
      <c r="RAZ264" s="101"/>
      <c r="RBA264" s="101"/>
      <c r="RBB264" s="101"/>
      <c r="RBC264" s="101"/>
      <c r="RBD264" s="101"/>
      <c r="RBE264" s="101"/>
      <c r="RBF264" s="101"/>
      <c r="RBG264" s="101"/>
      <c r="RBH264" s="101"/>
      <c r="RBI264" s="101"/>
      <c r="RBJ264" s="101"/>
      <c r="RBK264" s="101"/>
      <c r="RBL264" s="101"/>
      <c r="RBM264" s="101"/>
      <c r="RBN264" s="101"/>
      <c r="RBO264" s="101"/>
      <c r="RBP264" s="101"/>
      <c r="RBQ264" s="101"/>
      <c r="RBR264" s="101"/>
      <c r="RBS264" s="101"/>
      <c r="RBT264" s="101"/>
      <c r="RBU264" s="101"/>
      <c r="RBV264" s="101"/>
      <c r="RBW264" s="101"/>
      <c r="RBX264" s="101"/>
      <c r="RBY264" s="101"/>
      <c r="RBZ264" s="101"/>
      <c r="RCA264" s="101"/>
      <c r="RCB264" s="101"/>
      <c r="RCC264" s="101"/>
      <c r="RCD264" s="101"/>
      <c r="RCE264" s="101"/>
      <c r="RCF264" s="101"/>
      <c r="RCG264" s="101"/>
      <c r="RCH264" s="101"/>
      <c r="RCI264" s="101"/>
      <c r="RCJ264" s="101"/>
      <c r="RCK264" s="101"/>
      <c r="RCL264" s="101"/>
      <c r="RCM264" s="101"/>
      <c r="RCN264" s="101"/>
      <c r="RCO264" s="101"/>
      <c r="RCP264" s="101"/>
      <c r="RCQ264" s="101"/>
      <c r="RCR264" s="101"/>
      <c r="RCS264" s="101"/>
      <c r="RCT264" s="101"/>
      <c r="RCU264" s="101"/>
      <c r="RCV264" s="101"/>
      <c r="RCW264" s="101"/>
      <c r="RCX264" s="101"/>
      <c r="RCY264" s="101"/>
      <c r="RCZ264" s="101"/>
      <c r="RDA264" s="101"/>
      <c r="RDB264" s="101"/>
      <c r="RDC264" s="101"/>
      <c r="RDD264" s="101"/>
      <c r="RDE264" s="101"/>
      <c r="RDF264" s="101"/>
      <c r="RDG264" s="101"/>
      <c r="RDH264" s="101"/>
      <c r="RDI264" s="101"/>
      <c r="RDJ264" s="101"/>
      <c r="RDK264" s="101"/>
      <c r="RDL264" s="101"/>
      <c r="RDM264" s="101"/>
      <c r="RDN264" s="101"/>
      <c r="RDO264" s="101"/>
      <c r="RDP264" s="101"/>
      <c r="RDQ264" s="101"/>
      <c r="RDR264" s="101"/>
      <c r="RDS264" s="101"/>
      <c r="RDT264" s="101"/>
      <c r="RDU264" s="101"/>
      <c r="RDV264" s="101"/>
      <c r="RDW264" s="101"/>
      <c r="RDX264" s="101"/>
      <c r="RDY264" s="101"/>
      <c r="RDZ264" s="101"/>
      <c r="REA264" s="101"/>
      <c r="REB264" s="101"/>
      <c r="REC264" s="101"/>
      <c r="RED264" s="101"/>
      <c r="REE264" s="101"/>
      <c r="REF264" s="101"/>
      <c r="REG264" s="101"/>
      <c r="REH264" s="101"/>
      <c r="REI264" s="101"/>
      <c r="REJ264" s="101"/>
      <c r="REK264" s="101"/>
      <c r="REL264" s="101"/>
      <c r="REM264" s="101"/>
      <c r="REN264" s="101"/>
      <c r="REO264" s="101"/>
      <c r="REP264" s="101"/>
      <c r="REQ264" s="101"/>
      <c r="RER264" s="101"/>
      <c r="RES264" s="101"/>
      <c r="RET264" s="101"/>
      <c r="REU264" s="101"/>
      <c r="REV264" s="101"/>
      <c r="REW264" s="101"/>
      <c r="REX264" s="101"/>
      <c r="REY264" s="101"/>
      <c r="REZ264" s="101"/>
      <c r="RFA264" s="101"/>
      <c r="RFB264" s="101"/>
      <c r="RFC264" s="101"/>
      <c r="RFD264" s="101"/>
      <c r="RFE264" s="101"/>
      <c r="RFF264" s="101"/>
      <c r="RFG264" s="101"/>
      <c r="RFH264" s="101"/>
      <c r="RFI264" s="101"/>
      <c r="RFJ264" s="101"/>
      <c r="RFK264" s="101"/>
      <c r="RFL264" s="101"/>
      <c r="RFM264" s="101"/>
      <c r="RFN264" s="101"/>
      <c r="RFO264" s="101"/>
      <c r="RFP264" s="101"/>
      <c r="RFQ264" s="101"/>
      <c r="RFR264" s="101"/>
      <c r="RFS264" s="101"/>
      <c r="RFT264" s="101"/>
      <c r="RFU264" s="101"/>
      <c r="RFV264" s="101"/>
      <c r="RFW264" s="101"/>
      <c r="RFX264" s="101"/>
      <c r="RFY264" s="101"/>
      <c r="RFZ264" s="101"/>
      <c r="RGA264" s="101"/>
      <c r="RGB264" s="101"/>
      <c r="RGC264" s="101"/>
      <c r="RGD264" s="101"/>
      <c r="RGE264" s="101"/>
      <c r="RGF264" s="101"/>
      <c r="RGG264" s="101"/>
      <c r="RGH264" s="101"/>
      <c r="RGI264" s="101"/>
      <c r="RGJ264" s="101"/>
      <c r="RGK264" s="101"/>
      <c r="RGL264" s="101"/>
      <c r="RGM264" s="101"/>
      <c r="RGN264" s="101"/>
      <c r="RGO264" s="101"/>
      <c r="RGP264" s="101"/>
      <c r="RGQ264" s="101"/>
      <c r="RGR264" s="101"/>
      <c r="RGS264" s="101"/>
      <c r="RGT264" s="101"/>
      <c r="RGU264" s="101"/>
      <c r="RGV264" s="101"/>
      <c r="RGW264" s="101"/>
      <c r="RGX264" s="101"/>
      <c r="RGY264" s="101"/>
      <c r="RGZ264" s="101"/>
      <c r="RHA264" s="101"/>
      <c r="RHB264" s="101"/>
      <c r="RHC264" s="101"/>
      <c r="RHD264" s="101"/>
      <c r="RHE264" s="101"/>
      <c r="RHF264" s="101"/>
      <c r="RHG264" s="101"/>
      <c r="RHH264" s="101"/>
      <c r="RHI264" s="101"/>
      <c r="RHJ264" s="101"/>
      <c r="RHK264" s="101"/>
      <c r="RHL264" s="101"/>
      <c r="RHM264" s="101"/>
      <c r="RHN264" s="101"/>
      <c r="RHO264" s="101"/>
      <c r="RHP264" s="101"/>
      <c r="RHQ264" s="101"/>
      <c r="RHR264" s="101"/>
      <c r="RHS264" s="101"/>
      <c r="RHT264" s="101"/>
      <c r="RHU264" s="101"/>
      <c r="RHV264" s="101"/>
      <c r="RHW264" s="101"/>
      <c r="RHX264" s="101"/>
      <c r="RHY264" s="101"/>
      <c r="RHZ264" s="101"/>
      <c r="RIA264" s="101"/>
      <c r="RIB264" s="101"/>
      <c r="RIC264" s="101"/>
      <c r="RID264" s="101"/>
      <c r="RIE264" s="101"/>
      <c r="RIF264" s="101"/>
      <c r="RIG264" s="101"/>
      <c r="RIH264" s="101"/>
      <c r="RII264" s="101"/>
      <c r="RIJ264" s="101"/>
      <c r="RIK264" s="101"/>
      <c r="RIL264" s="101"/>
      <c r="RIM264" s="101"/>
      <c r="RIN264" s="101"/>
      <c r="RIO264" s="101"/>
      <c r="RIP264" s="101"/>
      <c r="RIQ264" s="101"/>
      <c r="RIR264" s="101"/>
      <c r="RIS264" s="101"/>
      <c r="RIT264" s="101"/>
      <c r="RIU264" s="101"/>
      <c r="RIV264" s="101"/>
      <c r="RIW264" s="101"/>
      <c r="RIX264" s="101"/>
      <c r="RIY264" s="101"/>
      <c r="RIZ264" s="101"/>
      <c r="RJA264" s="101"/>
      <c r="RJB264" s="101"/>
      <c r="RJC264" s="101"/>
      <c r="RJD264" s="101"/>
      <c r="RJE264" s="101"/>
      <c r="RJF264" s="101"/>
      <c r="RJG264" s="101"/>
      <c r="RJH264" s="101"/>
      <c r="RJI264" s="101"/>
      <c r="RJJ264" s="101"/>
      <c r="RJK264" s="101"/>
      <c r="RJL264" s="101"/>
      <c r="RJM264" s="101"/>
      <c r="RJN264" s="101"/>
      <c r="RJO264" s="101"/>
      <c r="RJP264" s="101"/>
      <c r="RJQ264" s="101"/>
      <c r="RJR264" s="101"/>
      <c r="RJS264" s="101"/>
      <c r="RJT264" s="101"/>
      <c r="RJU264" s="101"/>
      <c r="RJV264" s="101"/>
      <c r="RJW264" s="101"/>
      <c r="RJX264" s="101"/>
      <c r="RJY264" s="101"/>
      <c r="RJZ264" s="101"/>
      <c r="RKA264" s="101"/>
      <c r="RKB264" s="101"/>
      <c r="RKC264" s="101"/>
      <c r="RKD264" s="101"/>
      <c r="RKE264" s="101"/>
      <c r="RKF264" s="101"/>
      <c r="RKG264" s="101"/>
      <c r="RKH264" s="101"/>
      <c r="RKI264" s="101"/>
      <c r="RKJ264" s="101"/>
      <c r="RKK264" s="101"/>
      <c r="RKL264" s="101"/>
      <c r="RKM264" s="101"/>
      <c r="RKN264" s="101"/>
      <c r="RKO264" s="101"/>
      <c r="RKP264" s="101"/>
      <c r="RKQ264" s="101"/>
      <c r="RKR264" s="101"/>
      <c r="RKS264" s="101"/>
      <c r="RKT264" s="101"/>
      <c r="RKU264" s="101"/>
      <c r="RKV264" s="101"/>
      <c r="RKW264" s="101"/>
      <c r="RKX264" s="101"/>
      <c r="RKY264" s="101"/>
      <c r="RKZ264" s="101"/>
      <c r="RLA264" s="101"/>
      <c r="RLB264" s="101"/>
      <c r="RLC264" s="101"/>
      <c r="RLD264" s="101"/>
      <c r="RLE264" s="101"/>
      <c r="RLF264" s="101"/>
      <c r="RLG264" s="101"/>
      <c r="RLH264" s="101"/>
      <c r="RLI264" s="101"/>
      <c r="RLJ264" s="101"/>
      <c r="RLK264" s="101"/>
      <c r="RLL264" s="101"/>
      <c r="RLM264" s="101"/>
      <c r="RLN264" s="101"/>
      <c r="RLO264" s="101"/>
      <c r="RLP264" s="101"/>
      <c r="RLQ264" s="101"/>
      <c r="RLR264" s="101"/>
      <c r="RLS264" s="101"/>
      <c r="RLT264" s="101"/>
      <c r="RLU264" s="101"/>
      <c r="RLV264" s="101"/>
      <c r="RLW264" s="101"/>
      <c r="RLX264" s="101"/>
      <c r="RLY264" s="101"/>
      <c r="RLZ264" s="101"/>
      <c r="RMA264" s="101"/>
      <c r="RMB264" s="101"/>
      <c r="RMC264" s="101"/>
      <c r="RMD264" s="101"/>
      <c r="RME264" s="101"/>
      <c r="RMF264" s="101"/>
      <c r="RMG264" s="101"/>
      <c r="RMH264" s="101"/>
      <c r="RMI264" s="101"/>
      <c r="RMJ264" s="101"/>
      <c r="RMK264" s="101"/>
      <c r="RML264" s="101"/>
      <c r="RMM264" s="101"/>
      <c r="RMN264" s="101"/>
      <c r="RMO264" s="101"/>
      <c r="RMP264" s="101"/>
      <c r="RMQ264" s="101"/>
      <c r="RMR264" s="101"/>
      <c r="RMS264" s="101"/>
      <c r="RMT264" s="101"/>
      <c r="RMU264" s="101"/>
      <c r="RMV264" s="101"/>
      <c r="RMW264" s="101"/>
      <c r="RMX264" s="101"/>
      <c r="RMY264" s="101"/>
      <c r="RMZ264" s="101"/>
      <c r="RNA264" s="101"/>
      <c r="RNB264" s="101"/>
      <c r="RNC264" s="101"/>
      <c r="RND264" s="101"/>
      <c r="RNE264" s="101"/>
      <c r="RNF264" s="101"/>
      <c r="RNG264" s="101"/>
      <c r="RNH264" s="101"/>
      <c r="RNI264" s="101"/>
      <c r="RNJ264" s="101"/>
      <c r="RNK264" s="101"/>
      <c r="RNL264" s="101"/>
      <c r="RNM264" s="101"/>
      <c r="RNN264" s="101"/>
      <c r="RNO264" s="101"/>
      <c r="RNP264" s="101"/>
      <c r="RNQ264" s="101"/>
      <c r="RNR264" s="101"/>
      <c r="RNS264" s="101"/>
      <c r="RNT264" s="101"/>
      <c r="RNU264" s="101"/>
      <c r="RNV264" s="101"/>
      <c r="RNW264" s="101"/>
      <c r="RNX264" s="101"/>
      <c r="RNY264" s="101"/>
      <c r="RNZ264" s="101"/>
      <c r="ROA264" s="101"/>
      <c r="ROB264" s="101"/>
      <c r="ROC264" s="101"/>
      <c r="ROD264" s="101"/>
      <c r="ROE264" s="101"/>
      <c r="ROF264" s="101"/>
      <c r="ROG264" s="101"/>
      <c r="ROH264" s="101"/>
      <c r="ROI264" s="101"/>
      <c r="ROJ264" s="101"/>
      <c r="ROK264" s="101"/>
      <c r="ROL264" s="101"/>
      <c r="ROM264" s="101"/>
      <c r="RON264" s="101"/>
      <c r="ROO264" s="101"/>
      <c r="ROP264" s="101"/>
      <c r="ROQ264" s="101"/>
      <c r="ROR264" s="101"/>
      <c r="ROS264" s="101"/>
      <c r="ROT264" s="101"/>
      <c r="ROU264" s="101"/>
      <c r="ROV264" s="101"/>
      <c r="ROW264" s="101"/>
      <c r="ROX264" s="101"/>
      <c r="ROY264" s="101"/>
      <c r="ROZ264" s="101"/>
      <c r="RPA264" s="101"/>
      <c r="RPB264" s="101"/>
      <c r="RPC264" s="101"/>
      <c r="RPD264" s="101"/>
      <c r="RPE264" s="101"/>
      <c r="RPF264" s="101"/>
      <c r="RPG264" s="101"/>
      <c r="RPH264" s="101"/>
      <c r="RPI264" s="101"/>
      <c r="RPJ264" s="101"/>
      <c r="RPK264" s="101"/>
      <c r="RPL264" s="101"/>
      <c r="RPM264" s="101"/>
      <c r="RPN264" s="101"/>
      <c r="RPO264" s="101"/>
      <c r="RPP264" s="101"/>
      <c r="RPQ264" s="101"/>
      <c r="RPR264" s="101"/>
      <c r="RPS264" s="101"/>
      <c r="RPT264" s="101"/>
      <c r="RPU264" s="101"/>
      <c r="RPV264" s="101"/>
      <c r="RPW264" s="101"/>
      <c r="RPX264" s="101"/>
      <c r="RPY264" s="101"/>
      <c r="RPZ264" s="101"/>
      <c r="RQA264" s="101"/>
      <c r="RQB264" s="101"/>
      <c r="RQC264" s="101"/>
      <c r="RQD264" s="101"/>
      <c r="RQE264" s="101"/>
      <c r="RQF264" s="101"/>
      <c r="RQG264" s="101"/>
      <c r="RQH264" s="101"/>
      <c r="RQI264" s="101"/>
      <c r="RQJ264" s="101"/>
      <c r="RQK264" s="101"/>
      <c r="RQL264" s="101"/>
      <c r="RQM264" s="101"/>
      <c r="RQN264" s="101"/>
      <c r="RQO264" s="101"/>
      <c r="RQP264" s="101"/>
      <c r="RQQ264" s="101"/>
      <c r="RQR264" s="101"/>
      <c r="RQS264" s="101"/>
      <c r="RQT264" s="101"/>
      <c r="RQU264" s="101"/>
      <c r="RQV264" s="101"/>
      <c r="RQW264" s="101"/>
      <c r="RQX264" s="101"/>
      <c r="RQY264" s="101"/>
      <c r="RQZ264" s="101"/>
      <c r="RRA264" s="101"/>
      <c r="RRB264" s="101"/>
      <c r="RRC264" s="101"/>
      <c r="RRD264" s="101"/>
      <c r="RRE264" s="101"/>
      <c r="RRF264" s="101"/>
      <c r="RRG264" s="101"/>
      <c r="RRH264" s="101"/>
      <c r="RRI264" s="101"/>
      <c r="RRJ264" s="101"/>
      <c r="RRK264" s="101"/>
      <c r="RRL264" s="101"/>
      <c r="RRM264" s="101"/>
      <c r="RRN264" s="101"/>
      <c r="RRO264" s="101"/>
      <c r="RRP264" s="101"/>
      <c r="RRQ264" s="101"/>
      <c r="RRR264" s="101"/>
      <c r="RRS264" s="101"/>
      <c r="RRT264" s="101"/>
      <c r="RRU264" s="101"/>
      <c r="RRV264" s="101"/>
      <c r="RRW264" s="101"/>
      <c r="RRX264" s="101"/>
      <c r="RRY264" s="101"/>
      <c r="RRZ264" s="101"/>
      <c r="RSA264" s="101"/>
      <c r="RSB264" s="101"/>
      <c r="RSC264" s="101"/>
      <c r="RSD264" s="101"/>
      <c r="RSE264" s="101"/>
      <c r="RSF264" s="101"/>
      <c r="RSG264" s="101"/>
      <c r="RSH264" s="101"/>
      <c r="RSI264" s="101"/>
      <c r="RSJ264" s="101"/>
      <c r="RSK264" s="101"/>
      <c r="RSL264" s="101"/>
      <c r="RSM264" s="101"/>
      <c r="RSN264" s="101"/>
      <c r="RSO264" s="101"/>
      <c r="RSP264" s="101"/>
      <c r="RSQ264" s="101"/>
      <c r="RSR264" s="101"/>
      <c r="RSS264" s="101"/>
      <c r="RST264" s="101"/>
      <c r="RSU264" s="101"/>
      <c r="RSV264" s="101"/>
      <c r="RSW264" s="101"/>
      <c r="RSX264" s="101"/>
      <c r="RSY264" s="101"/>
      <c r="RSZ264" s="101"/>
      <c r="RTA264" s="101"/>
      <c r="RTB264" s="101"/>
      <c r="RTC264" s="101"/>
      <c r="RTD264" s="101"/>
      <c r="RTE264" s="101"/>
      <c r="RTF264" s="101"/>
      <c r="RTG264" s="101"/>
      <c r="RTH264" s="101"/>
      <c r="RTI264" s="101"/>
      <c r="RTJ264" s="101"/>
      <c r="RTK264" s="101"/>
      <c r="RTL264" s="101"/>
      <c r="RTM264" s="101"/>
      <c r="RTN264" s="101"/>
      <c r="RTO264" s="101"/>
      <c r="RTP264" s="101"/>
      <c r="RTQ264" s="101"/>
      <c r="RTR264" s="101"/>
      <c r="RTS264" s="101"/>
      <c r="RTT264" s="101"/>
      <c r="RTU264" s="101"/>
      <c r="RTV264" s="101"/>
      <c r="RTW264" s="101"/>
      <c r="RTX264" s="101"/>
      <c r="RTY264" s="101"/>
      <c r="RTZ264" s="101"/>
      <c r="RUA264" s="101"/>
      <c r="RUB264" s="101"/>
      <c r="RUC264" s="101"/>
      <c r="RUD264" s="101"/>
      <c r="RUE264" s="101"/>
      <c r="RUF264" s="101"/>
      <c r="RUG264" s="101"/>
      <c r="RUH264" s="101"/>
      <c r="RUI264" s="101"/>
      <c r="RUJ264" s="101"/>
      <c r="RUK264" s="101"/>
      <c r="RUL264" s="101"/>
      <c r="RUM264" s="101"/>
      <c r="RUN264" s="101"/>
      <c r="RUO264" s="101"/>
      <c r="RUP264" s="101"/>
      <c r="RUQ264" s="101"/>
      <c r="RUR264" s="101"/>
      <c r="RUS264" s="101"/>
      <c r="RUT264" s="101"/>
      <c r="RUU264" s="101"/>
      <c r="RUV264" s="101"/>
      <c r="RUW264" s="101"/>
      <c r="RUX264" s="101"/>
      <c r="RUY264" s="101"/>
      <c r="RUZ264" s="101"/>
      <c r="RVA264" s="101"/>
      <c r="RVB264" s="101"/>
      <c r="RVC264" s="101"/>
      <c r="RVD264" s="101"/>
      <c r="RVE264" s="101"/>
      <c r="RVF264" s="101"/>
      <c r="RVG264" s="101"/>
      <c r="RVH264" s="101"/>
      <c r="RVI264" s="101"/>
      <c r="RVJ264" s="101"/>
      <c r="RVK264" s="101"/>
      <c r="RVL264" s="101"/>
      <c r="RVM264" s="101"/>
      <c r="RVN264" s="101"/>
      <c r="RVO264" s="101"/>
      <c r="RVP264" s="101"/>
      <c r="RVQ264" s="101"/>
      <c r="RVR264" s="101"/>
      <c r="RVS264" s="101"/>
      <c r="RVT264" s="101"/>
      <c r="RVU264" s="101"/>
      <c r="RVV264" s="101"/>
      <c r="RVW264" s="101"/>
      <c r="RVX264" s="101"/>
      <c r="RVY264" s="101"/>
      <c r="RVZ264" s="101"/>
      <c r="RWA264" s="101"/>
      <c r="RWB264" s="101"/>
      <c r="RWC264" s="101"/>
      <c r="RWD264" s="101"/>
      <c r="RWE264" s="101"/>
      <c r="RWF264" s="101"/>
      <c r="RWG264" s="101"/>
      <c r="RWH264" s="101"/>
      <c r="RWI264" s="101"/>
      <c r="RWJ264" s="101"/>
      <c r="RWK264" s="101"/>
      <c r="RWL264" s="101"/>
      <c r="RWM264" s="101"/>
      <c r="RWN264" s="101"/>
      <c r="RWO264" s="101"/>
      <c r="RWP264" s="101"/>
      <c r="RWQ264" s="101"/>
      <c r="RWR264" s="101"/>
      <c r="RWS264" s="101"/>
      <c r="RWT264" s="101"/>
      <c r="RWU264" s="101"/>
      <c r="RWV264" s="101"/>
      <c r="RWW264" s="101"/>
      <c r="RWX264" s="101"/>
      <c r="RWY264" s="101"/>
      <c r="RWZ264" s="101"/>
      <c r="RXA264" s="101"/>
      <c r="RXB264" s="101"/>
      <c r="RXC264" s="101"/>
      <c r="RXD264" s="101"/>
      <c r="RXE264" s="101"/>
      <c r="RXF264" s="101"/>
      <c r="RXG264" s="101"/>
      <c r="RXH264" s="101"/>
      <c r="RXI264" s="101"/>
      <c r="RXJ264" s="101"/>
      <c r="RXK264" s="101"/>
      <c r="RXL264" s="101"/>
      <c r="RXM264" s="101"/>
      <c r="RXN264" s="101"/>
      <c r="RXO264" s="101"/>
      <c r="RXP264" s="101"/>
      <c r="RXQ264" s="101"/>
      <c r="RXR264" s="101"/>
      <c r="RXS264" s="101"/>
      <c r="RXT264" s="101"/>
      <c r="RXU264" s="101"/>
      <c r="RXV264" s="101"/>
      <c r="RXW264" s="101"/>
      <c r="RXX264" s="101"/>
      <c r="RXY264" s="101"/>
      <c r="RXZ264" s="101"/>
      <c r="RYA264" s="101"/>
      <c r="RYB264" s="101"/>
      <c r="RYC264" s="101"/>
      <c r="RYD264" s="101"/>
      <c r="RYE264" s="101"/>
      <c r="RYF264" s="101"/>
      <c r="RYG264" s="101"/>
      <c r="RYH264" s="101"/>
      <c r="RYI264" s="101"/>
      <c r="RYJ264" s="101"/>
      <c r="RYK264" s="101"/>
      <c r="RYL264" s="101"/>
      <c r="RYM264" s="101"/>
      <c r="RYN264" s="101"/>
      <c r="RYO264" s="101"/>
      <c r="RYP264" s="101"/>
      <c r="RYQ264" s="101"/>
      <c r="RYR264" s="101"/>
      <c r="RYS264" s="101"/>
      <c r="RYT264" s="101"/>
      <c r="RYU264" s="101"/>
      <c r="RYV264" s="101"/>
      <c r="RYW264" s="101"/>
      <c r="RYX264" s="101"/>
      <c r="RYY264" s="101"/>
      <c r="RYZ264" s="101"/>
      <c r="RZA264" s="101"/>
      <c r="RZB264" s="101"/>
      <c r="RZC264" s="101"/>
      <c r="RZD264" s="101"/>
      <c r="RZE264" s="101"/>
      <c r="RZF264" s="101"/>
      <c r="RZG264" s="101"/>
      <c r="RZH264" s="101"/>
      <c r="RZI264" s="101"/>
      <c r="RZJ264" s="101"/>
      <c r="RZK264" s="101"/>
      <c r="RZL264" s="101"/>
      <c r="RZM264" s="101"/>
      <c r="RZN264" s="101"/>
      <c r="RZO264" s="101"/>
      <c r="RZP264" s="101"/>
      <c r="RZQ264" s="101"/>
      <c r="RZR264" s="101"/>
      <c r="RZS264" s="101"/>
      <c r="RZT264" s="101"/>
      <c r="RZU264" s="101"/>
      <c r="RZV264" s="101"/>
      <c r="RZW264" s="101"/>
      <c r="RZX264" s="101"/>
      <c r="RZY264" s="101"/>
      <c r="RZZ264" s="101"/>
      <c r="SAA264" s="101"/>
      <c r="SAB264" s="101"/>
      <c r="SAC264" s="101"/>
      <c r="SAD264" s="101"/>
      <c r="SAE264" s="101"/>
      <c r="SAF264" s="101"/>
      <c r="SAG264" s="101"/>
      <c r="SAH264" s="101"/>
      <c r="SAI264" s="101"/>
      <c r="SAJ264" s="101"/>
      <c r="SAK264" s="101"/>
      <c r="SAL264" s="101"/>
      <c r="SAM264" s="101"/>
      <c r="SAN264" s="101"/>
      <c r="SAO264" s="101"/>
      <c r="SAP264" s="101"/>
      <c r="SAQ264" s="101"/>
      <c r="SAR264" s="101"/>
      <c r="SAS264" s="101"/>
      <c r="SAT264" s="101"/>
      <c r="SAU264" s="101"/>
      <c r="SAV264" s="101"/>
      <c r="SAW264" s="101"/>
      <c r="SAX264" s="101"/>
      <c r="SAY264" s="101"/>
      <c r="SAZ264" s="101"/>
      <c r="SBA264" s="101"/>
      <c r="SBB264" s="101"/>
      <c r="SBC264" s="101"/>
      <c r="SBD264" s="101"/>
      <c r="SBE264" s="101"/>
      <c r="SBF264" s="101"/>
      <c r="SBG264" s="101"/>
      <c r="SBH264" s="101"/>
      <c r="SBI264" s="101"/>
      <c r="SBJ264" s="101"/>
      <c r="SBK264" s="101"/>
      <c r="SBL264" s="101"/>
      <c r="SBM264" s="101"/>
      <c r="SBN264" s="101"/>
      <c r="SBO264" s="101"/>
      <c r="SBP264" s="101"/>
      <c r="SBQ264" s="101"/>
      <c r="SBR264" s="101"/>
      <c r="SBS264" s="101"/>
      <c r="SBT264" s="101"/>
      <c r="SBU264" s="101"/>
      <c r="SBV264" s="101"/>
      <c r="SBW264" s="101"/>
      <c r="SBX264" s="101"/>
      <c r="SBY264" s="101"/>
      <c r="SBZ264" s="101"/>
      <c r="SCA264" s="101"/>
      <c r="SCB264" s="101"/>
      <c r="SCC264" s="101"/>
      <c r="SCD264" s="101"/>
      <c r="SCE264" s="101"/>
      <c r="SCF264" s="101"/>
      <c r="SCG264" s="101"/>
      <c r="SCH264" s="101"/>
      <c r="SCI264" s="101"/>
      <c r="SCJ264" s="101"/>
      <c r="SCK264" s="101"/>
      <c r="SCL264" s="101"/>
      <c r="SCM264" s="101"/>
      <c r="SCN264" s="101"/>
      <c r="SCO264" s="101"/>
      <c r="SCP264" s="101"/>
      <c r="SCQ264" s="101"/>
      <c r="SCR264" s="101"/>
      <c r="SCS264" s="101"/>
      <c r="SCT264" s="101"/>
      <c r="SCU264" s="101"/>
      <c r="SCV264" s="101"/>
      <c r="SCW264" s="101"/>
      <c r="SCX264" s="101"/>
      <c r="SCY264" s="101"/>
      <c r="SCZ264" s="101"/>
      <c r="SDA264" s="101"/>
      <c r="SDB264" s="101"/>
      <c r="SDC264" s="101"/>
      <c r="SDD264" s="101"/>
      <c r="SDE264" s="101"/>
      <c r="SDF264" s="101"/>
      <c r="SDG264" s="101"/>
      <c r="SDH264" s="101"/>
      <c r="SDI264" s="101"/>
      <c r="SDJ264" s="101"/>
      <c r="SDK264" s="101"/>
      <c r="SDL264" s="101"/>
      <c r="SDM264" s="101"/>
      <c r="SDN264" s="101"/>
      <c r="SDO264" s="101"/>
      <c r="SDP264" s="101"/>
      <c r="SDQ264" s="101"/>
      <c r="SDR264" s="101"/>
      <c r="SDS264" s="101"/>
      <c r="SDT264" s="101"/>
      <c r="SDU264" s="101"/>
      <c r="SDV264" s="101"/>
      <c r="SDW264" s="101"/>
      <c r="SDX264" s="101"/>
      <c r="SDY264" s="101"/>
      <c r="SDZ264" s="101"/>
      <c r="SEA264" s="101"/>
      <c r="SEB264" s="101"/>
      <c r="SEC264" s="101"/>
      <c r="SED264" s="101"/>
      <c r="SEE264" s="101"/>
      <c r="SEF264" s="101"/>
      <c r="SEG264" s="101"/>
      <c r="SEH264" s="101"/>
      <c r="SEI264" s="101"/>
      <c r="SEJ264" s="101"/>
      <c r="SEK264" s="101"/>
      <c r="SEL264" s="101"/>
      <c r="SEM264" s="101"/>
      <c r="SEN264" s="101"/>
      <c r="SEO264" s="101"/>
      <c r="SEP264" s="101"/>
      <c r="SEQ264" s="101"/>
      <c r="SER264" s="101"/>
      <c r="SES264" s="101"/>
      <c r="SET264" s="101"/>
      <c r="SEU264" s="101"/>
      <c r="SEV264" s="101"/>
      <c r="SEW264" s="101"/>
      <c r="SEX264" s="101"/>
      <c r="SEY264" s="101"/>
      <c r="SEZ264" s="101"/>
      <c r="SFA264" s="101"/>
      <c r="SFB264" s="101"/>
      <c r="SFC264" s="101"/>
      <c r="SFD264" s="101"/>
      <c r="SFE264" s="101"/>
      <c r="SFF264" s="101"/>
      <c r="SFG264" s="101"/>
      <c r="SFH264" s="101"/>
      <c r="SFI264" s="101"/>
      <c r="SFJ264" s="101"/>
      <c r="SFK264" s="101"/>
      <c r="SFL264" s="101"/>
      <c r="SFM264" s="101"/>
      <c r="SFN264" s="101"/>
      <c r="SFO264" s="101"/>
      <c r="SFP264" s="101"/>
      <c r="SFQ264" s="101"/>
      <c r="SFR264" s="101"/>
      <c r="SFS264" s="101"/>
      <c r="SFT264" s="101"/>
      <c r="SFU264" s="101"/>
      <c r="SFV264" s="101"/>
      <c r="SFW264" s="101"/>
      <c r="SFX264" s="101"/>
      <c r="SFY264" s="101"/>
      <c r="SFZ264" s="101"/>
      <c r="SGA264" s="101"/>
      <c r="SGB264" s="101"/>
      <c r="SGC264" s="101"/>
      <c r="SGD264" s="101"/>
      <c r="SGE264" s="101"/>
      <c r="SGF264" s="101"/>
      <c r="SGG264" s="101"/>
      <c r="SGH264" s="101"/>
      <c r="SGI264" s="101"/>
      <c r="SGJ264" s="101"/>
      <c r="SGK264" s="101"/>
      <c r="SGL264" s="101"/>
      <c r="SGM264" s="101"/>
      <c r="SGN264" s="101"/>
      <c r="SGO264" s="101"/>
      <c r="SGP264" s="101"/>
      <c r="SGQ264" s="101"/>
      <c r="SGR264" s="101"/>
      <c r="SGS264" s="101"/>
      <c r="SGT264" s="101"/>
      <c r="SGU264" s="101"/>
      <c r="SGV264" s="101"/>
      <c r="SGW264" s="101"/>
      <c r="SGX264" s="101"/>
      <c r="SGY264" s="101"/>
      <c r="SGZ264" s="101"/>
      <c r="SHA264" s="101"/>
      <c r="SHB264" s="101"/>
      <c r="SHC264" s="101"/>
      <c r="SHD264" s="101"/>
      <c r="SHE264" s="101"/>
      <c r="SHF264" s="101"/>
      <c r="SHG264" s="101"/>
      <c r="SHH264" s="101"/>
      <c r="SHI264" s="101"/>
      <c r="SHJ264" s="101"/>
      <c r="SHK264" s="101"/>
      <c r="SHL264" s="101"/>
      <c r="SHM264" s="101"/>
      <c r="SHN264" s="101"/>
      <c r="SHO264" s="101"/>
      <c r="SHP264" s="101"/>
      <c r="SHQ264" s="101"/>
      <c r="SHR264" s="101"/>
      <c r="SHS264" s="101"/>
      <c r="SHT264" s="101"/>
      <c r="SHU264" s="101"/>
      <c r="SHV264" s="101"/>
      <c r="SHW264" s="101"/>
      <c r="SHX264" s="101"/>
      <c r="SHY264" s="101"/>
      <c r="SHZ264" s="101"/>
      <c r="SIA264" s="101"/>
      <c r="SIB264" s="101"/>
      <c r="SIC264" s="101"/>
      <c r="SID264" s="101"/>
      <c r="SIE264" s="101"/>
      <c r="SIF264" s="101"/>
      <c r="SIG264" s="101"/>
      <c r="SIH264" s="101"/>
      <c r="SII264" s="101"/>
      <c r="SIJ264" s="101"/>
      <c r="SIK264" s="101"/>
      <c r="SIL264" s="101"/>
      <c r="SIM264" s="101"/>
      <c r="SIN264" s="101"/>
      <c r="SIO264" s="101"/>
      <c r="SIP264" s="101"/>
      <c r="SIQ264" s="101"/>
      <c r="SIR264" s="101"/>
      <c r="SIS264" s="101"/>
      <c r="SIT264" s="101"/>
      <c r="SIU264" s="101"/>
      <c r="SIV264" s="101"/>
      <c r="SIW264" s="101"/>
      <c r="SIX264" s="101"/>
      <c r="SIY264" s="101"/>
      <c r="SIZ264" s="101"/>
      <c r="SJA264" s="101"/>
      <c r="SJB264" s="101"/>
      <c r="SJC264" s="101"/>
      <c r="SJD264" s="101"/>
      <c r="SJE264" s="101"/>
      <c r="SJF264" s="101"/>
      <c r="SJG264" s="101"/>
      <c r="SJH264" s="101"/>
      <c r="SJI264" s="101"/>
      <c r="SJJ264" s="101"/>
      <c r="SJK264" s="101"/>
      <c r="SJL264" s="101"/>
      <c r="SJM264" s="101"/>
      <c r="SJN264" s="101"/>
      <c r="SJO264" s="101"/>
      <c r="SJP264" s="101"/>
      <c r="SJQ264" s="101"/>
      <c r="SJR264" s="101"/>
      <c r="SJS264" s="101"/>
      <c r="SJT264" s="101"/>
      <c r="SJU264" s="101"/>
      <c r="SJV264" s="101"/>
      <c r="SJW264" s="101"/>
      <c r="SJX264" s="101"/>
      <c r="SJY264" s="101"/>
      <c r="SJZ264" s="101"/>
      <c r="SKA264" s="101"/>
      <c r="SKB264" s="101"/>
      <c r="SKC264" s="101"/>
      <c r="SKD264" s="101"/>
      <c r="SKE264" s="101"/>
      <c r="SKF264" s="101"/>
      <c r="SKG264" s="101"/>
      <c r="SKH264" s="101"/>
      <c r="SKI264" s="101"/>
      <c r="SKJ264" s="101"/>
      <c r="SKK264" s="101"/>
      <c r="SKL264" s="101"/>
      <c r="SKM264" s="101"/>
      <c r="SKN264" s="101"/>
      <c r="SKO264" s="101"/>
      <c r="SKP264" s="101"/>
      <c r="SKQ264" s="101"/>
      <c r="SKR264" s="101"/>
      <c r="SKS264" s="101"/>
      <c r="SKT264" s="101"/>
      <c r="SKU264" s="101"/>
      <c r="SKV264" s="101"/>
      <c r="SKW264" s="101"/>
      <c r="SKX264" s="101"/>
      <c r="SKY264" s="101"/>
      <c r="SKZ264" s="101"/>
      <c r="SLA264" s="101"/>
      <c r="SLB264" s="101"/>
      <c r="SLC264" s="101"/>
      <c r="SLD264" s="101"/>
      <c r="SLE264" s="101"/>
      <c r="SLF264" s="101"/>
      <c r="SLG264" s="101"/>
      <c r="SLH264" s="101"/>
      <c r="SLI264" s="101"/>
      <c r="SLJ264" s="101"/>
      <c r="SLK264" s="101"/>
      <c r="SLL264" s="101"/>
      <c r="SLM264" s="101"/>
      <c r="SLN264" s="101"/>
      <c r="SLO264" s="101"/>
      <c r="SLP264" s="101"/>
      <c r="SLQ264" s="101"/>
      <c r="SLR264" s="101"/>
      <c r="SLS264" s="101"/>
      <c r="SLT264" s="101"/>
      <c r="SLU264" s="101"/>
      <c r="SLV264" s="101"/>
      <c r="SLW264" s="101"/>
      <c r="SLX264" s="101"/>
      <c r="SLY264" s="101"/>
      <c r="SLZ264" s="101"/>
      <c r="SMA264" s="101"/>
      <c r="SMB264" s="101"/>
      <c r="SMC264" s="101"/>
      <c r="SMD264" s="101"/>
      <c r="SME264" s="101"/>
      <c r="SMF264" s="101"/>
      <c r="SMG264" s="101"/>
      <c r="SMH264" s="101"/>
      <c r="SMI264" s="101"/>
      <c r="SMJ264" s="101"/>
      <c r="SMK264" s="101"/>
      <c r="SML264" s="101"/>
      <c r="SMM264" s="101"/>
      <c r="SMN264" s="101"/>
      <c r="SMO264" s="101"/>
      <c r="SMP264" s="101"/>
      <c r="SMQ264" s="101"/>
      <c r="SMR264" s="101"/>
      <c r="SMS264" s="101"/>
      <c r="SMT264" s="101"/>
      <c r="SMU264" s="101"/>
      <c r="SMV264" s="101"/>
      <c r="SMW264" s="101"/>
      <c r="SMX264" s="101"/>
      <c r="SMY264" s="101"/>
      <c r="SMZ264" s="101"/>
      <c r="SNA264" s="101"/>
      <c r="SNB264" s="101"/>
      <c r="SNC264" s="101"/>
      <c r="SND264" s="101"/>
      <c r="SNE264" s="101"/>
      <c r="SNF264" s="101"/>
      <c r="SNG264" s="101"/>
      <c r="SNH264" s="101"/>
      <c r="SNI264" s="101"/>
      <c r="SNJ264" s="101"/>
      <c r="SNK264" s="101"/>
      <c r="SNL264" s="101"/>
      <c r="SNM264" s="101"/>
      <c r="SNN264" s="101"/>
      <c r="SNO264" s="101"/>
      <c r="SNP264" s="101"/>
      <c r="SNQ264" s="101"/>
      <c r="SNR264" s="101"/>
      <c r="SNS264" s="101"/>
      <c r="SNT264" s="101"/>
      <c r="SNU264" s="101"/>
      <c r="SNV264" s="101"/>
      <c r="SNW264" s="101"/>
      <c r="SNX264" s="101"/>
      <c r="SNY264" s="101"/>
      <c r="SNZ264" s="101"/>
      <c r="SOA264" s="101"/>
      <c r="SOB264" s="101"/>
      <c r="SOC264" s="101"/>
      <c r="SOD264" s="101"/>
      <c r="SOE264" s="101"/>
      <c r="SOF264" s="101"/>
      <c r="SOG264" s="101"/>
      <c r="SOH264" s="101"/>
      <c r="SOI264" s="101"/>
      <c r="SOJ264" s="101"/>
      <c r="SOK264" s="101"/>
      <c r="SOL264" s="101"/>
      <c r="SOM264" s="101"/>
      <c r="SON264" s="101"/>
      <c r="SOO264" s="101"/>
      <c r="SOP264" s="101"/>
      <c r="SOQ264" s="101"/>
      <c r="SOR264" s="101"/>
      <c r="SOS264" s="101"/>
      <c r="SOT264" s="101"/>
      <c r="SOU264" s="101"/>
      <c r="SOV264" s="101"/>
      <c r="SOW264" s="101"/>
      <c r="SOX264" s="101"/>
      <c r="SOY264" s="101"/>
      <c r="SOZ264" s="101"/>
      <c r="SPA264" s="101"/>
      <c r="SPB264" s="101"/>
      <c r="SPC264" s="101"/>
      <c r="SPD264" s="101"/>
      <c r="SPE264" s="101"/>
      <c r="SPF264" s="101"/>
      <c r="SPG264" s="101"/>
      <c r="SPH264" s="101"/>
      <c r="SPI264" s="101"/>
      <c r="SPJ264" s="101"/>
      <c r="SPK264" s="101"/>
      <c r="SPL264" s="101"/>
      <c r="SPM264" s="101"/>
      <c r="SPN264" s="101"/>
      <c r="SPO264" s="101"/>
      <c r="SPP264" s="101"/>
      <c r="SPQ264" s="101"/>
      <c r="SPR264" s="101"/>
      <c r="SPS264" s="101"/>
      <c r="SPT264" s="101"/>
      <c r="SPU264" s="101"/>
      <c r="SPV264" s="101"/>
      <c r="SPW264" s="101"/>
      <c r="SPX264" s="101"/>
      <c r="SPY264" s="101"/>
      <c r="SPZ264" s="101"/>
      <c r="SQA264" s="101"/>
      <c r="SQB264" s="101"/>
      <c r="SQC264" s="101"/>
      <c r="SQD264" s="101"/>
      <c r="SQE264" s="101"/>
      <c r="SQF264" s="101"/>
      <c r="SQG264" s="101"/>
      <c r="SQH264" s="101"/>
      <c r="SQI264" s="101"/>
      <c r="SQJ264" s="101"/>
      <c r="SQK264" s="101"/>
      <c r="SQL264" s="101"/>
      <c r="SQM264" s="101"/>
      <c r="SQN264" s="101"/>
      <c r="SQO264" s="101"/>
      <c r="SQP264" s="101"/>
      <c r="SQQ264" s="101"/>
      <c r="SQR264" s="101"/>
      <c r="SQS264" s="101"/>
      <c r="SQT264" s="101"/>
      <c r="SQU264" s="101"/>
      <c r="SQV264" s="101"/>
      <c r="SQW264" s="101"/>
      <c r="SQX264" s="101"/>
      <c r="SQY264" s="101"/>
      <c r="SQZ264" s="101"/>
      <c r="SRA264" s="101"/>
      <c r="SRB264" s="101"/>
      <c r="SRC264" s="101"/>
      <c r="SRD264" s="101"/>
      <c r="SRE264" s="101"/>
      <c r="SRF264" s="101"/>
      <c r="SRG264" s="101"/>
      <c r="SRH264" s="101"/>
      <c r="SRI264" s="101"/>
      <c r="SRJ264" s="101"/>
      <c r="SRK264" s="101"/>
      <c r="SRL264" s="101"/>
      <c r="SRM264" s="101"/>
      <c r="SRN264" s="101"/>
      <c r="SRO264" s="101"/>
      <c r="SRP264" s="101"/>
      <c r="SRQ264" s="101"/>
      <c r="SRR264" s="101"/>
      <c r="SRS264" s="101"/>
      <c r="SRT264" s="101"/>
      <c r="SRU264" s="101"/>
      <c r="SRV264" s="101"/>
      <c r="SRW264" s="101"/>
      <c r="SRX264" s="101"/>
      <c r="SRY264" s="101"/>
      <c r="SRZ264" s="101"/>
      <c r="SSA264" s="101"/>
      <c r="SSB264" s="101"/>
      <c r="SSC264" s="101"/>
      <c r="SSD264" s="101"/>
      <c r="SSE264" s="101"/>
      <c r="SSF264" s="101"/>
      <c r="SSG264" s="101"/>
      <c r="SSH264" s="101"/>
      <c r="SSI264" s="101"/>
      <c r="SSJ264" s="101"/>
      <c r="SSK264" s="101"/>
      <c r="SSL264" s="101"/>
      <c r="SSM264" s="101"/>
      <c r="SSN264" s="101"/>
      <c r="SSO264" s="101"/>
      <c r="SSP264" s="101"/>
      <c r="SSQ264" s="101"/>
      <c r="SSR264" s="101"/>
      <c r="SSS264" s="101"/>
      <c r="SST264" s="101"/>
      <c r="SSU264" s="101"/>
      <c r="SSV264" s="101"/>
      <c r="SSW264" s="101"/>
      <c r="SSX264" s="101"/>
      <c r="SSY264" s="101"/>
      <c r="SSZ264" s="101"/>
      <c r="STA264" s="101"/>
      <c r="STB264" s="101"/>
      <c r="STC264" s="101"/>
      <c r="STD264" s="101"/>
      <c r="STE264" s="101"/>
      <c r="STF264" s="101"/>
      <c r="STG264" s="101"/>
      <c r="STH264" s="101"/>
      <c r="STI264" s="101"/>
      <c r="STJ264" s="101"/>
      <c r="STK264" s="101"/>
      <c r="STL264" s="101"/>
      <c r="STM264" s="101"/>
      <c r="STN264" s="101"/>
      <c r="STO264" s="101"/>
      <c r="STP264" s="101"/>
      <c r="STQ264" s="101"/>
      <c r="STR264" s="101"/>
      <c r="STS264" s="101"/>
      <c r="STT264" s="101"/>
      <c r="STU264" s="101"/>
      <c r="STV264" s="101"/>
      <c r="STW264" s="101"/>
      <c r="STX264" s="101"/>
      <c r="STY264" s="101"/>
      <c r="STZ264" s="101"/>
      <c r="SUA264" s="101"/>
      <c r="SUB264" s="101"/>
      <c r="SUC264" s="101"/>
      <c r="SUD264" s="101"/>
      <c r="SUE264" s="101"/>
      <c r="SUF264" s="101"/>
      <c r="SUG264" s="101"/>
      <c r="SUH264" s="101"/>
      <c r="SUI264" s="101"/>
      <c r="SUJ264" s="101"/>
      <c r="SUK264" s="101"/>
      <c r="SUL264" s="101"/>
      <c r="SUM264" s="101"/>
      <c r="SUN264" s="101"/>
      <c r="SUO264" s="101"/>
      <c r="SUP264" s="101"/>
      <c r="SUQ264" s="101"/>
      <c r="SUR264" s="101"/>
      <c r="SUS264" s="101"/>
      <c r="SUT264" s="101"/>
      <c r="SUU264" s="101"/>
      <c r="SUV264" s="101"/>
      <c r="SUW264" s="101"/>
      <c r="SUX264" s="101"/>
      <c r="SUY264" s="101"/>
      <c r="SUZ264" s="101"/>
      <c r="SVA264" s="101"/>
      <c r="SVB264" s="101"/>
      <c r="SVC264" s="101"/>
      <c r="SVD264" s="101"/>
      <c r="SVE264" s="101"/>
      <c r="SVF264" s="101"/>
      <c r="SVG264" s="101"/>
      <c r="SVH264" s="101"/>
      <c r="SVI264" s="101"/>
      <c r="SVJ264" s="101"/>
      <c r="SVK264" s="101"/>
      <c r="SVL264" s="101"/>
      <c r="SVM264" s="101"/>
      <c r="SVN264" s="101"/>
      <c r="SVO264" s="101"/>
      <c r="SVP264" s="101"/>
      <c r="SVQ264" s="101"/>
      <c r="SVR264" s="101"/>
      <c r="SVS264" s="101"/>
      <c r="SVT264" s="101"/>
      <c r="SVU264" s="101"/>
      <c r="SVV264" s="101"/>
      <c r="SVW264" s="101"/>
      <c r="SVX264" s="101"/>
      <c r="SVY264" s="101"/>
      <c r="SVZ264" s="101"/>
      <c r="SWA264" s="101"/>
      <c r="SWB264" s="101"/>
      <c r="SWC264" s="101"/>
      <c r="SWD264" s="101"/>
      <c r="SWE264" s="101"/>
      <c r="SWF264" s="101"/>
      <c r="SWG264" s="101"/>
      <c r="SWH264" s="101"/>
      <c r="SWI264" s="101"/>
      <c r="SWJ264" s="101"/>
      <c r="SWK264" s="101"/>
      <c r="SWL264" s="101"/>
      <c r="SWM264" s="101"/>
      <c r="SWN264" s="101"/>
      <c r="SWO264" s="101"/>
      <c r="SWP264" s="101"/>
      <c r="SWQ264" s="101"/>
      <c r="SWR264" s="101"/>
      <c r="SWS264" s="101"/>
      <c r="SWT264" s="101"/>
      <c r="SWU264" s="101"/>
      <c r="SWV264" s="101"/>
      <c r="SWW264" s="101"/>
      <c r="SWX264" s="101"/>
      <c r="SWY264" s="101"/>
      <c r="SWZ264" s="101"/>
      <c r="SXA264" s="101"/>
      <c r="SXB264" s="101"/>
      <c r="SXC264" s="101"/>
      <c r="SXD264" s="101"/>
      <c r="SXE264" s="101"/>
      <c r="SXF264" s="101"/>
      <c r="SXG264" s="101"/>
      <c r="SXH264" s="101"/>
      <c r="SXI264" s="101"/>
      <c r="SXJ264" s="101"/>
      <c r="SXK264" s="101"/>
      <c r="SXL264" s="101"/>
      <c r="SXM264" s="101"/>
      <c r="SXN264" s="101"/>
      <c r="SXO264" s="101"/>
      <c r="SXP264" s="101"/>
      <c r="SXQ264" s="101"/>
      <c r="SXR264" s="101"/>
      <c r="SXS264" s="101"/>
      <c r="SXT264" s="101"/>
      <c r="SXU264" s="101"/>
      <c r="SXV264" s="101"/>
      <c r="SXW264" s="101"/>
      <c r="SXX264" s="101"/>
      <c r="SXY264" s="101"/>
      <c r="SXZ264" s="101"/>
      <c r="SYA264" s="101"/>
      <c r="SYB264" s="101"/>
      <c r="SYC264" s="101"/>
      <c r="SYD264" s="101"/>
      <c r="SYE264" s="101"/>
      <c r="SYF264" s="101"/>
      <c r="SYG264" s="101"/>
      <c r="SYH264" s="101"/>
      <c r="SYI264" s="101"/>
      <c r="SYJ264" s="101"/>
      <c r="SYK264" s="101"/>
      <c r="SYL264" s="101"/>
      <c r="SYM264" s="101"/>
      <c r="SYN264" s="101"/>
      <c r="SYO264" s="101"/>
      <c r="SYP264" s="101"/>
      <c r="SYQ264" s="101"/>
      <c r="SYR264" s="101"/>
      <c r="SYS264" s="101"/>
      <c r="SYT264" s="101"/>
      <c r="SYU264" s="101"/>
      <c r="SYV264" s="101"/>
      <c r="SYW264" s="101"/>
      <c r="SYX264" s="101"/>
      <c r="SYY264" s="101"/>
      <c r="SYZ264" s="101"/>
      <c r="SZA264" s="101"/>
      <c r="SZB264" s="101"/>
      <c r="SZC264" s="101"/>
      <c r="SZD264" s="101"/>
      <c r="SZE264" s="101"/>
      <c r="SZF264" s="101"/>
      <c r="SZG264" s="101"/>
      <c r="SZH264" s="101"/>
      <c r="SZI264" s="101"/>
      <c r="SZJ264" s="101"/>
      <c r="SZK264" s="101"/>
      <c r="SZL264" s="101"/>
      <c r="SZM264" s="101"/>
      <c r="SZN264" s="101"/>
      <c r="SZO264" s="101"/>
      <c r="SZP264" s="101"/>
      <c r="SZQ264" s="101"/>
      <c r="SZR264" s="101"/>
      <c r="SZS264" s="101"/>
      <c r="SZT264" s="101"/>
      <c r="SZU264" s="101"/>
      <c r="SZV264" s="101"/>
      <c r="SZW264" s="101"/>
      <c r="SZX264" s="101"/>
      <c r="SZY264" s="101"/>
      <c r="SZZ264" s="101"/>
      <c r="TAA264" s="101"/>
      <c r="TAB264" s="101"/>
      <c r="TAC264" s="101"/>
      <c r="TAD264" s="101"/>
      <c r="TAE264" s="101"/>
      <c r="TAF264" s="101"/>
      <c r="TAG264" s="101"/>
      <c r="TAH264" s="101"/>
      <c r="TAI264" s="101"/>
      <c r="TAJ264" s="101"/>
      <c r="TAK264" s="101"/>
      <c r="TAL264" s="101"/>
      <c r="TAM264" s="101"/>
      <c r="TAN264" s="101"/>
      <c r="TAO264" s="101"/>
      <c r="TAP264" s="101"/>
      <c r="TAQ264" s="101"/>
      <c r="TAR264" s="101"/>
      <c r="TAS264" s="101"/>
      <c r="TAT264" s="101"/>
      <c r="TAU264" s="101"/>
      <c r="TAV264" s="101"/>
      <c r="TAW264" s="101"/>
      <c r="TAX264" s="101"/>
      <c r="TAY264" s="101"/>
      <c r="TAZ264" s="101"/>
      <c r="TBA264" s="101"/>
      <c r="TBB264" s="101"/>
      <c r="TBC264" s="101"/>
      <c r="TBD264" s="101"/>
      <c r="TBE264" s="101"/>
      <c r="TBF264" s="101"/>
      <c r="TBG264" s="101"/>
      <c r="TBH264" s="101"/>
      <c r="TBI264" s="101"/>
      <c r="TBJ264" s="101"/>
      <c r="TBK264" s="101"/>
      <c r="TBL264" s="101"/>
      <c r="TBM264" s="101"/>
      <c r="TBN264" s="101"/>
      <c r="TBO264" s="101"/>
      <c r="TBP264" s="101"/>
      <c r="TBQ264" s="101"/>
      <c r="TBR264" s="101"/>
      <c r="TBS264" s="101"/>
      <c r="TBT264" s="101"/>
      <c r="TBU264" s="101"/>
      <c r="TBV264" s="101"/>
      <c r="TBW264" s="101"/>
      <c r="TBX264" s="101"/>
      <c r="TBY264" s="101"/>
      <c r="TBZ264" s="101"/>
      <c r="TCA264" s="101"/>
      <c r="TCB264" s="101"/>
      <c r="TCC264" s="101"/>
      <c r="TCD264" s="101"/>
      <c r="TCE264" s="101"/>
      <c r="TCF264" s="101"/>
      <c r="TCG264" s="101"/>
      <c r="TCH264" s="101"/>
      <c r="TCI264" s="101"/>
      <c r="TCJ264" s="101"/>
      <c r="TCK264" s="101"/>
      <c r="TCL264" s="101"/>
      <c r="TCM264" s="101"/>
      <c r="TCN264" s="101"/>
      <c r="TCO264" s="101"/>
      <c r="TCP264" s="101"/>
      <c r="TCQ264" s="101"/>
      <c r="TCR264" s="101"/>
      <c r="TCS264" s="101"/>
      <c r="TCT264" s="101"/>
      <c r="TCU264" s="101"/>
      <c r="TCV264" s="101"/>
      <c r="TCW264" s="101"/>
      <c r="TCX264" s="101"/>
      <c r="TCY264" s="101"/>
      <c r="TCZ264" s="101"/>
      <c r="TDA264" s="101"/>
      <c r="TDB264" s="101"/>
      <c r="TDC264" s="101"/>
      <c r="TDD264" s="101"/>
      <c r="TDE264" s="101"/>
      <c r="TDF264" s="101"/>
      <c r="TDG264" s="101"/>
      <c r="TDH264" s="101"/>
      <c r="TDI264" s="101"/>
      <c r="TDJ264" s="101"/>
      <c r="TDK264" s="101"/>
      <c r="TDL264" s="101"/>
      <c r="TDM264" s="101"/>
      <c r="TDN264" s="101"/>
      <c r="TDO264" s="101"/>
      <c r="TDP264" s="101"/>
      <c r="TDQ264" s="101"/>
      <c r="TDR264" s="101"/>
      <c r="TDS264" s="101"/>
      <c r="TDT264" s="101"/>
      <c r="TDU264" s="101"/>
      <c r="TDV264" s="101"/>
      <c r="TDW264" s="101"/>
      <c r="TDX264" s="101"/>
      <c r="TDY264" s="101"/>
      <c r="TDZ264" s="101"/>
      <c r="TEA264" s="101"/>
      <c r="TEB264" s="101"/>
      <c r="TEC264" s="101"/>
      <c r="TED264" s="101"/>
      <c r="TEE264" s="101"/>
      <c r="TEF264" s="101"/>
      <c r="TEG264" s="101"/>
      <c r="TEH264" s="101"/>
      <c r="TEI264" s="101"/>
      <c r="TEJ264" s="101"/>
      <c r="TEK264" s="101"/>
      <c r="TEL264" s="101"/>
      <c r="TEM264" s="101"/>
      <c r="TEN264" s="101"/>
      <c r="TEO264" s="101"/>
      <c r="TEP264" s="101"/>
      <c r="TEQ264" s="101"/>
      <c r="TER264" s="101"/>
      <c r="TES264" s="101"/>
      <c r="TET264" s="101"/>
      <c r="TEU264" s="101"/>
      <c r="TEV264" s="101"/>
      <c r="TEW264" s="101"/>
      <c r="TEX264" s="101"/>
      <c r="TEY264" s="101"/>
      <c r="TEZ264" s="101"/>
      <c r="TFA264" s="101"/>
      <c r="TFB264" s="101"/>
      <c r="TFC264" s="101"/>
      <c r="TFD264" s="101"/>
      <c r="TFE264" s="101"/>
      <c r="TFF264" s="101"/>
      <c r="TFG264" s="101"/>
      <c r="TFH264" s="101"/>
      <c r="TFI264" s="101"/>
      <c r="TFJ264" s="101"/>
      <c r="TFK264" s="101"/>
      <c r="TFL264" s="101"/>
      <c r="TFM264" s="101"/>
      <c r="TFN264" s="101"/>
      <c r="TFO264" s="101"/>
      <c r="TFP264" s="101"/>
      <c r="TFQ264" s="101"/>
      <c r="TFR264" s="101"/>
      <c r="TFS264" s="101"/>
      <c r="TFT264" s="101"/>
      <c r="TFU264" s="101"/>
      <c r="TFV264" s="101"/>
      <c r="TFW264" s="101"/>
      <c r="TFX264" s="101"/>
      <c r="TFY264" s="101"/>
      <c r="TFZ264" s="101"/>
      <c r="TGA264" s="101"/>
      <c r="TGB264" s="101"/>
      <c r="TGC264" s="101"/>
      <c r="TGD264" s="101"/>
      <c r="TGE264" s="101"/>
      <c r="TGF264" s="101"/>
      <c r="TGG264" s="101"/>
      <c r="TGH264" s="101"/>
      <c r="TGI264" s="101"/>
      <c r="TGJ264" s="101"/>
      <c r="TGK264" s="101"/>
      <c r="TGL264" s="101"/>
      <c r="TGM264" s="101"/>
      <c r="TGN264" s="101"/>
      <c r="TGO264" s="101"/>
      <c r="TGP264" s="101"/>
      <c r="TGQ264" s="101"/>
      <c r="TGR264" s="101"/>
      <c r="TGS264" s="101"/>
      <c r="TGT264" s="101"/>
      <c r="TGU264" s="101"/>
      <c r="TGV264" s="101"/>
      <c r="TGW264" s="101"/>
      <c r="TGX264" s="101"/>
      <c r="TGY264" s="101"/>
      <c r="TGZ264" s="101"/>
      <c r="THA264" s="101"/>
      <c r="THB264" s="101"/>
      <c r="THC264" s="101"/>
      <c r="THD264" s="101"/>
      <c r="THE264" s="101"/>
      <c r="THF264" s="101"/>
      <c r="THG264" s="101"/>
      <c r="THH264" s="101"/>
      <c r="THI264" s="101"/>
      <c r="THJ264" s="101"/>
      <c r="THK264" s="101"/>
      <c r="THL264" s="101"/>
      <c r="THM264" s="101"/>
      <c r="THN264" s="101"/>
      <c r="THO264" s="101"/>
      <c r="THP264" s="101"/>
      <c r="THQ264" s="101"/>
      <c r="THR264" s="101"/>
      <c r="THS264" s="101"/>
      <c r="THT264" s="101"/>
      <c r="THU264" s="101"/>
      <c r="THV264" s="101"/>
      <c r="THW264" s="101"/>
      <c r="THX264" s="101"/>
      <c r="THY264" s="101"/>
      <c r="THZ264" s="101"/>
      <c r="TIA264" s="101"/>
      <c r="TIB264" s="101"/>
      <c r="TIC264" s="101"/>
      <c r="TID264" s="101"/>
      <c r="TIE264" s="101"/>
      <c r="TIF264" s="101"/>
      <c r="TIG264" s="101"/>
      <c r="TIH264" s="101"/>
      <c r="TII264" s="101"/>
      <c r="TIJ264" s="101"/>
      <c r="TIK264" s="101"/>
      <c r="TIL264" s="101"/>
      <c r="TIM264" s="101"/>
      <c r="TIN264" s="101"/>
      <c r="TIO264" s="101"/>
      <c r="TIP264" s="101"/>
      <c r="TIQ264" s="101"/>
      <c r="TIR264" s="101"/>
      <c r="TIS264" s="101"/>
      <c r="TIT264" s="101"/>
      <c r="TIU264" s="101"/>
      <c r="TIV264" s="101"/>
      <c r="TIW264" s="101"/>
      <c r="TIX264" s="101"/>
      <c r="TIY264" s="101"/>
      <c r="TIZ264" s="101"/>
      <c r="TJA264" s="101"/>
      <c r="TJB264" s="101"/>
      <c r="TJC264" s="101"/>
      <c r="TJD264" s="101"/>
      <c r="TJE264" s="101"/>
      <c r="TJF264" s="101"/>
      <c r="TJG264" s="101"/>
      <c r="TJH264" s="101"/>
      <c r="TJI264" s="101"/>
      <c r="TJJ264" s="101"/>
      <c r="TJK264" s="101"/>
      <c r="TJL264" s="101"/>
      <c r="TJM264" s="101"/>
      <c r="TJN264" s="101"/>
      <c r="TJO264" s="101"/>
      <c r="TJP264" s="101"/>
      <c r="TJQ264" s="101"/>
      <c r="TJR264" s="101"/>
      <c r="TJS264" s="101"/>
      <c r="TJT264" s="101"/>
      <c r="TJU264" s="101"/>
      <c r="TJV264" s="101"/>
      <c r="TJW264" s="101"/>
      <c r="TJX264" s="101"/>
      <c r="TJY264" s="101"/>
      <c r="TJZ264" s="101"/>
      <c r="TKA264" s="101"/>
      <c r="TKB264" s="101"/>
      <c r="TKC264" s="101"/>
      <c r="TKD264" s="101"/>
      <c r="TKE264" s="101"/>
      <c r="TKF264" s="101"/>
      <c r="TKG264" s="101"/>
      <c r="TKH264" s="101"/>
      <c r="TKI264" s="101"/>
      <c r="TKJ264" s="101"/>
      <c r="TKK264" s="101"/>
      <c r="TKL264" s="101"/>
      <c r="TKM264" s="101"/>
      <c r="TKN264" s="101"/>
      <c r="TKO264" s="101"/>
      <c r="TKP264" s="101"/>
      <c r="TKQ264" s="101"/>
      <c r="TKR264" s="101"/>
      <c r="TKS264" s="101"/>
      <c r="TKT264" s="101"/>
      <c r="TKU264" s="101"/>
      <c r="TKV264" s="101"/>
      <c r="TKW264" s="101"/>
      <c r="TKX264" s="101"/>
      <c r="TKY264" s="101"/>
      <c r="TKZ264" s="101"/>
      <c r="TLA264" s="101"/>
      <c r="TLB264" s="101"/>
      <c r="TLC264" s="101"/>
      <c r="TLD264" s="101"/>
      <c r="TLE264" s="101"/>
      <c r="TLF264" s="101"/>
      <c r="TLG264" s="101"/>
      <c r="TLH264" s="101"/>
      <c r="TLI264" s="101"/>
      <c r="TLJ264" s="101"/>
      <c r="TLK264" s="101"/>
      <c r="TLL264" s="101"/>
      <c r="TLM264" s="101"/>
      <c r="TLN264" s="101"/>
      <c r="TLO264" s="101"/>
      <c r="TLP264" s="101"/>
      <c r="TLQ264" s="101"/>
      <c r="TLR264" s="101"/>
      <c r="TLS264" s="101"/>
      <c r="TLT264" s="101"/>
      <c r="TLU264" s="101"/>
      <c r="TLV264" s="101"/>
      <c r="TLW264" s="101"/>
      <c r="TLX264" s="101"/>
      <c r="TLY264" s="101"/>
      <c r="TLZ264" s="101"/>
      <c r="TMA264" s="101"/>
      <c r="TMB264" s="101"/>
      <c r="TMC264" s="101"/>
      <c r="TMD264" s="101"/>
      <c r="TME264" s="101"/>
      <c r="TMF264" s="101"/>
      <c r="TMG264" s="101"/>
      <c r="TMH264" s="101"/>
      <c r="TMI264" s="101"/>
      <c r="TMJ264" s="101"/>
      <c r="TMK264" s="101"/>
      <c r="TML264" s="101"/>
      <c r="TMM264" s="101"/>
      <c r="TMN264" s="101"/>
      <c r="TMO264" s="101"/>
      <c r="TMP264" s="101"/>
      <c r="TMQ264" s="101"/>
      <c r="TMR264" s="101"/>
      <c r="TMS264" s="101"/>
      <c r="TMT264" s="101"/>
      <c r="TMU264" s="101"/>
      <c r="TMV264" s="101"/>
      <c r="TMW264" s="101"/>
      <c r="TMX264" s="101"/>
      <c r="TMY264" s="101"/>
      <c r="TMZ264" s="101"/>
      <c r="TNA264" s="101"/>
      <c r="TNB264" s="101"/>
      <c r="TNC264" s="101"/>
      <c r="TND264" s="101"/>
      <c r="TNE264" s="101"/>
      <c r="TNF264" s="101"/>
      <c r="TNG264" s="101"/>
      <c r="TNH264" s="101"/>
      <c r="TNI264" s="101"/>
      <c r="TNJ264" s="101"/>
      <c r="TNK264" s="101"/>
      <c r="TNL264" s="101"/>
      <c r="TNM264" s="101"/>
      <c r="TNN264" s="101"/>
      <c r="TNO264" s="101"/>
      <c r="TNP264" s="101"/>
      <c r="TNQ264" s="101"/>
      <c r="TNR264" s="101"/>
      <c r="TNS264" s="101"/>
      <c r="TNT264" s="101"/>
      <c r="TNU264" s="101"/>
      <c r="TNV264" s="101"/>
      <c r="TNW264" s="101"/>
      <c r="TNX264" s="101"/>
      <c r="TNY264" s="101"/>
      <c r="TNZ264" s="101"/>
      <c r="TOA264" s="101"/>
      <c r="TOB264" s="101"/>
      <c r="TOC264" s="101"/>
      <c r="TOD264" s="101"/>
      <c r="TOE264" s="101"/>
      <c r="TOF264" s="101"/>
      <c r="TOG264" s="101"/>
      <c r="TOH264" s="101"/>
      <c r="TOI264" s="101"/>
      <c r="TOJ264" s="101"/>
      <c r="TOK264" s="101"/>
      <c r="TOL264" s="101"/>
      <c r="TOM264" s="101"/>
      <c r="TON264" s="101"/>
      <c r="TOO264" s="101"/>
      <c r="TOP264" s="101"/>
      <c r="TOQ264" s="101"/>
      <c r="TOR264" s="101"/>
      <c r="TOS264" s="101"/>
      <c r="TOT264" s="101"/>
      <c r="TOU264" s="101"/>
      <c r="TOV264" s="101"/>
      <c r="TOW264" s="101"/>
      <c r="TOX264" s="101"/>
      <c r="TOY264" s="101"/>
      <c r="TOZ264" s="101"/>
      <c r="TPA264" s="101"/>
      <c r="TPB264" s="101"/>
      <c r="TPC264" s="101"/>
      <c r="TPD264" s="101"/>
      <c r="TPE264" s="101"/>
      <c r="TPF264" s="101"/>
      <c r="TPG264" s="101"/>
      <c r="TPH264" s="101"/>
      <c r="TPI264" s="101"/>
      <c r="TPJ264" s="101"/>
      <c r="TPK264" s="101"/>
      <c r="TPL264" s="101"/>
      <c r="TPM264" s="101"/>
      <c r="TPN264" s="101"/>
      <c r="TPO264" s="101"/>
      <c r="TPP264" s="101"/>
      <c r="TPQ264" s="101"/>
      <c r="TPR264" s="101"/>
      <c r="TPS264" s="101"/>
      <c r="TPT264" s="101"/>
      <c r="TPU264" s="101"/>
      <c r="TPV264" s="101"/>
      <c r="TPW264" s="101"/>
      <c r="TPX264" s="101"/>
      <c r="TPY264" s="101"/>
      <c r="TPZ264" s="101"/>
      <c r="TQA264" s="101"/>
      <c r="TQB264" s="101"/>
      <c r="TQC264" s="101"/>
      <c r="TQD264" s="101"/>
      <c r="TQE264" s="101"/>
      <c r="TQF264" s="101"/>
      <c r="TQG264" s="101"/>
      <c r="TQH264" s="101"/>
      <c r="TQI264" s="101"/>
      <c r="TQJ264" s="101"/>
      <c r="TQK264" s="101"/>
      <c r="TQL264" s="101"/>
      <c r="TQM264" s="101"/>
      <c r="TQN264" s="101"/>
      <c r="TQO264" s="101"/>
      <c r="TQP264" s="101"/>
      <c r="TQQ264" s="101"/>
      <c r="TQR264" s="101"/>
      <c r="TQS264" s="101"/>
      <c r="TQT264" s="101"/>
      <c r="TQU264" s="101"/>
      <c r="TQV264" s="101"/>
      <c r="TQW264" s="101"/>
      <c r="TQX264" s="101"/>
      <c r="TQY264" s="101"/>
      <c r="TQZ264" s="101"/>
      <c r="TRA264" s="101"/>
      <c r="TRB264" s="101"/>
      <c r="TRC264" s="101"/>
      <c r="TRD264" s="101"/>
      <c r="TRE264" s="101"/>
      <c r="TRF264" s="101"/>
      <c r="TRG264" s="101"/>
      <c r="TRH264" s="101"/>
      <c r="TRI264" s="101"/>
      <c r="TRJ264" s="101"/>
      <c r="TRK264" s="101"/>
      <c r="TRL264" s="101"/>
      <c r="TRM264" s="101"/>
      <c r="TRN264" s="101"/>
      <c r="TRO264" s="101"/>
      <c r="TRP264" s="101"/>
      <c r="TRQ264" s="101"/>
      <c r="TRR264" s="101"/>
      <c r="TRS264" s="101"/>
      <c r="TRT264" s="101"/>
      <c r="TRU264" s="101"/>
      <c r="TRV264" s="101"/>
      <c r="TRW264" s="101"/>
      <c r="TRX264" s="101"/>
      <c r="TRY264" s="101"/>
      <c r="TRZ264" s="101"/>
      <c r="TSA264" s="101"/>
      <c r="TSB264" s="101"/>
      <c r="TSC264" s="101"/>
      <c r="TSD264" s="101"/>
      <c r="TSE264" s="101"/>
      <c r="TSF264" s="101"/>
      <c r="TSG264" s="101"/>
      <c r="TSH264" s="101"/>
      <c r="TSI264" s="101"/>
      <c r="TSJ264" s="101"/>
      <c r="TSK264" s="101"/>
      <c r="TSL264" s="101"/>
      <c r="TSM264" s="101"/>
      <c r="TSN264" s="101"/>
      <c r="TSO264" s="101"/>
      <c r="TSP264" s="101"/>
      <c r="TSQ264" s="101"/>
      <c r="TSR264" s="101"/>
      <c r="TSS264" s="101"/>
      <c r="TST264" s="101"/>
      <c r="TSU264" s="101"/>
      <c r="TSV264" s="101"/>
      <c r="TSW264" s="101"/>
      <c r="TSX264" s="101"/>
      <c r="TSY264" s="101"/>
      <c r="TSZ264" s="101"/>
      <c r="TTA264" s="101"/>
      <c r="TTB264" s="101"/>
      <c r="TTC264" s="101"/>
      <c r="TTD264" s="101"/>
      <c r="TTE264" s="101"/>
      <c r="TTF264" s="101"/>
      <c r="TTG264" s="101"/>
      <c r="TTH264" s="101"/>
      <c r="TTI264" s="101"/>
      <c r="TTJ264" s="101"/>
      <c r="TTK264" s="101"/>
      <c r="TTL264" s="101"/>
      <c r="TTM264" s="101"/>
      <c r="TTN264" s="101"/>
      <c r="TTO264" s="101"/>
      <c r="TTP264" s="101"/>
      <c r="TTQ264" s="101"/>
      <c r="TTR264" s="101"/>
      <c r="TTS264" s="101"/>
      <c r="TTT264" s="101"/>
      <c r="TTU264" s="101"/>
      <c r="TTV264" s="101"/>
      <c r="TTW264" s="101"/>
      <c r="TTX264" s="101"/>
      <c r="TTY264" s="101"/>
      <c r="TTZ264" s="101"/>
      <c r="TUA264" s="101"/>
      <c r="TUB264" s="101"/>
      <c r="TUC264" s="101"/>
      <c r="TUD264" s="101"/>
      <c r="TUE264" s="101"/>
      <c r="TUF264" s="101"/>
      <c r="TUG264" s="101"/>
      <c r="TUH264" s="101"/>
      <c r="TUI264" s="101"/>
      <c r="TUJ264" s="101"/>
      <c r="TUK264" s="101"/>
      <c r="TUL264" s="101"/>
      <c r="TUM264" s="101"/>
      <c r="TUN264" s="101"/>
      <c r="TUO264" s="101"/>
      <c r="TUP264" s="101"/>
      <c r="TUQ264" s="101"/>
      <c r="TUR264" s="101"/>
      <c r="TUS264" s="101"/>
      <c r="TUT264" s="101"/>
      <c r="TUU264" s="101"/>
      <c r="TUV264" s="101"/>
      <c r="TUW264" s="101"/>
      <c r="TUX264" s="101"/>
      <c r="TUY264" s="101"/>
      <c r="TUZ264" s="101"/>
      <c r="TVA264" s="101"/>
      <c r="TVB264" s="101"/>
      <c r="TVC264" s="101"/>
      <c r="TVD264" s="101"/>
      <c r="TVE264" s="101"/>
      <c r="TVF264" s="101"/>
      <c r="TVG264" s="101"/>
      <c r="TVH264" s="101"/>
      <c r="TVI264" s="101"/>
      <c r="TVJ264" s="101"/>
      <c r="TVK264" s="101"/>
      <c r="TVL264" s="101"/>
      <c r="TVM264" s="101"/>
      <c r="TVN264" s="101"/>
      <c r="TVO264" s="101"/>
      <c r="TVP264" s="101"/>
      <c r="TVQ264" s="101"/>
      <c r="TVR264" s="101"/>
      <c r="TVS264" s="101"/>
      <c r="TVT264" s="101"/>
      <c r="TVU264" s="101"/>
      <c r="TVV264" s="101"/>
      <c r="TVW264" s="101"/>
      <c r="TVX264" s="101"/>
      <c r="TVY264" s="101"/>
      <c r="TVZ264" s="101"/>
      <c r="TWA264" s="101"/>
      <c r="TWB264" s="101"/>
      <c r="TWC264" s="101"/>
      <c r="TWD264" s="101"/>
      <c r="TWE264" s="101"/>
      <c r="TWF264" s="101"/>
      <c r="TWG264" s="101"/>
      <c r="TWH264" s="101"/>
      <c r="TWI264" s="101"/>
      <c r="TWJ264" s="101"/>
      <c r="TWK264" s="101"/>
      <c r="TWL264" s="101"/>
      <c r="TWM264" s="101"/>
      <c r="TWN264" s="101"/>
      <c r="TWO264" s="101"/>
      <c r="TWP264" s="101"/>
      <c r="TWQ264" s="101"/>
      <c r="TWR264" s="101"/>
      <c r="TWS264" s="101"/>
      <c r="TWT264" s="101"/>
      <c r="TWU264" s="101"/>
      <c r="TWV264" s="101"/>
      <c r="TWW264" s="101"/>
      <c r="TWX264" s="101"/>
      <c r="TWY264" s="101"/>
      <c r="TWZ264" s="101"/>
      <c r="TXA264" s="101"/>
      <c r="TXB264" s="101"/>
      <c r="TXC264" s="101"/>
      <c r="TXD264" s="101"/>
      <c r="TXE264" s="101"/>
      <c r="TXF264" s="101"/>
      <c r="TXG264" s="101"/>
      <c r="TXH264" s="101"/>
      <c r="TXI264" s="101"/>
      <c r="TXJ264" s="101"/>
      <c r="TXK264" s="101"/>
      <c r="TXL264" s="101"/>
      <c r="TXM264" s="101"/>
      <c r="TXN264" s="101"/>
      <c r="TXO264" s="101"/>
      <c r="TXP264" s="101"/>
      <c r="TXQ264" s="101"/>
      <c r="TXR264" s="101"/>
      <c r="TXS264" s="101"/>
      <c r="TXT264" s="101"/>
      <c r="TXU264" s="101"/>
      <c r="TXV264" s="101"/>
      <c r="TXW264" s="101"/>
      <c r="TXX264" s="101"/>
      <c r="TXY264" s="101"/>
      <c r="TXZ264" s="101"/>
      <c r="TYA264" s="101"/>
      <c r="TYB264" s="101"/>
      <c r="TYC264" s="101"/>
      <c r="TYD264" s="101"/>
      <c r="TYE264" s="101"/>
      <c r="TYF264" s="101"/>
      <c r="TYG264" s="101"/>
      <c r="TYH264" s="101"/>
      <c r="TYI264" s="101"/>
      <c r="TYJ264" s="101"/>
      <c r="TYK264" s="101"/>
      <c r="TYL264" s="101"/>
      <c r="TYM264" s="101"/>
      <c r="TYN264" s="101"/>
      <c r="TYO264" s="101"/>
      <c r="TYP264" s="101"/>
      <c r="TYQ264" s="101"/>
      <c r="TYR264" s="101"/>
      <c r="TYS264" s="101"/>
      <c r="TYT264" s="101"/>
      <c r="TYU264" s="101"/>
      <c r="TYV264" s="101"/>
      <c r="TYW264" s="101"/>
      <c r="TYX264" s="101"/>
      <c r="TYY264" s="101"/>
      <c r="TYZ264" s="101"/>
      <c r="TZA264" s="101"/>
      <c r="TZB264" s="101"/>
      <c r="TZC264" s="101"/>
      <c r="TZD264" s="101"/>
      <c r="TZE264" s="101"/>
      <c r="TZF264" s="101"/>
      <c r="TZG264" s="101"/>
      <c r="TZH264" s="101"/>
      <c r="TZI264" s="101"/>
      <c r="TZJ264" s="101"/>
      <c r="TZK264" s="101"/>
      <c r="TZL264" s="101"/>
      <c r="TZM264" s="101"/>
      <c r="TZN264" s="101"/>
      <c r="TZO264" s="101"/>
      <c r="TZP264" s="101"/>
      <c r="TZQ264" s="101"/>
      <c r="TZR264" s="101"/>
      <c r="TZS264" s="101"/>
      <c r="TZT264" s="101"/>
      <c r="TZU264" s="101"/>
      <c r="TZV264" s="101"/>
      <c r="TZW264" s="101"/>
      <c r="TZX264" s="101"/>
      <c r="TZY264" s="101"/>
      <c r="TZZ264" s="101"/>
      <c r="UAA264" s="101"/>
      <c r="UAB264" s="101"/>
      <c r="UAC264" s="101"/>
      <c r="UAD264" s="101"/>
      <c r="UAE264" s="101"/>
      <c r="UAF264" s="101"/>
      <c r="UAG264" s="101"/>
      <c r="UAH264" s="101"/>
      <c r="UAI264" s="101"/>
      <c r="UAJ264" s="101"/>
      <c r="UAK264" s="101"/>
      <c r="UAL264" s="101"/>
      <c r="UAM264" s="101"/>
      <c r="UAN264" s="101"/>
      <c r="UAO264" s="101"/>
      <c r="UAP264" s="101"/>
      <c r="UAQ264" s="101"/>
      <c r="UAR264" s="101"/>
      <c r="UAS264" s="101"/>
      <c r="UAT264" s="101"/>
      <c r="UAU264" s="101"/>
      <c r="UAV264" s="101"/>
      <c r="UAW264" s="101"/>
      <c r="UAX264" s="101"/>
      <c r="UAY264" s="101"/>
      <c r="UAZ264" s="101"/>
      <c r="UBA264" s="101"/>
      <c r="UBB264" s="101"/>
      <c r="UBC264" s="101"/>
      <c r="UBD264" s="101"/>
      <c r="UBE264" s="101"/>
      <c r="UBF264" s="101"/>
      <c r="UBG264" s="101"/>
      <c r="UBH264" s="101"/>
      <c r="UBI264" s="101"/>
      <c r="UBJ264" s="101"/>
      <c r="UBK264" s="101"/>
      <c r="UBL264" s="101"/>
      <c r="UBM264" s="101"/>
      <c r="UBN264" s="101"/>
      <c r="UBO264" s="101"/>
      <c r="UBP264" s="101"/>
      <c r="UBQ264" s="101"/>
      <c r="UBR264" s="101"/>
      <c r="UBS264" s="101"/>
      <c r="UBT264" s="101"/>
      <c r="UBU264" s="101"/>
      <c r="UBV264" s="101"/>
      <c r="UBW264" s="101"/>
      <c r="UBX264" s="101"/>
      <c r="UBY264" s="101"/>
      <c r="UBZ264" s="101"/>
      <c r="UCA264" s="101"/>
      <c r="UCB264" s="101"/>
      <c r="UCC264" s="101"/>
      <c r="UCD264" s="101"/>
      <c r="UCE264" s="101"/>
      <c r="UCF264" s="101"/>
      <c r="UCG264" s="101"/>
      <c r="UCH264" s="101"/>
      <c r="UCI264" s="101"/>
      <c r="UCJ264" s="101"/>
      <c r="UCK264" s="101"/>
      <c r="UCL264" s="101"/>
      <c r="UCM264" s="101"/>
      <c r="UCN264" s="101"/>
      <c r="UCO264" s="101"/>
      <c r="UCP264" s="101"/>
      <c r="UCQ264" s="101"/>
      <c r="UCR264" s="101"/>
      <c r="UCS264" s="101"/>
      <c r="UCT264" s="101"/>
      <c r="UCU264" s="101"/>
      <c r="UCV264" s="101"/>
      <c r="UCW264" s="101"/>
      <c r="UCX264" s="101"/>
      <c r="UCY264" s="101"/>
      <c r="UCZ264" s="101"/>
      <c r="UDA264" s="101"/>
      <c r="UDB264" s="101"/>
      <c r="UDC264" s="101"/>
      <c r="UDD264" s="101"/>
      <c r="UDE264" s="101"/>
      <c r="UDF264" s="101"/>
      <c r="UDG264" s="101"/>
      <c r="UDH264" s="101"/>
      <c r="UDI264" s="101"/>
      <c r="UDJ264" s="101"/>
      <c r="UDK264" s="101"/>
      <c r="UDL264" s="101"/>
      <c r="UDM264" s="101"/>
      <c r="UDN264" s="101"/>
      <c r="UDO264" s="101"/>
      <c r="UDP264" s="101"/>
      <c r="UDQ264" s="101"/>
      <c r="UDR264" s="101"/>
      <c r="UDS264" s="101"/>
      <c r="UDT264" s="101"/>
      <c r="UDU264" s="101"/>
      <c r="UDV264" s="101"/>
      <c r="UDW264" s="101"/>
      <c r="UDX264" s="101"/>
      <c r="UDY264" s="101"/>
      <c r="UDZ264" s="101"/>
      <c r="UEA264" s="101"/>
      <c r="UEB264" s="101"/>
      <c r="UEC264" s="101"/>
      <c r="UED264" s="101"/>
      <c r="UEE264" s="101"/>
      <c r="UEF264" s="101"/>
      <c r="UEG264" s="101"/>
      <c r="UEH264" s="101"/>
      <c r="UEI264" s="101"/>
      <c r="UEJ264" s="101"/>
      <c r="UEK264" s="101"/>
      <c r="UEL264" s="101"/>
      <c r="UEM264" s="101"/>
      <c r="UEN264" s="101"/>
      <c r="UEO264" s="101"/>
      <c r="UEP264" s="101"/>
      <c r="UEQ264" s="101"/>
      <c r="UER264" s="101"/>
      <c r="UES264" s="101"/>
      <c r="UET264" s="101"/>
      <c r="UEU264" s="101"/>
      <c r="UEV264" s="101"/>
      <c r="UEW264" s="101"/>
      <c r="UEX264" s="101"/>
      <c r="UEY264" s="101"/>
      <c r="UEZ264" s="101"/>
      <c r="UFA264" s="101"/>
      <c r="UFB264" s="101"/>
      <c r="UFC264" s="101"/>
      <c r="UFD264" s="101"/>
      <c r="UFE264" s="101"/>
      <c r="UFF264" s="101"/>
      <c r="UFG264" s="101"/>
      <c r="UFH264" s="101"/>
      <c r="UFI264" s="101"/>
      <c r="UFJ264" s="101"/>
      <c r="UFK264" s="101"/>
      <c r="UFL264" s="101"/>
      <c r="UFM264" s="101"/>
      <c r="UFN264" s="101"/>
      <c r="UFO264" s="101"/>
      <c r="UFP264" s="101"/>
      <c r="UFQ264" s="101"/>
      <c r="UFR264" s="101"/>
      <c r="UFS264" s="101"/>
      <c r="UFT264" s="101"/>
      <c r="UFU264" s="101"/>
      <c r="UFV264" s="101"/>
      <c r="UFW264" s="101"/>
      <c r="UFX264" s="101"/>
      <c r="UFY264" s="101"/>
      <c r="UFZ264" s="101"/>
      <c r="UGA264" s="101"/>
      <c r="UGB264" s="101"/>
      <c r="UGC264" s="101"/>
      <c r="UGD264" s="101"/>
      <c r="UGE264" s="101"/>
      <c r="UGF264" s="101"/>
      <c r="UGG264" s="101"/>
      <c r="UGH264" s="101"/>
      <c r="UGI264" s="101"/>
      <c r="UGJ264" s="101"/>
      <c r="UGK264" s="101"/>
      <c r="UGL264" s="101"/>
      <c r="UGM264" s="101"/>
      <c r="UGN264" s="101"/>
      <c r="UGO264" s="101"/>
      <c r="UGP264" s="101"/>
      <c r="UGQ264" s="101"/>
      <c r="UGR264" s="101"/>
      <c r="UGS264" s="101"/>
      <c r="UGT264" s="101"/>
      <c r="UGU264" s="101"/>
      <c r="UGV264" s="101"/>
      <c r="UGW264" s="101"/>
      <c r="UGX264" s="101"/>
      <c r="UGY264" s="101"/>
      <c r="UGZ264" s="101"/>
      <c r="UHA264" s="101"/>
      <c r="UHB264" s="101"/>
      <c r="UHC264" s="101"/>
      <c r="UHD264" s="101"/>
      <c r="UHE264" s="101"/>
      <c r="UHF264" s="101"/>
      <c r="UHG264" s="101"/>
      <c r="UHH264" s="101"/>
      <c r="UHI264" s="101"/>
      <c r="UHJ264" s="101"/>
      <c r="UHK264" s="101"/>
      <c r="UHL264" s="101"/>
      <c r="UHM264" s="101"/>
      <c r="UHN264" s="101"/>
      <c r="UHO264" s="101"/>
      <c r="UHP264" s="101"/>
      <c r="UHQ264" s="101"/>
      <c r="UHR264" s="101"/>
      <c r="UHS264" s="101"/>
      <c r="UHT264" s="101"/>
      <c r="UHU264" s="101"/>
      <c r="UHV264" s="101"/>
      <c r="UHW264" s="101"/>
      <c r="UHX264" s="101"/>
      <c r="UHY264" s="101"/>
      <c r="UHZ264" s="101"/>
      <c r="UIA264" s="101"/>
      <c r="UIB264" s="101"/>
      <c r="UIC264" s="101"/>
      <c r="UID264" s="101"/>
      <c r="UIE264" s="101"/>
      <c r="UIF264" s="101"/>
      <c r="UIG264" s="101"/>
      <c r="UIH264" s="101"/>
      <c r="UII264" s="101"/>
      <c r="UIJ264" s="101"/>
      <c r="UIK264" s="101"/>
      <c r="UIL264" s="101"/>
      <c r="UIM264" s="101"/>
      <c r="UIN264" s="101"/>
      <c r="UIO264" s="101"/>
      <c r="UIP264" s="101"/>
      <c r="UIQ264" s="101"/>
      <c r="UIR264" s="101"/>
      <c r="UIS264" s="101"/>
      <c r="UIT264" s="101"/>
      <c r="UIU264" s="101"/>
      <c r="UIV264" s="101"/>
      <c r="UIW264" s="101"/>
      <c r="UIX264" s="101"/>
      <c r="UIY264" s="101"/>
      <c r="UIZ264" s="101"/>
      <c r="UJA264" s="101"/>
      <c r="UJB264" s="101"/>
      <c r="UJC264" s="101"/>
      <c r="UJD264" s="101"/>
      <c r="UJE264" s="101"/>
      <c r="UJF264" s="101"/>
      <c r="UJG264" s="101"/>
      <c r="UJH264" s="101"/>
      <c r="UJI264" s="101"/>
      <c r="UJJ264" s="101"/>
      <c r="UJK264" s="101"/>
      <c r="UJL264" s="101"/>
      <c r="UJM264" s="101"/>
      <c r="UJN264" s="101"/>
      <c r="UJO264" s="101"/>
      <c r="UJP264" s="101"/>
      <c r="UJQ264" s="101"/>
      <c r="UJR264" s="101"/>
      <c r="UJS264" s="101"/>
      <c r="UJT264" s="101"/>
      <c r="UJU264" s="101"/>
      <c r="UJV264" s="101"/>
      <c r="UJW264" s="101"/>
      <c r="UJX264" s="101"/>
      <c r="UJY264" s="101"/>
      <c r="UJZ264" s="101"/>
      <c r="UKA264" s="101"/>
      <c r="UKB264" s="101"/>
      <c r="UKC264" s="101"/>
      <c r="UKD264" s="101"/>
      <c r="UKE264" s="101"/>
      <c r="UKF264" s="101"/>
      <c r="UKG264" s="101"/>
      <c r="UKH264" s="101"/>
      <c r="UKI264" s="101"/>
      <c r="UKJ264" s="101"/>
      <c r="UKK264" s="101"/>
      <c r="UKL264" s="101"/>
      <c r="UKM264" s="101"/>
      <c r="UKN264" s="101"/>
      <c r="UKO264" s="101"/>
      <c r="UKP264" s="101"/>
      <c r="UKQ264" s="101"/>
      <c r="UKR264" s="101"/>
      <c r="UKS264" s="101"/>
      <c r="UKT264" s="101"/>
      <c r="UKU264" s="101"/>
      <c r="UKV264" s="101"/>
      <c r="UKW264" s="101"/>
      <c r="UKX264" s="101"/>
      <c r="UKY264" s="101"/>
      <c r="UKZ264" s="101"/>
      <c r="ULA264" s="101"/>
      <c r="ULB264" s="101"/>
      <c r="ULC264" s="101"/>
      <c r="ULD264" s="101"/>
      <c r="ULE264" s="101"/>
      <c r="ULF264" s="101"/>
      <c r="ULG264" s="101"/>
      <c r="ULH264" s="101"/>
      <c r="ULI264" s="101"/>
      <c r="ULJ264" s="101"/>
      <c r="ULK264" s="101"/>
      <c r="ULL264" s="101"/>
      <c r="ULM264" s="101"/>
      <c r="ULN264" s="101"/>
      <c r="ULO264" s="101"/>
      <c r="ULP264" s="101"/>
      <c r="ULQ264" s="101"/>
      <c r="ULR264" s="101"/>
      <c r="ULS264" s="101"/>
      <c r="ULT264" s="101"/>
      <c r="ULU264" s="101"/>
      <c r="ULV264" s="101"/>
      <c r="ULW264" s="101"/>
      <c r="ULX264" s="101"/>
      <c r="ULY264" s="101"/>
      <c r="ULZ264" s="101"/>
      <c r="UMA264" s="101"/>
      <c r="UMB264" s="101"/>
      <c r="UMC264" s="101"/>
      <c r="UMD264" s="101"/>
      <c r="UME264" s="101"/>
      <c r="UMF264" s="101"/>
      <c r="UMG264" s="101"/>
      <c r="UMH264" s="101"/>
      <c r="UMI264" s="101"/>
      <c r="UMJ264" s="101"/>
      <c r="UMK264" s="101"/>
      <c r="UML264" s="101"/>
      <c r="UMM264" s="101"/>
      <c r="UMN264" s="101"/>
      <c r="UMO264" s="101"/>
      <c r="UMP264" s="101"/>
      <c r="UMQ264" s="101"/>
      <c r="UMR264" s="101"/>
      <c r="UMS264" s="101"/>
      <c r="UMT264" s="101"/>
      <c r="UMU264" s="101"/>
      <c r="UMV264" s="101"/>
      <c r="UMW264" s="101"/>
      <c r="UMX264" s="101"/>
      <c r="UMY264" s="101"/>
      <c r="UMZ264" s="101"/>
      <c r="UNA264" s="101"/>
      <c r="UNB264" s="101"/>
      <c r="UNC264" s="101"/>
      <c r="UND264" s="101"/>
      <c r="UNE264" s="101"/>
      <c r="UNF264" s="101"/>
      <c r="UNG264" s="101"/>
      <c r="UNH264" s="101"/>
      <c r="UNI264" s="101"/>
      <c r="UNJ264" s="101"/>
      <c r="UNK264" s="101"/>
      <c r="UNL264" s="101"/>
      <c r="UNM264" s="101"/>
      <c r="UNN264" s="101"/>
      <c r="UNO264" s="101"/>
      <c r="UNP264" s="101"/>
      <c r="UNQ264" s="101"/>
      <c r="UNR264" s="101"/>
      <c r="UNS264" s="101"/>
      <c r="UNT264" s="101"/>
      <c r="UNU264" s="101"/>
      <c r="UNV264" s="101"/>
      <c r="UNW264" s="101"/>
      <c r="UNX264" s="101"/>
      <c r="UNY264" s="101"/>
      <c r="UNZ264" s="101"/>
      <c r="UOA264" s="101"/>
      <c r="UOB264" s="101"/>
      <c r="UOC264" s="101"/>
      <c r="UOD264" s="101"/>
      <c r="UOE264" s="101"/>
      <c r="UOF264" s="101"/>
      <c r="UOG264" s="101"/>
      <c r="UOH264" s="101"/>
      <c r="UOI264" s="101"/>
      <c r="UOJ264" s="101"/>
      <c r="UOK264" s="101"/>
      <c r="UOL264" s="101"/>
      <c r="UOM264" s="101"/>
      <c r="UON264" s="101"/>
      <c r="UOO264" s="101"/>
      <c r="UOP264" s="101"/>
      <c r="UOQ264" s="101"/>
      <c r="UOR264" s="101"/>
      <c r="UOS264" s="101"/>
      <c r="UOT264" s="101"/>
      <c r="UOU264" s="101"/>
      <c r="UOV264" s="101"/>
      <c r="UOW264" s="101"/>
      <c r="UOX264" s="101"/>
      <c r="UOY264" s="101"/>
      <c r="UOZ264" s="101"/>
      <c r="UPA264" s="101"/>
      <c r="UPB264" s="101"/>
      <c r="UPC264" s="101"/>
      <c r="UPD264" s="101"/>
      <c r="UPE264" s="101"/>
      <c r="UPF264" s="101"/>
      <c r="UPG264" s="101"/>
      <c r="UPH264" s="101"/>
      <c r="UPI264" s="101"/>
      <c r="UPJ264" s="101"/>
      <c r="UPK264" s="101"/>
      <c r="UPL264" s="101"/>
      <c r="UPM264" s="101"/>
      <c r="UPN264" s="101"/>
      <c r="UPO264" s="101"/>
      <c r="UPP264" s="101"/>
      <c r="UPQ264" s="101"/>
      <c r="UPR264" s="101"/>
      <c r="UPS264" s="101"/>
      <c r="UPT264" s="101"/>
      <c r="UPU264" s="101"/>
      <c r="UPV264" s="101"/>
      <c r="UPW264" s="101"/>
      <c r="UPX264" s="101"/>
      <c r="UPY264" s="101"/>
      <c r="UPZ264" s="101"/>
      <c r="UQA264" s="101"/>
      <c r="UQB264" s="101"/>
      <c r="UQC264" s="101"/>
      <c r="UQD264" s="101"/>
      <c r="UQE264" s="101"/>
      <c r="UQF264" s="101"/>
      <c r="UQG264" s="101"/>
      <c r="UQH264" s="101"/>
      <c r="UQI264" s="101"/>
      <c r="UQJ264" s="101"/>
      <c r="UQK264" s="101"/>
      <c r="UQL264" s="101"/>
      <c r="UQM264" s="101"/>
      <c r="UQN264" s="101"/>
      <c r="UQO264" s="101"/>
      <c r="UQP264" s="101"/>
      <c r="UQQ264" s="101"/>
      <c r="UQR264" s="101"/>
      <c r="UQS264" s="101"/>
      <c r="UQT264" s="101"/>
      <c r="UQU264" s="101"/>
      <c r="UQV264" s="101"/>
      <c r="UQW264" s="101"/>
      <c r="UQX264" s="101"/>
      <c r="UQY264" s="101"/>
      <c r="UQZ264" s="101"/>
      <c r="URA264" s="101"/>
      <c r="URB264" s="101"/>
      <c r="URC264" s="101"/>
      <c r="URD264" s="101"/>
      <c r="URE264" s="101"/>
      <c r="URF264" s="101"/>
      <c r="URG264" s="101"/>
      <c r="URH264" s="101"/>
      <c r="URI264" s="101"/>
      <c r="URJ264" s="101"/>
      <c r="URK264" s="101"/>
      <c r="URL264" s="101"/>
      <c r="URM264" s="101"/>
      <c r="URN264" s="101"/>
      <c r="URO264" s="101"/>
      <c r="URP264" s="101"/>
      <c r="URQ264" s="101"/>
      <c r="URR264" s="101"/>
      <c r="URS264" s="101"/>
      <c r="URT264" s="101"/>
      <c r="URU264" s="101"/>
      <c r="URV264" s="101"/>
      <c r="URW264" s="101"/>
      <c r="URX264" s="101"/>
      <c r="URY264" s="101"/>
      <c r="URZ264" s="101"/>
      <c r="USA264" s="101"/>
      <c r="USB264" s="101"/>
      <c r="USC264" s="101"/>
      <c r="USD264" s="101"/>
      <c r="USE264" s="101"/>
      <c r="USF264" s="101"/>
      <c r="USG264" s="101"/>
      <c r="USH264" s="101"/>
      <c r="USI264" s="101"/>
      <c r="USJ264" s="101"/>
      <c r="USK264" s="101"/>
      <c r="USL264" s="101"/>
      <c r="USM264" s="101"/>
      <c r="USN264" s="101"/>
      <c r="USO264" s="101"/>
      <c r="USP264" s="101"/>
      <c r="USQ264" s="101"/>
      <c r="USR264" s="101"/>
      <c r="USS264" s="101"/>
      <c r="UST264" s="101"/>
      <c r="USU264" s="101"/>
      <c r="USV264" s="101"/>
      <c r="USW264" s="101"/>
      <c r="USX264" s="101"/>
      <c r="USY264" s="101"/>
      <c r="USZ264" s="101"/>
      <c r="UTA264" s="101"/>
      <c r="UTB264" s="101"/>
      <c r="UTC264" s="101"/>
      <c r="UTD264" s="101"/>
      <c r="UTE264" s="101"/>
      <c r="UTF264" s="101"/>
      <c r="UTG264" s="101"/>
      <c r="UTH264" s="101"/>
      <c r="UTI264" s="101"/>
      <c r="UTJ264" s="101"/>
      <c r="UTK264" s="101"/>
      <c r="UTL264" s="101"/>
      <c r="UTM264" s="101"/>
      <c r="UTN264" s="101"/>
      <c r="UTO264" s="101"/>
      <c r="UTP264" s="101"/>
      <c r="UTQ264" s="101"/>
      <c r="UTR264" s="101"/>
      <c r="UTS264" s="101"/>
      <c r="UTT264" s="101"/>
      <c r="UTU264" s="101"/>
      <c r="UTV264" s="101"/>
      <c r="UTW264" s="101"/>
      <c r="UTX264" s="101"/>
      <c r="UTY264" s="101"/>
      <c r="UTZ264" s="101"/>
      <c r="UUA264" s="101"/>
      <c r="UUB264" s="101"/>
      <c r="UUC264" s="101"/>
      <c r="UUD264" s="101"/>
      <c r="UUE264" s="101"/>
      <c r="UUF264" s="101"/>
      <c r="UUG264" s="101"/>
      <c r="UUH264" s="101"/>
      <c r="UUI264" s="101"/>
      <c r="UUJ264" s="101"/>
      <c r="UUK264" s="101"/>
      <c r="UUL264" s="101"/>
      <c r="UUM264" s="101"/>
      <c r="UUN264" s="101"/>
      <c r="UUO264" s="101"/>
      <c r="UUP264" s="101"/>
      <c r="UUQ264" s="101"/>
      <c r="UUR264" s="101"/>
      <c r="UUS264" s="101"/>
      <c r="UUT264" s="101"/>
      <c r="UUU264" s="101"/>
      <c r="UUV264" s="101"/>
      <c r="UUW264" s="101"/>
      <c r="UUX264" s="101"/>
      <c r="UUY264" s="101"/>
      <c r="UUZ264" s="101"/>
      <c r="UVA264" s="101"/>
      <c r="UVB264" s="101"/>
      <c r="UVC264" s="101"/>
      <c r="UVD264" s="101"/>
      <c r="UVE264" s="101"/>
      <c r="UVF264" s="101"/>
      <c r="UVG264" s="101"/>
      <c r="UVH264" s="101"/>
      <c r="UVI264" s="101"/>
      <c r="UVJ264" s="101"/>
      <c r="UVK264" s="101"/>
      <c r="UVL264" s="101"/>
      <c r="UVM264" s="101"/>
      <c r="UVN264" s="101"/>
      <c r="UVO264" s="101"/>
      <c r="UVP264" s="101"/>
      <c r="UVQ264" s="101"/>
      <c r="UVR264" s="101"/>
      <c r="UVS264" s="101"/>
      <c r="UVT264" s="101"/>
      <c r="UVU264" s="101"/>
      <c r="UVV264" s="101"/>
      <c r="UVW264" s="101"/>
      <c r="UVX264" s="101"/>
      <c r="UVY264" s="101"/>
      <c r="UVZ264" s="101"/>
      <c r="UWA264" s="101"/>
      <c r="UWB264" s="101"/>
      <c r="UWC264" s="101"/>
      <c r="UWD264" s="101"/>
      <c r="UWE264" s="101"/>
      <c r="UWF264" s="101"/>
      <c r="UWG264" s="101"/>
      <c r="UWH264" s="101"/>
      <c r="UWI264" s="101"/>
      <c r="UWJ264" s="101"/>
      <c r="UWK264" s="101"/>
      <c r="UWL264" s="101"/>
      <c r="UWM264" s="101"/>
      <c r="UWN264" s="101"/>
      <c r="UWO264" s="101"/>
      <c r="UWP264" s="101"/>
      <c r="UWQ264" s="101"/>
      <c r="UWR264" s="101"/>
      <c r="UWS264" s="101"/>
      <c r="UWT264" s="101"/>
      <c r="UWU264" s="101"/>
      <c r="UWV264" s="101"/>
      <c r="UWW264" s="101"/>
      <c r="UWX264" s="101"/>
      <c r="UWY264" s="101"/>
      <c r="UWZ264" s="101"/>
      <c r="UXA264" s="101"/>
      <c r="UXB264" s="101"/>
      <c r="UXC264" s="101"/>
      <c r="UXD264" s="101"/>
      <c r="UXE264" s="101"/>
      <c r="UXF264" s="101"/>
      <c r="UXG264" s="101"/>
      <c r="UXH264" s="101"/>
      <c r="UXI264" s="101"/>
      <c r="UXJ264" s="101"/>
      <c r="UXK264" s="101"/>
      <c r="UXL264" s="101"/>
      <c r="UXM264" s="101"/>
      <c r="UXN264" s="101"/>
      <c r="UXO264" s="101"/>
      <c r="UXP264" s="101"/>
      <c r="UXQ264" s="101"/>
      <c r="UXR264" s="101"/>
      <c r="UXS264" s="101"/>
      <c r="UXT264" s="101"/>
      <c r="UXU264" s="101"/>
      <c r="UXV264" s="101"/>
      <c r="UXW264" s="101"/>
      <c r="UXX264" s="101"/>
      <c r="UXY264" s="101"/>
      <c r="UXZ264" s="101"/>
      <c r="UYA264" s="101"/>
      <c r="UYB264" s="101"/>
      <c r="UYC264" s="101"/>
      <c r="UYD264" s="101"/>
      <c r="UYE264" s="101"/>
      <c r="UYF264" s="101"/>
      <c r="UYG264" s="101"/>
      <c r="UYH264" s="101"/>
      <c r="UYI264" s="101"/>
      <c r="UYJ264" s="101"/>
      <c r="UYK264" s="101"/>
      <c r="UYL264" s="101"/>
      <c r="UYM264" s="101"/>
      <c r="UYN264" s="101"/>
      <c r="UYO264" s="101"/>
      <c r="UYP264" s="101"/>
      <c r="UYQ264" s="101"/>
      <c r="UYR264" s="101"/>
      <c r="UYS264" s="101"/>
      <c r="UYT264" s="101"/>
      <c r="UYU264" s="101"/>
      <c r="UYV264" s="101"/>
      <c r="UYW264" s="101"/>
      <c r="UYX264" s="101"/>
      <c r="UYY264" s="101"/>
      <c r="UYZ264" s="101"/>
      <c r="UZA264" s="101"/>
      <c r="UZB264" s="101"/>
      <c r="UZC264" s="101"/>
      <c r="UZD264" s="101"/>
      <c r="UZE264" s="101"/>
      <c r="UZF264" s="101"/>
      <c r="UZG264" s="101"/>
      <c r="UZH264" s="101"/>
      <c r="UZI264" s="101"/>
      <c r="UZJ264" s="101"/>
      <c r="UZK264" s="101"/>
      <c r="UZL264" s="101"/>
      <c r="UZM264" s="101"/>
      <c r="UZN264" s="101"/>
      <c r="UZO264" s="101"/>
      <c r="UZP264" s="101"/>
      <c r="UZQ264" s="101"/>
      <c r="UZR264" s="101"/>
      <c r="UZS264" s="101"/>
      <c r="UZT264" s="101"/>
      <c r="UZU264" s="101"/>
      <c r="UZV264" s="101"/>
      <c r="UZW264" s="101"/>
      <c r="UZX264" s="101"/>
      <c r="UZY264" s="101"/>
      <c r="UZZ264" s="101"/>
      <c r="VAA264" s="101"/>
      <c r="VAB264" s="101"/>
      <c r="VAC264" s="101"/>
      <c r="VAD264" s="101"/>
      <c r="VAE264" s="101"/>
      <c r="VAF264" s="101"/>
      <c r="VAG264" s="101"/>
      <c r="VAH264" s="101"/>
      <c r="VAI264" s="101"/>
      <c r="VAJ264" s="101"/>
      <c r="VAK264" s="101"/>
      <c r="VAL264" s="101"/>
      <c r="VAM264" s="101"/>
      <c r="VAN264" s="101"/>
      <c r="VAO264" s="101"/>
      <c r="VAP264" s="101"/>
      <c r="VAQ264" s="101"/>
      <c r="VAR264" s="101"/>
      <c r="VAS264" s="101"/>
      <c r="VAT264" s="101"/>
      <c r="VAU264" s="101"/>
      <c r="VAV264" s="101"/>
      <c r="VAW264" s="101"/>
      <c r="VAX264" s="101"/>
      <c r="VAY264" s="101"/>
      <c r="VAZ264" s="101"/>
      <c r="VBA264" s="101"/>
      <c r="VBB264" s="101"/>
      <c r="VBC264" s="101"/>
      <c r="VBD264" s="101"/>
      <c r="VBE264" s="101"/>
      <c r="VBF264" s="101"/>
      <c r="VBG264" s="101"/>
      <c r="VBH264" s="101"/>
      <c r="VBI264" s="101"/>
      <c r="VBJ264" s="101"/>
      <c r="VBK264" s="101"/>
      <c r="VBL264" s="101"/>
      <c r="VBM264" s="101"/>
      <c r="VBN264" s="101"/>
      <c r="VBO264" s="101"/>
      <c r="VBP264" s="101"/>
      <c r="VBQ264" s="101"/>
      <c r="VBR264" s="101"/>
      <c r="VBS264" s="101"/>
      <c r="VBT264" s="101"/>
      <c r="VBU264" s="101"/>
      <c r="VBV264" s="101"/>
      <c r="VBW264" s="101"/>
      <c r="VBX264" s="101"/>
      <c r="VBY264" s="101"/>
      <c r="VBZ264" s="101"/>
      <c r="VCA264" s="101"/>
      <c r="VCB264" s="101"/>
      <c r="VCC264" s="101"/>
      <c r="VCD264" s="101"/>
      <c r="VCE264" s="101"/>
      <c r="VCF264" s="101"/>
      <c r="VCG264" s="101"/>
      <c r="VCH264" s="101"/>
      <c r="VCI264" s="101"/>
      <c r="VCJ264" s="101"/>
      <c r="VCK264" s="101"/>
      <c r="VCL264" s="101"/>
      <c r="VCM264" s="101"/>
      <c r="VCN264" s="101"/>
      <c r="VCO264" s="101"/>
      <c r="VCP264" s="101"/>
      <c r="VCQ264" s="101"/>
      <c r="VCR264" s="101"/>
      <c r="VCS264" s="101"/>
      <c r="VCT264" s="101"/>
      <c r="VCU264" s="101"/>
      <c r="VCV264" s="101"/>
      <c r="VCW264" s="101"/>
      <c r="VCX264" s="101"/>
      <c r="VCY264" s="101"/>
      <c r="VCZ264" s="101"/>
      <c r="VDA264" s="101"/>
      <c r="VDB264" s="101"/>
      <c r="VDC264" s="101"/>
      <c r="VDD264" s="101"/>
      <c r="VDE264" s="101"/>
      <c r="VDF264" s="101"/>
      <c r="VDG264" s="101"/>
      <c r="VDH264" s="101"/>
      <c r="VDI264" s="101"/>
      <c r="VDJ264" s="101"/>
      <c r="VDK264" s="101"/>
      <c r="VDL264" s="101"/>
      <c r="VDM264" s="101"/>
      <c r="VDN264" s="101"/>
      <c r="VDO264" s="101"/>
      <c r="VDP264" s="101"/>
      <c r="VDQ264" s="101"/>
      <c r="VDR264" s="101"/>
      <c r="VDS264" s="101"/>
      <c r="VDT264" s="101"/>
      <c r="VDU264" s="101"/>
      <c r="VDV264" s="101"/>
      <c r="VDW264" s="101"/>
      <c r="VDX264" s="101"/>
      <c r="VDY264" s="101"/>
      <c r="VDZ264" s="101"/>
      <c r="VEA264" s="101"/>
      <c r="VEB264" s="101"/>
      <c r="VEC264" s="101"/>
      <c r="VED264" s="101"/>
      <c r="VEE264" s="101"/>
      <c r="VEF264" s="101"/>
      <c r="VEG264" s="101"/>
      <c r="VEH264" s="101"/>
      <c r="VEI264" s="101"/>
      <c r="VEJ264" s="101"/>
      <c r="VEK264" s="101"/>
      <c r="VEL264" s="101"/>
      <c r="VEM264" s="101"/>
      <c r="VEN264" s="101"/>
      <c r="VEO264" s="101"/>
      <c r="VEP264" s="101"/>
      <c r="VEQ264" s="101"/>
      <c r="VER264" s="101"/>
      <c r="VES264" s="101"/>
      <c r="VET264" s="101"/>
      <c r="VEU264" s="101"/>
      <c r="VEV264" s="101"/>
      <c r="VEW264" s="101"/>
      <c r="VEX264" s="101"/>
      <c r="VEY264" s="101"/>
      <c r="VEZ264" s="101"/>
      <c r="VFA264" s="101"/>
      <c r="VFB264" s="101"/>
      <c r="VFC264" s="101"/>
      <c r="VFD264" s="101"/>
      <c r="VFE264" s="101"/>
      <c r="VFF264" s="101"/>
      <c r="VFG264" s="101"/>
      <c r="VFH264" s="101"/>
      <c r="VFI264" s="101"/>
      <c r="VFJ264" s="101"/>
      <c r="VFK264" s="101"/>
      <c r="VFL264" s="101"/>
      <c r="VFM264" s="101"/>
      <c r="VFN264" s="101"/>
      <c r="VFO264" s="101"/>
      <c r="VFP264" s="101"/>
      <c r="VFQ264" s="101"/>
      <c r="VFR264" s="101"/>
      <c r="VFS264" s="101"/>
      <c r="VFT264" s="101"/>
      <c r="VFU264" s="101"/>
      <c r="VFV264" s="101"/>
      <c r="VFW264" s="101"/>
      <c r="VFX264" s="101"/>
      <c r="VFY264" s="101"/>
      <c r="VFZ264" s="101"/>
      <c r="VGA264" s="101"/>
      <c r="VGB264" s="101"/>
      <c r="VGC264" s="101"/>
      <c r="VGD264" s="101"/>
      <c r="VGE264" s="101"/>
      <c r="VGF264" s="101"/>
      <c r="VGG264" s="101"/>
      <c r="VGH264" s="101"/>
      <c r="VGI264" s="101"/>
      <c r="VGJ264" s="101"/>
      <c r="VGK264" s="101"/>
      <c r="VGL264" s="101"/>
      <c r="VGM264" s="101"/>
      <c r="VGN264" s="101"/>
      <c r="VGO264" s="101"/>
      <c r="VGP264" s="101"/>
      <c r="VGQ264" s="101"/>
      <c r="VGR264" s="101"/>
      <c r="VGS264" s="101"/>
      <c r="VGT264" s="101"/>
      <c r="VGU264" s="101"/>
      <c r="VGV264" s="101"/>
      <c r="VGW264" s="101"/>
      <c r="VGX264" s="101"/>
      <c r="VGY264" s="101"/>
      <c r="VGZ264" s="101"/>
      <c r="VHA264" s="101"/>
      <c r="VHB264" s="101"/>
      <c r="VHC264" s="101"/>
      <c r="VHD264" s="101"/>
      <c r="VHE264" s="101"/>
      <c r="VHF264" s="101"/>
      <c r="VHG264" s="101"/>
      <c r="VHH264" s="101"/>
      <c r="VHI264" s="101"/>
      <c r="VHJ264" s="101"/>
      <c r="VHK264" s="101"/>
      <c r="VHL264" s="101"/>
      <c r="VHM264" s="101"/>
      <c r="VHN264" s="101"/>
      <c r="VHO264" s="101"/>
      <c r="VHP264" s="101"/>
      <c r="VHQ264" s="101"/>
      <c r="VHR264" s="101"/>
      <c r="VHS264" s="101"/>
      <c r="VHT264" s="101"/>
      <c r="VHU264" s="101"/>
      <c r="VHV264" s="101"/>
      <c r="VHW264" s="101"/>
      <c r="VHX264" s="101"/>
      <c r="VHY264" s="101"/>
      <c r="VHZ264" s="101"/>
      <c r="VIA264" s="101"/>
      <c r="VIB264" s="101"/>
      <c r="VIC264" s="101"/>
      <c r="VID264" s="101"/>
      <c r="VIE264" s="101"/>
      <c r="VIF264" s="101"/>
      <c r="VIG264" s="101"/>
      <c r="VIH264" s="101"/>
      <c r="VII264" s="101"/>
      <c r="VIJ264" s="101"/>
      <c r="VIK264" s="101"/>
      <c r="VIL264" s="101"/>
      <c r="VIM264" s="101"/>
      <c r="VIN264" s="101"/>
      <c r="VIO264" s="101"/>
      <c r="VIP264" s="101"/>
      <c r="VIQ264" s="101"/>
      <c r="VIR264" s="101"/>
      <c r="VIS264" s="101"/>
      <c r="VIT264" s="101"/>
      <c r="VIU264" s="101"/>
      <c r="VIV264" s="101"/>
      <c r="VIW264" s="101"/>
      <c r="VIX264" s="101"/>
      <c r="VIY264" s="101"/>
      <c r="VIZ264" s="101"/>
      <c r="VJA264" s="101"/>
      <c r="VJB264" s="101"/>
      <c r="VJC264" s="101"/>
      <c r="VJD264" s="101"/>
      <c r="VJE264" s="101"/>
      <c r="VJF264" s="101"/>
      <c r="VJG264" s="101"/>
      <c r="VJH264" s="101"/>
      <c r="VJI264" s="101"/>
      <c r="VJJ264" s="101"/>
      <c r="VJK264" s="101"/>
      <c r="VJL264" s="101"/>
      <c r="VJM264" s="101"/>
      <c r="VJN264" s="101"/>
      <c r="VJO264" s="101"/>
      <c r="VJP264" s="101"/>
      <c r="VJQ264" s="101"/>
      <c r="VJR264" s="101"/>
      <c r="VJS264" s="101"/>
      <c r="VJT264" s="101"/>
      <c r="VJU264" s="101"/>
      <c r="VJV264" s="101"/>
      <c r="VJW264" s="101"/>
      <c r="VJX264" s="101"/>
      <c r="VJY264" s="101"/>
      <c r="VJZ264" s="101"/>
      <c r="VKA264" s="101"/>
      <c r="VKB264" s="101"/>
      <c r="VKC264" s="101"/>
      <c r="VKD264" s="101"/>
      <c r="VKE264" s="101"/>
      <c r="VKF264" s="101"/>
      <c r="VKG264" s="101"/>
      <c r="VKH264" s="101"/>
      <c r="VKI264" s="101"/>
      <c r="VKJ264" s="101"/>
      <c r="VKK264" s="101"/>
      <c r="VKL264" s="101"/>
      <c r="VKM264" s="101"/>
      <c r="VKN264" s="101"/>
      <c r="VKO264" s="101"/>
      <c r="VKP264" s="101"/>
      <c r="VKQ264" s="101"/>
      <c r="VKR264" s="101"/>
      <c r="VKS264" s="101"/>
      <c r="VKT264" s="101"/>
      <c r="VKU264" s="101"/>
      <c r="VKV264" s="101"/>
      <c r="VKW264" s="101"/>
      <c r="VKX264" s="101"/>
      <c r="VKY264" s="101"/>
      <c r="VKZ264" s="101"/>
      <c r="VLA264" s="101"/>
      <c r="VLB264" s="101"/>
      <c r="VLC264" s="101"/>
      <c r="VLD264" s="101"/>
      <c r="VLE264" s="101"/>
      <c r="VLF264" s="101"/>
      <c r="VLG264" s="101"/>
      <c r="VLH264" s="101"/>
      <c r="VLI264" s="101"/>
      <c r="VLJ264" s="101"/>
      <c r="VLK264" s="101"/>
      <c r="VLL264" s="101"/>
      <c r="VLM264" s="101"/>
      <c r="VLN264" s="101"/>
      <c r="VLO264" s="101"/>
      <c r="VLP264" s="101"/>
      <c r="VLQ264" s="101"/>
      <c r="VLR264" s="101"/>
      <c r="VLS264" s="101"/>
      <c r="VLT264" s="101"/>
      <c r="VLU264" s="101"/>
      <c r="VLV264" s="101"/>
      <c r="VLW264" s="101"/>
      <c r="VLX264" s="101"/>
      <c r="VLY264" s="101"/>
      <c r="VLZ264" s="101"/>
      <c r="VMA264" s="101"/>
      <c r="VMB264" s="101"/>
      <c r="VMC264" s="101"/>
      <c r="VMD264" s="101"/>
      <c r="VME264" s="101"/>
      <c r="VMF264" s="101"/>
      <c r="VMG264" s="101"/>
      <c r="VMH264" s="101"/>
      <c r="VMI264" s="101"/>
      <c r="VMJ264" s="101"/>
      <c r="VMK264" s="101"/>
      <c r="VML264" s="101"/>
      <c r="VMM264" s="101"/>
      <c r="VMN264" s="101"/>
      <c r="VMO264" s="101"/>
      <c r="VMP264" s="101"/>
      <c r="VMQ264" s="101"/>
      <c r="VMR264" s="101"/>
      <c r="VMS264" s="101"/>
      <c r="VMT264" s="101"/>
      <c r="VMU264" s="101"/>
      <c r="VMV264" s="101"/>
      <c r="VMW264" s="101"/>
      <c r="VMX264" s="101"/>
      <c r="VMY264" s="101"/>
      <c r="VMZ264" s="101"/>
      <c r="VNA264" s="101"/>
      <c r="VNB264" s="101"/>
      <c r="VNC264" s="101"/>
      <c r="VND264" s="101"/>
      <c r="VNE264" s="101"/>
      <c r="VNF264" s="101"/>
      <c r="VNG264" s="101"/>
      <c r="VNH264" s="101"/>
      <c r="VNI264" s="101"/>
      <c r="VNJ264" s="101"/>
      <c r="VNK264" s="101"/>
      <c r="VNL264" s="101"/>
      <c r="VNM264" s="101"/>
      <c r="VNN264" s="101"/>
      <c r="VNO264" s="101"/>
      <c r="VNP264" s="101"/>
      <c r="VNQ264" s="101"/>
      <c r="VNR264" s="101"/>
      <c r="VNS264" s="101"/>
      <c r="VNT264" s="101"/>
      <c r="VNU264" s="101"/>
      <c r="VNV264" s="101"/>
      <c r="VNW264" s="101"/>
      <c r="VNX264" s="101"/>
      <c r="VNY264" s="101"/>
      <c r="VNZ264" s="101"/>
      <c r="VOA264" s="101"/>
      <c r="VOB264" s="101"/>
      <c r="VOC264" s="101"/>
      <c r="VOD264" s="101"/>
      <c r="VOE264" s="101"/>
      <c r="VOF264" s="101"/>
      <c r="VOG264" s="101"/>
      <c r="VOH264" s="101"/>
      <c r="VOI264" s="101"/>
      <c r="VOJ264" s="101"/>
      <c r="VOK264" s="101"/>
      <c r="VOL264" s="101"/>
      <c r="VOM264" s="101"/>
      <c r="VON264" s="101"/>
      <c r="VOO264" s="101"/>
      <c r="VOP264" s="101"/>
      <c r="VOQ264" s="101"/>
      <c r="VOR264" s="101"/>
      <c r="VOS264" s="101"/>
      <c r="VOT264" s="101"/>
      <c r="VOU264" s="101"/>
      <c r="VOV264" s="101"/>
      <c r="VOW264" s="101"/>
      <c r="VOX264" s="101"/>
      <c r="VOY264" s="101"/>
      <c r="VOZ264" s="101"/>
      <c r="VPA264" s="101"/>
      <c r="VPB264" s="101"/>
      <c r="VPC264" s="101"/>
      <c r="VPD264" s="101"/>
      <c r="VPE264" s="101"/>
      <c r="VPF264" s="101"/>
      <c r="VPG264" s="101"/>
      <c r="VPH264" s="101"/>
      <c r="VPI264" s="101"/>
      <c r="VPJ264" s="101"/>
      <c r="VPK264" s="101"/>
      <c r="VPL264" s="101"/>
      <c r="VPM264" s="101"/>
      <c r="VPN264" s="101"/>
      <c r="VPO264" s="101"/>
      <c r="VPP264" s="101"/>
      <c r="VPQ264" s="101"/>
      <c r="VPR264" s="101"/>
      <c r="VPS264" s="101"/>
      <c r="VPT264" s="101"/>
      <c r="VPU264" s="101"/>
      <c r="VPV264" s="101"/>
      <c r="VPW264" s="101"/>
      <c r="VPX264" s="101"/>
      <c r="VPY264" s="101"/>
      <c r="VPZ264" s="101"/>
      <c r="VQA264" s="101"/>
      <c r="VQB264" s="101"/>
      <c r="VQC264" s="101"/>
      <c r="VQD264" s="101"/>
      <c r="VQE264" s="101"/>
      <c r="VQF264" s="101"/>
      <c r="VQG264" s="101"/>
      <c r="VQH264" s="101"/>
      <c r="VQI264" s="101"/>
      <c r="VQJ264" s="101"/>
      <c r="VQK264" s="101"/>
      <c r="VQL264" s="101"/>
      <c r="VQM264" s="101"/>
      <c r="VQN264" s="101"/>
      <c r="VQO264" s="101"/>
      <c r="VQP264" s="101"/>
      <c r="VQQ264" s="101"/>
      <c r="VQR264" s="101"/>
      <c r="VQS264" s="101"/>
      <c r="VQT264" s="101"/>
      <c r="VQU264" s="101"/>
      <c r="VQV264" s="101"/>
      <c r="VQW264" s="101"/>
      <c r="VQX264" s="101"/>
      <c r="VQY264" s="101"/>
      <c r="VQZ264" s="101"/>
      <c r="VRA264" s="101"/>
      <c r="VRB264" s="101"/>
      <c r="VRC264" s="101"/>
      <c r="VRD264" s="101"/>
      <c r="VRE264" s="101"/>
      <c r="VRF264" s="101"/>
      <c r="VRG264" s="101"/>
      <c r="VRH264" s="101"/>
      <c r="VRI264" s="101"/>
      <c r="VRJ264" s="101"/>
      <c r="VRK264" s="101"/>
      <c r="VRL264" s="101"/>
      <c r="VRM264" s="101"/>
      <c r="VRN264" s="101"/>
      <c r="VRO264" s="101"/>
      <c r="VRP264" s="101"/>
      <c r="VRQ264" s="101"/>
      <c r="VRR264" s="101"/>
      <c r="VRS264" s="101"/>
      <c r="VRT264" s="101"/>
      <c r="VRU264" s="101"/>
      <c r="VRV264" s="101"/>
      <c r="VRW264" s="101"/>
      <c r="VRX264" s="101"/>
      <c r="VRY264" s="101"/>
      <c r="VRZ264" s="101"/>
      <c r="VSA264" s="101"/>
      <c r="VSB264" s="101"/>
      <c r="VSC264" s="101"/>
      <c r="VSD264" s="101"/>
      <c r="VSE264" s="101"/>
      <c r="VSF264" s="101"/>
      <c r="VSG264" s="101"/>
      <c r="VSH264" s="101"/>
      <c r="VSI264" s="101"/>
      <c r="VSJ264" s="101"/>
      <c r="VSK264" s="101"/>
      <c r="VSL264" s="101"/>
      <c r="VSM264" s="101"/>
      <c r="VSN264" s="101"/>
      <c r="VSO264" s="101"/>
      <c r="VSP264" s="101"/>
      <c r="VSQ264" s="101"/>
      <c r="VSR264" s="101"/>
      <c r="VSS264" s="101"/>
      <c r="VST264" s="101"/>
      <c r="VSU264" s="101"/>
      <c r="VSV264" s="101"/>
      <c r="VSW264" s="101"/>
      <c r="VSX264" s="101"/>
      <c r="VSY264" s="101"/>
      <c r="VSZ264" s="101"/>
      <c r="VTA264" s="101"/>
      <c r="VTB264" s="101"/>
      <c r="VTC264" s="101"/>
      <c r="VTD264" s="101"/>
      <c r="VTE264" s="101"/>
      <c r="VTF264" s="101"/>
      <c r="VTG264" s="101"/>
      <c r="VTH264" s="101"/>
      <c r="VTI264" s="101"/>
      <c r="VTJ264" s="101"/>
      <c r="VTK264" s="101"/>
      <c r="VTL264" s="101"/>
      <c r="VTM264" s="101"/>
      <c r="VTN264" s="101"/>
      <c r="VTO264" s="101"/>
      <c r="VTP264" s="101"/>
      <c r="VTQ264" s="101"/>
      <c r="VTR264" s="101"/>
      <c r="VTS264" s="101"/>
      <c r="VTT264" s="101"/>
      <c r="VTU264" s="101"/>
      <c r="VTV264" s="101"/>
      <c r="VTW264" s="101"/>
      <c r="VTX264" s="101"/>
      <c r="VTY264" s="101"/>
      <c r="VTZ264" s="101"/>
      <c r="VUA264" s="101"/>
      <c r="VUB264" s="101"/>
      <c r="VUC264" s="101"/>
      <c r="VUD264" s="101"/>
      <c r="VUE264" s="101"/>
      <c r="VUF264" s="101"/>
      <c r="VUG264" s="101"/>
      <c r="VUH264" s="101"/>
      <c r="VUI264" s="101"/>
      <c r="VUJ264" s="101"/>
      <c r="VUK264" s="101"/>
      <c r="VUL264" s="101"/>
      <c r="VUM264" s="101"/>
      <c r="VUN264" s="101"/>
      <c r="VUO264" s="101"/>
      <c r="VUP264" s="101"/>
      <c r="VUQ264" s="101"/>
      <c r="VUR264" s="101"/>
      <c r="VUS264" s="101"/>
      <c r="VUT264" s="101"/>
      <c r="VUU264" s="101"/>
      <c r="VUV264" s="101"/>
      <c r="VUW264" s="101"/>
      <c r="VUX264" s="101"/>
      <c r="VUY264" s="101"/>
      <c r="VUZ264" s="101"/>
      <c r="VVA264" s="101"/>
      <c r="VVB264" s="101"/>
      <c r="VVC264" s="101"/>
      <c r="VVD264" s="101"/>
      <c r="VVE264" s="101"/>
      <c r="VVF264" s="101"/>
      <c r="VVG264" s="101"/>
      <c r="VVH264" s="101"/>
      <c r="VVI264" s="101"/>
      <c r="VVJ264" s="101"/>
      <c r="VVK264" s="101"/>
      <c r="VVL264" s="101"/>
      <c r="VVM264" s="101"/>
      <c r="VVN264" s="101"/>
      <c r="VVO264" s="101"/>
      <c r="VVP264" s="101"/>
      <c r="VVQ264" s="101"/>
      <c r="VVR264" s="101"/>
      <c r="VVS264" s="101"/>
      <c r="VVT264" s="101"/>
      <c r="VVU264" s="101"/>
      <c r="VVV264" s="101"/>
      <c r="VVW264" s="101"/>
      <c r="VVX264" s="101"/>
      <c r="VVY264" s="101"/>
      <c r="VVZ264" s="101"/>
      <c r="VWA264" s="101"/>
      <c r="VWB264" s="101"/>
      <c r="VWC264" s="101"/>
      <c r="VWD264" s="101"/>
      <c r="VWE264" s="101"/>
      <c r="VWF264" s="101"/>
      <c r="VWG264" s="101"/>
      <c r="VWH264" s="101"/>
      <c r="VWI264" s="101"/>
      <c r="VWJ264" s="101"/>
      <c r="VWK264" s="101"/>
      <c r="VWL264" s="101"/>
      <c r="VWM264" s="101"/>
      <c r="VWN264" s="101"/>
      <c r="VWO264" s="101"/>
      <c r="VWP264" s="101"/>
      <c r="VWQ264" s="101"/>
      <c r="VWR264" s="101"/>
      <c r="VWS264" s="101"/>
      <c r="VWT264" s="101"/>
      <c r="VWU264" s="101"/>
      <c r="VWV264" s="101"/>
      <c r="VWW264" s="101"/>
      <c r="VWX264" s="101"/>
      <c r="VWY264" s="101"/>
      <c r="VWZ264" s="101"/>
      <c r="VXA264" s="101"/>
      <c r="VXB264" s="101"/>
      <c r="VXC264" s="101"/>
      <c r="VXD264" s="101"/>
      <c r="VXE264" s="101"/>
      <c r="VXF264" s="101"/>
      <c r="VXG264" s="101"/>
      <c r="VXH264" s="101"/>
      <c r="VXI264" s="101"/>
      <c r="VXJ264" s="101"/>
      <c r="VXK264" s="101"/>
      <c r="VXL264" s="101"/>
      <c r="VXM264" s="101"/>
      <c r="VXN264" s="101"/>
      <c r="VXO264" s="101"/>
      <c r="VXP264" s="101"/>
      <c r="VXQ264" s="101"/>
      <c r="VXR264" s="101"/>
      <c r="VXS264" s="101"/>
      <c r="VXT264" s="101"/>
      <c r="VXU264" s="101"/>
      <c r="VXV264" s="101"/>
      <c r="VXW264" s="101"/>
      <c r="VXX264" s="101"/>
      <c r="VXY264" s="101"/>
      <c r="VXZ264" s="101"/>
      <c r="VYA264" s="101"/>
      <c r="VYB264" s="101"/>
      <c r="VYC264" s="101"/>
      <c r="VYD264" s="101"/>
      <c r="VYE264" s="101"/>
      <c r="VYF264" s="101"/>
      <c r="VYG264" s="101"/>
      <c r="VYH264" s="101"/>
      <c r="VYI264" s="101"/>
      <c r="VYJ264" s="101"/>
      <c r="VYK264" s="101"/>
      <c r="VYL264" s="101"/>
      <c r="VYM264" s="101"/>
      <c r="VYN264" s="101"/>
      <c r="VYO264" s="101"/>
      <c r="VYP264" s="101"/>
      <c r="VYQ264" s="101"/>
      <c r="VYR264" s="101"/>
      <c r="VYS264" s="101"/>
      <c r="VYT264" s="101"/>
      <c r="VYU264" s="101"/>
      <c r="VYV264" s="101"/>
      <c r="VYW264" s="101"/>
      <c r="VYX264" s="101"/>
      <c r="VYY264" s="101"/>
      <c r="VYZ264" s="101"/>
      <c r="VZA264" s="101"/>
      <c r="VZB264" s="101"/>
      <c r="VZC264" s="101"/>
      <c r="VZD264" s="101"/>
      <c r="VZE264" s="101"/>
      <c r="VZF264" s="101"/>
      <c r="VZG264" s="101"/>
      <c r="VZH264" s="101"/>
      <c r="VZI264" s="101"/>
      <c r="VZJ264" s="101"/>
      <c r="VZK264" s="101"/>
      <c r="VZL264" s="101"/>
      <c r="VZM264" s="101"/>
      <c r="VZN264" s="101"/>
      <c r="VZO264" s="101"/>
      <c r="VZP264" s="101"/>
      <c r="VZQ264" s="101"/>
      <c r="VZR264" s="101"/>
      <c r="VZS264" s="101"/>
      <c r="VZT264" s="101"/>
      <c r="VZU264" s="101"/>
      <c r="VZV264" s="101"/>
      <c r="VZW264" s="101"/>
      <c r="VZX264" s="101"/>
      <c r="VZY264" s="101"/>
      <c r="VZZ264" s="101"/>
      <c r="WAA264" s="101"/>
      <c r="WAB264" s="101"/>
      <c r="WAC264" s="101"/>
      <c r="WAD264" s="101"/>
      <c r="WAE264" s="101"/>
      <c r="WAF264" s="101"/>
      <c r="WAG264" s="101"/>
      <c r="WAH264" s="101"/>
      <c r="WAI264" s="101"/>
      <c r="WAJ264" s="101"/>
      <c r="WAK264" s="101"/>
      <c r="WAL264" s="101"/>
      <c r="WAM264" s="101"/>
      <c r="WAN264" s="101"/>
      <c r="WAO264" s="101"/>
      <c r="WAP264" s="101"/>
      <c r="WAQ264" s="101"/>
      <c r="WAR264" s="101"/>
      <c r="WAS264" s="101"/>
      <c r="WAT264" s="101"/>
      <c r="WAU264" s="101"/>
      <c r="WAV264" s="101"/>
      <c r="WAW264" s="101"/>
      <c r="WAX264" s="101"/>
      <c r="WAY264" s="101"/>
      <c r="WAZ264" s="101"/>
      <c r="WBA264" s="101"/>
      <c r="WBB264" s="101"/>
      <c r="WBC264" s="101"/>
      <c r="WBD264" s="101"/>
      <c r="WBE264" s="101"/>
      <c r="WBF264" s="101"/>
      <c r="WBG264" s="101"/>
      <c r="WBH264" s="101"/>
      <c r="WBI264" s="101"/>
      <c r="WBJ264" s="101"/>
      <c r="WBK264" s="101"/>
      <c r="WBL264" s="101"/>
      <c r="WBM264" s="101"/>
      <c r="WBN264" s="101"/>
      <c r="WBO264" s="101"/>
      <c r="WBP264" s="101"/>
      <c r="WBQ264" s="101"/>
      <c r="WBR264" s="101"/>
      <c r="WBS264" s="101"/>
      <c r="WBT264" s="101"/>
      <c r="WBU264" s="101"/>
      <c r="WBV264" s="101"/>
      <c r="WBW264" s="101"/>
      <c r="WBX264" s="101"/>
      <c r="WBY264" s="101"/>
      <c r="WBZ264" s="101"/>
      <c r="WCA264" s="101"/>
      <c r="WCB264" s="101"/>
      <c r="WCC264" s="101"/>
      <c r="WCD264" s="101"/>
      <c r="WCE264" s="101"/>
      <c r="WCF264" s="101"/>
      <c r="WCG264" s="101"/>
      <c r="WCH264" s="101"/>
      <c r="WCI264" s="101"/>
      <c r="WCJ264" s="101"/>
      <c r="WCK264" s="101"/>
      <c r="WCL264" s="101"/>
      <c r="WCM264" s="101"/>
      <c r="WCN264" s="101"/>
      <c r="WCO264" s="101"/>
      <c r="WCP264" s="101"/>
      <c r="WCQ264" s="101"/>
      <c r="WCR264" s="101"/>
      <c r="WCS264" s="101"/>
      <c r="WCT264" s="101"/>
      <c r="WCU264" s="101"/>
      <c r="WCV264" s="101"/>
      <c r="WCW264" s="101"/>
      <c r="WCX264" s="101"/>
      <c r="WCY264" s="101"/>
      <c r="WCZ264" s="101"/>
      <c r="WDA264" s="101"/>
      <c r="WDB264" s="101"/>
      <c r="WDC264" s="101"/>
      <c r="WDD264" s="101"/>
      <c r="WDE264" s="101"/>
      <c r="WDF264" s="101"/>
      <c r="WDG264" s="101"/>
      <c r="WDH264" s="101"/>
      <c r="WDI264" s="101"/>
      <c r="WDJ264" s="101"/>
      <c r="WDK264" s="101"/>
      <c r="WDL264" s="101"/>
      <c r="WDM264" s="101"/>
      <c r="WDN264" s="101"/>
      <c r="WDO264" s="101"/>
      <c r="WDP264" s="101"/>
      <c r="WDQ264" s="101"/>
      <c r="WDR264" s="101"/>
      <c r="WDS264" s="101"/>
      <c r="WDT264" s="101"/>
      <c r="WDU264" s="101"/>
      <c r="WDV264" s="101"/>
      <c r="WDW264" s="101"/>
      <c r="WDX264" s="101"/>
      <c r="WDY264" s="101"/>
      <c r="WDZ264" s="101"/>
      <c r="WEA264" s="101"/>
      <c r="WEB264" s="101"/>
      <c r="WEC264" s="101"/>
      <c r="WED264" s="101"/>
      <c r="WEE264" s="101"/>
      <c r="WEF264" s="101"/>
      <c r="WEG264" s="101"/>
      <c r="WEH264" s="101"/>
      <c r="WEI264" s="101"/>
      <c r="WEJ264" s="101"/>
      <c r="WEK264" s="101"/>
      <c r="WEL264" s="101"/>
      <c r="WEM264" s="101"/>
      <c r="WEN264" s="101"/>
      <c r="WEO264" s="101"/>
      <c r="WEP264" s="101"/>
      <c r="WEQ264" s="101"/>
      <c r="WER264" s="101"/>
      <c r="WES264" s="101"/>
      <c r="WET264" s="101"/>
      <c r="WEU264" s="101"/>
      <c r="WEV264" s="101"/>
      <c r="WEW264" s="101"/>
      <c r="WEX264" s="101"/>
      <c r="WEY264" s="101"/>
      <c r="WEZ264" s="101"/>
      <c r="WFA264" s="101"/>
      <c r="WFB264" s="101"/>
      <c r="WFC264" s="101"/>
      <c r="WFD264" s="101"/>
      <c r="WFE264" s="101"/>
      <c r="WFF264" s="101"/>
      <c r="WFG264" s="101"/>
      <c r="WFH264" s="101"/>
      <c r="WFI264" s="101"/>
      <c r="WFJ264" s="101"/>
      <c r="WFK264" s="101"/>
      <c r="WFL264" s="101"/>
      <c r="WFM264" s="101"/>
      <c r="WFN264" s="101"/>
      <c r="WFO264" s="101"/>
      <c r="WFP264" s="101"/>
      <c r="WFQ264" s="101"/>
      <c r="WFR264" s="101"/>
      <c r="WFS264" s="101"/>
      <c r="WFT264" s="101"/>
      <c r="WFU264" s="101"/>
      <c r="WFV264" s="101"/>
      <c r="WFW264" s="101"/>
      <c r="WFX264" s="101"/>
      <c r="WFY264" s="101"/>
      <c r="WFZ264" s="101"/>
      <c r="WGA264" s="101"/>
      <c r="WGB264" s="101"/>
      <c r="WGC264" s="101"/>
      <c r="WGD264" s="101"/>
      <c r="WGE264" s="101"/>
      <c r="WGF264" s="101"/>
      <c r="WGG264" s="101"/>
      <c r="WGH264" s="101"/>
      <c r="WGI264" s="101"/>
      <c r="WGJ264" s="101"/>
      <c r="WGK264" s="101"/>
      <c r="WGL264" s="101"/>
      <c r="WGM264" s="101"/>
      <c r="WGN264" s="101"/>
      <c r="WGO264" s="101"/>
      <c r="WGP264" s="101"/>
      <c r="WGQ264" s="101"/>
      <c r="WGR264" s="101"/>
      <c r="WGS264" s="101"/>
      <c r="WGT264" s="101"/>
      <c r="WGU264" s="101"/>
      <c r="WGV264" s="101"/>
      <c r="WGW264" s="101"/>
      <c r="WGX264" s="101"/>
      <c r="WGY264" s="101"/>
      <c r="WGZ264" s="101"/>
      <c r="WHA264" s="101"/>
      <c r="WHB264" s="101"/>
      <c r="WHC264" s="101"/>
      <c r="WHD264" s="101"/>
      <c r="WHE264" s="101"/>
      <c r="WHF264" s="101"/>
      <c r="WHG264" s="101"/>
      <c r="WHH264" s="101"/>
      <c r="WHI264" s="101"/>
      <c r="WHJ264" s="101"/>
      <c r="WHK264" s="101"/>
      <c r="WHL264" s="101"/>
      <c r="WHM264" s="101"/>
      <c r="WHN264" s="101"/>
      <c r="WHO264" s="101"/>
      <c r="WHP264" s="101"/>
      <c r="WHQ264" s="101"/>
      <c r="WHR264" s="101"/>
      <c r="WHS264" s="101"/>
      <c r="WHT264" s="101"/>
      <c r="WHU264" s="101"/>
      <c r="WHV264" s="101"/>
      <c r="WHW264" s="101"/>
      <c r="WHX264" s="101"/>
      <c r="WHY264" s="101"/>
      <c r="WHZ264" s="101"/>
      <c r="WIA264" s="101"/>
      <c r="WIB264" s="101"/>
      <c r="WIC264" s="101"/>
      <c r="WID264" s="101"/>
      <c r="WIE264" s="101"/>
      <c r="WIF264" s="101"/>
      <c r="WIG264" s="101"/>
      <c r="WIH264" s="101"/>
      <c r="WII264" s="101"/>
      <c r="WIJ264" s="101"/>
      <c r="WIK264" s="101"/>
      <c r="WIL264" s="101"/>
      <c r="WIM264" s="101"/>
      <c r="WIN264" s="101"/>
      <c r="WIO264" s="101"/>
      <c r="WIP264" s="101"/>
      <c r="WIQ264" s="101"/>
      <c r="WIR264" s="101"/>
      <c r="WIS264" s="101"/>
      <c r="WIT264" s="101"/>
      <c r="WIU264" s="101"/>
      <c r="WIV264" s="101"/>
      <c r="WIW264" s="101"/>
      <c r="WIX264" s="101"/>
      <c r="WIY264" s="101"/>
      <c r="WIZ264" s="101"/>
      <c r="WJA264" s="101"/>
      <c r="WJB264" s="101"/>
      <c r="WJC264" s="101"/>
      <c r="WJD264" s="101"/>
      <c r="WJE264" s="101"/>
      <c r="WJF264" s="101"/>
      <c r="WJG264" s="101"/>
      <c r="WJH264" s="101"/>
      <c r="WJI264" s="101"/>
      <c r="WJJ264" s="101"/>
      <c r="WJK264" s="101"/>
      <c r="WJL264" s="101"/>
      <c r="WJM264" s="101"/>
      <c r="WJN264" s="101"/>
      <c r="WJO264" s="101"/>
      <c r="WJP264" s="101"/>
      <c r="WJQ264" s="101"/>
      <c r="WJR264" s="101"/>
      <c r="WJS264" s="101"/>
      <c r="WJT264" s="101"/>
      <c r="WJU264" s="101"/>
      <c r="WJV264" s="101"/>
      <c r="WJW264" s="101"/>
      <c r="WJX264" s="101"/>
      <c r="WJY264" s="101"/>
      <c r="WJZ264" s="101"/>
      <c r="WKA264" s="101"/>
      <c r="WKB264" s="101"/>
      <c r="WKC264" s="101"/>
      <c r="WKD264" s="101"/>
      <c r="WKE264" s="101"/>
      <c r="WKF264" s="101"/>
      <c r="WKG264" s="101"/>
      <c r="WKH264" s="101"/>
      <c r="WKI264" s="101"/>
      <c r="WKJ264" s="101"/>
      <c r="WKK264" s="101"/>
      <c r="WKL264" s="101"/>
      <c r="WKM264" s="101"/>
      <c r="WKN264" s="101"/>
      <c r="WKO264" s="101"/>
      <c r="WKP264" s="101"/>
      <c r="WKQ264" s="101"/>
      <c r="WKR264" s="101"/>
      <c r="WKS264" s="101"/>
      <c r="WKT264" s="101"/>
      <c r="WKU264" s="101"/>
      <c r="WKV264" s="101"/>
      <c r="WKW264" s="101"/>
      <c r="WKX264" s="101"/>
      <c r="WKY264" s="101"/>
      <c r="WKZ264" s="101"/>
      <c r="WLA264" s="101"/>
      <c r="WLB264" s="101"/>
      <c r="WLC264" s="101"/>
      <c r="WLD264" s="101"/>
      <c r="WLE264" s="101"/>
      <c r="WLF264" s="101"/>
      <c r="WLG264" s="101"/>
      <c r="WLH264" s="101"/>
      <c r="WLI264" s="101"/>
      <c r="WLJ264" s="101"/>
      <c r="WLK264" s="101"/>
      <c r="WLL264" s="101"/>
      <c r="WLM264" s="101"/>
      <c r="WLN264" s="101"/>
      <c r="WLO264" s="101"/>
      <c r="WLP264" s="101"/>
      <c r="WLQ264" s="101"/>
      <c r="WLR264" s="101"/>
      <c r="WLS264" s="101"/>
      <c r="WLT264" s="101"/>
      <c r="WLU264" s="101"/>
      <c r="WLV264" s="101"/>
      <c r="WLW264" s="101"/>
      <c r="WLX264" s="101"/>
      <c r="WLY264" s="101"/>
      <c r="WLZ264" s="101"/>
      <c r="WMA264" s="101"/>
      <c r="WMB264" s="101"/>
      <c r="WMC264" s="101"/>
      <c r="WMD264" s="101"/>
      <c r="WME264" s="101"/>
      <c r="WMF264" s="101"/>
      <c r="WMG264" s="101"/>
      <c r="WMH264" s="101"/>
      <c r="WMI264" s="101"/>
      <c r="WMJ264" s="101"/>
      <c r="WMK264" s="101"/>
      <c r="WML264" s="101"/>
      <c r="WMM264" s="101"/>
      <c r="WMN264" s="101"/>
      <c r="WMO264" s="101"/>
      <c r="WMP264" s="101"/>
      <c r="WMQ264" s="101"/>
      <c r="WMR264" s="101"/>
      <c r="WMS264" s="101"/>
      <c r="WMT264" s="101"/>
      <c r="WMU264" s="101"/>
      <c r="WMV264" s="101"/>
      <c r="WMW264" s="101"/>
      <c r="WMX264" s="101"/>
      <c r="WMY264" s="101"/>
      <c r="WMZ264" s="101"/>
      <c r="WNA264" s="101"/>
      <c r="WNB264" s="101"/>
      <c r="WNC264" s="101"/>
      <c r="WND264" s="101"/>
      <c r="WNE264" s="101"/>
      <c r="WNF264" s="101"/>
      <c r="WNG264" s="101"/>
      <c r="WNH264" s="101"/>
      <c r="WNI264" s="101"/>
      <c r="WNJ264" s="101"/>
      <c r="WNK264" s="101"/>
      <c r="WNL264" s="101"/>
      <c r="WNM264" s="101"/>
      <c r="WNN264" s="101"/>
      <c r="WNO264" s="101"/>
      <c r="WNP264" s="101"/>
      <c r="WNQ264" s="101"/>
      <c r="WNR264" s="101"/>
      <c r="WNS264" s="101"/>
      <c r="WNT264" s="101"/>
      <c r="WNU264" s="101"/>
      <c r="WNV264" s="101"/>
      <c r="WNW264" s="101"/>
      <c r="WNX264" s="101"/>
      <c r="WNY264" s="101"/>
      <c r="WNZ264" s="101"/>
      <c r="WOA264" s="101"/>
      <c r="WOB264" s="101"/>
      <c r="WOC264" s="101"/>
      <c r="WOD264" s="101"/>
      <c r="WOE264" s="101"/>
      <c r="WOF264" s="101"/>
      <c r="WOG264" s="101"/>
      <c r="WOH264" s="101"/>
      <c r="WOI264" s="101"/>
      <c r="WOJ264" s="101"/>
      <c r="WOK264" s="101"/>
      <c r="WOL264" s="101"/>
      <c r="WOM264" s="101"/>
      <c r="WON264" s="101"/>
      <c r="WOO264" s="101"/>
      <c r="WOP264" s="101"/>
      <c r="WOQ264" s="101"/>
      <c r="WOR264" s="101"/>
      <c r="WOS264" s="101"/>
      <c r="WOT264" s="101"/>
      <c r="WOU264" s="101"/>
      <c r="WOV264" s="101"/>
      <c r="WOW264" s="101"/>
      <c r="WOX264" s="101"/>
      <c r="WOY264" s="101"/>
      <c r="WOZ264" s="101"/>
      <c r="WPA264" s="101"/>
      <c r="WPB264" s="101"/>
      <c r="WPC264" s="101"/>
      <c r="WPD264" s="101"/>
      <c r="WPE264" s="101"/>
      <c r="WPF264" s="101"/>
      <c r="WPG264" s="101"/>
      <c r="WPH264" s="101"/>
      <c r="WPI264" s="101"/>
      <c r="WPJ264" s="101"/>
      <c r="WPK264" s="101"/>
      <c r="WPL264" s="101"/>
      <c r="WPM264" s="101"/>
      <c r="WPN264" s="101"/>
      <c r="WPO264" s="101"/>
      <c r="WPP264" s="101"/>
      <c r="WPQ264" s="101"/>
      <c r="WPR264" s="101"/>
      <c r="WPS264" s="101"/>
      <c r="WPT264" s="101"/>
      <c r="WPU264" s="101"/>
      <c r="WPV264" s="101"/>
      <c r="WPW264" s="101"/>
      <c r="WPX264" s="101"/>
      <c r="WPY264" s="101"/>
      <c r="WPZ264" s="101"/>
      <c r="WQA264" s="101"/>
      <c r="WQB264" s="101"/>
      <c r="WQC264" s="101"/>
      <c r="WQD264" s="101"/>
      <c r="WQE264" s="101"/>
      <c r="WQF264" s="101"/>
      <c r="WQG264" s="101"/>
      <c r="WQH264" s="101"/>
      <c r="WQI264" s="101"/>
      <c r="WQJ264" s="101"/>
      <c r="WQK264" s="101"/>
      <c r="WQL264" s="101"/>
      <c r="WQM264" s="101"/>
      <c r="WQN264" s="101"/>
      <c r="WQO264" s="101"/>
      <c r="WQP264" s="101"/>
      <c r="WQQ264" s="101"/>
      <c r="WQR264" s="101"/>
      <c r="WQS264" s="101"/>
      <c r="WQT264" s="101"/>
      <c r="WQU264" s="101"/>
      <c r="WQV264" s="101"/>
      <c r="WQW264" s="101"/>
      <c r="WQX264" s="101"/>
      <c r="WQY264" s="101"/>
      <c r="WQZ264" s="101"/>
      <c r="WRA264" s="101"/>
      <c r="WRB264" s="101"/>
      <c r="WRC264" s="101"/>
      <c r="WRD264" s="101"/>
      <c r="WRE264" s="101"/>
      <c r="WRF264" s="101"/>
      <c r="WRG264" s="101"/>
      <c r="WRH264" s="101"/>
      <c r="WRI264" s="101"/>
      <c r="WRJ264" s="101"/>
      <c r="WRK264" s="101"/>
      <c r="WRL264" s="101"/>
      <c r="WRM264" s="101"/>
      <c r="WRN264" s="101"/>
      <c r="WRO264" s="101"/>
      <c r="WRP264" s="101"/>
      <c r="WRQ264" s="101"/>
      <c r="WRR264" s="101"/>
      <c r="WRS264" s="101"/>
      <c r="WRT264" s="101"/>
      <c r="WRU264" s="101"/>
      <c r="WRV264" s="101"/>
      <c r="WRW264" s="101"/>
      <c r="WRX264" s="101"/>
      <c r="WRY264" s="101"/>
      <c r="WRZ264" s="101"/>
      <c r="WSA264" s="101"/>
      <c r="WSB264" s="101"/>
      <c r="WSC264" s="101"/>
      <c r="WSD264" s="101"/>
      <c r="WSE264" s="101"/>
      <c r="WSF264" s="101"/>
      <c r="WSG264" s="101"/>
      <c r="WSH264" s="101"/>
      <c r="WSI264" s="101"/>
      <c r="WSJ264" s="101"/>
      <c r="WSK264" s="101"/>
      <c r="WSL264" s="101"/>
      <c r="WSM264" s="101"/>
      <c r="WSN264" s="101"/>
      <c r="WSO264" s="101"/>
      <c r="WSP264" s="101"/>
      <c r="WSQ264" s="101"/>
      <c r="WSR264" s="101"/>
      <c r="WSS264" s="101"/>
      <c r="WST264" s="101"/>
      <c r="WSU264" s="101"/>
      <c r="WSV264" s="101"/>
      <c r="WSW264" s="101"/>
      <c r="WSX264" s="101"/>
      <c r="WSY264" s="101"/>
      <c r="WSZ264" s="101"/>
      <c r="WTA264" s="101"/>
      <c r="WTB264" s="101"/>
      <c r="WTC264" s="101"/>
      <c r="WTD264" s="101"/>
      <c r="WTE264" s="101"/>
      <c r="WTF264" s="101"/>
      <c r="WTG264" s="101"/>
      <c r="WTH264" s="101"/>
      <c r="WTI264" s="101"/>
      <c r="WTJ264" s="101"/>
      <c r="WTK264" s="101"/>
      <c r="WTL264" s="101"/>
      <c r="WTM264" s="101"/>
      <c r="WTN264" s="101"/>
      <c r="WTO264" s="101"/>
      <c r="WTP264" s="101"/>
      <c r="WTQ264" s="101"/>
      <c r="WTR264" s="101"/>
      <c r="WTS264" s="101"/>
      <c r="WTT264" s="101"/>
      <c r="WTU264" s="101"/>
      <c r="WTV264" s="101"/>
      <c r="WTW264" s="101"/>
      <c r="WTX264" s="101"/>
      <c r="WTY264" s="101"/>
      <c r="WTZ264" s="101"/>
      <c r="WUA264" s="101"/>
      <c r="WUB264" s="101"/>
      <c r="WUC264" s="101"/>
      <c r="WUD264" s="101"/>
      <c r="WUE264" s="101"/>
      <c r="WUF264" s="101"/>
      <c r="WUG264" s="101"/>
      <c r="WUH264" s="101"/>
      <c r="WUI264" s="101"/>
      <c r="WUJ264" s="101"/>
      <c r="WUK264" s="101"/>
      <c r="WUL264" s="101"/>
      <c r="WUM264" s="101"/>
      <c r="WUN264" s="101"/>
      <c r="WUO264" s="101"/>
      <c r="WUP264" s="101"/>
      <c r="WUQ264" s="101"/>
      <c r="WUR264" s="101"/>
      <c r="WUS264" s="101"/>
      <c r="WUT264" s="101"/>
      <c r="WUU264" s="101"/>
      <c r="WUV264" s="101"/>
      <c r="WUW264" s="101"/>
      <c r="WUX264" s="101"/>
      <c r="WUY264" s="101"/>
      <c r="WUZ264" s="101"/>
      <c r="WVA264" s="101"/>
      <c r="WVB264" s="101"/>
      <c r="WVC264" s="101"/>
      <c r="WVD264" s="101"/>
      <c r="WVE264" s="101"/>
      <c r="WVF264" s="101"/>
      <c r="WVG264" s="101"/>
      <c r="WVH264" s="101"/>
      <c r="WVI264" s="101"/>
      <c r="WVJ264" s="101"/>
      <c r="WVK264" s="101"/>
      <c r="WVL264" s="101"/>
      <c r="WVM264" s="101"/>
      <c r="WVN264" s="101"/>
      <c r="WVO264" s="101"/>
      <c r="WVP264" s="101"/>
      <c r="WVQ264" s="101"/>
      <c r="WVR264" s="101"/>
      <c r="WVS264" s="101"/>
      <c r="WVT264" s="101"/>
      <c r="WVU264" s="101"/>
      <c r="WVV264" s="101"/>
      <c r="WVW264" s="101"/>
      <c r="WVX264" s="101"/>
      <c r="WVY264" s="101"/>
      <c r="WVZ264" s="101"/>
      <c r="WWA264" s="101"/>
      <c r="WWB264" s="101"/>
      <c r="WWC264" s="101"/>
      <c r="WWD264" s="101"/>
      <c r="WWE264" s="101"/>
      <c r="WWF264" s="101"/>
      <c r="WWG264" s="101"/>
      <c r="WWH264" s="101"/>
      <c r="WWI264" s="101"/>
      <c r="WWJ264" s="101"/>
      <c r="WWK264" s="101"/>
      <c r="WWL264" s="101"/>
      <c r="WWM264" s="101"/>
      <c r="WWN264" s="101"/>
      <c r="WWO264" s="101"/>
      <c r="WWP264" s="101"/>
      <c r="WWQ264" s="101"/>
      <c r="WWR264" s="101"/>
      <c r="WWS264" s="101"/>
      <c r="WWT264" s="101"/>
      <c r="WWU264" s="101"/>
      <c r="WWV264" s="101"/>
      <c r="WWW264" s="101"/>
      <c r="WWX264" s="101"/>
      <c r="WWY264" s="101"/>
      <c r="WWZ264" s="101"/>
      <c r="WXA264" s="101"/>
      <c r="WXB264" s="101"/>
      <c r="WXC264" s="101"/>
      <c r="WXD264" s="101"/>
      <c r="WXE264" s="101"/>
      <c r="WXF264" s="101"/>
      <c r="WXG264" s="101"/>
      <c r="WXH264" s="101"/>
      <c r="WXI264" s="101"/>
      <c r="WXJ264" s="101"/>
      <c r="WXK264" s="101"/>
      <c r="WXL264" s="101"/>
      <c r="WXM264" s="101"/>
      <c r="WXN264" s="101"/>
      <c r="WXO264" s="101"/>
      <c r="WXP264" s="101"/>
      <c r="WXQ264" s="101"/>
      <c r="WXR264" s="101"/>
      <c r="WXS264" s="101"/>
      <c r="WXT264" s="101"/>
      <c r="WXU264" s="101"/>
      <c r="WXV264" s="101"/>
      <c r="WXW264" s="101"/>
      <c r="WXX264" s="101"/>
      <c r="WXY264" s="101"/>
      <c r="WXZ264" s="101"/>
      <c r="WYA264" s="101"/>
      <c r="WYB264" s="101"/>
      <c r="WYC264" s="101"/>
      <c r="WYD264" s="101"/>
      <c r="WYE264" s="101"/>
      <c r="WYF264" s="101"/>
      <c r="WYG264" s="101"/>
      <c r="WYH264" s="101"/>
      <c r="WYI264" s="101"/>
      <c r="WYJ264" s="101"/>
      <c r="WYK264" s="101"/>
      <c r="WYL264" s="101"/>
      <c r="WYM264" s="101"/>
      <c r="WYN264" s="101"/>
      <c r="WYO264" s="101"/>
      <c r="WYP264" s="101"/>
      <c r="WYQ264" s="101"/>
      <c r="WYR264" s="101"/>
      <c r="WYS264" s="101"/>
      <c r="WYT264" s="101"/>
      <c r="WYU264" s="101"/>
      <c r="WYV264" s="101"/>
      <c r="WYW264" s="101"/>
      <c r="WYX264" s="101"/>
      <c r="WYY264" s="101"/>
      <c r="WYZ264" s="101"/>
      <c r="WZA264" s="101"/>
      <c r="WZB264" s="101"/>
      <c r="WZC264" s="101"/>
      <c r="WZD264" s="101"/>
      <c r="WZE264" s="101"/>
      <c r="WZF264" s="101"/>
      <c r="WZG264" s="101"/>
      <c r="WZH264" s="101"/>
      <c r="WZI264" s="101"/>
      <c r="WZJ264" s="101"/>
      <c r="WZK264" s="101"/>
      <c r="WZL264" s="101"/>
      <c r="WZM264" s="101"/>
      <c r="WZN264" s="101"/>
      <c r="WZO264" s="101"/>
      <c r="WZP264" s="101"/>
      <c r="WZQ264" s="101"/>
      <c r="WZR264" s="101"/>
      <c r="WZS264" s="101"/>
      <c r="WZT264" s="101"/>
      <c r="WZU264" s="101"/>
      <c r="WZV264" s="101"/>
      <c r="WZW264" s="101"/>
      <c r="WZX264" s="101"/>
      <c r="WZY264" s="101"/>
      <c r="WZZ264" s="101"/>
      <c r="XAA264" s="101"/>
      <c r="XAB264" s="101"/>
      <c r="XAC264" s="101"/>
      <c r="XAD264" s="101"/>
      <c r="XAE264" s="101"/>
      <c r="XAF264" s="101"/>
      <c r="XAG264" s="101"/>
      <c r="XAH264" s="101"/>
      <c r="XAI264" s="101"/>
      <c r="XAJ264" s="101"/>
      <c r="XAK264" s="101"/>
      <c r="XAL264" s="101"/>
      <c r="XAM264" s="101"/>
      <c r="XAN264" s="101"/>
      <c r="XAO264" s="101"/>
      <c r="XAP264" s="101"/>
      <c r="XAQ264" s="101"/>
      <c r="XAR264" s="101"/>
      <c r="XAS264" s="101"/>
      <c r="XAT264" s="101"/>
      <c r="XAU264" s="101"/>
      <c r="XAV264" s="101"/>
      <c r="XAW264" s="101"/>
      <c r="XAX264" s="101"/>
      <c r="XAY264" s="101"/>
      <c r="XAZ264" s="101"/>
      <c r="XBA264" s="101"/>
      <c r="XBB264" s="101"/>
      <c r="XBC264" s="101"/>
      <c r="XBD264" s="101"/>
      <c r="XBE264" s="101"/>
      <c r="XBF264" s="101"/>
      <c r="XBG264" s="101"/>
      <c r="XBH264" s="101"/>
      <c r="XBI264" s="101"/>
      <c r="XBJ264" s="101"/>
      <c r="XBK264" s="101"/>
      <c r="XBL264" s="101"/>
      <c r="XBM264" s="101"/>
      <c r="XBN264" s="101"/>
      <c r="XBO264" s="101"/>
      <c r="XBP264" s="101"/>
      <c r="XBQ264" s="101"/>
      <c r="XBR264" s="101"/>
      <c r="XBS264" s="101"/>
      <c r="XBT264" s="101"/>
      <c r="XBU264" s="101"/>
      <c r="XBV264" s="101"/>
      <c r="XBW264" s="101"/>
      <c r="XBX264" s="101"/>
      <c r="XBY264" s="101"/>
      <c r="XBZ264" s="101"/>
      <c r="XCA264" s="101"/>
      <c r="XCB264" s="101"/>
      <c r="XCC264" s="101"/>
      <c r="XCD264" s="101"/>
      <c r="XCE264" s="101"/>
      <c r="XCF264" s="101"/>
      <c r="XCG264" s="101"/>
      <c r="XCH264" s="101"/>
      <c r="XCI264" s="101"/>
      <c r="XCJ264" s="101"/>
      <c r="XCK264" s="101"/>
      <c r="XCL264" s="101"/>
      <c r="XCM264" s="101"/>
      <c r="XCN264" s="101"/>
      <c r="XCO264" s="101"/>
      <c r="XCP264" s="101"/>
      <c r="XCQ264" s="101"/>
      <c r="XCR264" s="101"/>
      <c r="XCS264" s="101"/>
      <c r="XCT264" s="101"/>
      <c r="XCU264" s="101"/>
      <c r="XCV264" s="101"/>
      <c r="XCW264" s="101"/>
      <c r="XCX264" s="101"/>
      <c r="XCY264" s="101"/>
      <c r="XCZ264" s="101"/>
      <c r="XDA264" s="101"/>
      <c r="XDB264" s="101"/>
      <c r="XDC264" s="101"/>
      <c r="XDD264" s="101"/>
      <c r="XDE264" s="101"/>
      <c r="XDF264" s="101"/>
      <c r="XDG264" s="101"/>
      <c r="XDH264" s="101"/>
      <c r="XDI264" s="101"/>
      <c r="XDJ264" s="101"/>
      <c r="XDK264" s="101"/>
      <c r="XDL264" s="101"/>
      <c r="XDM264" s="101"/>
      <c r="XDN264" s="101"/>
      <c r="XDO264" s="101"/>
      <c r="XDP264" s="101"/>
      <c r="XDQ264" s="101"/>
      <c r="XDR264" s="101"/>
      <c r="XDS264" s="101"/>
      <c r="XDT264" s="101"/>
      <c r="XDU264" s="101"/>
      <c r="XDV264" s="101"/>
      <c r="XDW264" s="101"/>
      <c r="XDX264" s="101"/>
      <c r="XDY264" s="101"/>
      <c r="XDZ264" s="101"/>
      <c r="XEA264" s="101"/>
      <c r="XEB264" s="101"/>
      <c r="XEC264" s="101"/>
      <c r="XED264" s="101"/>
      <c r="XEE264" s="101"/>
      <c r="XEF264" s="101"/>
      <c r="XEG264" s="101"/>
      <c r="XEH264" s="101"/>
      <c r="XEI264" s="101"/>
      <c r="XEJ264" s="101"/>
      <c r="XEK264" s="101"/>
      <c r="XEL264" s="101"/>
      <c r="XEM264" s="101"/>
      <c r="XEN264" s="101"/>
      <c r="XEO264" s="101"/>
      <c r="XEP264" s="101"/>
      <c r="XEQ264" s="101"/>
      <c r="XER264" s="101"/>
      <c r="XES264" s="101"/>
      <c r="XET264" s="101"/>
      <c r="XEU264" s="101"/>
      <c r="XEV264" s="101"/>
      <c r="XEW264" s="101"/>
      <c r="XEX264" s="101"/>
      <c r="XEY264" s="101"/>
      <c r="XEZ264" s="101"/>
      <c r="XFA264" s="101"/>
      <c r="XFB264" s="101"/>
      <c r="XFC264" s="101"/>
    </row>
    <row r="267" spans="2:16383" x14ac:dyDescent="0.2">
      <c r="C267" s="111" t="s">
        <v>543</v>
      </c>
      <c r="D267" s="99" t="s">
        <v>400</v>
      </c>
      <c r="K267" s="111" t="s">
        <v>544</v>
      </c>
      <c r="L267" s="99" t="s">
        <v>400</v>
      </c>
      <c r="S267" s="111" t="s">
        <v>545</v>
      </c>
      <c r="T267" s="99" t="s">
        <v>400</v>
      </c>
      <c r="AA267" s="111" t="s">
        <v>546</v>
      </c>
      <c r="AB267" s="99" t="s">
        <v>400</v>
      </c>
    </row>
    <row r="268" spans="2:16383" x14ac:dyDescent="0.2">
      <c r="B268" s="99" t="s">
        <v>547</v>
      </c>
      <c r="C268" s="104">
        <v>0.1622070754958691</v>
      </c>
      <c r="D268" s="104">
        <v>3.8123689100665274E-3</v>
      </c>
      <c r="J268" s="99" t="s">
        <v>547</v>
      </c>
      <c r="K268" s="104">
        <v>2.607795074643067E-2</v>
      </c>
      <c r="L268" s="104">
        <v>5.8336132164751604E-4</v>
      </c>
      <c r="R268" s="99" t="s">
        <v>547</v>
      </c>
      <c r="S268" s="104">
        <v>1.3197543696348679</v>
      </c>
      <c r="T268" s="104">
        <v>3.7048143463040535E-2</v>
      </c>
      <c r="Z268" s="99" t="s">
        <v>547</v>
      </c>
      <c r="AA268" s="104">
        <v>0.43975044843433619</v>
      </c>
      <c r="AB268" s="104">
        <v>1.0849608629422466E-2</v>
      </c>
    </row>
    <row r="269" spans="2:16383" x14ac:dyDescent="0.2">
      <c r="B269" s="99" t="s">
        <v>548</v>
      </c>
      <c r="C269" s="104">
        <v>0.1345528760413143</v>
      </c>
      <c r="D269" s="104">
        <v>4.1007758886996938E-3</v>
      </c>
      <c r="J269" s="99" t="s">
        <v>548</v>
      </c>
      <c r="K269" s="104">
        <v>2.8749664858903547E-2</v>
      </c>
      <c r="L269" s="104">
        <v>9.5352890716485391E-4</v>
      </c>
      <c r="R269" s="99" t="s">
        <v>548</v>
      </c>
      <c r="S269" s="104">
        <v>1.2647950432101527</v>
      </c>
      <c r="T269" s="104">
        <v>2.9755676288203775E-2</v>
      </c>
      <c r="Z269" s="99" t="s">
        <v>548</v>
      </c>
      <c r="AA269" s="104">
        <v>0.42876254187740676</v>
      </c>
      <c r="AB269" s="104">
        <v>1.7521039042286565E-2</v>
      </c>
    </row>
    <row r="270" spans="2:16383" x14ac:dyDescent="0.2">
      <c r="B270" s="99" t="s">
        <v>549</v>
      </c>
      <c r="C270" s="104">
        <v>9.7046862453015775E-2</v>
      </c>
      <c r="D270" s="104">
        <v>2.2401773363285474E-3</v>
      </c>
      <c r="J270" s="99" t="s">
        <v>549</v>
      </c>
      <c r="K270" s="104">
        <v>1.4734725506441618E-2</v>
      </c>
      <c r="L270" s="104">
        <v>4.9356983464369825E-4</v>
      </c>
      <c r="R270" s="99" t="s">
        <v>549</v>
      </c>
      <c r="S270" s="104">
        <v>0.87116896421409074</v>
      </c>
      <c r="T270" s="104">
        <v>1.7639307170913603E-2</v>
      </c>
      <c r="Z270" s="99" t="s">
        <v>549</v>
      </c>
      <c r="AA270" s="104">
        <v>0.26943288495143503</v>
      </c>
      <c r="AB270" s="104">
        <v>8.2983518779780174E-3</v>
      </c>
    </row>
    <row r="271" spans="2:16383" x14ac:dyDescent="0.2">
      <c r="B271" s="99" t="s">
        <v>550</v>
      </c>
      <c r="C271" s="104">
        <v>0.17853012892199505</v>
      </c>
      <c r="D271" s="104">
        <v>3.225274966499078E-3</v>
      </c>
      <c r="J271" s="99" t="s">
        <v>550</v>
      </c>
      <c r="K271" s="104">
        <v>2.9442186289011161E-2</v>
      </c>
      <c r="L271" s="104">
        <v>1.0686283211417159E-3</v>
      </c>
      <c r="R271" s="99" t="s">
        <v>550</v>
      </c>
      <c r="S271" s="104">
        <v>1.9253873734784865</v>
      </c>
      <c r="T271" s="104">
        <v>4.3613691451180402E-2</v>
      </c>
      <c r="Z271" s="99" t="s">
        <v>550</v>
      </c>
      <c r="AA271" s="104">
        <v>0.60110765990719106</v>
      </c>
      <c r="AB271" s="104">
        <v>1.2276991579818403E-2</v>
      </c>
    </row>
    <row r="272" spans="2:16383" x14ac:dyDescent="0.2">
      <c r="B272" s="99" t="s">
        <v>551</v>
      </c>
      <c r="C272" s="104">
        <v>0.15357279483119618</v>
      </c>
      <c r="D272" s="104">
        <v>3.6199693728414493E-3</v>
      </c>
      <c r="J272" s="99" t="s">
        <v>551</v>
      </c>
      <c r="K272" s="104">
        <v>2.6555889214314149E-2</v>
      </c>
      <c r="L272" s="104">
        <v>7.1272487457309198E-4</v>
      </c>
      <c r="R272" s="99" t="s">
        <v>551</v>
      </c>
      <c r="S272" s="104">
        <v>1.4444393482298938</v>
      </c>
      <c r="T272" s="104">
        <v>2.0055768099240905E-2</v>
      </c>
      <c r="Z272" s="99" t="s">
        <v>551</v>
      </c>
      <c r="AA272" s="104">
        <v>0.47157486844592889</v>
      </c>
      <c r="AB272" s="104">
        <v>8.7259151102253678E-3</v>
      </c>
    </row>
    <row r="273" spans="2:28" x14ac:dyDescent="0.2">
      <c r="B273" s="99" t="s">
        <v>552</v>
      </c>
      <c r="C273" s="104">
        <f>AVERAGE(C268:C271)</f>
        <v>0.14308423572804854</v>
      </c>
      <c r="J273" s="99" t="s">
        <v>552</v>
      </c>
      <c r="K273" s="104">
        <f>AVERAGE(K268:K271)</f>
        <v>2.4751131850196749E-2</v>
      </c>
      <c r="R273" s="99" t="s">
        <v>552</v>
      </c>
      <c r="S273" s="104">
        <f>AVERAGE(S268:S271)</f>
        <v>1.3452764376343995</v>
      </c>
      <c r="Z273" s="99" t="s">
        <v>552</v>
      </c>
      <c r="AA273" s="104">
        <f>AVERAGE(AA268:AA271)</f>
        <v>0.43476338379259227</v>
      </c>
    </row>
    <row r="274" spans="2:28" x14ac:dyDescent="0.2">
      <c r="B274" s="111" t="s">
        <v>117</v>
      </c>
      <c r="C274" s="104">
        <v>0.14610128118012772</v>
      </c>
      <c r="D274" s="104">
        <v>3.1087865436221522E-3</v>
      </c>
      <c r="J274" s="111" t="s">
        <v>117</v>
      </c>
      <c r="K274" s="104">
        <v>2.5671254319971117E-2</v>
      </c>
      <c r="L274" s="104">
        <v>6.1592891975268565E-4</v>
      </c>
      <c r="R274" s="111" t="s">
        <v>117</v>
      </c>
      <c r="S274" s="104">
        <v>1.4234670744333227</v>
      </c>
      <c r="T274" s="104">
        <v>2.5523152109533247E-2</v>
      </c>
      <c r="Z274" s="111" t="s">
        <v>117</v>
      </c>
      <c r="AA274" s="104">
        <v>0.45142494507614717</v>
      </c>
      <c r="AB274" s="104">
        <v>8.1180081043544447E-3</v>
      </c>
    </row>
    <row r="275" spans="2:28" x14ac:dyDescent="0.2">
      <c r="B275" s="111" t="s">
        <v>118</v>
      </c>
      <c r="C275" s="104">
        <v>0.14459136568657596</v>
      </c>
      <c r="D275" s="104">
        <v>5.1810271494111436E-3</v>
      </c>
      <c r="J275" s="111" t="s">
        <v>118</v>
      </c>
      <c r="K275" s="104">
        <v>2.499920194067945E-2</v>
      </c>
      <c r="L275" s="104">
        <v>9.0517124168575775E-4</v>
      </c>
      <c r="R275" s="111" t="s">
        <v>118</v>
      </c>
      <c r="S275" s="104">
        <v>1.3726558255795072</v>
      </c>
      <c r="T275" s="104">
        <v>5.5756708934186765E-2</v>
      </c>
      <c r="Z275" s="111" t="s">
        <v>118</v>
      </c>
      <c r="AA275" s="104">
        <v>0.44816986183612006</v>
      </c>
      <c r="AB275" s="104">
        <v>1.3191189198742088E-2</v>
      </c>
    </row>
    <row r="291" spans="1:30" s="106" customFormat="1" x14ac:dyDescent="0.2">
      <c r="A291" s="106" t="s">
        <v>649</v>
      </c>
      <c r="B291" s="113" t="s">
        <v>553</v>
      </c>
      <c r="J291" s="113" t="s">
        <v>553</v>
      </c>
      <c r="R291" s="113" t="s">
        <v>553</v>
      </c>
      <c r="Z291" s="113" t="s">
        <v>553</v>
      </c>
    </row>
    <row r="292" spans="1:30" s="106" customFormat="1" x14ac:dyDescent="0.2">
      <c r="B292" s="113"/>
      <c r="J292" s="113"/>
      <c r="R292" s="113"/>
      <c r="Z292" s="113"/>
    </row>
    <row r="293" spans="1:30" s="106" customFormat="1" x14ac:dyDescent="0.2">
      <c r="B293" s="114"/>
      <c r="C293" s="105" t="s">
        <v>18</v>
      </c>
      <c r="D293" s="105" t="s">
        <v>337</v>
      </c>
      <c r="E293" s="105" t="s">
        <v>337</v>
      </c>
      <c r="F293" s="105" t="s">
        <v>18</v>
      </c>
      <c r="J293" s="113"/>
      <c r="K293" s="105" t="s">
        <v>19</v>
      </c>
      <c r="L293" s="105" t="s">
        <v>340</v>
      </c>
      <c r="M293" s="105" t="s">
        <v>340</v>
      </c>
      <c r="N293" s="105" t="s">
        <v>19</v>
      </c>
      <c r="R293" s="113"/>
      <c r="S293" s="105" t="s">
        <v>20</v>
      </c>
      <c r="T293" s="105" t="s">
        <v>341</v>
      </c>
      <c r="U293" s="105" t="s">
        <v>341</v>
      </c>
      <c r="V293" s="105" t="s">
        <v>20</v>
      </c>
      <c r="Z293" s="113"/>
      <c r="AA293" s="105" t="s">
        <v>21</v>
      </c>
      <c r="AB293" s="105" t="s">
        <v>342</v>
      </c>
      <c r="AC293" s="105" t="s">
        <v>342</v>
      </c>
      <c r="AD293" s="105" t="s">
        <v>21</v>
      </c>
    </row>
    <row r="294" spans="1:30" s="106" customFormat="1" x14ac:dyDescent="0.2">
      <c r="B294" s="114" t="s">
        <v>254</v>
      </c>
      <c r="C294" s="114" t="s">
        <v>343</v>
      </c>
      <c r="D294" s="105" t="s">
        <v>343</v>
      </c>
      <c r="E294" s="105" t="s">
        <v>344</v>
      </c>
      <c r="F294" s="105" t="s">
        <v>344</v>
      </c>
      <c r="J294" s="114" t="s">
        <v>254</v>
      </c>
      <c r="K294" s="105" t="s">
        <v>343</v>
      </c>
      <c r="L294" s="105" t="s">
        <v>343</v>
      </c>
      <c r="M294" s="105" t="s">
        <v>344</v>
      </c>
      <c r="N294" s="105" t="s">
        <v>344</v>
      </c>
      <c r="R294" s="114" t="s">
        <v>254</v>
      </c>
      <c r="S294" s="114" t="s">
        <v>343</v>
      </c>
      <c r="T294" s="114" t="s">
        <v>343</v>
      </c>
      <c r="U294" s="105" t="s">
        <v>344</v>
      </c>
      <c r="V294" s="105" t="s">
        <v>344</v>
      </c>
      <c r="Z294" s="114" t="s">
        <v>254</v>
      </c>
      <c r="AA294" s="114" t="s">
        <v>343</v>
      </c>
      <c r="AB294" s="114" t="s">
        <v>343</v>
      </c>
      <c r="AC294" s="105" t="s">
        <v>344</v>
      </c>
      <c r="AD294" s="105" t="s">
        <v>344</v>
      </c>
    </row>
    <row r="295" spans="1:30" s="106" customFormat="1" x14ac:dyDescent="0.2">
      <c r="A295" s="106">
        <v>1</v>
      </c>
      <c r="B295" s="114" t="s">
        <v>554</v>
      </c>
      <c r="C295" s="114">
        <v>80400</v>
      </c>
      <c r="D295" s="114">
        <v>171000</v>
      </c>
      <c r="E295" s="106">
        <v>0.125</v>
      </c>
      <c r="F295" s="108">
        <f t="shared" ref="F295:F312" si="56">C295/D295*E295</f>
        <v>5.8771929824561406E-2</v>
      </c>
      <c r="J295" s="114" t="s">
        <v>554</v>
      </c>
      <c r="K295" s="114">
        <v>29600</v>
      </c>
      <c r="L295" s="114">
        <v>156000</v>
      </c>
      <c r="M295" s="105">
        <v>0.05</v>
      </c>
      <c r="N295" s="108">
        <f t="shared" ref="N295:N312" si="57">K295/L295*M295</f>
        <v>9.4871794871794878E-3</v>
      </c>
      <c r="O295" s="108"/>
      <c r="P295" s="108"/>
      <c r="R295" s="114" t="s">
        <v>554</v>
      </c>
      <c r="S295" s="114">
        <v>976000</v>
      </c>
      <c r="T295" s="114">
        <v>2730000</v>
      </c>
      <c r="U295" s="105">
        <v>1.5</v>
      </c>
      <c r="V295" s="108">
        <f t="shared" ref="V295:V312" si="58">S295/T295*U295</f>
        <v>0.53626373626373625</v>
      </c>
      <c r="W295" s="108"/>
      <c r="Z295" s="114" t="s">
        <v>554</v>
      </c>
      <c r="AA295" s="114">
        <v>257000</v>
      </c>
      <c r="AB295" s="114">
        <v>739000</v>
      </c>
      <c r="AC295" s="105">
        <v>0.5</v>
      </c>
      <c r="AD295" s="108">
        <f t="shared" ref="AD295:AD312" si="59">AA295/AB295*AC295</f>
        <v>0.17388362652232747</v>
      </c>
    </row>
    <row r="296" spans="1:30" s="106" customFormat="1" x14ac:dyDescent="0.2">
      <c r="A296" s="106">
        <v>1</v>
      </c>
      <c r="B296" s="114" t="s">
        <v>555</v>
      </c>
      <c r="C296" s="114">
        <v>75400</v>
      </c>
      <c r="D296" s="114">
        <v>173000</v>
      </c>
      <c r="E296" s="106">
        <v>0.125</v>
      </c>
      <c r="F296" s="108">
        <f t="shared" si="56"/>
        <v>5.4479768786127168E-2</v>
      </c>
      <c r="J296" s="114" t="s">
        <v>555</v>
      </c>
      <c r="K296" s="114">
        <v>28200</v>
      </c>
      <c r="L296" s="114">
        <v>150000</v>
      </c>
      <c r="M296" s="105">
        <v>0.05</v>
      </c>
      <c r="N296" s="108">
        <f t="shared" si="57"/>
        <v>9.4000000000000004E-3</v>
      </c>
      <c r="O296" s="108"/>
      <c r="P296" s="108"/>
      <c r="R296" s="114" t="s">
        <v>555</v>
      </c>
      <c r="S296" s="114">
        <v>882000</v>
      </c>
      <c r="T296" s="114">
        <v>2470000</v>
      </c>
      <c r="U296" s="105">
        <v>1.5</v>
      </c>
      <c r="V296" s="108">
        <f t="shared" si="58"/>
        <v>0.53562753036437249</v>
      </c>
      <c r="W296" s="108"/>
      <c r="Z296" s="114" t="s">
        <v>555</v>
      </c>
      <c r="AA296" s="114">
        <v>236000</v>
      </c>
      <c r="AB296" s="114">
        <v>705000</v>
      </c>
      <c r="AC296" s="105">
        <v>0.5</v>
      </c>
      <c r="AD296" s="108">
        <f t="shared" si="59"/>
        <v>0.16737588652482269</v>
      </c>
    </row>
    <row r="297" spans="1:30" s="106" customFormat="1" x14ac:dyDescent="0.2">
      <c r="A297" s="106">
        <v>1</v>
      </c>
      <c r="B297" s="114" t="s">
        <v>556</v>
      </c>
      <c r="C297" s="114">
        <v>76600</v>
      </c>
      <c r="D297" s="114">
        <v>174000</v>
      </c>
      <c r="E297" s="106">
        <v>0.125</v>
      </c>
      <c r="F297" s="108">
        <f t="shared" si="56"/>
        <v>5.5028735632183905E-2</v>
      </c>
      <c r="J297" s="114" t="s">
        <v>556</v>
      </c>
      <c r="K297" s="114">
        <v>29300</v>
      </c>
      <c r="L297" s="114">
        <v>157000</v>
      </c>
      <c r="M297" s="105">
        <v>0.05</v>
      </c>
      <c r="N297" s="108">
        <f t="shared" si="57"/>
        <v>9.3312101910828019E-3</v>
      </c>
      <c r="O297" s="108"/>
      <c r="P297" s="108"/>
      <c r="R297" s="114" t="s">
        <v>556</v>
      </c>
      <c r="S297" s="114">
        <v>899000</v>
      </c>
      <c r="T297" s="114">
        <v>2680000</v>
      </c>
      <c r="U297" s="105">
        <v>1.5</v>
      </c>
      <c r="V297" s="108">
        <f t="shared" si="58"/>
        <v>0.50317164179104479</v>
      </c>
      <c r="W297" s="108"/>
      <c r="Z297" s="114" t="s">
        <v>556</v>
      </c>
      <c r="AA297" s="114">
        <v>238000</v>
      </c>
      <c r="AB297" s="114">
        <v>714000</v>
      </c>
      <c r="AC297" s="105">
        <v>0.5</v>
      </c>
      <c r="AD297" s="108">
        <f t="shared" si="59"/>
        <v>0.16666666666666666</v>
      </c>
    </row>
    <row r="298" spans="1:30" s="106" customFormat="1" x14ac:dyDescent="0.2">
      <c r="A298" s="106">
        <v>1</v>
      </c>
      <c r="B298" s="114" t="s">
        <v>557</v>
      </c>
      <c r="C298" s="114">
        <v>77100</v>
      </c>
      <c r="D298" s="114">
        <v>172000</v>
      </c>
      <c r="E298" s="106">
        <v>0.125</v>
      </c>
      <c r="F298" s="108">
        <f t="shared" si="56"/>
        <v>5.6031976744186043E-2</v>
      </c>
      <c r="J298" s="114" t="s">
        <v>557</v>
      </c>
      <c r="K298" s="114">
        <v>28800</v>
      </c>
      <c r="L298" s="114">
        <v>152000</v>
      </c>
      <c r="M298" s="105">
        <v>0.05</v>
      </c>
      <c r="N298" s="108">
        <f t="shared" si="57"/>
        <v>9.4736842105263164E-3</v>
      </c>
      <c r="O298" s="108"/>
      <c r="P298" s="108"/>
      <c r="R298" s="114" t="s">
        <v>557</v>
      </c>
      <c r="S298" s="114">
        <v>902000</v>
      </c>
      <c r="T298" s="114">
        <v>2530000</v>
      </c>
      <c r="U298" s="105">
        <v>1.5</v>
      </c>
      <c r="V298" s="108">
        <f t="shared" si="58"/>
        <v>0.5347826086956522</v>
      </c>
      <c r="W298" s="108"/>
      <c r="Z298" s="114" t="s">
        <v>557</v>
      </c>
      <c r="AA298" s="114">
        <v>233000</v>
      </c>
      <c r="AB298" s="114">
        <v>730000</v>
      </c>
      <c r="AC298" s="105">
        <v>0.5</v>
      </c>
      <c r="AD298" s="108">
        <f t="shared" si="59"/>
        <v>0.15958904109589042</v>
      </c>
    </row>
    <row r="299" spans="1:30" s="106" customFormat="1" x14ac:dyDescent="0.2">
      <c r="A299" s="106">
        <v>1</v>
      </c>
      <c r="B299" s="114" t="s">
        <v>558</v>
      </c>
      <c r="C299" s="114">
        <v>72500</v>
      </c>
      <c r="D299" s="114">
        <v>172000</v>
      </c>
      <c r="E299" s="106">
        <v>0.125</v>
      </c>
      <c r="F299" s="108">
        <f t="shared" si="56"/>
        <v>5.2688953488372096E-2</v>
      </c>
      <c r="J299" s="114" t="s">
        <v>558</v>
      </c>
      <c r="K299" s="114">
        <v>30400</v>
      </c>
      <c r="L299" s="114">
        <v>152000</v>
      </c>
      <c r="M299" s="105">
        <v>0.05</v>
      </c>
      <c r="N299" s="108">
        <f t="shared" si="57"/>
        <v>1.0000000000000002E-2</v>
      </c>
      <c r="O299" s="108"/>
      <c r="P299" s="108"/>
      <c r="R299" s="114" t="s">
        <v>558</v>
      </c>
      <c r="S299" s="114">
        <v>909000</v>
      </c>
      <c r="T299" s="114">
        <v>2520000</v>
      </c>
      <c r="U299" s="105">
        <v>1.5</v>
      </c>
      <c r="V299" s="108">
        <f t="shared" si="58"/>
        <v>0.54107142857142854</v>
      </c>
      <c r="W299" s="108"/>
      <c r="Z299" s="114" t="s">
        <v>558</v>
      </c>
      <c r="AA299" s="114">
        <v>229000</v>
      </c>
      <c r="AB299" s="114">
        <v>715000</v>
      </c>
      <c r="AC299" s="105">
        <v>0.5</v>
      </c>
      <c r="AD299" s="108">
        <f t="shared" si="59"/>
        <v>0.16013986013986015</v>
      </c>
    </row>
    <row r="300" spans="1:30" s="106" customFormat="1" x14ac:dyDescent="0.2">
      <c r="A300" s="106">
        <v>1</v>
      </c>
      <c r="B300" s="114" t="s">
        <v>559</v>
      </c>
      <c r="C300" s="114">
        <v>73200</v>
      </c>
      <c r="D300" s="114">
        <v>177000</v>
      </c>
      <c r="E300" s="106">
        <v>0.125</v>
      </c>
      <c r="F300" s="108">
        <f t="shared" si="56"/>
        <v>5.1694915254237285E-2</v>
      </c>
      <c r="J300" s="114" t="s">
        <v>559</v>
      </c>
      <c r="K300" s="114">
        <v>29800</v>
      </c>
      <c r="L300" s="114">
        <v>160000</v>
      </c>
      <c r="M300" s="105">
        <v>0.05</v>
      </c>
      <c r="N300" s="108">
        <f t="shared" si="57"/>
        <v>9.3124999999999996E-3</v>
      </c>
      <c r="O300" s="108"/>
      <c r="P300" s="108"/>
      <c r="R300" s="114" t="s">
        <v>559</v>
      </c>
      <c r="S300" s="114">
        <v>875000</v>
      </c>
      <c r="T300" s="114">
        <v>2660000</v>
      </c>
      <c r="U300" s="105">
        <v>1.5</v>
      </c>
      <c r="V300" s="108">
        <f t="shared" si="58"/>
        <v>0.49342105263157898</v>
      </c>
      <c r="W300" s="108"/>
      <c r="Z300" s="114" t="s">
        <v>559</v>
      </c>
      <c r="AA300" s="114">
        <v>226000</v>
      </c>
      <c r="AB300" s="114">
        <v>742000</v>
      </c>
      <c r="AC300" s="105">
        <v>0.5</v>
      </c>
      <c r="AD300" s="108">
        <f t="shared" si="59"/>
        <v>0.15229110512129379</v>
      </c>
    </row>
    <row r="301" spans="1:30" s="106" customFormat="1" x14ac:dyDescent="0.2">
      <c r="A301" s="106">
        <v>2</v>
      </c>
      <c r="B301" s="114" t="s">
        <v>560</v>
      </c>
      <c r="C301" s="114">
        <v>81500</v>
      </c>
      <c r="D301" s="114">
        <v>174000</v>
      </c>
      <c r="E301" s="106">
        <v>0.125</v>
      </c>
      <c r="F301" s="108">
        <f t="shared" si="56"/>
        <v>5.8548850574712645E-2</v>
      </c>
      <c r="J301" s="114" t="s">
        <v>560</v>
      </c>
      <c r="K301" s="114">
        <v>29400</v>
      </c>
      <c r="L301" s="114">
        <v>159000</v>
      </c>
      <c r="M301" s="105">
        <v>0.05</v>
      </c>
      <c r="N301" s="108">
        <f t="shared" si="57"/>
        <v>9.2452830188679246E-3</v>
      </c>
      <c r="O301" s="108"/>
      <c r="P301" s="108"/>
      <c r="R301" s="114" t="s">
        <v>560</v>
      </c>
      <c r="S301" s="114">
        <v>954000</v>
      </c>
      <c r="T301" s="114">
        <v>2630000</v>
      </c>
      <c r="U301" s="105">
        <v>1.5</v>
      </c>
      <c r="V301" s="108">
        <f t="shared" si="58"/>
        <v>0.54410646387832706</v>
      </c>
      <c r="W301" s="108"/>
      <c r="Z301" s="114" t="s">
        <v>560</v>
      </c>
      <c r="AA301" s="114">
        <v>257000</v>
      </c>
      <c r="AB301" s="114">
        <v>741000</v>
      </c>
      <c r="AC301" s="105">
        <v>0.5</v>
      </c>
      <c r="AD301" s="108">
        <f t="shared" si="59"/>
        <v>0.17341430499325236</v>
      </c>
    </row>
    <row r="302" spans="1:30" s="106" customFormat="1" x14ac:dyDescent="0.2">
      <c r="A302" s="106">
        <v>2</v>
      </c>
      <c r="B302" s="114" t="s">
        <v>561</v>
      </c>
      <c r="C302" s="114">
        <v>74000</v>
      </c>
      <c r="D302" s="114">
        <v>169000</v>
      </c>
      <c r="E302" s="106">
        <v>0.125</v>
      </c>
      <c r="F302" s="108">
        <f t="shared" si="56"/>
        <v>5.473372781065089E-2</v>
      </c>
      <c r="J302" s="114" t="s">
        <v>561</v>
      </c>
      <c r="K302" s="114">
        <v>27700</v>
      </c>
      <c r="L302" s="114">
        <v>146000</v>
      </c>
      <c r="M302" s="105">
        <v>0.05</v>
      </c>
      <c r="N302" s="108">
        <f t="shared" si="57"/>
        <v>9.4863013698630143E-3</v>
      </c>
      <c r="O302" s="108"/>
      <c r="P302" s="108"/>
      <c r="R302" s="114" t="s">
        <v>561</v>
      </c>
      <c r="S302" s="114">
        <v>883000</v>
      </c>
      <c r="T302" s="114">
        <v>2570000</v>
      </c>
      <c r="U302" s="105">
        <v>1.5</v>
      </c>
      <c r="V302" s="108">
        <f t="shared" si="58"/>
        <v>0.51536964980544742</v>
      </c>
      <c r="W302" s="108"/>
      <c r="Z302" s="114" t="s">
        <v>561</v>
      </c>
      <c r="AA302" s="114">
        <v>238000</v>
      </c>
      <c r="AB302" s="114">
        <v>707000</v>
      </c>
      <c r="AC302" s="105">
        <v>0.5</v>
      </c>
      <c r="AD302" s="108">
        <f t="shared" si="59"/>
        <v>0.16831683168316833</v>
      </c>
    </row>
    <row r="303" spans="1:30" s="106" customFormat="1" x14ac:dyDescent="0.2">
      <c r="A303" s="106">
        <v>2</v>
      </c>
      <c r="B303" s="114" t="s">
        <v>562</v>
      </c>
      <c r="C303" s="114">
        <v>77900</v>
      </c>
      <c r="D303" s="114">
        <v>170000</v>
      </c>
      <c r="E303" s="106">
        <v>0.125</v>
      </c>
      <c r="F303" s="108">
        <f t="shared" si="56"/>
        <v>5.7279411764705884E-2</v>
      </c>
      <c r="J303" s="114" t="s">
        <v>562</v>
      </c>
      <c r="K303" s="114">
        <v>29000</v>
      </c>
      <c r="L303" s="114">
        <v>152000</v>
      </c>
      <c r="M303" s="105">
        <v>0.05</v>
      </c>
      <c r="N303" s="108">
        <f t="shared" si="57"/>
        <v>9.5394736842105282E-3</v>
      </c>
      <c r="O303" s="108"/>
      <c r="P303" s="108"/>
      <c r="R303" s="114" t="s">
        <v>562</v>
      </c>
      <c r="S303" s="114">
        <v>914000</v>
      </c>
      <c r="T303" s="114">
        <v>2630000</v>
      </c>
      <c r="U303" s="105">
        <v>1.5</v>
      </c>
      <c r="V303" s="108">
        <f t="shared" si="58"/>
        <v>0.52129277566539922</v>
      </c>
      <c r="W303" s="108"/>
      <c r="Z303" s="114" t="s">
        <v>562</v>
      </c>
      <c r="AA303" s="114">
        <v>228000</v>
      </c>
      <c r="AB303" s="114">
        <v>725000</v>
      </c>
      <c r="AC303" s="105">
        <v>0.5</v>
      </c>
      <c r="AD303" s="108">
        <f t="shared" si="59"/>
        <v>0.15724137931034482</v>
      </c>
    </row>
    <row r="304" spans="1:30" s="106" customFormat="1" x14ac:dyDescent="0.2">
      <c r="A304" s="106">
        <v>2</v>
      </c>
      <c r="B304" s="114" t="s">
        <v>563</v>
      </c>
      <c r="C304" s="114">
        <v>78100</v>
      </c>
      <c r="D304" s="114">
        <v>171000</v>
      </c>
      <c r="E304" s="106">
        <v>0.125</v>
      </c>
      <c r="F304" s="108">
        <f t="shared" si="56"/>
        <v>5.7090643274853803E-2</v>
      </c>
      <c r="J304" s="114" t="s">
        <v>563</v>
      </c>
      <c r="K304" s="114">
        <v>30600</v>
      </c>
      <c r="L304" s="114">
        <v>147000</v>
      </c>
      <c r="M304" s="105">
        <v>0.05</v>
      </c>
      <c r="N304" s="108">
        <f t="shared" si="57"/>
        <v>1.0408163265306122E-2</v>
      </c>
      <c r="O304" s="108"/>
      <c r="P304" s="108"/>
      <c r="R304" s="114" t="s">
        <v>563</v>
      </c>
      <c r="S304" s="114">
        <v>875000</v>
      </c>
      <c r="T304" s="114">
        <v>2530000</v>
      </c>
      <c r="U304" s="105">
        <v>1.5</v>
      </c>
      <c r="V304" s="108">
        <f t="shared" si="58"/>
        <v>0.51877470355731226</v>
      </c>
      <c r="W304" s="108"/>
      <c r="Z304" s="114" t="s">
        <v>563</v>
      </c>
      <c r="AA304" s="114">
        <v>223000</v>
      </c>
      <c r="AB304" s="114">
        <v>715000</v>
      </c>
      <c r="AC304" s="105">
        <v>0.5</v>
      </c>
      <c r="AD304" s="108">
        <f t="shared" si="59"/>
        <v>0.15594405594405594</v>
      </c>
    </row>
    <row r="305" spans="1:30" s="106" customFormat="1" x14ac:dyDescent="0.2">
      <c r="A305" s="106">
        <v>2</v>
      </c>
      <c r="B305" s="114" t="s">
        <v>564</v>
      </c>
      <c r="C305" s="114">
        <v>76200</v>
      </c>
      <c r="D305" s="114">
        <v>170000</v>
      </c>
      <c r="E305" s="106">
        <v>0.125</v>
      </c>
      <c r="F305" s="108">
        <f t="shared" si="56"/>
        <v>5.6029411764705883E-2</v>
      </c>
      <c r="J305" s="114" t="s">
        <v>564</v>
      </c>
      <c r="K305" s="114">
        <v>31800</v>
      </c>
      <c r="L305" s="114">
        <v>154000</v>
      </c>
      <c r="M305" s="105">
        <v>0.05</v>
      </c>
      <c r="N305" s="108">
        <f t="shared" si="57"/>
        <v>1.0324675324675327E-2</v>
      </c>
      <c r="O305" s="108"/>
      <c r="P305" s="108"/>
      <c r="R305" s="114" t="s">
        <v>564</v>
      </c>
      <c r="S305" s="114">
        <v>896000</v>
      </c>
      <c r="T305" s="114">
        <v>2570000</v>
      </c>
      <c r="U305" s="105">
        <v>1.5</v>
      </c>
      <c r="V305" s="108">
        <f t="shared" si="58"/>
        <v>0.52295719844357968</v>
      </c>
      <c r="W305" s="108"/>
      <c r="Z305" s="114" t="s">
        <v>564</v>
      </c>
      <c r="AA305" s="114">
        <v>234000</v>
      </c>
      <c r="AB305" s="114">
        <v>727000</v>
      </c>
      <c r="AC305" s="105">
        <v>0.5</v>
      </c>
      <c r="AD305" s="108">
        <f t="shared" si="59"/>
        <v>0.1609353507565337</v>
      </c>
    </row>
    <row r="306" spans="1:30" s="106" customFormat="1" x14ac:dyDescent="0.2">
      <c r="A306" s="106">
        <v>2</v>
      </c>
      <c r="B306" s="114" t="s">
        <v>565</v>
      </c>
      <c r="C306" s="114">
        <v>72600</v>
      </c>
      <c r="D306" s="114">
        <v>184000</v>
      </c>
      <c r="E306" s="106">
        <v>0.125</v>
      </c>
      <c r="F306" s="108">
        <f t="shared" si="56"/>
        <v>4.9320652173913043E-2</v>
      </c>
      <c r="J306" s="114" t="s">
        <v>565</v>
      </c>
      <c r="K306" s="114">
        <v>29500</v>
      </c>
      <c r="L306" s="114">
        <v>163000</v>
      </c>
      <c r="M306" s="105">
        <v>0.05</v>
      </c>
      <c r="N306" s="108">
        <f t="shared" si="57"/>
        <v>9.0490797546012285E-3</v>
      </c>
      <c r="O306" s="108"/>
      <c r="P306" s="108"/>
      <c r="R306" s="114" t="s">
        <v>565</v>
      </c>
      <c r="S306" s="114">
        <v>883000</v>
      </c>
      <c r="T306" s="114">
        <v>2710000</v>
      </c>
      <c r="U306" s="105">
        <v>1.5</v>
      </c>
      <c r="V306" s="108">
        <f t="shared" si="58"/>
        <v>0.48874538745387458</v>
      </c>
      <c r="W306" s="108"/>
      <c r="Z306" s="114" t="s">
        <v>565</v>
      </c>
      <c r="AA306" s="114">
        <v>237000</v>
      </c>
      <c r="AB306" s="114">
        <v>735000</v>
      </c>
      <c r="AC306" s="105">
        <v>0.5</v>
      </c>
      <c r="AD306" s="108">
        <f t="shared" si="59"/>
        <v>0.16122448979591836</v>
      </c>
    </row>
    <row r="307" spans="1:30" s="106" customFormat="1" x14ac:dyDescent="0.2">
      <c r="A307" s="106">
        <v>3</v>
      </c>
      <c r="B307" s="114" t="s">
        <v>566</v>
      </c>
      <c r="C307" s="114">
        <v>77500</v>
      </c>
      <c r="D307" s="114">
        <v>174000</v>
      </c>
      <c r="E307" s="106">
        <v>0.125</v>
      </c>
      <c r="F307" s="108">
        <f t="shared" si="56"/>
        <v>5.5675287356321837E-2</v>
      </c>
      <c r="J307" s="114" t="s">
        <v>566</v>
      </c>
      <c r="K307" s="114">
        <v>30200</v>
      </c>
      <c r="L307" s="114">
        <v>152000</v>
      </c>
      <c r="M307" s="105">
        <v>0.05</v>
      </c>
      <c r="N307" s="108">
        <f t="shared" si="57"/>
        <v>9.9342105263157902E-3</v>
      </c>
      <c r="O307" s="108"/>
      <c r="P307" s="108"/>
      <c r="R307" s="114" t="s">
        <v>566</v>
      </c>
      <c r="S307" s="114">
        <v>964000</v>
      </c>
      <c r="T307" s="114">
        <v>2580000</v>
      </c>
      <c r="U307" s="105">
        <v>1.5</v>
      </c>
      <c r="V307" s="108">
        <f t="shared" si="58"/>
        <v>0.56046511627906981</v>
      </c>
      <c r="W307" s="108"/>
      <c r="Z307" s="114" t="s">
        <v>566</v>
      </c>
      <c r="AA307" s="114">
        <v>253000</v>
      </c>
      <c r="AB307" s="114">
        <v>752000</v>
      </c>
      <c r="AC307" s="105">
        <v>0.5</v>
      </c>
      <c r="AD307" s="108">
        <f t="shared" si="59"/>
        <v>0.16821808510638298</v>
      </c>
    </row>
    <row r="308" spans="1:30" s="106" customFormat="1" x14ac:dyDescent="0.2">
      <c r="A308" s="106">
        <v>3</v>
      </c>
      <c r="B308" s="114" t="s">
        <v>567</v>
      </c>
      <c r="C308" s="114">
        <v>76900</v>
      </c>
      <c r="D308" s="114">
        <v>173000</v>
      </c>
      <c r="E308" s="106">
        <v>0.125</v>
      </c>
      <c r="F308" s="108">
        <f t="shared" si="56"/>
        <v>5.5563583815028905E-2</v>
      </c>
      <c r="J308" s="114" t="s">
        <v>567</v>
      </c>
      <c r="K308" s="114">
        <v>31100</v>
      </c>
      <c r="L308" s="114">
        <v>156000</v>
      </c>
      <c r="M308" s="105">
        <v>0.05</v>
      </c>
      <c r="N308" s="108">
        <f t="shared" si="57"/>
        <v>9.9679487179487186E-3</v>
      </c>
      <c r="O308" s="108"/>
      <c r="P308" s="108"/>
      <c r="R308" s="114" t="s">
        <v>567</v>
      </c>
      <c r="S308" s="114">
        <v>894000</v>
      </c>
      <c r="T308" s="114">
        <v>2550000</v>
      </c>
      <c r="U308" s="105">
        <v>1.5</v>
      </c>
      <c r="V308" s="108">
        <f t="shared" si="58"/>
        <v>0.52588235294117647</v>
      </c>
      <c r="W308" s="108"/>
      <c r="Z308" s="114" t="s">
        <v>567</v>
      </c>
      <c r="AA308" s="114">
        <v>238000</v>
      </c>
      <c r="AB308" s="114">
        <v>705000</v>
      </c>
      <c r="AC308" s="105">
        <v>0.5</v>
      </c>
      <c r="AD308" s="108">
        <f t="shared" si="59"/>
        <v>0.16879432624113475</v>
      </c>
    </row>
    <row r="309" spans="1:30" s="106" customFormat="1" x14ac:dyDescent="0.2">
      <c r="A309" s="106">
        <v>3</v>
      </c>
      <c r="B309" s="114" t="s">
        <v>568</v>
      </c>
      <c r="C309" s="114">
        <v>79300</v>
      </c>
      <c r="D309" s="114">
        <v>173000</v>
      </c>
      <c r="E309" s="106">
        <v>0.125</v>
      </c>
      <c r="F309" s="108">
        <f t="shared" si="56"/>
        <v>5.7297687861271679E-2</v>
      </c>
      <c r="J309" s="114" t="s">
        <v>568</v>
      </c>
      <c r="K309" s="114">
        <v>29800</v>
      </c>
      <c r="L309" s="114">
        <v>153000</v>
      </c>
      <c r="M309" s="105">
        <v>0.05</v>
      </c>
      <c r="N309" s="108">
        <f t="shared" si="57"/>
        <v>9.7385620915032695E-3</v>
      </c>
      <c r="O309" s="108"/>
      <c r="P309" s="108"/>
      <c r="R309" s="114" t="s">
        <v>568</v>
      </c>
      <c r="S309" s="114">
        <v>930000</v>
      </c>
      <c r="T309" s="114">
        <v>2700000</v>
      </c>
      <c r="U309" s="105">
        <v>1.5</v>
      </c>
      <c r="V309" s="108">
        <f t="shared" si="58"/>
        <v>0.51666666666666661</v>
      </c>
      <c r="W309" s="108"/>
      <c r="Z309" s="114" t="s">
        <v>568</v>
      </c>
      <c r="AA309" s="114">
        <v>237000</v>
      </c>
      <c r="AB309" s="114">
        <v>752000</v>
      </c>
      <c r="AC309" s="105">
        <v>0.5</v>
      </c>
      <c r="AD309" s="108">
        <f t="shared" si="59"/>
        <v>0.15757978723404256</v>
      </c>
    </row>
    <row r="310" spans="1:30" s="106" customFormat="1" x14ac:dyDescent="0.2">
      <c r="A310" s="106">
        <v>3</v>
      </c>
      <c r="B310" s="114" t="s">
        <v>569</v>
      </c>
      <c r="C310" s="114">
        <v>74200</v>
      </c>
      <c r="D310" s="114">
        <v>176000</v>
      </c>
      <c r="E310" s="106">
        <v>0.125</v>
      </c>
      <c r="F310" s="108">
        <f t="shared" si="56"/>
        <v>5.2698863636363634E-2</v>
      </c>
      <c r="J310" s="114" t="s">
        <v>569</v>
      </c>
      <c r="K310" s="114">
        <v>31400</v>
      </c>
      <c r="L310" s="114">
        <v>158000</v>
      </c>
      <c r="M310" s="105">
        <v>0.05</v>
      </c>
      <c r="N310" s="108">
        <f t="shared" si="57"/>
        <v>9.9367088607594939E-3</v>
      </c>
      <c r="O310" s="108"/>
      <c r="P310" s="108"/>
      <c r="R310" s="114" t="s">
        <v>569</v>
      </c>
      <c r="S310" s="114">
        <v>919000</v>
      </c>
      <c r="T310" s="114">
        <v>2590000</v>
      </c>
      <c r="U310" s="105">
        <v>1.5</v>
      </c>
      <c r="V310" s="108">
        <f t="shared" si="58"/>
        <v>0.53223938223938227</v>
      </c>
      <c r="W310" s="108"/>
      <c r="Z310" s="114" t="s">
        <v>569</v>
      </c>
      <c r="AA310" s="114">
        <v>235000</v>
      </c>
      <c r="AB310" s="114">
        <v>728000</v>
      </c>
      <c r="AC310" s="105">
        <v>0.5</v>
      </c>
      <c r="AD310" s="108">
        <f t="shared" si="59"/>
        <v>0.16140109890109891</v>
      </c>
    </row>
    <row r="311" spans="1:30" s="106" customFormat="1" x14ac:dyDescent="0.2">
      <c r="A311" s="106">
        <v>3</v>
      </c>
      <c r="B311" s="114" t="s">
        <v>570</v>
      </c>
      <c r="C311" s="114">
        <v>76300</v>
      </c>
      <c r="D311" s="114">
        <v>171000</v>
      </c>
      <c r="E311" s="106">
        <v>0.125</v>
      </c>
      <c r="F311" s="108">
        <f t="shared" si="56"/>
        <v>5.5774853801169588E-2</v>
      </c>
      <c r="J311" s="114" t="s">
        <v>570</v>
      </c>
      <c r="K311" s="114">
        <v>30700</v>
      </c>
      <c r="L311" s="114">
        <v>147000</v>
      </c>
      <c r="M311" s="105">
        <v>0.05</v>
      </c>
      <c r="N311" s="108">
        <f t="shared" si="57"/>
        <v>1.0442176870748299E-2</v>
      </c>
      <c r="O311" s="108"/>
      <c r="P311" s="108"/>
      <c r="R311" s="114" t="s">
        <v>570</v>
      </c>
      <c r="S311" s="114">
        <v>883000</v>
      </c>
      <c r="T311" s="114">
        <v>2610000</v>
      </c>
      <c r="U311" s="105">
        <v>1.5</v>
      </c>
      <c r="V311" s="108">
        <f t="shared" si="58"/>
        <v>0.50747126436781609</v>
      </c>
      <c r="W311" s="108"/>
      <c r="Z311" s="114" t="s">
        <v>570</v>
      </c>
      <c r="AA311" s="114">
        <v>233000</v>
      </c>
      <c r="AB311" s="114">
        <v>713000</v>
      </c>
      <c r="AC311" s="105">
        <v>0.5</v>
      </c>
      <c r="AD311" s="108">
        <f t="shared" si="59"/>
        <v>0.16339410939691446</v>
      </c>
    </row>
    <row r="312" spans="1:30" s="106" customFormat="1" x14ac:dyDescent="0.2">
      <c r="A312" s="106">
        <v>3</v>
      </c>
      <c r="B312" s="114" t="s">
        <v>571</v>
      </c>
      <c r="C312" s="114">
        <v>73300</v>
      </c>
      <c r="D312" s="114">
        <v>175000</v>
      </c>
      <c r="E312" s="106">
        <v>0.125</v>
      </c>
      <c r="F312" s="108">
        <f t="shared" si="56"/>
        <v>5.2357142857142859E-2</v>
      </c>
      <c r="J312" s="114" t="s">
        <v>571</v>
      </c>
      <c r="K312" s="114">
        <v>29500</v>
      </c>
      <c r="L312" s="114">
        <v>162000</v>
      </c>
      <c r="M312" s="105">
        <v>0.05</v>
      </c>
      <c r="N312" s="108">
        <f t="shared" si="57"/>
        <v>9.1049382716049381E-3</v>
      </c>
      <c r="O312" s="108"/>
      <c r="P312" s="108"/>
      <c r="R312" s="114" t="s">
        <v>571</v>
      </c>
      <c r="S312" s="114">
        <v>882000</v>
      </c>
      <c r="T312" s="114">
        <v>2660000</v>
      </c>
      <c r="U312" s="105">
        <v>1.5</v>
      </c>
      <c r="V312" s="108">
        <f t="shared" si="58"/>
        <v>0.49736842105263157</v>
      </c>
      <c r="W312" s="108"/>
      <c r="Z312" s="114" t="s">
        <v>571</v>
      </c>
      <c r="AA312" s="114">
        <v>234000</v>
      </c>
      <c r="AB312" s="114">
        <v>757000</v>
      </c>
      <c r="AC312" s="105">
        <v>0.5</v>
      </c>
      <c r="AD312" s="108">
        <f t="shared" si="59"/>
        <v>0.15455746367239101</v>
      </c>
    </row>
    <row r="313" spans="1:30" s="106" customFormat="1" x14ac:dyDescent="0.2">
      <c r="B313" s="107" t="s">
        <v>399</v>
      </c>
      <c r="C313" s="108">
        <f>AVERAGE(C295:C312)</f>
        <v>76277.777777777781</v>
      </c>
      <c r="D313" s="108">
        <f>AVERAGE(D295:D312)</f>
        <v>173277.77777777778</v>
      </c>
      <c r="F313" s="108">
        <f>AVERAGE(F295:F312)</f>
        <v>5.505924424558381E-2</v>
      </c>
      <c r="J313" s="107" t="s">
        <v>399</v>
      </c>
      <c r="K313" s="108">
        <f>AVERAGE(K295:K312)</f>
        <v>29822.222222222223</v>
      </c>
      <c r="L313" s="108">
        <f>AVERAGE(L295:L312)</f>
        <v>154222.22222222222</v>
      </c>
      <c r="N313" s="108">
        <f>AVERAGE(N295:N312)</f>
        <v>9.6767830913996253E-3</v>
      </c>
      <c r="O313" s="108"/>
      <c r="P313" s="108"/>
      <c r="R313" s="107" t="s">
        <v>399</v>
      </c>
      <c r="S313" s="108">
        <f>AVERAGE(S295:S312)</f>
        <v>906666.66666666663</v>
      </c>
      <c r="T313" s="108">
        <f>AVERAGE(T295:T312)</f>
        <v>2606666.6666666665</v>
      </c>
      <c r="V313" s="108">
        <f>AVERAGE(V295:V312)</f>
        <v>0.52198207670380536</v>
      </c>
      <c r="W313" s="108"/>
      <c r="Z313" s="107" t="s">
        <v>399</v>
      </c>
      <c r="AA313" s="108">
        <f>AVERAGE(AA295:AA312)</f>
        <v>237000</v>
      </c>
      <c r="AB313" s="108">
        <f>AVERAGE(AB295:AB312)</f>
        <v>727888.88888888888</v>
      </c>
      <c r="AD313" s="108">
        <f>AVERAGE(AD295:AD312)</f>
        <v>0.16283152606144996</v>
      </c>
    </row>
    <row r="314" spans="1:30" s="106" customFormat="1" x14ac:dyDescent="0.2">
      <c r="B314" s="107" t="s">
        <v>400</v>
      </c>
      <c r="C314" s="108">
        <f>_xlfn.STDEV.P(C295:C312)</f>
        <v>2565.0548089347926</v>
      </c>
      <c r="D314" s="108">
        <f>_xlfn.STDEV.P(D295:D312)</f>
        <v>3330.0910156990467</v>
      </c>
      <c r="F314" s="108">
        <f>_xlfn.STDEV.P(F295:F312)</f>
        <v>2.4295061128021349E-3</v>
      </c>
      <c r="J314" s="107" t="s">
        <v>400</v>
      </c>
      <c r="K314" s="108">
        <f>_xlfn.STDEV.P(K295:K312)</f>
        <v>1039.5274329956942</v>
      </c>
      <c r="L314" s="108">
        <f>_xlfn.STDEV.P(L295:L312)</f>
        <v>4905.2755676986917</v>
      </c>
      <c r="N314" s="108">
        <f>_xlfn.STDEV.P(N295:N312)</f>
        <v>4.2398114999959389E-4</v>
      </c>
      <c r="O314" s="108"/>
      <c r="P314" s="108"/>
      <c r="R314" s="107" t="s">
        <v>400</v>
      </c>
      <c r="S314" s="108">
        <f>_xlfn.STDEV.P(S295:S312)</f>
        <v>30136.725472788548</v>
      </c>
      <c r="T314" s="108">
        <f>_xlfn.STDEV.P(T295:T312)</f>
        <v>71336.448530108988</v>
      </c>
      <c r="V314" s="108">
        <f>_xlfn.STDEV.P(V295:V312)</f>
        <v>1.853466316731946E-2</v>
      </c>
      <c r="W314" s="108"/>
      <c r="Z314" s="107" t="s">
        <v>400</v>
      </c>
      <c r="AA314" s="108">
        <f>_xlfn.STDEV.P(AA295:AA312)</f>
        <v>9357.1125650787999</v>
      </c>
      <c r="AB314" s="108">
        <f>_xlfn.STDEV.P(AB295:AB312)</f>
        <v>16329.553606502976</v>
      </c>
      <c r="AD314" s="108">
        <f>_xlfn.STDEV.P(AD295:AD312)</f>
        <v>6.1295731341948836E-3</v>
      </c>
    </row>
    <row r="315" spans="1:30" s="106" customFormat="1" x14ac:dyDescent="0.2">
      <c r="B315" s="107" t="s">
        <v>401</v>
      </c>
      <c r="C315" s="105">
        <f>100*_xlfn.STDEV.P(C295:C312)/AVERAGE(C295:C312)</f>
        <v>3.3627812498780965</v>
      </c>
      <c r="D315" s="105">
        <f>100*_xlfn.STDEV.P(D295:D312)/AVERAGE(D295:D312)</f>
        <v>1.9218223239045475</v>
      </c>
      <c r="F315" s="105">
        <f>100*_xlfn.STDEV.P(F295:F312)/AVERAGE(F295:F312)</f>
        <v>4.4125308040293358</v>
      </c>
      <c r="J315" s="107" t="s">
        <v>401</v>
      </c>
      <c r="K315" s="105">
        <f>100*_xlfn.STDEV.P(K295:K312)/AVERAGE(K295:K312)</f>
        <v>3.4857477261405543</v>
      </c>
      <c r="L315" s="105">
        <f>100*_xlfn.STDEV.P(L295:L312)/AVERAGE(L295:L312)</f>
        <v>3.1806541865481432</v>
      </c>
      <c r="N315" s="105">
        <f>100*_xlfn.STDEV.P(N295:N312)/AVERAGE(N295:N312)</f>
        <v>4.3814266166244131</v>
      </c>
      <c r="O315" s="105"/>
      <c r="P315" s="105"/>
      <c r="R315" s="107" t="s">
        <v>401</v>
      </c>
      <c r="S315" s="105">
        <f>100*_xlfn.STDEV.P(S295:S312)/AVERAGE(S295:S312)</f>
        <v>3.3239035447928549</v>
      </c>
      <c r="T315" s="105">
        <f>100*_xlfn.STDEV.P(T295:T312)/AVERAGE(T295:T312)</f>
        <v>2.7366923988532861</v>
      </c>
      <c r="V315" s="105">
        <f>100*_xlfn.STDEV.P(V295:V312)/AVERAGE(V295:V312)</f>
        <v>3.5508236766215271</v>
      </c>
      <c r="W315" s="105"/>
      <c r="Z315" s="107" t="s">
        <v>401</v>
      </c>
      <c r="AA315" s="105">
        <f>100*_xlfn.STDEV.P(AA295:AA312)/AVERAGE(AA295:AA312)</f>
        <v>3.9481487616366242</v>
      </c>
      <c r="AB315" s="105">
        <f>100*_xlfn.STDEV.P(AB295:AB312)/AVERAGE(AB295:AB312)</f>
        <v>2.2434129515879526</v>
      </c>
      <c r="AD315" s="105">
        <f>100*_xlfn.STDEV.P(AD295:AD312)/AVERAGE(AD295:AD312)</f>
        <v>3.7643650971383038</v>
      </c>
    </row>
    <row r="316" spans="1:30" s="106" customFormat="1" x14ac:dyDescent="0.2">
      <c r="B316" s="107"/>
      <c r="C316" s="105"/>
      <c r="D316" s="105"/>
      <c r="F316" s="105"/>
      <c r="J316" s="107"/>
      <c r="K316" s="105"/>
      <c r="L316" s="105"/>
      <c r="N316" s="105"/>
      <c r="O316" s="105"/>
      <c r="P316" s="105"/>
      <c r="R316" s="107"/>
      <c r="S316" s="105"/>
      <c r="T316" s="105"/>
      <c r="V316" s="105"/>
      <c r="W316" s="105"/>
      <c r="Z316" s="107"/>
      <c r="AA316" s="105"/>
      <c r="AB316" s="105"/>
      <c r="AD316" s="105"/>
    </row>
    <row r="317" spans="1:30" s="106" customFormat="1" x14ac:dyDescent="0.2">
      <c r="B317" s="107"/>
      <c r="C317" s="105"/>
      <c r="D317" s="105"/>
      <c r="F317" s="105"/>
      <c r="J317" s="107"/>
      <c r="K317" s="105"/>
      <c r="L317" s="105"/>
      <c r="N317" s="105"/>
      <c r="O317" s="105"/>
      <c r="P317" s="105"/>
      <c r="R317" s="107"/>
      <c r="S317" s="105"/>
      <c r="T317" s="105"/>
      <c r="V317" s="105"/>
      <c r="W317" s="105"/>
      <c r="Z317" s="107"/>
      <c r="AA317" s="105"/>
      <c r="AB317" s="105"/>
      <c r="AD317" s="105"/>
    </row>
    <row r="318" spans="1:30" s="106" customFormat="1" x14ac:dyDescent="0.2">
      <c r="B318" s="114"/>
      <c r="C318" s="105" t="s">
        <v>18</v>
      </c>
      <c r="D318" s="105" t="s">
        <v>337</v>
      </c>
      <c r="E318" s="105" t="s">
        <v>337</v>
      </c>
      <c r="F318" s="105" t="s">
        <v>18</v>
      </c>
      <c r="J318" s="107"/>
      <c r="K318" s="105" t="s">
        <v>19</v>
      </c>
      <c r="L318" s="105" t="s">
        <v>340</v>
      </c>
      <c r="M318" s="105" t="s">
        <v>340</v>
      </c>
      <c r="N318" s="105" t="s">
        <v>19</v>
      </c>
      <c r="O318" s="105"/>
      <c r="P318" s="105"/>
      <c r="R318" s="113"/>
      <c r="S318" s="105" t="s">
        <v>20</v>
      </c>
      <c r="T318" s="105" t="s">
        <v>341</v>
      </c>
      <c r="U318" s="105" t="s">
        <v>341</v>
      </c>
      <c r="V318" s="105" t="s">
        <v>20</v>
      </c>
      <c r="W318" s="105"/>
      <c r="Z318" s="113"/>
      <c r="AA318" s="105" t="s">
        <v>21</v>
      </c>
      <c r="AB318" s="105" t="s">
        <v>342</v>
      </c>
      <c r="AC318" s="105" t="s">
        <v>342</v>
      </c>
      <c r="AD318" s="105" t="s">
        <v>21</v>
      </c>
    </row>
    <row r="319" spans="1:30" s="106" customFormat="1" x14ac:dyDescent="0.2">
      <c r="B319" s="114" t="s">
        <v>254</v>
      </c>
      <c r="C319" s="114" t="s">
        <v>343</v>
      </c>
      <c r="D319" s="105" t="s">
        <v>343</v>
      </c>
      <c r="E319" s="105" t="s">
        <v>344</v>
      </c>
      <c r="F319" s="105" t="s">
        <v>344</v>
      </c>
      <c r="J319" s="114"/>
      <c r="K319" s="105" t="s">
        <v>343</v>
      </c>
      <c r="L319" s="105" t="s">
        <v>343</v>
      </c>
      <c r="M319" s="105" t="s">
        <v>344</v>
      </c>
      <c r="N319" s="105" t="s">
        <v>344</v>
      </c>
      <c r="O319" s="108"/>
      <c r="P319" s="108"/>
      <c r="R319" s="114" t="s">
        <v>254</v>
      </c>
      <c r="S319" s="114" t="s">
        <v>343</v>
      </c>
      <c r="T319" s="114" t="s">
        <v>343</v>
      </c>
      <c r="U319" s="105" t="s">
        <v>344</v>
      </c>
      <c r="V319" s="105" t="s">
        <v>344</v>
      </c>
      <c r="W319" s="108"/>
      <c r="Z319" s="114" t="s">
        <v>254</v>
      </c>
      <c r="AA319" s="114" t="s">
        <v>343</v>
      </c>
      <c r="AB319" s="114" t="s">
        <v>343</v>
      </c>
      <c r="AC319" s="105" t="s">
        <v>344</v>
      </c>
      <c r="AD319" s="105" t="s">
        <v>344</v>
      </c>
    </row>
    <row r="320" spans="1:30" s="106" customFormat="1" x14ac:dyDescent="0.2">
      <c r="A320" s="106">
        <v>1</v>
      </c>
      <c r="B320" s="114" t="s">
        <v>572</v>
      </c>
      <c r="C320" s="114">
        <v>118000</v>
      </c>
      <c r="D320" s="114">
        <v>177000</v>
      </c>
      <c r="E320" s="106">
        <v>0.125</v>
      </c>
      <c r="F320" s="108">
        <f t="shared" ref="F320:F337" si="60">C320/D320*E320</f>
        <v>8.3333333333333329E-2</v>
      </c>
      <c r="J320" s="114" t="s">
        <v>572</v>
      </c>
      <c r="K320" s="114">
        <v>50000</v>
      </c>
      <c r="L320" s="114">
        <v>175000</v>
      </c>
      <c r="M320" s="105">
        <v>0.05</v>
      </c>
      <c r="N320" s="108">
        <f t="shared" ref="N320:N337" si="61">K320/L320*M320</f>
        <v>1.4285714285714285E-2</v>
      </c>
      <c r="O320" s="108"/>
      <c r="P320" s="108"/>
      <c r="R320" s="114" t="s">
        <v>572</v>
      </c>
      <c r="S320" s="114">
        <v>1510000</v>
      </c>
      <c r="T320" s="114">
        <v>2960000</v>
      </c>
      <c r="U320" s="105">
        <v>1.5</v>
      </c>
      <c r="V320" s="108">
        <f t="shared" ref="V320:V337" si="62">S320/T320*U320</f>
        <v>0.76520270270270263</v>
      </c>
      <c r="W320" s="108"/>
      <c r="Z320" s="114" t="s">
        <v>572</v>
      </c>
      <c r="AA320" s="114">
        <v>378000</v>
      </c>
      <c r="AB320" s="114">
        <v>802000</v>
      </c>
      <c r="AC320" s="105">
        <v>0.5</v>
      </c>
      <c r="AD320" s="108">
        <f t="shared" ref="AD320:AD337" si="63">AA320/AB320*AC320</f>
        <v>0.23566084788029926</v>
      </c>
    </row>
    <row r="321" spans="1:30" s="106" customFormat="1" x14ac:dyDescent="0.2">
      <c r="A321" s="106">
        <v>1</v>
      </c>
      <c r="B321" s="114" t="s">
        <v>573</v>
      </c>
      <c r="C321" s="114">
        <v>112000</v>
      </c>
      <c r="D321" s="114">
        <v>184000</v>
      </c>
      <c r="E321" s="106">
        <v>0.125</v>
      </c>
      <c r="F321" s="108">
        <f t="shared" si="60"/>
        <v>7.6086956521739135E-2</v>
      </c>
      <c r="J321" s="114" t="s">
        <v>573</v>
      </c>
      <c r="K321" s="114">
        <v>44600</v>
      </c>
      <c r="L321" s="114">
        <v>172000</v>
      </c>
      <c r="M321" s="105">
        <v>0.05</v>
      </c>
      <c r="N321" s="108">
        <f t="shared" si="61"/>
        <v>1.296511627906977E-2</v>
      </c>
      <c r="O321" s="108"/>
      <c r="P321" s="108"/>
      <c r="R321" s="114" t="s">
        <v>573</v>
      </c>
      <c r="S321" s="114">
        <v>1430000</v>
      </c>
      <c r="T321" s="114">
        <v>2840000</v>
      </c>
      <c r="U321" s="105">
        <v>1.5</v>
      </c>
      <c r="V321" s="108">
        <f t="shared" si="62"/>
        <v>0.75528169014084501</v>
      </c>
      <c r="W321" s="108"/>
      <c r="Z321" s="114" t="s">
        <v>573</v>
      </c>
      <c r="AA321" s="114">
        <v>365000</v>
      </c>
      <c r="AB321" s="114">
        <v>783000</v>
      </c>
      <c r="AC321" s="105">
        <v>0.5</v>
      </c>
      <c r="AD321" s="108">
        <f t="shared" si="63"/>
        <v>0.2330779054916986</v>
      </c>
    </row>
    <row r="322" spans="1:30" s="106" customFormat="1" x14ac:dyDescent="0.2">
      <c r="A322" s="106">
        <v>1</v>
      </c>
      <c r="B322" s="114" t="s">
        <v>574</v>
      </c>
      <c r="C322" s="114">
        <v>111000</v>
      </c>
      <c r="D322" s="114">
        <v>179000</v>
      </c>
      <c r="E322" s="106">
        <v>0.125</v>
      </c>
      <c r="F322" s="108">
        <f t="shared" si="60"/>
        <v>7.7513966480446922E-2</v>
      </c>
      <c r="J322" s="114" t="s">
        <v>574</v>
      </c>
      <c r="K322" s="114">
        <v>45200</v>
      </c>
      <c r="L322" s="114">
        <v>169000</v>
      </c>
      <c r="M322" s="105">
        <v>0.05</v>
      </c>
      <c r="N322" s="108">
        <f t="shared" si="61"/>
        <v>1.3372781065088758E-2</v>
      </c>
      <c r="O322" s="108"/>
      <c r="P322" s="108"/>
      <c r="R322" s="114" t="s">
        <v>574</v>
      </c>
      <c r="S322" s="114">
        <v>1400000</v>
      </c>
      <c r="T322" s="114">
        <v>2880000</v>
      </c>
      <c r="U322" s="105">
        <v>1.5</v>
      </c>
      <c r="V322" s="108">
        <f t="shared" si="62"/>
        <v>0.72916666666666663</v>
      </c>
      <c r="W322" s="108"/>
      <c r="Z322" s="114" t="s">
        <v>574</v>
      </c>
      <c r="AA322" s="114">
        <v>357000</v>
      </c>
      <c r="AB322" s="114">
        <v>805000</v>
      </c>
      <c r="AC322" s="105">
        <v>0.5</v>
      </c>
      <c r="AD322" s="108">
        <f t="shared" si="63"/>
        <v>0.22173913043478261</v>
      </c>
    </row>
    <row r="323" spans="1:30" s="106" customFormat="1" x14ac:dyDescent="0.2">
      <c r="A323" s="106">
        <v>1</v>
      </c>
      <c r="B323" s="114" t="s">
        <v>575</v>
      </c>
      <c r="C323" s="114">
        <v>112000</v>
      </c>
      <c r="D323" s="114">
        <v>184000</v>
      </c>
      <c r="E323" s="106">
        <v>0.125</v>
      </c>
      <c r="F323" s="108">
        <f t="shared" si="60"/>
        <v>7.6086956521739135E-2</v>
      </c>
      <c r="J323" s="114" t="s">
        <v>575</v>
      </c>
      <c r="K323" s="114">
        <v>44400</v>
      </c>
      <c r="L323" s="114">
        <v>176000</v>
      </c>
      <c r="M323" s="105">
        <v>0.05</v>
      </c>
      <c r="N323" s="108">
        <f t="shared" si="61"/>
        <v>1.2613636363636363E-2</v>
      </c>
      <c r="O323" s="108"/>
      <c r="P323" s="108"/>
      <c r="R323" s="114" t="s">
        <v>575</v>
      </c>
      <c r="S323" s="114">
        <v>1420000</v>
      </c>
      <c r="T323" s="114">
        <v>2900000</v>
      </c>
      <c r="U323" s="105">
        <v>1.5</v>
      </c>
      <c r="V323" s="108">
        <f t="shared" si="62"/>
        <v>0.73448275862068968</v>
      </c>
      <c r="W323" s="108"/>
      <c r="Z323" s="114" t="s">
        <v>575</v>
      </c>
      <c r="AA323" s="114">
        <v>363000</v>
      </c>
      <c r="AB323" s="114">
        <v>816000</v>
      </c>
      <c r="AC323" s="105">
        <v>0.5</v>
      </c>
      <c r="AD323" s="108">
        <f t="shared" si="63"/>
        <v>0.22242647058823528</v>
      </c>
    </row>
    <row r="324" spans="1:30" s="106" customFormat="1" x14ac:dyDescent="0.2">
      <c r="A324" s="106">
        <v>1</v>
      </c>
      <c r="B324" s="114" t="s">
        <v>576</v>
      </c>
      <c r="C324" s="114">
        <v>108000</v>
      </c>
      <c r="D324" s="114">
        <v>182000</v>
      </c>
      <c r="E324" s="106">
        <v>0.125</v>
      </c>
      <c r="F324" s="108">
        <f t="shared" si="60"/>
        <v>7.4175824175824176E-2</v>
      </c>
      <c r="J324" s="114" t="s">
        <v>576</v>
      </c>
      <c r="K324" s="114">
        <v>45100</v>
      </c>
      <c r="L324" s="114">
        <v>169000</v>
      </c>
      <c r="M324" s="105">
        <v>0.05</v>
      </c>
      <c r="N324" s="108">
        <f t="shared" si="61"/>
        <v>1.334319526627219E-2</v>
      </c>
      <c r="O324" s="108"/>
      <c r="P324" s="108"/>
      <c r="R324" s="114" t="s">
        <v>576</v>
      </c>
      <c r="S324" s="114">
        <v>1380000</v>
      </c>
      <c r="T324" s="114">
        <v>2840000</v>
      </c>
      <c r="U324" s="105">
        <v>1.5</v>
      </c>
      <c r="V324" s="108">
        <f t="shared" si="62"/>
        <v>0.72887323943661975</v>
      </c>
      <c r="W324" s="108"/>
      <c r="Z324" s="114" t="s">
        <v>576</v>
      </c>
      <c r="AA324" s="114">
        <v>352000</v>
      </c>
      <c r="AB324" s="114">
        <v>795000</v>
      </c>
      <c r="AC324" s="105">
        <v>0.5</v>
      </c>
      <c r="AD324" s="108">
        <f t="shared" si="63"/>
        <v>0.22138364779874214</v>
      </c>
    </row>
    <row r="325" spans="1:30" s="106" customFormat="1" x14ac:dyDescent="0.2">
      <c r="A325" s="106">
        <v>1</v>
      </c>
      <c r="B325" s="114" t="s">
        <v>577</v>
      </c>
      <c r="C325" s="114">
        <v>114000</v>
      </c>
      <c r="D325" s="114">
        <v>175000</v>
      </c>
      <c r="E325" s="106">
        <v>0.125</v>
      </c>
      <c r="F325" s="108">
        <f t="shared" si="60"/>
        <v>8.1428571428571433E-2</v>
      </c>
      <c r="J325" s="114" t="s">
        <v>577</v>
      </c>
      <c r="K325" s="114">
        <v>46900</v>
      </c>
      <c r="L325" s="114">
        <v>171000</v>
      </c>
      <c r="M325" s="105">
        <v>0.05</v>
      </c>
      <c r="N325" s="108">
        <f t="shared" si="61"/>
        <v>1.3713450292397662E-2</v>
      </c>
      <c r="O325" s="108"/>
      <c r="P325" s="108"/>
      <c r="R325" s="114" t="s">
        <v>577</v>
      </c>
      <c r="S325" s="114">
        <v>1410000</v>
      </c>
      <c r="T325" s="114">
        <v>2850000</v>
      </c>
      <c r="U325" s="105">
        <v>1.5</v>
      </c>
      <c r="V325" s="108">
        <f t="shared" si="62"/>
        <v>0.74210526315789471</v>
      </c>
      <c r="W325" s="108"/>
      <c r="Z325" s="114" t="s">
        <v>577</v>
      </c>
      <c r="AA325" s="114">
        <v>380000</v>
      </c>
      <c r="AB325" s="114">
        <v>813000</v>
      </c>
      <c r="AC325" s="105">
        <v>0.5</v>
      </c>
      <c r="AD325" s="108">
        <f t="shared" si="63"/>
        <v>0.23370233702337023</v>
      </c>
    </row>
    <row r="326" spans="1:30" s="106" customFormat="1" x14ac:dyDescent="0.2">
      <c r="A326" s="106">
        <v>2</v>
      </c>
      <c r="B326" s="114" t="s">
        <v>578</v>
      </c>
      <c r="C326" s="114">
        <v>114000</v>
      </c>
      <c r="D326" s="114">
        <v>182000</v>
      </c>
      <c r="E326" s="106">
        <v>0.125</v>
      </c>
      <c r="F326" s="108">
        <f t="shared" si="60"/>
        <v>7.8296703296703296E-2</v>
      </c>
      <c r="J326" s="114" t="s">
        <v>578</v>
      </c>
      <c r="K326" s="114">
        <v>49800</v>
      </c>
      <c r="L326" s="114">
        <v>168000</v>
      </c>
      <c r="M326" s="105">
        <v>0.05</v>
      </c>
      <c r="N326" s="108">
        <f t="shared" si="61"/>
        <v>1.4821428571428572E-2</v>
      </c>
      <c r="O326" s="108"/>
      <c r="P326" s="108"/>
      <c r="R326" s="114" t="s">
        <v>578</v>
      </c>
      <c r="S326" s="114">
        <v>1430000</v>
      </c>
      <c r="T326" s="114">
        <v>2940000</v>
      </c>
      <c r="U326" s="105">
        <v>1.5</v>
      </c>
      <c r="V326" s="108">
        <f t="shared" si="62"/>
        <v>0.72959183673469385</v>
      </c>
      <c r="W326" s="108"/>
      <c r="Z326" s="114" t="s">
        <v>578</v>
      </c>
      <c r="AA326" s="114">
        <v>380000</v>
      </c>
      <c r="AB326" s="114">
        <v>797000</v>
      </c>
      <c r="AC326" s="105">
        <v>0.5</v>
      </c>
      <c r="AD326" s="108">
        <f t="shared" si="63"/>
        <v>0.23839397741530741</v>
      </c>
    </row>
    <row r="327" spans="1:30" s="106" customFormat="1" x14ac:dyDescent="0.2">
      <c r="A327" s="106">
        <v>2</v>
      </c>
      <c r="B327" s="114" t="s">
        <v>579</v>
      </c>
      <c r="C327" s="114">
        <v>107000</v>
      </c>
      <c r="D327" s="114">
        <v>181000</v>
      </c>
      <c r="E327" s="106">
        <v>0.125</v>
      </c>
      <c r="F327" s="108">
        <f t="shared" si="60"/>
        <v>7.3895027624309398E-2</v>
      </c>
      <c r="J327" s="114" t="s">
        <v>579</v>
      </c>
      <c r="K327" s="114">
        <v>45200</v>
      </c>
      <c r="L327" s="114">
        <v>170000</v>
      </c>
      <c r="M327" s="105">
        <v>0.05</v>
      </c>
      <c r="N327" s="108">
        <f t="shared" si="61"/>
        <v>1.3294117647058824E-2</v>
      </c>
      <c r="O327" s="108"/>
      <c r="P327" s="108"/>
      <c r="R327" s="114" t="s">
        <v>579</v>
      </c>
      <c r="S327" s="114">
        <v>1410000</v>
      </c>
      <c r="T327" s="114">
        <v>2840000</v>
      </c>
      <c r="U327" s="105">
        <v>1.5</v>
      </c>
      <c r="V327" s="108">
        <f t="shared" si="62"/>
        <v>0.74471830985915499</v>
      </c>
      <c r="W327" s="108"/>
      <c r="Z327" s="114" t="s">
        <v>579</v>
      </c>
      <c r="AA327" s="114">
        <v>359000</v>
      </c>
      <c r="AB327" s="114">
        <v>793000</v>
      </c>
      <c r="AC327" s="105">
        <v>0.5</v>
      </c>
      <c r="AD327" s="108">
        <f t="shared" si="63"/>
        <v>0.22635561160151324</v>
      </c>
    </row>
    <row r="328" spans="1:30" s="106" customFormat="1" x14ac:dyDescent="0.2">
      <c r="A328" s="106">
        <v>2</v>
      </c>
      <c r="B328" s="114" t="s">
        <v>580</v>
      </c>
      <c r="C328" s="114">
        <v>110000</v>
      </c>
      <c r="D328" s="114">
        <v>182000</v>
      </c>
      <c r="E328" s="106">
        <v>0.125</v>
      </c>
      <c r="F328" s="108">
        <f t="shared" si="60"/>
        <v>7.5549450549450545E-2</v>
      </c>
      <c r="J328" s="114" t="s">
        <v>580</v>
      </c>
      <c r="K328" s="114">
        <v>46400</v>
      </c>
      <c r="L328" s="114">
        <v>166000</v>
      </c>
      <c r="M328" s="105">
        <v>0.05</v>
      </c>
      <c r="N328" s="108">
        <f t="shared" si="61"/>
        <v>1.3975903614457833E-2</v>
      </c>
      <c r="O328" s="108"/>
      <c r="P328" s="108"/>
      <c r="R328" s="114" t="s">
        <v>580</v>
      </c>
      <c r="S328" s="114">
        <v>1400000</v>
      </c>
      <c r="T328" s="114">
        <v>2940000</v>
      </c>
      <c r="U328" s="105">
        <v>1.5</v>
      </c>
      <c r="V328" s="108">
        <f t="shared" si="62"/>
        <v>0.71428571428571419</v>
      </c>
      <c r="W328" s="108"/>
      <c r="Z328" s="114" t="s">
        <v>580</v>
      </c>
      <c r="AA328" s="114">
        <v>363000</v>
      </c>
      <c r="AB328" s="114">
        <v>796000</v>
      </c>
      <c r="AC328" s="105">
        <v>0.5</v>
      </c>
      <c r="AD328" s="108">
        <f t="shared" si="63"/>
        <v>0.22801507537688442</v>
      </c>
    </row>
    <row r="329" spans="1:30" s="106" customFormat="1" x14ac:dyDescent="0.2">
      <c r="A329" s="106">
        <v>2</v>
      </c>
      <c r="B329" s="114" t="s">
        <v>581</v>
      </c>
      <c r="C329" s="114">
        <v>111000</v>
      </c>
      <c r="D329" s="114">
        <v>179000</v>
      </c>
      <c r="E329" s="106">
        <v>0.125</v>
      </c>
      <c r="F329" s="108">
        <f t="shared" si="60"/>
        <v>7.7513966480446922E-2</v>
      </c>
      <c r="J329" s="114" t="s">
        <v>581</v>
      </c>
      <c r="K329" s="114">
        <v>46100</v>
      </c>
      <c r="L329" s="114">
        <v>169000</v>
      </c>
      <c r="M329" s="105">
        <v>0.05</v>
      </c>
      <c r="N329" s="108">
        <f t="shared" si="61"/>
        <v>1.363905325443787E-2</v>
      </c>
      <c r="O329" s="108"/>
      <c r="P329" s="108"/>
      <c r="R329" s="114" t="s">
        <v>581</v>
      </c>
      <c r="S329" s="114">
        <v>1400000</v>
      </c>
      <c r="T329" s="114">
        <v>2950000</v>
      </c>
      <c r="U329" s="105">
        <v>1.5</v>
      </c>
      <c r="V329" s="108">
        <f t="shared" si="62"/>
        <v>0.71186440677966101</v>
      </c>
      <c r="W329" s="108"/>
      <c r="Z329" s="114" t="s">
        <v>581</v>
      </c>
      <c r="AA329" s="114">
        <v>360000</v>
      </c>
      <c r="AB329" s="114">
        <v>810000</v>
      </c>
      <c r="AC329" s="105">
        <v>0.5</v>
      </c>
      <c r="AD329" s="108">
        <f t="shared" si="63"/>
        <v>0.22222222222222221</v>
      </c>
    </row>
    <row r="330" spans="1:30" s="106" customFormat="1" x14ac:dyDescent="0.2">
      <c r="A330" s="106">
        <v>2</v>
      </c>
      <c r="B330" s="114" t="s">
        <v>582</v>
      </c>
      <c r="C330" s="114">
        <v>109000</v>
      </c>
      <c r="D330" s="114">
        <v>182000</v>
      </c>
      <c r="E330" s="106">
        <v>0.125</v>
      </c>
      <c r="F330" s="108">
        <f t="shared" si="60"/>
        <v>7.486263736263736E-2</v>
      </c>
      <c r="J330" s="114" t="s">
        <v>582</v>
      </c>
      <c r="K330" s="114">
        <v>44600</v>
      </c>
      <c r="L330" s="114">
        <v>172000</v>
      </c>
      <c r="M330" s="105">
        <v>0.05</v>
      </c>
      <c r="N330" s="108">
        <f t="shared" si="61"/>
        <v>1.296511627906977E-2</v>
      </c>
      <c r="O330" s="108"/>
      <c r="P330" s="108"/>
      <c r="R330" s="114" t="s">
        <v>582</v>
      </c>
      <c r="S330" s="114">
        <v>1400000</v>
      </c>
      <c r="T330" s="114">
        <v>2970000</v>
      </c>
      <c r="U330" s="105">
        <v>1.5</v>
      </c>
      <c r="V330" s="108">
        <f t="shared" si="62"/>
        <v>0.70707070707070707</v>
      </c>
      <c r="W330" s="108"/>
      <c r="Z330" s="114" t="s">
        <v>582</v>
      </c>
      <c r="AA330" s="114">
        <v>359000</v>
      </c>
      <c r="AB330" s="114">
        <v>799000</v>
      </c>
      <c r="AC330" s="105">
        <v>0.5</v>
      </c>
      <c r="AD330" s="108">
        <f t="shared" si="63"/>
        <v>0.22465581977471841</v>
      </c>
    </row>
    <row r="331" spans="1:30" s="106" customFormat="1" x14ac:dyDescent="0.2">
      <c r="A331" s="106">
        <v>2</v>
      </c>
      <c r="B331" s="114" t="s">
        <v>583</v>
      </c>
      <c r="C331" s="114">
        <v>110000</v>
      </c>
      <c r="D331" s="114">
        <v>186000</v>
      </c>
      <c r="E331" s="106">
        <v>0.125</v>
      </c>
      <c r="F331" s="108">
        <f t="shared" si="60"/>
        <v>7.3924731182795703E-2</v>
      </c>
      <c r="J331" s="114" t="s">
        <v>583</v>
      </c>
      <c r="K331" s="114">
        <v>46300</v>
      </c>
      <c r="L331" s="114">
        <v>173000</v>
      </c>
      <c r="M331" s="105">
        <v>0.05</v>
      </c>
      <c r="N331" s="108">
        <f t="shared" si="61"/>
        <v>1.3381502890173411E-2</v>
      </c>
      <c r="O331" s="108"/>
      <c r="P331" s="108"/>
      <c r="R331" s="114" t="s">
        <v>583</v>
      </c>
      <c r="S331" s="114">
        <v>1440000</v>
      </c>
      <c r="T331" s="114">
        <v>2860000</v>
      </c>
      <c r="U331" s="105">
        <v>1.5</v>
      </c>
      <c r="V331" s="108">
        <f t="shared" si="62"/>
        <v>0.75524475524475532</v>
      </c>
      <c r="W331" s="108"/>
      <c r="Z331" s="114" t="s">
        <v>583</v>
      </c>
      <c r="AA331" s="114">
        <v>365000</v>
      </c>
      <c r="AB331" s="114">
        <v>796000</v>
      </c>
      <c r="AC331" s="105">
        <v>0.5</v>
      </c>
      <c r="AD331" s="108">
        <f t="shared" si="63"/>
        <v>0.22927135678391961</v>
      </c>
    </row>
    <row r="332" spans="1:30" s="106" customFormat="1" x14ac:dyDescent="0.2">
      <c r="A332" s="106">
        <v>3</v>
      </c>
      <c r="B332" s="114" t="s">
        <v>584</v>
      </c>
      <c r="C332" s="114">
        <v>115000</v>
      </c>
      <c r="D332" s="114">
        <v>182000</v>
      </c>
      <c r="E332" s="106">
        <v>0.125</v>
      </c>
      <c r="F332" s="108">
        <f t="shared" si="60"/>
        <v>7.898351648351648E-2</v>
      </c>
      <c r="J332" s="114" t="s">
        <v>584</v>
      </c>
      <c r="K332" s="114">
        <v>48000</v>
      </c>
      <c r="L332" s="114">
        <v>176000</v>
      </c>
      <c r="M332" s="105">
        <v>0.05</v>
      </c>
      <c r="N332" s="108">
        <f t="shared" si="61"/>
        <v>1.3636363636363636E-2</v>
      </c>
      <c r="O332" s="108"/>
      <c r="P332" s="108"/>
      <c r="R332" s="114" t="s">
        <v>584</v>
      </c>
      <c r="S332" s="114">
        <v>1490000</v>
      </c>
      <c r="T332" s="114">
        <v>2860000</v>
      </c>
      <c r="U332" s="105">
        <v>1.5</v>
      </c>
      <c r="V332" s="108">
        <f t="shared" si="62"/>
        <v>0.78146853146853146</v>
      </c>
      <c r="W332" s="108"/>
      <c r="Z332" s="114" t="s">
        <v>584</v>
      </c>
      <c r="AA332" s="114">
        <v>388000</v>
      </c>
      <c r="AB332" s="114">
        <v>788000</v>
      </c>
      <c r="AC332" s="105">
        <v>0.5</v>
      </c>
      <c r="AD332" s="108">
        <f t="shared" si="63"/>
        <v>0.24619289340101522</v>
      </c>
    </row>
    <row r="333" spans="1:30" s="106" customFormat="1" x14ac:dyDescent="0.2">
      <c r="A333" s="106">
        <v>3</v>
      </c>
      <c r="B333" s="114" t="s">
        <v>585</v>
      </c>
      <c r="C333" s="114">
        <v>110000</v>
      </c>
      <c r="D333" s="114">
        <v>179000</v>
      </c>
      <c r="E333" s="106">
        <v>0.125</v>
      </c>
      <c r="F333" s="108">
        <f t="shared" si="60"/>
        <v>7.6815642458100561E-2</v>
      </c>
      <c r="J333" s="114" t="s">
        <v>585</v>
      </c>
      <c r="K333" s="114">
        <v>45400</v>
      </c>
      <c r="L333" s="114">
        <v>169000</v>
      </c>
      <c r="M333" s="105">
        <v>0.05</v>
      </c>
      <c r="N333" s="108">
        <f t="shared" si="61"/>
        <v>1.3431952662721895E-2</v>
      </c>
      <c r="O333" s="108"/>
      <c r="P333" s="108"/>
      <c r="R333" s="114" t="s">
        <v>585</v>
      </c>
      <c r="S333" s="114">
        <v>1420000</v>
      </c>
      <c r="T333" s="114">
        <v>2820000</v>
      </c>
      <c r="U333" s="105">
        <v>1.5</v>
      </c>
      <c r="V333" s="108">
        <f t="shared" si="62"/>
        <v>0.75531914893617014</v>
      </c>
      <c r="W333" s="108"/>
      <c r="Z333" s="114" t="s">
        <v>585</v>
      </c>
      <c r="AA333" s="114">
        <v>361000</v>
      </c>
      <c r="AB333" s="114">
        <v>783000</v>
      </c>
      <c r="AC333" s="105">
        <v>0.5</v>
      </c>
      <c r="AD333" s="108">
        <f t="shared" si="63"/>
        <v>0.23052362707535121</v>
      </c>
    </row>
    <row r="334" spans="1:30" s="106" customFormat="1" x14ac:dyDescent="0.2">
      <c r="A334" s="106">
        <v>3</v>
      </c>
      <c r="B334" s="114" t="s">
        <v>586</v>
      </c>
      <c r="C334" s="114">
        <v>114000</v>
      </c>
      <c r="D334" s="114">
        <v>189000</v>
      </c>
      <c r="E334" s="106">
        <v>0.125</v>
      </c>
      <c r="F334" s="108">
        <f t="shared" si="60"/>
        <v>7.5396825396825393E-2</v>
      </c>
      <c r="J334" s="114" t="s">
        <v>586</v>
      </c>
      <c r="K334" s="114">
        <v>47100</v>
      </c>
      <c r="L334" s="114">
        <v>174000</v>
      </c>
      <c r="M334" s="105">
        <v>0.05</v>
      </c>
      <c r="N334" s="108">
        <f t="shared" si="61"/>
        <v>1.3534482758620689E-2</v>
      </c>
      <c r="O334" s="108"/>
      <c r="P334" s="108"/>
      <c r="R334" s="114" t="s">
        <v>586</v>
      </c>
      <c r="S334" s="114">
        <v>1420000</v>
      </c>
      <c r="T334" s="114">
        <v>2820000</v>
      </c>
      <c r="U334" s="105">
        <v>1.5</v>
      </c>
      <c r="V334" s="108">
        <f t="shared" si="62"/>
        <v>0.75531914893617014</v>
      </c>
      <c r="W334" s="108"/>
      <c r="Z334" s="114" t="s">
        <v>586</v>
      </c>
      <c r="AA334" s="114">
        <v>372000</v>
      </c>
      <c r="AB334" s="114">
        <v>822000</v>
      </c>
      <c r="AC334" s="105">
        <v>0.5</v>
      </c>
      <c r="AD334" s="108">
        <f t="shared" si="63"/>
        <v>0.22627737226277372</v>
      </c>
    </row>
    <row r="335" spans="1:30" s="106" customFormat="1" x14ac:dyDescent="0.2">
      <c r="A335" s="106">
        <v>3</v>
      </c>
      <c r="B335" s="114" t="s">
        <v>587</v>
      </c>
      <c r="C335" s="114">
        <v>106000</v>
      </c>
      <c r="D335" s="114">
        <v>180000</v>
      </c>
      <c r="E335" s="106">
        <v>0.125</v>
      </c>
      <c r="F335" s="108">
        <f t="shared" si="60"/>
        <v>7.3611111111111113E-2</v>
      </c>
      <c r="J335" s="114" t="s">
        <v>587</v>
      </c>
      <c r="K335" s="114">
        <v>44000</v>
      </c>
      <c r="L335" s="114">
        <v>171000</v>
      </c>
      <c r="M335" s="105">
        <v>0.05</v>
      </c>
      <c r="N335" s="108">
        <f t="shared" si="61"/>
        <v>1.2865497076023392E-2</v>
      </c>
      <c r="O335" s="108"/>
      <c r="P335" s="108"/>
      <c r="R335" s="114" t="s">
        <v>587</v>
      </c>
      <c r="S335" s="114">
        <v>1380000</v>
      </c>
      <c r="T335" s="114">
        <v>2830000</v>
      </c>
      <c r="U335" s="105">
        <v>1.5</v>
      </c>
      <c r="V335" s="108">
        <f t="shared" si="62"/>
        <v>0.73144876325088348</v>
      </c>
      <c r="W335" s="108"/>
      <c r="Z335" s="114" t="s">
        <v>587</v>
      </c>
      <c r="AA335" s="114">
        <v>356000</v>
      </c>
      <c r="AB335" s="114">
        <v>807000</v>
      </c>
      <c r="AC335" s="105">
        <v>0.5</v>
      </c>
      <c r="AD335" s="108">
        <f t="shared" si="63"/>
        <v>0.22057001239157373</v>
      </c>
    </row>
    <row r="336" spans="1:30" s="106" customFormat="1" x14ac:dyDescent="0.2">
      <c r="A336" s="106">
        <v>3</v>
      </c>
      <c r="B336" s="114" t="s">
        <v>588</v>
      </c>
      <c r="C336" s="114">
        <v>109000</v>
      </c>
      <c r="D336" s="114">
        <v>184000</v>
      </c>
      <c r="E336" s="106">
        <v>0.125</v>
      </c>
      <c r="F336" s="108">
        <f t="shared" si="60"/>
        <v>7.4048913043478257E-2</v>
      </c>
      <c r="J336" s="114" t="s">
        <v>588</v>
      </c>
      <c r="K336" s="114">
        <v>45100</v>
      </c>
      <c r="L336" s="114">
        <v>170000</v>
      </c>
      <c r="M336" s="105">
        <v>0.05</v>
      </c>
      <c r="N336" s="108">
        <f t="shared" si="61"/>
        <v>1.3264705882352942E-2</v>
      </c>
      <c r="O336" s="108"/>
      <c r="P336" s="108"/>
      <c r="R336" s="114" t="s">
        <v>588</v>
      </c>
      <c r="S336" s="114">
        <v>1330000</v>
      </c>
      <c r="T336" s="114">
        <v>2880000</v>
      </c>
      <c r="U336" s="105">
        <v>1.5</v>
      </c>
      <c r="V336" s="108">
        <f t="shared" si="62"/>
        <v>0.69270833333333337</v>
      </c>
      <c r="W336" s="108"/>
      <c r="Z336" s="114" t="s">
        <v>588</v>
      </c>
      <c r="AA336" s="114">
        <v>351000</v>
      </c>
      <c r="AB336" s="114">
        <v>811000</v>
      </c>
      <c r="AC336" s="105">
        <v>0.5</v>
      </c>
      <c r="AD336" s="108">
        <f t="shared" si="63"/>
        <v>0.21639950678175093</v>
      </c>
    </row>
    <row r="337" spans="1:30" s="106" customFormat="1" x14ac:dyDescent="0.2">
      <c r="A337" s="106">
        <v>3</v>
      </c>
      <c r="B337" s="114" t="s">
        <v>589</v>
      </c>
      <c r="C337" s="114">
        <v>111000</v>
      </c>
      <c r="D337" s="114">
        <v>181000</v>
      </c>
      <c r="E337" s="106">
        <v>0.125</v>
      </c>
      <c r="F337" s="108">
        <f t="shared" si="60"/>
        <v>7.665745856353591E-2</v>
      </c>
      <c r="J337" s="114" t="s">
        <v>589</v>
      </c>
      <c r="K337" s="114">
        <v>44900</v>
      </c>
      <c r="L337" s="114">
        <v>174000</v>
      </c>
      <c r="M337" s="105">
        <v>0.05</v>
      </c>
      <c r="N337" s="108">
        <f t="shared" si="61"/>
        <v>1.2902298850574713E-2</v>
      </c>
      <c r="O337" s="108"/>
      <c r="P337" s="108"/>
      <c r="R337" s="114" t="s">
        <v>589</v>
      </c>
      <c r="S337" s="114">
        <v>1410000</v>
      </c>
      <c r="T337" s="114">
        <v>2870000</v>
      </c>
      <c r="U337" s="105">
        <v>1.5</v>
      </c>
      <c r="V337" s="108">
        <f t="shared" si="62"/>
        <v>0.73693379790940772</v>
      </c>
      <c r="W337" s="108"/>
      <c r="Z337" s="114" t="s">
        <v>589</v>
      </c>
      <c r="AA337" s="114">
        <v>365000</v>
      </c>
      <c r="AB337" s="114">
        <v>782000</v>
      </c>
      <c r="AC337" s="105">
        <v>0.5</v>
      </c>
      <c r="AD337" s="108">
        <f t="shared" si="63"/>
        <v>0.23337595907928388</v>
      </c>
    </row>
    <row r="338" spans="1:30" s="106" customFormat="1" x14ac:dyDescent="0.2">
      <c r="B338" s="107" t="s">
        <v>399</v>
      </c>
      <c r="C338" s="108">
        <f>AVERAGE(C320:C337)</f>
        <v>111166.66666666667</v>
      </c>
      <c r="D338" s="108">
        <f>AVERAGE(D320:D337)</f>
        <v>181555.55555555556</v>
      </c>
      <c r="F338" s="108">
        <f>AVERAGE(F320:F337)</f>
        <v>7.6565644000809174E-2</v>
      </c>
      <c r="J338" s="107" t="s">
        <v>399</v>
      </c>
      <c r="K338" s="108">
        <f>AVERAGE(K320:K337)</f>
        <v>46061.111111111109</v>
      </c>
      <c r="L338" s="108">
        <f>AVERAGE(L320:L337)</f>
        <v>171333.33333333334</v>
      </c>
      <c r="N338" s="108">
        <f>AVERAGE(N320:N337)</f>
        <v>1.3444795370859032E-2</v>
      </c>
      <c r="O338" s="108"/>
      <c r="P338" s="108"/>
      <c r="R338" s="107" t="s">
        <v>399</v>
      </c>
      <c r="S338" s="108">
        <f>AVERAGE(S320:S337)</f>
        <v>1415555.5555555555</v>
      </c>
      <c r="T338" s="108">
        <f>AVERAGE(T320:T337)</f>
        <v>2880555.5555555555</v>
      </c>
      <c r="V338" s="108">
        <f>AVERAGE(V320:V337)</f>
        <v>0.7372825430297002</v>
      </c>
      <c r="W338" s="108"/>
      <c r="Z338" s="107" t="s">
        <v>399</v>
      </c>
      <c r="AA338" s="108">
        <f>AVERAGE(AA320:AA337)</f>
        <v>365222.22222222225</v>
      </c>
      <c r="AB338" s="108">
        <f>AVERAGE(AB320:AB337)</f>
        <v>799888.88888888888</v>
      </c>
      <c r="AD338" s="108">
        <f>AVERAGE(AD320:AD337)</f>
        <v>0.22834687629908013</v>
      </c>
    </row>
    <row r="339" spans="1:30" s="106" customFormat="1" x14ac:dyDescent="0.2">
      <c r="B339" s="107" t="s">
        <v>400</v>
      </c>
      <c r="C339" s="108">
        <f>_xlfn.STDEV.P(C320:C337)</f>
        <v>2929.7326385411579</v>
      </c>
      <c r="D339" s="108">
        <f>_xlfn.STDEV.P(D320:D337)</f>
        <v>3166.1792997277794</v>
      </c>
      <c r="F339" s="108">
        <f>_xlfn.STDEV.P(F320:F337)</f>
        <v>2.5905840977169174E-3</v>
      </c>
      <c r="J339" s="107" t="s">
        <v>400</v>
      </c>
      <c r="K339" s="108">
        <f>_xlfn.STDEV.P(K320:K337)</f>
        <v>1693.1689188188875</v>
      </c>
      <c r="L339" s="108">
        <f>_xlfn.STDEV.P(L320:L337)</f>
        <v>2788.8667551135854</v>
      </c>
      <c r="N339" s="108">
        <f>_xlfn.STDEV.P(N320:N337)</f>
        <v>5.214673334948401E-4</v>
      </c>
      <c r="O339" s="108"/>
      <c r="P339" s="108"/>
      <c r="R339" s="107" t="s">
        <v>400</v>
      </c>
      <c r="S339" s="108">
        <f>_xlfn.STDEV.P(S320:S337)</f>
        <v>38329.307357022975</v>
      </c>
      <c r="T339" s="108">
        <f>_xlfn.STDEV.P(T320:T337)</f>
        <v>49043.316706563062</v>
      </c>
      <c r="V339" s="108">
        <f>_xlfn.STDEV.P(V320:V337)</f>
        <v>2.1628183779057279E-2</v>
      </c>
      <c r="W339" s="108"/>
      <c r="Z339" s="107" t="s">
        <v>400</v>
      </c>
      <c r="AA339" s="108">
        <f>_xlfn.STDEV.P(AA320:AA337)</f>
        <v>10075.02718802814</v>
      </c>
      <c r="AB339" s="108">
        <f>_xlfn.STDEV.P(AB320:AB337)</f>
        <v>11474.071683044966</v>
      </c>
      <c r="AD339" s="108">
        <f>_xlfn.STDEV.P(AD320:AD337)</f>
        <v>7.2448433643436385E-3</v>
      </c>
    </row>
    <row r="340" spans="1:30" s="106" customFormat="1" x14ac:dyDescent="0.2">
      <c r="B340" s="107" t="s">
        <v>401</v>
      </c>
      <c r="C340" s="105">
        <f>100*_xlfn.STDEV.P(C320:C337)/AVERAGE(C320:C337)</f>
        <v>2.635441653860112</v>
      </c>
      <c r="D340" s="105">
        <f>100*_xlfn.STDEV.P(D320:D337)/AVERAGE(D320:D337)</f>
        <v>1.7439176069492053</v>
      </c>
      <c r="F340" s="105">
        <f>100*_xlfn.STDEV.P(F320:F337)/AVERAGE(F320:F337)</f>
        <v>3.3834811050365348</v>
      </c>
      <c r="J340" s="107" t="s">
        <v>401</v>
      </c>
      <c r="K340" s="105">
        <f>100*_xlfn.STDEV.P(K320:K337)/AVERAGE(K320:K337)</f>
        <v>3.6759185307851863</v>
      </c>
      <c r="L340" s="105">
        <f>100*_xlfn.STDEV.P(L320:L337)/AVERAGE(L320:L337)</f>
        <v>1.6277432422841938</v>
      </c>
      <c r="N340" s="105">
        <f>100*_xlfn.STDEV.P(N320:N337)/AVERAGE(N320:N337)</f>
        <v>3.8785814072343285</v>
      </c>
      <c r="O340" s="105"/>
      <c r="P340" s="105"/>
      <c r="R340" s="107" t="s">
        <v>401</v>
      </c>
      <c r="S340" s="105">
        <f>100*_xlfn.STDEV.P(S320:S337)/AVERAGE(S320:S337)</f>
        <v>2.7077218698053911</v>
      </c>
      <c r="T340" s="105">
        <f>100*_xlfn.STDEV.P(T320:T337)/AVERAGE(T320:T337)</f>
        <v>1.7025645144033466</v>
      </c>
      <c r="V340" s="105">
        <f>100*_xlfn.STDEV.P(V320:V337)/AVERAGE(V320:V337)</f>
        <v>2.9335000514431036</v>
      </c>
      <c r="W340" s="105"/>
      <c r="Z340" s="107" t="s">
        <v>401</v>
      </c>
      <c r="AA340" s="105">
        <f>100*_xlfn.STDEV.P(AA320:AA337)/AVERAGE(AA320:AA337)</f>
        <v>2.7586019072787726</v>
      </c>
      <c r="AB340" s="105">
        <f>100*_xlfn.STDEV.P(AB320:AB337)/AVERAGE(AB320:AB337)</f>
        <v>1.4344581906848823</v>
      </c>
      <c r="AD340" s="105">
        <f>100*_xlfn.STDEV.P(AD320:AD337)/AVERAGE(AD320:AD337)</f>
        <v>3.1727359190386366</v>
      </c>
    </row>
    <row r="341" spans="1:30" s="106" customFormat="1" x14ac:dyDescent="0.2">
      <c r="B341" s="107"/>
      <c r="C341" s="105"/>
      <c r="D341" s="105"/>
      <c r="F341" s="105"/>
      <c r="J341" s="107"/>
      <c r="K341" s="105"/>
      <c r="L341" s="105"/>
      <c r="N341" s="105"/>
      <c r="O341" s="105"/>
      <c r="P341" s="105"/>
      <c r="R341" s="107"/>
      <c r="S341" s="105"/>
      <c r="T341" s="105"/>
      <c r="V341" s="105"/>
      <c r="W341" s="105"/>
      <c r="Z341" s="107"/>
      <c r="AA341" s="105"/>
      <c r="AB341" s="105"/>
      <c r="AD341" s="105"/>
    </row>
    <row r="342" spans="1:30" s="106" customFormat="1" x14ac:dyDescent="0.2">
      <c r="B342" s="107"/>
      <c r="C342" s="105"/>
      <c r="D342" s="105"/>
      <c r="F342" s="105"/>
      <c r="J342" s="107"/>
      <c r="K342" s="105"/>
      <c r="L342" s="105"/>
      <c r="N342" s="105"/>
      <c r="O342" s="105"/>
      <c r="P342" s="105"/>
      <c r="R342" s="107"/>
      <c r="S342" s="105"/>
      <c r="T342" s="105"/>
      <c r="V342" s="105"/>
      <c r="W342" s="105"/>
      <c r="Z342" s="107"/>
      <c r="AA342" s="105"/>
      <c r="AB342" s="105"/>
      <c r="AD342" s="105"/>
    </row>
    <row r="343" spans="1:30" s="106" customFormat="1" x14ac:dyDescent="0.2">
      <c r="B343" s="114"/>
      <c r="C343" s="105" t="s">
        <v>18</v>
      </c>
      <c r="D343" s="105" t="s">
        <v>337</v>
      </c>
      <c r="E343" s="105" t="s">
        <v>337</v>
      </c>
      <c r="F343" s="105" t="s">
        <v>18</v>
      </c>
      <c r="J343" s="107"/>
      <c r="K343" s="105" t="s">
        <v>19</v>
      </c>
      <c r="L343" s="105" t="s">
        <v>340</v>
      </c>
      <c r="M343" s="105" t="s">
        <v>340</v>
      </c>
      <c r="N343" s="105" t="s">
        <v>19</v>
      </c>
      <c r="O343" s="105"/>
      <c r="P343" s="105"/>
      <c r="R343" s="113"/>
      <c r="S343" s="105" t="s">
        <v>20</v>
      </c>
      <c r="T343" s="105" t="s">
        <v>341</v>
      </c>
      <c r="U343" s="105" t="s">
        <v>341</v>
      </c>
      <c r="V343" s="105" t="s">
        <v>20</v>
      </c>
      <c r="W343" s="105"/>
      <c r="Z343" s="113"/>
      <c r="AA343" s="105" t="s">
        <v>21</v>
      </c>
      <c r="AB343" s="105" t="s">
        <v>342</v>
      </c>
      <c r="AC343" s="105" t="s">
        <v>342</v>
      </c>
      <c r="AD343" s="105" t="s">
        <v>21</v>
      </c>
    </row>
    <row r="344" spans="1:30" s="106" customFormat="1" x14ac:dyDescent="0.2">
      <c r="B344" s="114" t="s">
        <v>254</v>
      </c>
      <c r="C344" s="114" t="s">
        <v>343</v>
      </c>
      <c r="D344" s="105" t="s">
        <v>343</v>
      </c>
      <c r="E344" s="105" t="s">
        <v>344</v>
      </c>
      <c r="F344" s="105" t="s">
        <v>344</v>
      </c>
      <c r="J344" s="114"/>
      <c r="K344" s="105" t="s">
        <v>343</v>
      </c>
      <c r="L344" s="105" t="s">
        <v>343</v>
      </c>
      <c r="M344" s="105" t="s">
        <v>344</v>
      </c>
      <c r="N344" s="105" t="s">
        <v>344</v>
      </c>
      <c r="O344" s="108"/>
      <c r="P344" s="108"/>
      <c r="R344" s="114" t="s">
        <v>254</v>
      </c>
      <c r="S344" s="114" t="s">
        <v>343</v>
      </c>
      <c r="T344" s="114" t="s">
        <v>343</v>
      </c>
      <c r="U344" s="105" t="s">
        <v>344</v>
      </c>
      <c r="V344" s="105" t="s">
        <v>344</v>
      </c>
      <c r="W344" s="108"/>
      <c r="Z344" s="114" t="s">
        <v>254</v>
      </c>
      <c r="AA344" s="114" t="s">
        <v>343</v>
      </c>
      <c r="AB344" s="114" t="s">
        <v>343</v>
      </c>
      <c r="AC344" s="105" t="s">
        <v>344</v>
      </c>
      <c r="AD344" s="105" t="s">
        <v>344</v>
      </c>
    </row>
    <row r="345" spans="1:30" s="106" customFormat="1" x14ac:dyDescent="0.2">
      <c r="A345" s="106">
        <v>1</v>
      </c>
      <c r="B345" s="114" t="s">
        <v>590</v>
      </c>
      <c r="C345" s="114">
        <v>203000</v>
      </c>
      <c r="D345" s="114">
        <v>174000</v>
      </c>
      <c r="E345" s="106">
        <v>0.125</v>
      </c>
      <c r="F345" s="108">
        <f t="shared" ref="F345:F362" si="64">C345/D345*E345</f>
        <v>0.14583333333333334</v>
      </c>
      <c r="J345" s="114" t="s">
        <v>590</v>
      </c>
      <c r="K345" s="114">
        <v>104000</v>
      </c>
      <c r="L345" s="114">
        <v>200000</v>
      </c>
      <c r="M345" s="105">
        <v>0.05</v>
      </c>
      <c r="N345" s="108">
        <f t="shared" ref="N345:N362" si="65">K345/L345*M345</f>
        <v>2.6000000000000002E-2</v>
      </c>
      <c r="O345" s="108"/>
      <c r="P345" s="108"/>
      <c r="R345" s="114" t="s">
        <v>590</v>
      </c>
      <c r="S345" s="114">
        <v>3230000</v>
      </c>
      <c r="T345" s="114">
        <v>3500000</v>
      </c>
      <c r="U345" s="105">
        <v>1.5</v>
      </c>
      <c r="V345" s="108">
        <f t="shared" ref="V345:V362" si="66">S345/T345*U345</f>
        <v>1.3842857142857143</v>
      </c>
      <c r="W345" s="108"/>
      <c r="Z345" s="114" t="s">
        <v>590</v>
      </c>
      <c r="AA345" s="114">
        <v>861000</v>
      </c>
      <c r="AB345" s="114">
        <v>980000</v>
      </c>
      <c r="AC345" s="105">
        <v>0.5</v>
      </c>
      <c r="AD345" s="108">
        <f t="shared" ref="AD345:AD362" si="67">AA345/AB345*AC345</f>
        <v>0.43928571428571428</v>
      </c>
    </row>
    <row r="346" spans="1:30" s="106" customFormat="1" x14ac:dyDescent="0.2">
      <c r="A346" s="106">
        <v>1</v>
      </c>
      <c r="B346" s="114" t="s">
        <v>591</v>
      </c>
      <c r="C346" s="114">
        <v>196000</v>
      </c>
      <c r="D346" s="114">
        <v>169000</v>
      </c>
      <c r="E346" s="106">
        <v>0.125</v>
      </c>
      <c r="F346" s="108">
        <f t="shared" si="64"/>
        <v>0.14497041420118342</v>
      </c>
      <c r="J346" s="114" t="s">
        <v>591</v>
      </c>
      <c r="K346" s="114">
        <v>96300</v>
      </c>
      <c r="L346" s="114">
        <v>189000</v>
      </c>
      <c r="M346" s="105">
        <v>0.05</v>
      </c>
      <c r="N346" s="108">
        <f t="shared" si="65"/>
        <v>2.5476190476190475E-2</v>
      </c>
      <c r="O346" s="108"/>
      <c r="P346" s="108"/>
      <c r="R346" s="114" t="s">
        <v>591</v>
      </c>
      <c r="S346" s="114">
        <v>3150000</v>
      </c>
      <c r="T346" s="114">
        <v>3270000</v>
      </c>
      <c r="U346" s="105">
        <v>1.5</v>
      </c>
      <c r="V346" s="108">
        <f t="shared" si="66"/>
        <v>1.4449541284403669</v>
      </c>
      <c r="W346" s="108"/>
      <c r="Z346" s="114" t="s">
        <v>591</v>
      </c>
      <c r="AA346" s="114">
        <v>825000</v>
      </c>
      <c r="AB346" s="114">
        <v>910000</v>
      </c>
      <c r="AC346" s="105">
        <v>0.5</v>
      </c>
      <c r="AD346" s="108">
        <f t="shared" si="67"/>
        <v>0.4532967032967033</v>
      </c>
    </row>
    <row r="347" spans="1:30" s="106" customFormat="1" x14ac:dyDescent="0.2">
      <c r="A347" s="106">
        <v>1</v>
      </c>
      <c r="B347" s="114" t="s">
        <v>592</v>
      </c>
      <c r="C347" s="114">
        <v>200000</v>
      </c>
      <c r="D347" s="114">
        <v>165000</v>
      </c>
      <c r="E347" s="106">
        <v>0.125</v>
      </c>
      <c r="F347" s="108">
        <f t="shared" si="64"/>
        <v>0.15151515151515152</v>
      </c>
      <c r="J347" s="114" t="s">
        <v>592</v>
      </c>
      <c r="K347" s="114">
        <v>98700</v>
      </c>
      <c r="L347" s="114">
        <v>187000</v>
      </c>
      <c r="M347" s="105">
        <v>0.05</v>
      </c>
      <c r="N347" s="108">
        <f t="shared" si="65"/>
        <v>2.6390374331550805E-2</v>
      </c>
      <c r="O347" s="108"/>
      <c r="P347" s="108"/>
      <c r="R347" s="114" t="s">
        <v>592</v>
      </c>
      <c r="S347" s="114">
        <v>3280000</v>
      </c>
      <c r="T347" s="114">
        <v>3470000</v>
      </c>
      <c r="U347" s="105">
        <v>1.5</v>
      </c>
      <c r="V347" s="108">
        <f t="shared" si="66"/>
        <v>1.4178674351585014</v>
      </c>
      <c r="W347" s="108"/>
      <c r="Z347" s="114" t="s">
        <v>592</v>
      </c>
      <c r="AA347" s="114">
        <v>832000</v>
      </c>
      <c r="AB347" s="114">
        <v>939000</v>
      </c>
      <c r="AC347" s="105">
        <v>0.5</v>
      </c>
      <c r="AD347" s="108">
        <f t="shared" si="67"/>
        <v>0.44302449414270501</v>
      </c>
    </row>
    <row r="348" spans="1:30" s="106" customFormat="1" x14ac:dyDescent="0.2">
      <c r="A348" s="106">
        <v>1</v>
      </c>
      <c r="B348" s="114" t="s">
        <v>593</v>
      </c>
      <c r="C348" s="114">
        <v>200000</v>
      </c>
      <c r="D348" s="114">
        <v>174000</v>
      </c>
      <c r="E348" s="106">
        <v>0.125</v>
      </c>
      <c r="F348" s="108">
        <f t="shared" si="64"/>
        <v>0.14367816091954022</v>
      </c>
      <c r="J348" s="114" t="s">
        <v>593</v>
      </c>
      <c r="K348" s="114">
        <v>101000</v>
      </c>
      <c r="L348" s="114">
        <v>196000</v>
      </c>
      <c r="M348" s="105">
        <v>0.05</v>
      </c>
      <c r="N348" s="108">
        <f t="shared" si="65"/>
        <v>2.576530612244898E-2</v>
      </c>
      <c r="O348" s="108"/>
      <c r="P348" s="108"/>
      <c r="R348" s="114" t="s">
        <v>593</v>
      </c>
      <c r="S348" s="114">
        <v>3270000</v>
      </c>
      <c r="T348" s="114">
        <v>3460000</v>
      </c>
      <c r="U348" s="105">
        <v>1.5</v>
      </c>
      <c r="V348" s="108">
        <f t="shared" si="66"/>
        <v>1.4176300578034682</v>
      </c>
      <c r="W348" s="108"/>
      <c r="Z348" s="114" t="s">
        <v>593</v>
      </c>
      <c r="AA348" s="114">
        <v>836000</v>
      </c>
      <c r="AB348" s="114">
        <v>939000</v>
      </c>
      <c r="AC348" s="105">
        <v>0.5</v>
      </c>
      <c r="AD348" s="108">
        <f t="shared" si="67"/>
        <v>0.44515441959531415</v>
      </c>
    </row>
    <row r="349" spans="1:30" s="106" customFormat="1" x14ac:dyDescent="0.2">
      <c r="A349" s="106">
        <v>1</v>
      </c>
      <c r="B349" s="114" t="s">
        <v>594</v>
      </c>
      <c r="C349" s="114">
        <v>203000</v>
      </c>
      <c r="D349" s="114">
        <v>173000</v>
      </c>
      <c r="E349" s="106">
        <v>0.125</v>
      </c>
      <c r="F349" s="108">
        <f t="shared" si="64"/>
        <v>0.14667630057803469</v>
      </c>
      <c r="J349" s="114" t="s">
        <v>594</v>
      </c>
      <c r="K349" s="114">
        <v>99500</v>
      </c>
      <c r="L349" s="114">
        <v>199000</v>
      </c>
      <c r="M349" s="105">
        <v>0.05</v>
      </c>
      <c r="N349" s="108">
        <f t="shared" si="65"/>
        <v>2.5000000000000001E-2</v>
      </c>
      <c r="O349" s="108"/>
      <c r="P349" s="108"/>
      <c r="R349" s="114" t="s">
        <v>594</v>
      </c>
      <c r="S349" s="114">
        <v>3190000</v>
      </c>
      <c r="T349" s="114">
        <v>3410000</v>
      </c>
      <c r="U349" s="105">
        <v>1.5</v>
      </c>
      <c r="V349" s="108">
        <f t="shared" si="66"/>
        <v>1.4032258064516128</v>
      </c>
      <c r="W349" s="108"/>
      <c r="Z349" s="114" t="s">
        <v>594</v>
      </c>
      <c r="AA349" s="114">
        <v>830000</v>
      </c>
      <c r="AB349" s="114">
        <v>925000</v>
      </c>
      <c r="AC349" s="105">
        <v>0.5</v>
      </c>
      <c r="AD349" s="108">
        <f t="shared" si="67"/>
        <v>0.44864864864864867</v>
      </c>
    </row>
    <row r="350" spans="1:30" s="106" customFormat="1" x14ac:dyDescent="0.2">
      <c r="A350" s="106">
        <v>1</v>
      </c>
      <c r="B350" s="114" t="s">
        <v>595</v>
      </c>
      <c r="C350" s="114">
        <v>205000</v>
      </c>
      <c r="D350" s="114">
        <v>168000</v>
      </c>
      <c r="E350" s="106">
        <v>0.125</v>
      </c>
      <c r="F350" s="108">
        <f t="shared" si="64"/>
        <v>0.15252976190476192</v>
      </c>
      <c r="J350" s="114" t="s">
        <v>595</v>
      </c>
      <c r="K350" s="114">
        <v>103000</v>
      </c>
      <c r="L350" s="114">
        <v>197000</v>
      </c>
      <c r="M350" s="105">
        <v>0.05</v>
      </c>
      <c r="N350" s="108">
        <f t="shared" si="65"/>
        <v>2.6142131979695435E-2</v>
      </c>
      <c r="O350" s="108"/>
      <c r="P350" s="108"/>
      <c r="R350" s="114" t="s">
        <v>595</v>
      </c>
      <c r="S350" s="114">
        <v>3150000</v>
      </c>
      <c r="T350" s="114">
        <v>3260000</v>
      </c>
      <c r="U350" s="105">
        <v>1.5</v>
      </c>
      <c r="V350" s="108">
        <f t="shared" si="66"/>
        <v>1.4493865030674846</v>
      </c>
      <c r="W350" s="108"/>
      <c r="Z350" s="114" t="s">
        <v>595</v>
      </c>
      <c r="AA350" s="114">
        <v>837000</v>
      </c>
      <c r="AB350" s="114">
        <v>918000</v>
      </c>
      <c r="AC350" s="105">
        <v>0.5</v>
      </c>
      <c r="AD350" s="108">
        <f t="shared" si="67"/>
        <v>0.45588235294117646</v>
      </c>
    </row>
    <row r="351" spans="1:30" s="106" customFormat="1" x14ac:dyDescent="0.2">
      <c r="A351" s="106">
        <v>2</v>
      </c>
      <c r="B351" s="114" t="s">
        <v>596</v>
      </c>
      <c r="C351" s="114">
        <v>198000</v>
      </c>
      <c r="D351" s="114">
        <v>167000</v>
      </c>
      <c r="E351" s="106">
        <v>0.125</v>
      </c>
      <c r="F351" s="108">
        <f t="shared" si="64"/>
        <v>0.14820359281437126</v>
      </c>
      <c r="J351" s="114" t="s">
        <v>596</v>
      </c>
      <c r="K351" s="114">
        <v>101000</v>
      </c>
      <c r="L351" s="114">
        <v>192000</v>
      </c>
      <c r="M351" s="105">
        <v>0.05</v>
      </c>
      <c r="N351" s="108">
        <f t="shared" si="65"/>
        <v>2.6302083333333334E-2</v>
      </c>
      <c r="O351" s="108"/>
      <c r="P351" s="108"/>
      <c r="R351" s="114" t="s">
        <v>596</v>
      </c>
      <c r="S351" s="114">
        <v>3260000</v>
      </c>
      <c r="T351" s="114">
        <v>3430000</v>
      </c>
      <c r="U351" s="105">
        <v>1.5</v>
      </c>
      <c r="V351" s="108">
        <f t="shared" si="66"/>
        <v>1.4256559766763848</v>
      </c>
      <c r="W351" s="108"/>
      <c r="Z351" s="114" t="s">
        <v>596</v>
      </c>
      <c r="AA351" s="114">
        <v>860000</v>
      </c>
      <c r="AB351" s="114">
        <v>950000</v>
      </c>
      <c r="AC351" s="105">
        <v>0.5</v>
      </c>
      <c r="AD351" s="108">
        <f t="shared" si="67"/>
        <v>0.45263157894736844</v>
      </c>
    </row>
    <row r="352" spans="1:30" s="106" customFormat="1" x14ac:dyDescent="0.2">
      <c r="A352" s="106">
        <v>2</v>
      </c>
      <c r="B352" s="114" t="s">
        <v>597</v>
      </c>
      <c r="C352" s="114">
        <v>198000</v>
      </c>
      <c r="D352" s="114">
        <v>167000</v>
      </c>
      <c r="E352" s="106">
        <v>0.125</v>
      </c>
      <c r="F352" s="108">
        <f t="shared" si="64"/>
        <v>0.14820359281437126</v>
      </c>
      <c r="J352" s="114" t="s">
        <v>597</v>
      </c>
      <c r="K352" s="114">
        <v>98000</v>
      </c>
      <c r="L352" s="114">
        <v>187000</v>
      </c>
      <c r="M352" s="105">
        <v>0.05</v>
      </c>
      <c r="N352" s="108">
        <f t="shared" si="65"/>
        <v>2.6203208556149733E-2</v>
      </c>
      <c r="O352" s="108"/>
      <c r="P352" s="108"/>
      <c r="R352" s="114" t="s">
        <v>597</v>
      </c>
      <c r="S352" s="114">
        <v>3220000</v>
      </c>
      <c r="T352" s="114">
        <v>3310000</v>
      </c>
      <c r="U352" s="105">
        <v>1.5</v>
      </c>
      <c r="V352" s="108">
        <f t="shared" si="66"/>
        <v>1.459214501510574</v>
      </c>
      <c r="W352" s="108"/>
      <c r="Z352" s="114" t="s">
        <v>597</v>
      </c>
      <c r="AA352" s="114">
        <v>815000</v>
      </c>
      <c r="AB352" s="114">
        <v>912000</v>
      </c>
      <c r="AC352" s="105">
        <v>0.5</v>
      </c>
      <c r="AD352" s="108">
        <f t="shared" si="67"/>
        <v>0.44682017543859648</v>
      </c>
    </row>
    <row r="353" spans="1:30" s="106" customFormat="1" x14ac:dyDescent="0.2">
      <c r="A353" s="106">
        <v>2</v>
      </c>
      <c r="B353" s="114" t="s">
        <v>598</v>
      </c>
      <c r="C353" s="114">
        <v>190000</v>
      </c>
      <c r="D353" s="114">
        <v>166000</v>
      </c>
      <c r="E353" s="106">
        <v>0.125</v>
      </c>
      <c r="F353" s="108">
        <f t="shared" si="64"/>
        <v>0.14307228915662651</v>
      </c>
      <c r="J353" s="114" t="s">
        <v>598</v>
      </c>
      <c r="K353" s="114">
        <v>98300</v>
      </c>
      <c r="L353" s="114">
        <v>192000</v>
      </c>
      <c r="M353" s="105">
        <v>0.05</v>
      </c>
      <c r="N353" s="108">
        <f t="shared" si="65"/>
        <v>2.5598958333333335E-2</v>
      </c>
      <c r="O353" s="108"/>
      <c r="P353" s="108"/>
      <c r="R353" s="114" t="s">
        <v>598</v>
      </c>
      <c r="S353" s="114">
        <v>3260000</v>
      </c>
      <c r="T353" s="114">
        <v>3360000</v>
      </c>
      <c r="U353" s="105">
        <v>1.5</v>
      </c>
      <c r="V353" s="108">
        <f t="shared" si="66"/>
        <v>1.4553571428571428</v>
      </c>
      <c r="W353" s="108"/>
      <c r="Z353" s="114" t="s">
        <v>598</v>
      </c>
      <c r="AA353" s="114">
        <v>834000</v>
      </c>
      <c r="AB353" s="114">
        <v>918000</v>
      </c>
      <c r="AC353" s="105">
        <v>0.5</v>
      </c>
      <c r="AD353" s="108">
        <f t="shared" si="67"/>
        <v>0.45424836601307189</v>
      </c>
    </row>
    <row r="354" spans="1:30" s="106" customFormat="1" x14ac:dyDescent="0.2">
      <c r="A354" s="106">
        <v>2</v>
      </c>
      <c r="B354" s="114" t="s">
        <v>599</v>
      </c>
      <c r="C354" s="114">
        <v>200000</v>
      </c>
      <c r="D354" s="114">
        <v>170000</v>
      </c>
      <c r="E354" s="106">
        <v>0.125</v>
      </c>
      <c r="F354" s="108">
        <f t="shared" si="64"/>
        <v>0.14705882352941177</v>
      </c>
      <c r="J354" s="114" t="s">
        <v>599</v>
      </c>
      <c r="K354" s="114">
        <v>103000</v>
      </c>
      <c r="L354" s="114">
        <v>197000</v>
      </c>
      <c r="M354" s="105">
        <v>0.05</v>
      </c>
      <c r="N354" s="108">
        <f t="shared" si="65"/>
        <v>2.6142131979695435E-2</v>
      </c>
      <c r="O354" s="108"/>
      <c r="P354" s="108"/>
      <c r="R354" s="114" t="s">
        <v>599</v>
      </c>
      <c r="S354" s="114">
        <v>3200000</v>
      </c>
      <c r="T354" s="114">
        <v>3330000</v>
      </c>
      <c r="U354" s="105">
        <v>1.5</v>
      </c>
      <c r="V354" s="108">
        <f t="shared" si="66"/>
        <v>1.4414414414414414</v>
      </c>
      <c r="W354" s="108"/>
      <c r="Z354" s="114" t="s">
        <v>599</v>
      </c>
      <c r="AA354" s="114">
        <v>866000</v>
      </c>
      <c r="AB354" s="114">
        <v>936000</v>
      </c>
      <c r="AC354" s="105">
        <v>0.5</v>
      </c>
      <c r="AD354" s="108">
        <f t="shared" si="67"/>
        <v>0.46260683760683763</v>
      </c>
    </row>
    <row r="355" spans="1:30" s="106" customFormat="1" x14ac:dyDescent="0.2">
      <c r="A355" s="106">
        <v>2</v>
      </c>
      <c r="B355" s="114" t="s">
        <v>600</v>
      </c>
      <c r="C355" s="114">
        <v>193000</v>
      </c>
      <c r="D355" s="114">
        <v>171000</v>
      </c>
      <c r="E355" s="106">
        <v>0.125</v>
      </c>
      <c r="F355" s="108">
        <f t="shared" si="64"/>
        <v>0.14108187134502925</v>
      </c>
      <c r="J355" s="114" t="s">
        <v>600</v>
      </c>
      <c r="K355" s="114">
        <v>98400</v>
      </c>
      <c r="L355" s="114">
        <v>202000</v>
      </c>
      <c r="M355" s="105">
        <v>0.05</v>
      </c>
      <c r="N355" s="108">
        <f t="shared" si="65"/>
        <v>2.4356435643564357E-2</v>
      </c>
      <c r="O355" s="108"/>
      <c r="P355" s="108"/>
      <c r="R355" s="114" t="s">
        <v>600</v>
      </c>
      <c r="S355" s="114">
        <v>3100000</v>
      </c>
      <c r="T355" s="114">
        <v>3360000</v>
      </c>
      <c r="U355" s="105">
        <v>1.5</v>
      </c>
      <c r="V355" s="108">
        <f t="shared" si="66"/>
        <v>1.3839285714285716</v>
      </c>
      <c r="W355" s="108"/>
      <c r="Z355" s="114" t="s">
        <v>600</v>
      </c>
      <c r="AA355" s="114">
        <v>813000</v>
      </c>
      <c r="AB355" s="114">
        <v>920000</v>
      </c>
      <c r="AC355" s="105">
        <v>0.5</v>
      </c>
      <c r="AD355" s="108">
        <f t="shared" si="67"/>
        <v>0.4418478260869565</v>
      </c>
    </row>
    <row r="356" spans="1:30" s="106" customFormat="1" x14ac:dyDescent="0.2">
      <c r="A356" s="106">
        <v>2</v>
      </c>
      <c r="B356" s="114" t="s">
        <v>601</v>
      </c>
      <c r="C356" s="114">
        <v>200000</v>
      </c>
      <c r="D356" s="114">
        <v>174000</v>
      </c>
      <c r="E356" s="106">
        <v>0.125</v>
      </c>
      <c r="F356" s="108">
        <f t="shared" si="64"/>
        <v>0.14367816091954022</v>
      </c>
      <c r="J356" s="114" t="s">
        <v>601</v>
      </c>
      <c r="K356" s="114">
        <v>98900</v>
      </c>
      <c r="L356" s="114">
        <v>195000</v>
      </c>
      <c r="M356" s="105">
        <v>0.05</v>
      </c>
      <c r="N356" s="108">
        <f t="shared" si="65"/>
        <v>2.5358974358974357E-2</v>
      </c>
      <c r="O356" s="108"/>
      <c r="P356" s="108"/>
      <c r="R356" s="114" t="s">
        <v>601</v>
      </c>
      <c r="S356" s="114">
        <v>3200000</v>
      </c>
      <c r="T356" s="114">
        <v>3420000</v>
      </c>
      <c r="U356" s="105">
        <v>1.5</v>
      </c>
      <c r="V356" s="108">
        <f t="shared" si="66"/>
        <v>1.4035087719298245</v>
      </c>
      <c r="W356" s="108"/>
      <c r="Z356" s="114" t="s">
        <v>601</v>
      </c>
      <c r="AA356" s="114">
        <v>859000</v>
      </c>
      <c r="AB356" s="114">
        <v>935000</v>
      </c>
      <c r="AC356" s="105">
        <v>0.5</v>
      </c>
      <c r="AD356" s="108">
        <f t="shared" si="67"/>
        <v>0.45935828877005347</v>
      </c>
    </row>
    <row r="357" spans="1:30" s="106" customFormat="1" x14ac:dyDescent="0.2">
      <c r="A357" s="106">
        <v>3</v>
      </c>
      <c r="B357" s="114" t="s">
        <v>602</v>
      </c>
      <c r="C357" s="114">
        <v>193000</v>
      </c>
      <c r="D357" s="114">
        <v>168000</v>
      </c>
      <c r="E357" s="106">
        <v>0.125</v>
      </c>
      <c r="F357" s="108">
        <f t="shared" si="64"/>
        <v>0.14360119047619047</v>
      </c>
      <c r="J357" s="114" t="s">
        <v>602</v>
      </c>
      <c r="K357" s="114">
        <v>102000</v>
      </c>
      <c r="L357" s="114">
        <v>193000</v>
      </c>
      <c r="M357" s="105">
        <v>0.05</v>
      </c>
      <c r="N357" s="108">
        <f t="shared" si="65"/>
        <v>2.6424870466321245E-2</v>
      </c>
      <c r="O357" s="108"/>
      <c r="P357" s="108"/>
      <c r="R357" s="114" t="s">
        <v>602</v>
      </c>
      <c r="S357" s="114">
        <v>3190000</v>
      </c>
      <c r="T357" s="114">
        <v>3330000</v>
      </c>
      <c r="U357" s="105">
        <v>1.5</v>
      </c>
      <c r="V357" s="108">
        <f t="shared" si="66"/>
        <v>1.4369369369369369</v>
      </c>
      <c r="W357" s="108"/>
      <c r="Z357" s="114" t="s">
        <v>602</v>
      </c>
      <c r="AA357" s="114">
        <v>863000</v>
      </c>
      <c r="AB357" s="114">
        <v>951000</v>
      </c>
      <c r="AC357" s="105">
        <v>0.5</v>
      </c>
      <c r="AD357" s="108">
        <f t="shared" si="67"/>
        <v>0.45373291272344901</v>
      </c>
    </row>
    <row r="358" spans="1:30" s="106" customFormat="1" x14ac:dyDescent="0.2">
      <c r="A358" s="106">
        <v>3</v>
      </c>
      <c r="B358" s="114" t="s">
        <v>603</v>
      </c>
      <c r="C358" s="114">
        <v>200000</v>
      </c>
      <c r="D358" s="114">
        <v>167000</v>
      </c>
      <c r="E358" s="106">
        <v>0.125</v>
      </c>
      <c r="F358" s="108">
        <f t="shared" si="64"/>
        <v>0.1497005988023952</v>
      </c>
      <c r="J358" s="114" t="s">
        <v>603</v>
      </c>
      <c r="K358" s="114">
        <v>96300</v>
      </c>
      <c r="L358" s="114">
        <v>195000</v>
      </c>
      <c r="M358" s="105">
        <v>0.05</v>
      </c>
      <c r="N358" s="108">
        <f t="shared" si="65"/>
        <v>2.4692307692307694E-2</v>
      </c>
      <c r="O358" s="108"/>
      <c r="P358" s="108"/>
      <c r="R358" s="114" t="s">
        <v>603</v>
      </c>
      <c r="S358" s="114">
        <v>3210000</v>
      </c>
      <c r="T358" s="114">
        <v>3380000</v>
      </c>
      <c r="U358" s="105">
        <v>1.5</v>
      </c>
      <c r="V358" s="108">
        <f t="shared" si="66"/>
        <v>1.4245562130177514</v>
      </c>
      <c r="W358" s="108"/>
      <c r="Z358" s="114" t="s">
        <v>603</v>
      </c>
      <c r="AA358" s="114">
        <v>827000</v>
      </c>
      <c r="AB358" s="114">
        <v>923000</v>
      </c>
      <c r="AC358" s="105">
        <v>0.5</v>
      </c>
      <c r="AD358" s="108">
        <f t="shared" si="67"/>
        <v>0.44799566630552545</v>
      </c>
    </row>
    <row r="359" spans="1:30" s="106" customFormat="1" x14ac:dyDescent="0.2">
      <c r="A359" s="106">
        <v>3</v>
      </c>
      <c r="B359" s="114" t="s">
        <v>604</v>
      </c>
      <c r="C359" s="114">
        <v>193000</v>
      </c>
      <c r="D359" s="114">
        <v>170000</v>
      </c>
      <c r="E359" s="106">
        <v>0.125</v>
      </c>
      <c r="F359" s="108">
        <f t="shared" si="64"/>
        <v>0.14191176470588235</v>
      </c>
      <c r="J359" s="114" t="s">
        <v>604</v>
      </c>
      <c r="K359" s="114">
        <v>97300</v>
      </c>
      <c r="L359" s="114">
        <v>190000</v>
      </c>
      <c r="M359" s="105">
        <v>0.05</v>
      </c>
      <c r="N359" s="108">
        <f t="shared" si="65"/>
        <v>2.5605263157894739E-2</v>
      </c>
      <c r="O359" s="108"/>
      <c r="P359" s="108"/>
      <c r="R359" s="114" t="s">
        <v>604</v>
      </c>
      <c r="S359" s="114">
        <v>3180000</v>
      </c>
      <c r="T359" s="114">
        <v>3360000</v>
      </c>
      <c r="U359" s="105">
        <v>1.5</v>
      </c>
      <c r="V359" s="108">
        <f t="shared" si="66"/>
        <v>1.4196428571428572</v>
      </c>
      <c r="W359" s="108"/>
      <c r="Z359" s="114" t="s">
        <v>604</v>
      </c>
      <c r="AA359" s="114">
        <v>847000</v>
      </c>
      <c r="AB359" s="114">
        <v>915000</v>
      </c>
      <c r="AC359" s="105">
        <v>0.5</v>
      </c>
      <c r="AD359" s="108">
        <f t="shared" si="67"/>
        <v>0.46284153005464479</v>
      </c>
    </row>
    <row r="360" spans="1:30" s="106" customFormat="1" x14ac:dyDescent="0.2">
      <c r="A360" s="106">
        <v>3</v>
      </c>
      <c r="B360" s="114" t="s">
        <v>605</v>
      </c>
      <c r="C360" s="114">
        <v>196000</v>
      </c>
      <c r="D360" s="114">
        <v>165000</v>
      </c>
      <c r="E360" s="106">
        <v>0.125</v>
      </c>
      <c r="F360" s="108">
        <f t="shared" si="64"/>
        <v>0.1484848484848485</v>
      </c>
      <c r="J360" s="114" t="s">
        <v>605</v>
      </c>
      <c r="K360" s="114">
        <v>96200</v>
      </c>
      <c r="L360" s="114">
        <v>193000</v>
      </c>
      <c r="M360" s="105">
        <v>0.05</v>
      </c>
      <c r="N360" s="108">
        <f t="shared" si="65"/>
        <v>2.4922279792746114E-2</v>
      </c>
      <c r="O360" s="108"/>
      <c r="P360" s="108"/>
      <c r="R360" s="114" t="s">
        <v>605</v>
      </c>
      <c r="S360" s="114">
        <v>3210000</v>
      </c>
      <c r="T360" s="114">
        <v>3410000</v>
      </c>
      <c r="U360" s="105">
        <v>1.5</v>
      </c>
      <c r="V360" s="108">
        <f t="shared" si="66"/>
        <v>1.4120234604105573</v>
      </c>
      <c r="W360" s="108"/>
      <c r="Z360" s="114" t="s">
        <v>605</v>
      </c>
      <c r="AA360" s="114">
        <v>865000</v>
      </c>
      <c r="AB360" s="114">
        <v>931000</v>
      </c>
      <c r="AC360" s="105">
        <v>0.5</v>
      </c>
      <c r="AD360" s="108">
        <f t="shared" si="67"/>
        <v>0.46455424274973145</v>
      </c>
    </row>
    <row r="361" spans="1:30" s="106" customFormat="1" x14ac:dyDescent="0.2">
      <c r="A361" s="106">
        <v>3</v>
      </c>
      <c r="B361" s="114" t="s">
        <v>606</v>
      </c>
      <c r="C361" s="114">
        <v>198000</v>
      </c>
      <c r="D361" s="114">
        <v>171000</v>
      </c>
      <c r="E361" s="106">
        <v>0.125</v>
      </c>
      <c r="F361" s="108">
        <f t="shared" si="64"/>
        <v>0.14473684210526316</v>
      </c>
      <c r="J361" s="114" t="s">
        <v>606</v>
      </c>
      <c r="K361" s="114">
        <v>99200</v>
      </c>
      <c r="L361" s="114">
        <v>196000</v>
      </c>
      <c r="M361" s="105">
        <v>0.05</v>
      </c>
      <c r="N361" s="108">
        <f t="shared" si="65"/>
        <v>2.530612244897959E-2</v>
      </c>
      <c r="O361" s="108"/>
      <c r="P361" s="108"/>
      <c r="R361" s="114" t="s">
        <v>606</v>
      </c>
      <c r="S361" s="114">
        <v>3180000</v>
      </c>
      <c r="T361" s="114">
        <v>3460000</v>
      </c>
      <c r="U361" s="105">
        <v>1.5</v>
      </c>
      <c r="V361" s="108">
        <f t="shared" si="66"/>
        <v>1.3786127167630058</v>
      </c>
      <c r="W361" s="108"/>
      <c r="Z361" s="114" t="s">
        <v>606</v>
      </c>
      <c r="AA361" s="114">
        <v>814000</v>
      </c>
      <c r="AB361" s="114">
        <v>933000</v>
      </c>
      <c r="AC361" s="105">
        <v>0.5</v>
      </c>
      <c r="AD361" s="108">
        <f t="shared" si="67"/>
        <v>0.4362272240085745</v>
      </c>
    </row>
    <row r="362" spans="1:30" s="106" customFormat="1" x14ac:dyDescent="0.2">
      <c r="A362" s="106">
        <v>3</v>
      </c>
      <c r="B362" s="114" t="s">
        <v>607</v>
      </c>
      <c r="C362" s="114">
        <v>204000</v>
      </c>
      <c r="D362" s="114">
        <v>176000</v>
      </c>
      <c r="E362" s="106">
        <v>0.125</v>
      </c>
      <c r="F362" s="108">
        <f t="shared" si="64"/>
        <v>0.14488636363636365</v>
      </c>
      <c r="J362" s="114" t="s">
        <v>607</v>
      </c>
      <c r="K362" s="114">
        <v>104000</v>
      </c>
      <c r="L362" s="114">
        <v>197000</v>
      </c>
      <c r="M362" s="105">
        <v>0.05</v>
      </c>
      <c r="N362" s="108">
        <f t="shared" si="65"/>
        <v>2.639593908629442E-2</v>
      </c>
      <c r="O362" s="108"/>
      <c r="P362" s="108"/>
      <c r="R362" s="114" t="s">
        <v>607</v>
      </c>
      <c r="S362" s="114">
        <v>3270000</v>
      </c>
      <c r="T362" s="114">
        <v>3350000</v>
      </c>
      <c r="U362" s="105">
        <v>1.5</v>
      </c>
      <c r="V362" s="108">
        <f t="shared" si="66"/>
        <v>1.464179104477612</v>
      </c>
      <c r="W362" s="108"/>
      <c r="Z362" s="114" t="s">
        <v>607</v>
      </c>
      <c r="AA362" s="114">
        <v>861000</v>
      </c>
      <c r="AB362" s="114">
        <v>941000</v>
      </c>
      <c r="AC362" s="105">
        <v>0.5</v>
      </c>
      <c r="AD362" s="108">
        <f t="shared" si="67"/>
        <v>0.45749202975557918</v>
      </c>
    </row>
    <row r="363" spans="1:30" s="106" customFormat="1" x14ac:dyDescent="0.2">
      <c r="B363" s="107" t="s">
        <v>399</v>
      </c>
      <c r="C363" s="108">
        <f>AVERAGE(C345:C362)</f>
        <v>198333.33333333334</v>
      </c>
      <c r="D363" s="108">
        <f>AVERAGE(D345:D362)</f>
        <v>169722.22222222222</v>
      </c>
      <c r="F363" s="108">
        <f>AVERAGE(F345:F362)</f>
        <v>0.14610128118012772</v>
      </c>
      <c r="J363" s="107" t="s">
        <v>399</v>
      </c>
      <c r="K363" s="108">
        <f>AVERAGE(K345:K362)</f>
        <v>99727.777777777781</v>
      </c>
      <c r="L363" s="108">
        <f>AVERAGE(L345:L362)</f>
        <v>194277.77777777778</v>
      </c>
      <c r="N363" s="108">
        <f>AVERAGE(N345:N362)</f>
        <v>2.5671254319971117E-2</v>
      </c>
      <c r="O363" s="108"/>
      <c r="P363" s="108"/>
      <c r="R363" s="107" t="s">
        <v>399</v>
      </c>
      <c r="S363" s="108">
        <f>AVERAGE(S345:S362)</f>
        <v>3208333.3333333335</v>
      </c>
      <c r="T363" s="108">
        <f>AVERAGE(T345:T362)</f>
        <v>3381666.6666666665</v>
      </c>
      <c r="V363" s="108">
        <f>AVERAGE(V345:V362)</f>
        <v>1.4234670744333227</v>
      </c>
      <c r="W363" s="108"/>
      <c r="Z363" s="107" t="s">
        <v>399</v>
      </c>
      <c r="AA363" s="108">
        <f>AVERAGE(AA345:AA362)</f>
        <v>841388.88888888888</v>
      </c>
      <c r="AB363" s="108">
        <f>AVERAGE(AB345:AB362)</f>
        <v>932000</v>
      </c>
      <c r="AD363" s="108">
        <f>AVERAGE(AD345:AD362)</f>
        <v>0.45142494507614717</v>
      </c>
    </row>
    <row r="364" spans="1:30" s="106" customFormat="1" x14ac:dyDescent="0.2">
      <c r="B364" s="107" t="s">
        <v>400</v>
      </c>
      <c r="C364" s="108">
        <f>_xlfn.STDEV.P(C345:C362)</f>
        <v>4082.4829046386294</v>
      </c>
      <c r="D364" s="108">
        <f>_xlfn.STDEV.P(D345:D362)</f>
        <v>3296.5563775881774</v>
      </c>
      <c r="F364" s="108">
        <f>_xlfn.STDEV.P(F345:F362)</f>
        <v>3.1087865436221522E-3</v>
      </c>
      <c r="J364" s="107" t="s">
        <v>400</v>
      </c>
      <c r="K364" s="108">
        <f>_xlfn.STDEV.P(K345:K362)</f>
        <v>2549.6852868007841</v>
      </c>
      <c r="L364" s="108">
        <f>_xlfn.STDEV.P(L345:L362)</f>
        <v>4147.3626901864545</v>
      </c>
      <c r="N364" s="108">
        <f>_xlfn.STDEV.P(N345:N362)</f>
        <v>6.1592891975268565E-4</v>
      </c>
      <c r="O364" s="108"/>
      <c r="P364" s="108"/>
      <c r="R364" s="107" t="s">
        <v>400</v>
      </c>
      <c r="S364" s="108">
        <f>_xlfn.STDEV.P(S345:S362)</f>
        <v>46933.759467762407</v>
      </c>
      <c r="T364" s="108">
        <f>_xlfn.STDEV.P(T345:T362)</f>
        <v>66520.673478250348</v>
      </c>
      <c r="V364" s="108">
        <f>_xlfn.STDEV.P(V345:V362)</f>
        <v>2.5523152109533247E-2</v>
      </c>
      <c r="W364" s="108"/>
      <c r="Z364" s="107" t="s">
        <v>400</v>
      </c>
      <c r="AA364" s="108">
        <f>_xlfn.STDEV.P(AA345:AA362)</f>
        <v>18463.594476364953</v>
      </c>
      <c r="AB364" s="108">
        <f>_xlfn.STDEV.P(AB345:AB362)</f>
        <v>16723.237326147908</v>
      </c>
      <c r="AD364" s="108">
        <f>_xlfn.STDEV.P(AD345:AD362)</f>
        <v>8.118008104354443E-3</v>
      </c>
    </row>
    <row r="365" spans="1:30" s="106" customFormat="1" x14ac:dyDescent="0.2">
      <c r="B365" s="107" t="s">
        <v>401</v>
      </c>
      <c r="C365" s="105">
        <f>100*_xlfn.STDEV.P(C345:C362)/AVERAGE(C345:C362)</f>
        <v>2.0583947418346029</v>
      </c>
      <c r="D365" s="105">
        <f>100*_xlfn.STDEV.P(D345:D362)/AVERAGE(D345:D362)</f>
        <v>1.94232454325981</v>
      </c>
      <c r="F365" s="105">
        <f>100*_xlfn.STDEV.P(F345:F362)/AVERAGE(F345:F362)</f>
        <v>2.1278297620055371</v>
      </c>
      <c r="J365" s="107" t="s">
        <v>401</v>
      </c>
      <c r="K365" s="105">
        <f>100*_xlfn.STDEV.P(K345:K362)/AVERAGE(K345:K362)</f>
        <v>2.5566450427504934</v>
      </c>
      <c r="L365" s="105">
        <f>100*_xlfn.STDEV.P(L345:L362)/AVERAGE(L345:L362)</f>
        <v>2.1347591771048378</v>
      </c>
      <c r="N365" s="105">
        <f>100*_xlfn.STDEV.P(N345:N362)/AVERAGE(N345:N362)</f>
        <v>2.3992942147494514</v>
      </c>
      <c r="O365" s="105"/>
      <c r="P365" s="105"/>
      <c r="R365" s="107" t="s">
        <v>401</v>
      </c>
      <c r="S365" s="105">
        <f>100*_xlfn.STDEV.P(S345:S362)/AVERAGE(S345:S362)</f>
        <v>1.4628704249692179</v>
      </c>
      <c r="T365" s="105">
        <f>100*_xlfn.STDEV.P(T345:T362)/AVERAGE(T345:T362)</f>
        <v>1.9670972935904489</v>
      </c>
      <c r="V365" s="105">
        <f>100*_xlfn.STDEV.P(V345:V362)/AVERAGE(V345:V362)</f>
        <v>1.7930272198037265</v>
      </c>
      <c r="W365" s="105"/>
      <c r="Z365" s="107" t="s">
        <v>401</v>
      </c>
      <c r="AA365" s="105">
        <f>100*_xlfn.STDEV.P(AA345:AA362)/AVERAGE(AA345:AA362)</f>
        <v>2.1944186238003907</v>
      </c>
      <c r="AB365" s="105">
        <f>100*_xlfn.STDEV.P(AB345:AB362)/AVERAGE(AB345:AB362)</f>
        <v>1.7943387688999901</v>
      </c>
      <c r="AD365" s="105">
        <f>100*_xlfn.STDEV.P(AD345:AD362)/AVERAGE(AD345:AD362)</f>
        <v>1.7983073804184841</v>
      </c>
    </row>
    <row r="366" spans="1:30" s="106" customFormat="1" x14ac:dyDescent="0.2">
      <c r="B366" s="107"/>
      <c r="C366" s="105"/>
      <c r="D366" s="105"/>
      <c r="F366" s="105"/>
      <c r="J366" s="107"/>
      <c r="K366" s="105"/>
      <c r="L366" s="105"/>
      <c r="N366" s="105"/>
      <c r="O366" s="105"/>
      <c r="P366" s="105"/>
      <c r="R366" s="107"/>
      <c r="S366" s="105"/>
      <c r="T366" s="105"/>
      <c r="V366" s="105"/>
      <c r="W366" s="105"/>
      <c r="Z366" s="107"/>
      <c r="AA366" s="105"/>
      <c r="AB366" s="105"/>
      <c r="AD366" s="105"/>
    </row>
    <row r="367" spans="1:30" s="106" customFormat="1" x14ac:dyDescent="0.2">
      <c r="B367" s="107"/>
      <c r="C367" s="105"/>
      <c r="D367" s="105"/>
      <c r="F367" s="105"/>
      <c r="J367" s="107"/>
      <c r="K367" s="105"/>
      <c r="L367" s="105"/>
      <c r="N367" s="105"/>
      <c r="O367" s="105"/>
      <c r="P367" s="105"/>
      <c r="R367" s="107"/>
      <c r="S367" s="105"/>
      <c r="T367" s="105"/>
      <c r="V367" s="105"/>
      <c r="W367" s="105"/>
      <c r="Z367" s="107"/>
      <c r="AA367" s="105"/>
      <c r="AB367" s="105"/>
      <c r="AD367" s="105"/>
    </row>
    <row r="368" spans="1:30" s="106" customFormat="1" x14ac:dyDescent="0.2">
      <c r="B368" s="114"/>
      <c r="C368" s="105" t="s">
        <v>18</v>
      </c>
      <c r="D368" s="105" t="s">
        <v>337</v>
      </c>
      <c r="E368" s="105" t="s">
        <v>337</v>
      </c>
      <c r="F368" s="105" t="s">
        <v>18</v>
      </c>
      <c r="J368" s="107"/>
      <c r="K368" s="105" t="s">
        <v>19</v>
      </c>
      <c r="L368" s="105" t="s">
        <v>340</v>
      </c>
      <c r="M368" s="105" t="s">
        <v>340</v>
      </c>
      <c r="N368" s="105" t="s">
        <v>19</v>
      </c>
      <c r="O368" s="105"/>
      <c r="P368" s="105"/>
      <c r="R368" s="113"/>
      <c r="S368" s="105" t="s">
        <v>20</v>
      </c>
      <c r="T368" s="105" t="s">
        <v>341</v>
      </c>
      <c r="U368" s="105" t="s">
        <v>341</v>
      </c>
      <c r="V368" s="105" t="s">
        <v>20</v>
      </c>
      <c r="W368" s="105"/>
      <c r="Z368" s="113"/>
      <c r="AA368" s="105" t="s">
        <v>21</v>
      </c>
      <c r="AB368" s="105" t="s">
        <v>342</v>
      </c>
      <c r="AC368" s="105" t="s">
        <v>342</v>
      </c>
      <c r="AD368" s="105" t="s">
        <v>21</v>
      </c>
    </row>
    <row r="369" spans="1:30" s="106" customFormat="1" x14ac:dyDescent="0.2">
      <c r="B369" s="114" t="s">
        <v>254</v>
      </c>
      <c r="C369" s="114" t="s">
        <v>343</v>
      </c>
      <c r="D369" s="105" t="s">
        <v>343</v>
      </c>
      <c r="E369" s="105" t="s">
        <v>344</v>
      </c>
      <c r="F369" s="105" t="s">
        <v>344</v>
      </c>
      <c r="J369" s="114"/>
      <c r="K369" s="105" t="s">
        <v>343</v>
      </c>
      <c r="L369" s="105" t="s">
        <v>343</v>
      </c>
      <c r="M369" s="105" t="s">
        <v>344</v>
      </c>
      <c r="N369" s="105" t="s">
        <v>344</v>
      </c>
      <c r="O369" s="108"/>
      <c r="P369" s="108"/>
      <c r="R369" s="114" t="s">
        <v>254</v>
      </c>
      <c r="S369" s="114" t="s">
        <v>343</v>
      </c>
      <c r="T369" s="114" t="s">
        <v>343</v>
      </c>
      <c r="U369" s="105" t="s">
        <v>344</v>
      </c>
      <c r="V369" s="105" t="s">
        <v>344</v>
      </c>
      <c r="W369" s="108"/>
      <c r="Z369" s="114" t="s">
        <v>254</v>
      </c>
      <c r="AA369" s="114" t="s">
        <v>343</v>
      </c>
      <c r="AB369" s="114" t="s">
        <v>343</v>
      </c>
      <c r="AC369" s="105" t="s">
        <v>344</v>
      </c>
      <c r="AD369" s="105" t="s">
        <v>344</v>
      </c>
    </row>
    <row r="370" spans="1:30" s="106" customFormat="1" x14ac:dyDescent="0.2">
      <c r="A370" s="106">
        <v>1</v>
      </c>
      <c r="B370" s="114" t="s">
        <v>608</v>
      </c>
      <c r="C370" s="114">
        <v>194000</v>
      </c>
      <c r="D370" s="114">
        <v>189000</v>
      </c>
      <c r="E370" s="106">
        <v>0.125</v>
      </c>
      <c r="F370" s="108">
        <f t="shared" ref="F370:F387" si="68">C370/D370*E370</f>
        <v>0.12830687830687831</v>
      </c>
      <c r="J370" s="114" t="s">
        <v>608</v>
      </c>
      <c r="K370" s="114">
        <v>98900</v>
      </c>
      <c r="L370" s="114">
        <v>209000</v>
      </c>
      <c r="M370" s="105">
        <v>0.05</v>
      </c>
      <c r="N370" s="108">
        <f t="shared" ref="N370:N387" si="69">K370/L370*M370</f>
        <v>2.3660287081339715E-2</v>
      </c>
      <c r="O370" s="108"/>
      <c r="P370" s="108"/>
      <c r="R370" s="114" t="s">
        <v>608</v>
      </c>
      <c r="S370" s="114">
        <v>2750000</v>
      </c>
      <c r="T370" s="114">
        <v>3390000</v>
      </c>
      <c r="U370" s="105">
        <v>1.5</v>
      </c>
      <c r="V370" s="108">
        <f t="shared" ref="V370:V387" si="70">S370/T370*U370</f>
        <v>1.2168141592920354</v>
      </c>
      <c r="W370" s="108"/>
      <c r="Z370" s="114" t="s">
        <v>608</v>
      </c>
      <c r="AA370" s="114">
        <v>802000</v>
      </c>
      <c r="AB370" s="114">
        <v>945000</v>
      </c>
      <c r="AC370" s="105">
        <v>0.5</v>
      </c>
      <c r="AD370" s="108">
        <f t="shared" ref="AD370:AD387" si="71">AA370/AB370*AC370</f>
        <v>0.42433862433862435</v>
      </c>
    </row>
    <row r="371" spans="1:30" s="106" customFormat="1" x14ac:dyDescent="0.2">
      <c r="A371" s="106">
        <v>1</v>
      </c>
      <c r="B371" s="114" t="s">
        <v>609</v>
      </c>
      <c r="C371" s="114">
        <v>206000</v>
      </c>
      <c r="D371" s="114">
        <v>182000</v>
      </c>
      <c r="E371" s="106">
        <v>0.125</v>
      </c>
      <c r="F371" s="108">
        <f t="shared" si="68"/>
        <v>0.14148351648351648</v>
      </c>
      <c r="J371" s="114" t="s">
        <v>609</v>
      </c>
      <c r="K371" s="114">
        <v>112000</v>
      </c>
      <c r="L371" s="114">
        <v>199000</v>
      </c>
      <c r="M371" s="105">
        <v>0.05</v>
      </c>
      <c r="N371" s="108">
        <f t="shared" si="69"/>
        <v>2.8140703517587941E-2</v>
      </c>
      <c r="O371" s="108"/>
      <c r="P371" s="108"/>
      <c r="R371" s="114" t="s">
        <v>609</v>
      </c>
      <c r="S371" s="114">
        <v>3180000</v>
      </c>
      <c r="T371" s="114">
        <v>3480000</v>
      </c>
      <c r="U371" s="105">
        <v>1.5</v>
      </c>
      <c r="V371" s="108">
        <f t="shared" si="70"/>
        <v>1.3706896551724139</v>
      </c>
      <c r="W371" s="108"/>
      <c r="Z371" s="114" t="s">
        <v>609</v>
      </c>
      <c r="AA371" s="114">
        <v>897000</v>
      </c>
      <c r="AB371" s="114">
        <v>971000</v>
      </c>
      <c r="AC371" s="105">
        <v>0.5</v>
      </c>
      <c r="AD371" s="108">
        <f t="shared" si="71"/>
        <v>0.46189495365602473</v>
      </c>
    </row>
    <row r="372" spans="1:30" s="106" customFormat="1" x14ac:dyDescent="0.2">
      <c r="A372" s="106">
        <v>1</v>
      </c>
      <c r="B372" s="114" t="s">
        <v>610</v>
      </c>
      <c r="C372" s="114">
        <v>182000</v>
      </c>
      <c r="D372" s="114">
        <v>176000</v>
      </c>
      <c r="E372" s="106">
        <v>0.125</v>
      </c>
      <c r="F372" s="108">
        <f t="shared" si="68"/>
        <v>0.12926136363636365</v>
      </c>
      <c r="J372" s="114" t="s">
        <v>610</v>
      </c>
      <c r="K372" s="114">
        <v>97600</v>
      </c>
      <c r="L372" s="114">
        <v>194000</v>
      </c>
      <c r="M372" s="105">
        <v>0.05</v>
      </c>
      <c r="N372" s="108">
        <f t="shared" si="69"/>
        <v>2.5154639175257731E-2</v>
      </c>
      <c r="O372" s="108"/>
      <c r="P372" s="108"/>
      <c r="R372" s="114" t="s">
        <v>610</v>
      </c>
      <c r="S372" s="114">
        <v>2650000</v>
      </c>
      <c r="T372" s="114">
        <v>3230000</v>
      </c>
      <c r="U372" s="105">
        <v>1.5</v>
      </c>
      <c r="V372" s="108">
        <f t="shared" si="70"/>
        <v>1.2306501547987616</v>
      </c>
      <c r="W372" s="108"/>
      <c r="Z372" s="114" t="s">
        <v>610</v>
      </c>
      <c r="AA372" s="114">
        <v>767000</v>
      </c>
      <c r="AB372" s="114">
        <v>890000</v>
      </c>
      <c r="AC372" s="105">
        <v>0.5</v>
      </c>
      <c r="AD372" s="108">
        <f t="shared" si="71"/>
        <v>0.43089887640449437</v>
      </c>
    </row>
    <row r="373" spans="1:30" s="106" customFormat="1" x14ac:dyDescent="0.2">
      <c r="A373" s="106">
        <v>1</v>
      </c>
      <c r="B373" s="114" t="s">
        <v>611</v>
      </c>
      <c r="C373" s="114">
        <v>184000</v>
      </c>
      <c r="D373" s="114">
        <v>182000</v>
      </c>
      <c r="E373" s="106">
        <v>0.125</v>
      </c>
      <c r="F373" s="108">
        <f t="shared" si="68"/>
        <v>0.12637362637362637</v>
      </c>
      <c r="J373" s="114" t="s">
        <v>611</v>
      </c>
      <c r="K373" s="114">
        <v>94300</v>
      </c>
      <c r="L373" s="114">
        <v>193000</v>
      </c>
      <c r="M373" s="105">
        <v>0.05</v>
      </c>
      <c r="N373" s="108">
        <f t="shared" si="69"/>
        <v>2.4430051813471507E-2</v>
      </c>
      <c r="O373" s="108"/>
      <c r="P373" s="108"/>
      <c r="R373" s="114" t="s">
        <v>611</v>
      </c>
      <c r="S373" s="114">
        <v>2600000</v>
      </c>
      <c r="T373" s="114">
        <v>3170000</v>
      </c>
      <c r="U373" s="105">
        <v>1.5</v>
      </c>
      <c r="V373" s="108">
        <f t="shared" si="70"/>
        <v>1.2302839116719242</v>
      </c>
      <c r="W373" s="108"/>
      <c r="Z373" s="114" t="s">
        <v>611</v>
      </c>
      <c r="AA373" s="114">
        <v>764000</v>
      </c>
      <c r="AB373" s="114">
        <v>864000</v>
      </c>
      <c r="AC373" s="105">
        <v>0.5</v>
      </c>
      <c r="AD373" s="108">
        <f t="shared" si="71"/>
        <v>0.44212962962962965</v>
      </c>
    </row>
    <row r="374" spans="1:30" s="106" customFormat="1" x14ac:dyDescent="0.2">
      <c r="A374" s="106">
        <v>1</v>
      </c>
      <c r="B374" s="114" t="s">
        <v>612</v>
      </c>
      <c r="C374" s="114">
        <v>188000</v>
      </c>
      <c r="D374" s="114">
        <v>183000</v>
      </c>
      <c r="E374" s="106">
        <v>0.125</v>
      </c>
      <c r="F374" s="108">
        <f t="shared" si="68"/>
        <v>0.12841530054644809</v>
      </c>
      <c r="J374" s="114" t="s">
        <v>612</v>
      </c>
      <c r="K374" s="114">
        <v>92400</v>
      </c>
      <c r="L374" s="114">
        <v>192000</v>
      </c>
      <c r="M374" s="105">
        <v>0.05</v>
      </c>
      <c r="N374" s="108">
        <f t="shared" si="69"/>
        <v>2.4062500000000001E-2</v>
      </c>
      <c r="O374" s="108"/>
      <c r="P374" s="108"/>
      <c r="R374" s="114" t="s">
        <v>612</v>
      </c>
      <c r="S374" s="114">
        <v>2640000</v>
      </c>
      <c r="T374" s="114">
        <v>3190000</v>
      </c>
      <c r="U374" s="105">
        <v>1.5</v>
      </c>
      <c r="V374" s="108">
        <f t="shared" si="70"/>
        <v>1.2413793103448276</v>
      </c>
      <c r="W374" s="108"/>
      <c r="Z374" s="114" t="s">
        <v>612</v>
      </c>
      <c r="AA374" s="114">
        <v>783000</v>
      </c>
      <c r="AB374" s="114">
        <v>874000</v>
      </c>
      <c r="AC374" s="105">
        <v>0.5</v>
      </c>
      <c r="AD374" s="108">
        <f t="shared" si="71"/>
        <v>0.44794050343249425</v>
      </c>
    </row>
    <row r="375" spans="1:30" s="106" customFormat="1" x14ac:dyDescent="0.2">
      <c r="A375" s="106">
        <v>1</v>
      </c>
      <c r="B375" s="114" t="s">
        <v>613</v>
      </c>
      <c r="C375" s="114">
        <v>179000</v>
      </c>
      <c r="D375" s="114">
        <v>179000</v>
      </c>
      <c r="E375" s="106">
        <v>0.125</v>
      </c>
      <c r="F375" s="108">
        <f t="shared" si="68"/>
        <v>0.125</v>
      </c>
      <c r="J375" s="114" t="s">
        <v>613</v>
      </c>
      <c r="K375" s="114">
        <v>95900</v>
      </c>
      <c r="L375" s="114">
        <v>189000</v>
      </c>
      <c r="M375" s="105">
        <v>0.05</v>
      </c>
      <c r="N375" s="108">
        <f t="shared" si="69"/>
        <v>2.5370370370370373E-2</v>
      </c>
      <c r="O375" s="108"/>
      <c r="P375" s="108"/>
      <c r="R375" s="114" t="s">
        <v>613</v>
      </c>
      <c r="S375" s="114">
        <v>2590000</v>
      </c>
      <c r="T375" s="114">
        <v>3180000</v>
      </c>
      <c r="U375" s="105">
        <v>1.5</v>
      </c>
      <c r="V375" s="108">
        <f t="shared" si="70"/>
        <v>1.2216981132075473</v>
      </c>
      <c r="W375" s="108"/>
      <c r="Z375" s="114" t="s">
        <v>613</v>
      </c>
      <c r="AA375" s="114">
        <v>751000</v>
      </c>
      <c r="AB375" s="114">
        <v>872000</v>
      </c>
      <c r="AC375" s="105">
        <v>0.5</v>
      </c>
      <c r="AD375" s="108">
        <f t="shared" si="71"/>
        <v>0.43061926605504586</v>
      </c>
    </row>
    <row r="376" spans="1:30" s="106" customFormat="1" x14ac:dyDescent="0.2">
      <c r="A376" s="106">
        <v>2</v>
      </c>
      <c r="B376" s="114" t="s">
        <v>614</v>
      </c>
      <c r="C376" s="114">
        <v>193000</v>
      </c>
      <c r="D376" s="114">
        <v>185000</v>
      </c>
      <c r="E376" s="106">
        <v>0.125</v>
      </c>
      <c r="F376" s="108">
        <f t="shared" si="68"/>
        <v>0.13040540540540541</v>
      </c>
      <c r="J376" s="114" t="s">
        <v>614</v>
      </c>
      <c r="K376" s="114">
        <v>99800</v>
      </c>
      <c r="L376" s="114">
        <v>204000</v>
      </c>
      <c r="M376" s="105">
        <v>0.05</v>
      </c>
      <c r="N376" s="108">
        <f t="shared" si="69"/>
        <v>2.4460784313725489E-2</v>
      </c>
      <c r="O376" s="108"/>
      <c r="P376" s="108"/>
      <c r="R376" s="114" t="s">
        <v>614</v>
      </c>
      <c r="S376" s="114">
        <v>2720000</v>
      </c>
      <c r="T376" s="114">
        <v>3370000</v>
      </c>
      <c r="U376" s="105">
        <v>1.5</v>
      </c>
      <c r="V376" s="108">
        <f t="shared" si="70"/>
        <v>1.2106824925816024</v>
      </c>
      <c r="W376" s="108"/>
      <c r="Z376" s="114" t="s">
        <v>614</v>
      </c>
      <c r="AA376" s="114">
        <v>782000</v>
      </c>
      <c r="AB376" s="114">
        <v>938000</v>
      </c>
      <c r="AC376" s="105">
        <v>0.5</v>
      </c>
      <c r="AD376" s="108">
        <f t="shared" si="71"/>
        <v>0.41684434968017059</v>
      </c>
    </row>
    <row r="377" spans="1:30" s="106" customFormat="1" x14ac:dyDescent="0.2">
      <c r="A377" s="106">
        <v>2</v>
      </c>
      <c r="B377" s="114" t="s">
        <v>615</v>
      </c>
      <c r="C377" s="114">
        <v>202000</v>
      </c>
      <c r="D377" s="114">
        <v>175000</v>
      </c>
      <c r="E377" s="106">
        <v>0.125</v>
      </c>
      <c r="F377" s="108">
        <f t="shared" si="68"/>
        <v>0.14428571428571429</v>
      </c>
      <c r="J377" s="114" t="s">
        <v>615</v>
      </c>
      <c r="K377" s="114">
        <v>107000</v>
      </c>
      <c r="L377" s="114">
        <v>198000</v>
      </c>
      <c r="M377" s="105">
        <v>0.05</v>
      </c>
      <c r="N377" s="108">
        <f t="shared" si="69"/>
        <v>2.7020202020202024E-2</v>
      </c>
      <c r="O377" s="108"/>
      <c r="P377" s="108"/>
      <c r="R377" s="114" t="s">
        <v>615</v>
      </c>
      <c r="S377" s="114">
        <v>3110000</v>
      </c>
      <c r="T377" s="114">
        <v>3450000</v>
      </c>
      <c r="U377" s="105">
        <v>1.5</v>
      </c>
      <c r="V377" s="108">
        <f t="shared" si="70"/>
        <v>1.3521739130434782</v>
      </c>
      <c r="W377" s="108"/>
      <c r="Z377" s="114" t="s">
        <v>615</v>
      </c>
      <c r="AA377" s="114">
        <v>916000</v>
      </c>
      <c r="AB377" s="114">
        <v>925000</v>
      </c>
      <c r="AC377" s="105">
        <v>0.5</v>
      </c>
      <c r="AD377" s="108">
        <f t="shared" si="71"/>
        <v>0.49513513513513513</v>
      </c>
    </row>
    <row r="378" spans="1:30" s="106" customFormat="1" x14ac:dyDescent="0.2">
      <c r="A378" s="106">
        <v>2</v>
      </c>
      <c r="B378" s="114" t="s">
        <v>616</v>
      </c>
      <c r="C378" s="114">
        <v>186000</v>
      </c>
      <c r="D378" s="114">
        <v>179000</v>
      </c>
      <c r="E378" s="106">
        <v>0.125</v>
      </c>
      <c r="F378" s="108">
        <f t="shared" si="68"/>
        <v>0.12988826815642457</v>
      </c>
      <c r="J378" s="114" t="s">
        <v>616</v>
      </c>
      <c r="K378" s="114">
        <v>96600</v>
      </c>
      <c r="L378" s="114">
        <v>194000</v>
      </c>
      <c r="M378" s="105">
        <v>0.05</v>
      </c>
      <c r="N378" s="108">
        <f t="shared" si="69"/>
        <v>2.4896907216494846E-2</v>
      </c>
      <c r="O378" s="108"/>
      <c r="P378" s="108"/>
      <c r="R378" s="114" t="s">
        <v>616</v>
      </c>
      <c r="S378" s="114">
        <v>2630000</v>
      </c>
      <c r="T378" s="114">
        <v>3240000</v>
      </c>
      <c r="U378" s="105">
        <v>1.5</v>
      </c>
      <c r="V378" s="108">
        <f t="shared" si="70"/>
        <v>1.2175925925925926</v>
      </c>
      <c r="W378" s="108"/>
      <c r="Z378" s="114" t="s">
        <v>616</v>
      </c>
      <c r="AA378" s="114">
        <v>759000</v>
      </c>
      <c r="AB378" s="114">
        <v>886000</v>
      </c>
      <c r="AC378" s="105">
        <v>0.5</v>
      </c>
      <c r="AD378" s="108">
        <f t="shared" si="71"/>
        <v>0.42832957110609482</v>
      </c>
    </row>
    <row r="379" spans="1:30" s="106" customFormat="1" x14ac:dyDescent="0.2">
      <c r="A379" s="106">
        <v>2</v>
      </c>
      <c r="B379" s="114" t="s">
        <v>617</v>
      </c>
      <c r="C379" s="114">
        <v>185000</v>
      </c>
      <c r="D379" s="114">
        <v>173000</v>
      </c>
      <c r="E379" s="106">
        <v>0.125</v>
      </c>
      <c r="F379" s="108">
        <f t="shared" si="68"/>
        <v>0.13367052023121387</v>
      </c>
      <c r="J379" s="114" t="s">
        <v>617</v>
      </c>
      <c r="K379" s="114">
        <v>95200</v>
      </c>
      <c r="L379" s="114">
        <v>195000</v>
      </c>
      <c r="M379" s="105">
        <v>0.05</v>
      </c>
      <c r="N379" s="108">
        <f t="shared" si="69"/>
        <v>2.441025641025641E-2</v>
      </c>
      <c r="O379" s="108"/>
      <c r="P379" s="108"/>
      <c r="R379" s="114" t="s">
        <v>617</v>
      </c>
      <c r="S379" s="114">
        <v>2670000</v>
      </c>
      <c r="T379" s="114">
        <v>3100000</v>
      </c>
      <c r="U379" s="105">
        <v>1.5</v>
      </c>
      <c r="V379" s="108">
        <f t="shared" si="70"/>
        <v>1.2919354838709678</v>
      </c>
      <c r="W379" s="108"/>
      <c r="Z379" s="114" t="s">
        <v>617</v>
      </c>
      <c r="AA379" s="114">
        <v>760000</v>
      </c>
      <c r="AB379" s="114">
        <v>888000</v>
      </c>
      <c r="AC379" s="105">
        <v>0.5</v>
      </c>
      <c r="AD379" s="108">
        <f t="shared" si="71"/>
        <v>0.42792792792792794</v>
      </c>
    </row>
    <row r="380" spans="1:30" s="106" customFormat="1" x14ac:dyDescent="0.2">
      <c r="A380" s="106">
        <v>2</v>
      </c>
      <c r="B380" s="114" t="s">
        <v>618</v>
      </c>
      <c r="C380" s="114">
        <v>184000</v>
      </c>
      <c r="D380" s="114">
        <v>184000</v>
      </c>
      <c r="E380" s="106">
        <v>0.125</v>
      </c>
      <c r="F380" s="108">
        <f t="shared" si="68"/>
        <v>0.125</v>
      </c>
      <c r="J380" s="114" t="s">
        <v>618</v>
      </c>
      <c r="K380" s="114">
        <v>95300</v>
      </c>
      <c r="L380" s="114">
        <v>198000</v>
      </c>
      <c r="M380" s="105">
        <v>0.05</v>
      </c>
      <c r="N380" s="108">
        <f t="shared" si="69"/>
        <v>2.4065656565656568E-2</v>
      </c>
      <c r="O380" s="108"/>
      <c r="P380" s="108"/>
      <c r="R380" s="114" t="s">
        <v>618</v>
      </c>
      <c r="S380" s="114">
        <v>2550000</v>
      </c>
      <c r="T380" s="114">
        <v>3150000</v>
      </c>
      <c r="U380" s="105">
        <v>1.5</v>
      </c>
      <c r="V380" s="108">
        <f t="shared" si="70"/>
        <v>1.2142857142857144</v>
      </c>
      <c r="W380" s="108"/>
      <c r="Z380" s="114" t="s">
        <v>618</v>
      </c>
      <c r="AA380" s="114">
        <v>746000</v>
      </c>
      <c r="AB380" s="114">
        <v>880000</v>
      </c>
      <c r="AC380" s="105">
        <v>0.5</v>
      </c>
      <c r="AD380" s="108">
        <f t="shared" si="71"/>
        <v>0.42386363636363639</v>
      </c>
    </row>
    <row r="381" spans="1:30" s="106" customFormat="1" x14ac:dyDescent="0.2">
      <c r="A381" s="106">
        <v>2</v>
      </c>
      <c r="B381" s="114" t="s">
        <v>619</v>
      </c>
      <c r="C381" s="114">
        <v>181000</v>
      </c>
      <c r="D381" s="114">
        <v>180000</v>
      </c>
      <c r="E381" s="106">
        <v>0.125</v>
      </c>
      <c r="F381" s="108">
        <f t="shared" si="68"/>
        <v>0.12569444444444444</v>
      </c>
      <c r="J381" s="114" t="s">
        <v>619</v>
      </c>
      <c r="K381" s="114">
        <v>94300</v>
      </c>
      <c r="L381" s="114">
        <v>192000</v>
      </c>
      <c r="M381" s="105">
        <v>0.05</v>
      </c>
      <c r="N381" s="108">
        <f t="shared" si="69"/>
        <v>2.4557291666666668E-2</v>
      </c>
      <c r="O381" s="108"/>
      <c r="P381" s="108"/>
      <c r="R381" s="114" t="s">
        <v>619</v>
      </c>
      <c r="S381" s="114">
        <v>2560000</v>
      </c>
      <c r="T381" s="114">
        <v>3190000</v>
      </c>
      <c r="U381" s="105">
        <v>1.5</v>
      </c>
      <c r="V381" s="108">
        <f t="shared" si="70"/>
        <v>1.2037617554858935</v>
      </c>
      <c r="W381" s="108"/>
      <c r="Z381" s="114" t="s">
        <v>619</v>
      </c>
      <c r="AA381" s="114">
        <v>740000</v>
      </c>
      <c r="AB381" s="114">
        <v>857000</v>
      </c>
      <c r="AC381" s="105">
        <v>0.5</v>
      </c>
      <c r="AD381" s="108">
        <f t="shared" si="71"/>
        <v>0.43173862310385064</v>
      </c>
    </row>
    <row r="382" spans="1:30" s="106" customFormat="1" x14ac:dyDescent="0.2">
      <c r="A382" s="106">
        <v>3</v>
      </c>
      <c r="B382" s="114" t="s">
        <v>620</v>
      </c>
      <c r="C382" s="114">
        <v>190000</v>
      </c>
      <c r="D382" s="114">
        <v>186000</v>
      </c>
      <c r="E382" s="106">
        <v>0.125</v>
      </c>
      <c r="F382" s="108">
        <f t="shared" si="68"/>
        <v>0.12768817204301075</v>
      </c>
      <c r="J382" s="114" t="s">
        <v>620</v>
      </c>
      <c r="K382" s="114">
        <v>95200</v>
      </c>
      <c r="L382" s="114">
        <v>202000</v>
      </c>
      <c r="M382" s="105">
        <v>0.05</v>
      </c>
      <c r="N382" s="108">
        <f t="shared" si="69"/>
        <v>2.3564356435643564E-2</v>
      </c>
      <c r="O382" s="108"/>
      <c r="P382" s="108"/>
      <c r="R382" s="114" t="s">
        <v>620</v>
      </c>
      <c r="S382" s="114">
        <v>2700000</v>
      </c>
      <c r="T382" s="114">
        <v>3350000</v>
      </c>
      <c r="U382" s="105">
        <v>1.5</v>
      </c>
      <c r="V382" s="108">
        <f t="shared" si="70"/>
        <v>1.208955223880597</v>
      </c>
      <c r="W382" s="108"/>
      <c r="Z382" s="114" t="s">
        <v>620</v>
      </c>
      <c r="AA382" s="114">
        <v>786000</v>
      </c>
      <c r="AB382" s="114">
        <v>934000</v>
      </c>
      <c r="AC382" s="105">
        <v>0.5</v>
      </c>
      <c r="AD382" s="108">
        <f t="shared" si="71"/>
        <v>0.42077087794432549</v>
      </c>
    </row>
    <row r="383" spans="1:30" s="106" customFormat="1" x14ac:dyDescent="0.2">
      <c r="A383" s="106">
        <v>3</v>
      </c>
      <c r="B383" s="114" t="s">
        <v>621</v>
      </c>
      <c r="C383" s="114">
        <v>197000</v>
      </c>
      <c r="D383" s="114">
        <v>177000</v>
      </c>
      <c r="E383" s="106">
        <v>0.125</v>
      </c>
      <c r="F383" s="108">
        <f t="shared" si="68"/>
        <v>0.13912429378531074</v>
      </c>
      <c r="J383" s="114" t="s">
        <v>621</v>
      </c>
      <c r="K383" s="114">
        <v>105000</v>
      </c>
      <c r="L383" s="114">
        <v>202000</v>
      </c>
      <c r="M383" s="105">
        <v>0.05</v>
      </c>
      <c r="N383" s="108">
        <f t="shared" si="69"/>
        <v>2.5990099009900992E-2</v>
      </c>
      <c r="O383" s="108"/>
      <c r="P383" s="108"/>
      <c r="R383" s="114" t="s">
        <v>621</v>
      </c>
      <c r="S383" s="114">
        <v>3050000</v>
      </c>
      <c r="T383" s="114">
        <v>3350000</v>
      </c>
      <c r="U383" s="105">
        <v>1.5</v>
      </c>
      <c r="V383" s="108">
        <f t="shared" si="70"/>
        <v>1.3656716417910446</v>
      </c>
      <c r="W383" s="108"/>
      <c r="Z383" s="114" t="s">
        <v>621</v>
      </c>
      <c r="AA383" s="114">
        <v>868000</v>
      </c>
      <c r="AB383" s="114">
        <v>924000</v>
      </c>
      <c r="AC383" s="105">
        <v>0.5</v>
      </c>
      <c r="AD383" s="108">
        <f t="shared" si="71"/>
        <v>0.46969696969696972</v>
      </c>
    </row>
    <row r="384" spans="1:30" s="106" customFormat="1" x14ac:dyDescent="0.2">
      <c r="A384" s="106">
        <v>3</v>
      </c>
      <c r="B384" s="114" t="s">
        <v>622</v>
      </c>
      <c r="C384" s="114">
        <v>186000</v>
      </c>
      <c r="D384" s="114">
        <v>177000</v>
      </c>
      <c r="E384" s="106">
        <v>0.125</v>
      </c>
      <c r="F384" s="108">
        <f t="shared" si="68"/>
        <v>0.13135593220338984</v>
      </c>
      <c r="J384" s="114" t="s">
        <v>622</v>
      </c>
      <c r="K384" s="114">
        <v>95200</v>
      </c>
      <c r="L384" s="114">
        <v>201000</v>
      </c>
      <c r="M384" s="105">
        <v>0.05</v>
      </c>
      <c r="N384" s="108">
        <f t="shared" si="69"/>
        <v>2.3681592039800997E-2</v>
      </c>
      <c r="O384" s="108"/>
      <c r="P384" s="108"/>
      <c r="R384" s="114" t="s">
        <v>622</v>
      </c>
      <c r="S384" s="114">
        <v>2610000</v>
      </c>
      <c r="T384" s="114">
        <v>3260000</v>
      </c>
      <c r="U384" s="105">
        <v>1.5</v>
      </c>
      <c r="V384" s="108">
        <f t="shared" si="70"/>
        <v>1.2009202453987731</v>
      </c>
      <c r="W384" s="108"/>
      <c r="Z384" s="114" t="s">
        <v>622</v>
      </c>
      <c r="AA384" s="114">
        <v>766000</v>
      </c>
      <c r="AB384" s="114">
        <v>884000</v>
      </c>
      <c r="AC384" s="105">
        <v>0.5</v>
      </c>
      <c r="AD384" s="108">
        <f t="shared" si="71"/>
        <v>0.43325791855203621</v>
      </c>
    </row>
    <row r="385" spans="1:30" s="106" customFormat="1" x14ac:dyDescent="0.2">
      <c r="A385" s="106">
        <v>3</v>
      </c>
      <c r="B385" s="114" t="s">
        <v>623</v>
      </c>
      <c r="C385" s="114">
        <v>182000</v>
      </c>
      <c r="D385" s="114">
        <v>177000</v>
      </c>
      <c r="E385" s="106">
        <v>0.125</v>
      </c>
      <c r="F385" s="108">
        <f t="shared" si="68"/>
        <v>0.12853107344632769</v>
      </c>
      <c r="J385" s="114" t="s">
        <v>623</v>
      </c>
      <c r="K385" s="114">
        <v>97300</v>
      </c>
      <c r="L385" s="114">
        <v>191000</v>
      </c>
      <c r="M385" s="105">
        <v>0.05</v>
      </c>
      <c r="N385" s="108">
        <f t="shared" si="69"/>
        <v>2.5471204188481679E-2</v>
      </c>
      <c r="O385" s="108"/>
      <c r="P385" s="108"/>
      <c r="R385" s="114" t="s">
        <v>623</v>
      </c>
      <c r="S385" s="114">
        <v>2590000</v>
      </c>
      <c r="T385" s="114">
        <v>3090000</v>
      </c>
      <c r="U385" s="105">
        <v>1.5</v>
      </c>
      <c r="V385" s="108">
        <f t="shared" si="70"/>
        <v>1.2572815533980584</v>
      </c>
      <c r="W385" s="108"/>
      <c r="Z385" s="114" t="s">
        <v>623</v>
      </c>
      <c r="AA385" s="114">
        <v>763000</v>
      </c>
      <c r="AB385" s="114">
        <v>884000</v>
      </c>
      <c r="AC385" s="105">
        <v>0.5</v>
      </c>
      <c r="AD385" s="108">
        <f t="shared" si="71"/>
        <v>0.4315610859728507</v>
      </c>
    </row>
    <row r="386" spans="1:30" s="106" customFormat="1" x14ac:dyDescent="0.2">
      <c r="A386" s="106">
        <v>3</v>
      </c>
      <c r="B386" s="114" t="s">
        <v>624</v>
      </c>
      <c r="C386" s="114">
        <v>180000</v>
      </c>
      <c r="D386" s="114">
        <v>178000</v>
      </c>
      <c r="E386" s="106">
        <v>0.125</v>
      </c>
      <c r="F386" s="108">
        <f t="shared" si="68"/>
        <v>0.12640449438202248</v>
      </c>
      <c r="J386" s="114" t="s">
        <v>624</v>
      </c>
      <c r="K386" s="114">
        <v>96700</v>
      </c>
      <c r="L386" s="114">
        <v>197000</v>
      </c>
      <c r="M386" s="105">
        <v>0.05</v>
      </c>
      <c r="N386" s="108">
        <f t="shared" si="69"/>
        <v>2.4543147208121827E-2</v>
      </c>
      <c r="O386" s="108"/>
      <c r="P386" s="108"/>
      <c r="R386" s="114" t="s">
        <v>624</v>
      </c>
      <c r="S386" s="114">
        <v>2660000</v>
      </c>
      <c r="T386" s="114">
        <v>3190000</v>
      </c>
      <c r="U386" s="105">
        <v>1.5</v>
      </c>
      <c r="V386" s="108">
        <f t="shared" si="70"/>
        <v>1.2507836990595611</v>
      </c>
      <c r="W386" s="108"/>
      <c r="Z386" s="114" t="s">
        <v>624</v>
      </c>
      <c r="AA386" s="114">
        <v>750000</v>
      </c>
      <c r="AB386" s="114">
        <v>873000</v>
      </c>
      <c r="AC386" s="105">
        <v>0.5</v>
      </c>
      <c r="AD386" s="108">
        <f t="shared" si="71"/>
        <v>0.42955326460481097</v>
      </c>
    </row>
    <row r="387" spans="1:30" s="106" customFormat="1" x14ac:dyDescent="0.2">
      <c r="A387" s="106">
        <v>3</v>
      </c>
      <c r="B387" s="114" t="s">
        <v>625</v>
      </c>
      <c r="C387" s="114">
        <v>181000</v>
      </c>
      <c r="D387" s="114">
        <v>176000</v>
      </c>
      <c r="E387" s="106">
        <v>0.125</v>
      </c>
      <c r="F387" s="108">
        <f t="shared" si="68"/>
        <v>0.12855113636363635</v>
      </c>
      <c r="J387" s="114" t="s">
        <v>625</v>
      </c>
      <c r="K387" s="114">
        <v>95200</v>
      </c>
      <c r="L387" s="114">
        <v>192000</v>
      </c>
      <c r="M387" s="105">
        <v>0.05</v>
      </c>
      <c r="N387" s="108">
        <f t="shared" si="69"/>
        <v>2.479166666666667E-2</v>
      </c>
      <c r="O387" s="108"/>
      <c r="P387" s="108"/>
      <c r="R387" s="114" t="s">
        <v>625</v>
      </c>
      <c r="S387" s="114">
        <v>2510000</v>
      </c>
      <c r="T387" s="114">
        <v>3150000</v>
      </c>
      <c r="U387" s="105">
        <v>1.5</v>
      </c>
      <c r="V387" s="108">
        <f t="shared" si="70"/>
        <v>1.1952380952380952</v>
      </c>
      <c r="W387" s="108"/>
      <c r="Z387" s="114" t="s">
        <v>625</v>
      </c>
      <c r="AA387" s="114">
        <v>753000</v>
      </c>
      <c r="AB387" s="114">
        <v>872000</v>
      </c>
      <c r="AC387" s="105">
        <v>0.5</v>
      </c>
      <c r="AD387" s="108">
        <f t="shared" si="71"/>
        <v>0.43176605504587157</v>
      </c>
    </row>
    <row r="388" spans="1:30" s="106" customFormat="1" x14ac:dyDescent="0.2">
      <c r="B388" s="107" t="s">
        <v>399</v>
      </c>
      <c r="C388" s="108">
        <f>AVERAGE(C370:C387)</f>
        <v>187777.77777777778</v>
      </c>
      <c r="D388" s="108">
        <f>AVERAGE(D370:D387)</f>
        <v>179888.88888888888</v>
      </c>
      <c r="F388" s="108">
        <f>AVERAGE(F370:F387)</f>
        <v>0.13052445222742964</v>
      </c>
      <c r="J388" s="107" t="s">
        <v>399</v>
      </c>
      <c r="K388" s="108">
        <f>AVERAGE(K370:K387)</f>
        <v>97994.444444444438</v>
      </c>
      <c r="L388" s="108">
        <f>AVERAGE(L370:L387)</f>
        <v>196777.77777777778</v>
      </c>
      <c r="N388" s="108">
        <f>AVERAGE(N370:N387)</f>
        <v>2.4903984205535835E-2</v>
      </c>
      <c r="O388" s="108"/>
      <c r="P388" s="108"/>
      <c r="R388" s="107" t="s">
        <v>399</v>
      </c>
      <c r="S388" s="108">
        <f>AVERAGE(S370:S387)</f>
        <v>2709444.4444444445</v>
      </c>
      <c r="T388" s="108">
        <f>AVERAGE(T370:T387)</f>
        <v>3251666.6666666665</v>
      </c>
      <c r="V388" s="108">
        <f>AVERAGE(V370:V387)</f>
        <v>1.2489332063952161</v>
      </c>
      <c r="W388" s="108"/>
      <c r="Z388" s="107" t="s">
        <v>399</v>
      </c>
      <c r="AA388" s="108">
        <f>AVERAGE(AA370:AA387)</f>
        <v>786277.77777777775</v>
      </c>
      <c r="AB388" s="108">
        <f>AVERAGE(AB370:AB387)</f>
        <v>897833.33333333337</v>
      </c>
      <c r="AD388" s="108">
        <f>AVERAGE(AD370:AD387)</f>
        <v>0.43768151492499963</v>
      </c>
    </row>
    <row r="389" spans="1:30" s="106" customFormat="1" x14ac:dyDescent="0.2">
      <c r="B389" s="107" t="s">
        <v>400</v>
      </c>
      <c r="C389" s="108">
        <f>_xlfn.STDEV.P(C370:C387)</f>
        <v>7561.272347044036</v>
      </c>
      <c r="D389" s="108">
        <f>_xlfn.STDEV.P(D370:D387)</f>
        <v>4175.1764951235418</v>
      </c>
      <c r="F389" s="108">
        <f>_xlfn.STDEV.P(F370:F387)</f>
        <v>5.4766362250577311E-3</v>
      </c>
      <c r="J389" s="107" t="s">
        <v>400</v>
      </c>
      <c r="K389" s="108">
        <f>_xlfn.STDEV.P(K370:K387)</f>
        <v>4922.4510857252835</v>
      </c>
      <c r="L389" s="108">
        <f>_xlfn.STDEV.P(L370:L387)</f>
        <v>5148.4145947569305</v>
      </c>
      <c r="N389" s="108">
        <f>_xlfn.STDEV.P(N370:N387)</f>
        <v>1.1525537769120214E-3</v>
      </c>
      <c r="O389" s="108"/>
      <c r="P389" s="108"/>
      <c r="R389" s="107" t="s">
        <v>400</v>
      </c>
      <c r="S389" s="108">
        <f>_xlfn.STDEV.P(S370:S387)</f>
        <v>190947.11956229087</v>
      </c>
      <c r="T389" s="108">
        <f>_xlfn.STDEV.P(T370:T387)</f>
        <v>114903.34102095457</v>
      </c>
      <c r="V389" s="108">
        <f>_xlfn.STDEV.P(V370:V387)</f>
        <v>5.5786733318124421E-2</v>
      </c>
      <c r="W389" s="108"/>
      <c r="Z389" s="107" t="s">
        <v>400</v>
      </c>
      <c r="AA389" s="108">
        <f>_xlfn.STDEV.P(AA370:AA387)</f>
        <v>50951.83516001008</v>
      </c>
      <c r="AB389" s="108">
        <f>_xlfn.STDEV.P(AB370:AB387)</f>
        <v>31843.802815897754</v>
      </c>
      <c r="AD389" s="108">
        <f>_xlfn.STDEV.P(AD370:AD387)</f>
        <v>1.9145977811363221E-2</v>
      </c>
    </row>
    <row r="390" spans="1:30" s="106" customFormat="1" x14ac:dyDescent="0.2">
      <c r="B390" s="107" t="s">
        <v>401</v>
      </c>
      <c r="C390" s="105">
        <f>100*_xlfn.STDEV.P(C370:C387)/AVERAGE(C370:C387)</f>
        <v>4.0267130842246344</v>
      </c>
      <c r="D390" s="105">
        <f>100*_xlfn.STDEV.P(D370:D387)/AVERAGE(D370:D387)</f>
        <v>2.3209751980303817</v>
      </c>
      <c r="F390" s="105">
        <f>100*_xlfn.STDEV.P(F370:F387)/AVERAGE(F370:F387)</f>
        <v>4.1958699167839288</v>
      </c>
      <c r="J390" s="107" t="s">
        <v>401</v>
      </c>
      <c r="K390" s="105">
        <f>100*_xlfn.STDEV.P(K370:K387)/AVERAGE(K370:K387)</f>
        <v>5.0231940327147289</v>
      </c>
      <c r="L390" s="105">
        <f>100*_xlfn.STDEV.P(L370:L387)/AVERAGE(L370:L387)</f>
        <v>2.6163597601813877</v>
      </c>
      <c r="N390" s="105">
        <f>100*_xlfn.STDEV.P(N370:N387)/AVERAGE(N370:N387)</f>
        <v>4.6279895112358105</v>
      </c>
      <c r="O390" s="105"/>
      <c r="P390" s="105"/>
      <c r="R390" s="107" t="s">
        <v>401</v>
      </c>
      <c r="S390" s="105">
        <f>100*_xlfn.STDEV.P(S370:S387)/AVERAGE(S370:S387)</f>
        <v>7.0474639165906003</v>
      </c>
      <c r="T390" s="105">
        <f>100*_xlfn.STDEV.P(T370:T387)/AVERAGE(T370:T387)</f>
        <v>3.5336752748627753</v>
      </c>
      <c r="V390" s="105">
        <f>100*_xlfn.STDEV.P(V370:V387)/AVERAGE(V370:V387)</f>
        <v>4.4667507463542533</v>
      </c>
      <c r="W390" s="105"/>
      <c r="Z390" s="107" t="s">
        <v>401</v>
      </c>
      <c r="AA390" s="105">
        <f>100*_xlfn.STDEV.P(AA370:AA387)/AVERAGE(AA370:AA387)</f>
        <v>6.4801316532196802</v>
      </c>
      <c r="AB390" s="105">
        <f>100*_xlfn.STDEV.P(AB370:AB387)/AVERAGE(AB370:AB387)</f>
        <v>3.5467387580357621</v>
      </c>
      <c r="AD390" s="105">
        <f>100*_xlfn.STDEV.P(AD370:AD387)/AVERAGE(AD370:AD387)</f>
        <v>4.3744085958585766</v>
      </c>
    </row>
    <row r="391" spans="1:30" s="106" customFormat="1" x14ac:dyDescent="0.2">
      <c r="B391" s="107"/>
      <c r="C391" s="105"/>
      <c r="D391" s="105"/>
      <c r="F391" s="105"/>
      <c r="J391" s="107"/>
      <c r="K391" s="105"/>
      <c r="L391" s="105"/>
      <c r="N391" s="105"/>
      <c r="O391" s="105"/>
      <c r="P391" s="105"/>
      <c r="R391" s="107"/>
      <c r="S391" s="105"/>
      <c r="T391" s="105"/>
      <c r="V391" s="105"/>
      <c r="W391" s="105"/>
      <c r="Z391" s="107"/>
      <c r="AA391" s="105"/>
      <c r="AB391" s="105"/>
      <c r="AD391" s="105"/>
    </row>
    <row r="392" spans="1:30" s="106" customFormat="1" x14ac:dyDescent="0.2">
      <c r="B392" s="107"/>
      <c r="C392" s="105"/>
      <c r="D392" s="105"/>
      <c r="F392" s="105"/>
      <c r="J392" s="107"/>
      <c r="K392" s="105"/>
      <c r="L392" s="105"/>
      <c r="N392" s="105"/>
      <c r="O392" s="105"/>
      <c r="P392" s="105"/>
      <c r="R392" s="107"/>
      <c r="S392" s="105"/>
      <c r="T392" s="105"/>
      <c r="V392" s="105"/>
      <c r="W392" s="105"/>
      <c r="Z392" s="107"/>
      <c r="AA392" s="105"/>
      <c r="AB392" s="105"/>
      <c r="AD392" s="105"/>
    </row>
    <row r="393" spans="1:30" s="106" customFormat="1" x14ac:dyDescent="0.2">
      <c r="B393" s="114"/>
      <c r="C393" s="105" t="s">
        <v>18</v>
      </c>
      <c r="D393" s="105" t="s">
        <v>337</v>
      </c>
      <c r="E393" s="105" t="s">
        <v>337</v>
      </c>
      <c r="F393" s="105" t="s">
        <v>18</v>
      </c>
      <c r="J393" s="107"/>
      <c r="K393" s="105" t="s">
        <v>19</v>
      </c>
      <c r="L393" s="105" t="s">
        <v>340</v>
      </c>
      <c r="M393" s="105" t="s">
        <v>340</v>
      </c>
      <c r="N393" s="105" t="s">
        <v>19</v>
      </c>
      <c r="O393" s="105"/>
      <c r="P393" s="105"/>
      <c r="R393" s="113"/>
      <c r="S393" s="105" t="s">
        <v>20</v>
      </c>
      <c r="T393" s="105" t="s">
        <v>341</v>
      </c>
      <c r="U393" s="105" t="s">
        <v>341</v>
      </c>
      <c r="V393" s="105" t="s">
        <v>20</v>
      </c>
      <c r="W393" s="105"/>
      <c r="Z393" s="113"/>
      <c r="AA393" s="105" t="s">
        <v>21</v>
      </c>
      <c r="AB393" s="105" t="s">
        <v>342</v>
      </c>
      <c r="AC393" s="105" t="s">
        <v>342</v>
      </c>
      <c r="AD393" s="105" t="s">
        <v>21</v>
      </c>
    </row>
    <row r="394" spans="1:30" s="106" customFormat="1" x14ac:dyDescent="0.2">
      <c r="B394" s="114" t="s">
        <v>254</v>
      </c>
      <c r="C394" s="114" t="s">
        <v>343</v>
      </c>
      <c r="D394" s="105" t="s">
        <v>343</v>
      </c>
      <c r="E394" s="105" t="s">
        <v>344</v>
      </c>
      <c r="F394" s="105" t="s">
        <v>344</v>
      </c>
      <c r="J394" s="114"/>
      <c r="K394" s="105" t="s">
        <v>343</v>
      </c>
      <c r="L394" s="105" t="s">
        <v>343</v>
      </c>
      <c r="M394" s="105" t="s">
        <v>344</v>
      </c>
      <c r="N394" s="105" t="s">
        <v>344</v>
      </c>
      <c r="O394" s="108"/>
      <c r="P394" s="108"/>
      <c r="R394" s="114" t="s">
        <v>254</v>
      </c>
      <c r="S394" s="114" t="s">
        <v>343</v>
      </c>
      <c r="T394" s="114" t="s">
        <v>343</v>
      </c>
      <c r="U394" s="105" t="s">
        <v>344</v>
      </c>
      <c r="V394" s="105" t="s">
        <v>344</v>
      </c>
      <c r="W394" s="108"/>
      <c r="Z394" s="114" t="s">
        <v>254</v>
      </c>
      <c r="AA394" s="114" t="s">
        <v>343</v>
      </c>
      <c r="AB394" s="114" t="s">
        <v>343</v>
      </c>
      <c r="AC394" s="105" t="s">
        <v>344</v>
      </c>
      <c r="AD394" s="105" t="s">
        <v>344</v>
      </c>
    </row>
    <row r="395" spans="1:30" s="106" customFormat="1" x14ac:dyDescent="0.2">
      <c r="A395" s="106">
        <v>1</v>
      </c>
      <c r="B395" s="114" t="s">
        <v>626</v>
      </c>
      <c r="C395" s="114">
        <v>159000</v>
      </c>
      <c r="D395" s="114">
        <v>185000</v>
      </c>
      <c r="E395" s="106">
        <v>0.125</v>
      </c>
      <c r="F395" s="108">
        <f t="shared" ref="F395:F412" si="72">C395/D395*E395</f>
        <v>0.10743243243243243</v>
      </c>
      <c r="J395" s="114" t="s">
        <v>626</v>
      </c>
      <c r="K395" s="114">
        <v>82500</v>
      </c>
      <c r="L395" s="114">
        <v>190000</v>
      </c>
      <c r="M395" s="105">
        <v>0.05</v>
      </c>
      <c r="N395" s="108">
        <f t="shared" ref="N395:N412" si="73">K395/L395*M395</f>
        <v>2.1710526315789475E-2</v>
      </c>
      <c r="O395" s="108"/>
      <c r="P395" s="108"/>
      <c r="R395" s="114" t="s">
        <v>626</v>
      </c>
      <c r="S395" s="114">
        <v>2110000</v>
      </c>
      <c r="T395" s="114">
        <v>3010000</v>
      </c>
      <c r="U395" s="105">
        <v>1.5</v>
      </c>
      <c r="V395" s="108">
        <f t="shared" ref="V395:V412" si="74">S395/T395*U395</f>
        <v>1.0514950166112957</v>
      </c>
      <c r="W395" s="108"/>
      <c r="Z395" s="114" t="s">
        <v>626</v>
      </c>
      <c r="AA395" s="114">
        <v>645000</v>
      </c>
      <c r="AB395" s="114">
        <v>828000</v>
      </c>
      <c r="AC395" s="105">
        <v>0.5</v>
      </c>
      <c r="AD395" s="108">
        <f t="shared" ref="AD395:AD412" si="75">AA395/AB395*AC395</f>
        <v>0.38949275362318841</v>
      </c>
    </row>
    <row r="396" spans="1:30" s="106" customFormat="1" x14ac:dyDescent="0.2">
      <c r="A396" s="106">
        <v>1</v>
      </c>
      <c r="B396" s="114" t="s">
        <v>627</v>
      </c>
      <c r="C396" s="114">
        <v>168000</v>
      </c>
      <c r="D396" s="114">
        <v>188000</v>
      </c>
      <c r="E396" s="106">
        <v>0.125</v>
      </c>
      <c r="F396" s="108">
        <f t="shared" si="72"/>
        <v>0.11170212765957446</v>
      </c>
      <c r="J396" s="114" t="s">
        <v>627</v>
      </c>
      <c r="K396" s="114">
        <v>88800</v>
      </c>
      <c r="L396" s="114">
        <v>197000</v>
      </c>
      <c r="M396" s="105">
        <v>0.05</v>
      </c>
      <c r="N396" s="108">
        <f t="shared" si="73"/>
        <v>2.2538071065989849E-2</v>
      </c>
      <c r="O396" s="108"/>
      <c r="P396" s="108"/>
      <c r="R396" s="114" t="s">
        <v>627</v>
      </c>
      <c r="S396" s="114">
        <v>2190000</v>
      </c>
      <c r="T396" s="114">
        <v>3120000</v>
      </c>
      <c r="U396" s="105">
        <v>1.5</v>
      </c>
      <c r="V396" s="108">
        <f t="shared" si="74"/>
        <v>1.0528846153846154</v>
      </c>
      <c r="W396" s="108"/>
      <c r="Z396" s="114" t="s">
        <v>627</v>
      </c>
      <c r="AA396" s="114">
        <v>699000</v>
      </c>
      <c r="AB396" s="114">
        <v>841000</v>
      </c>
      <c r="AC396" s="105">
        <v>0.5</v>
      </c>
      <c r="AD396" s="108">
        <f t="shared" si="75"/>
        <v>0.41557669441141498</v>
      </c>
    </row>
    <row r="397" spans="1:30" s="106" customFormat="1" x14ac:dyDescent="0.2">
      <c r="A397" s="106">
        <v>1</v>
      </c>
      <c r="B397" s="114" t="s">
        <v>628</v>
      </c>
      <c r="C397" s="114">
        <v>161000</v>
      </c>
      <c r="D397" s="114">
        <v>190000</v>
      </c>
      <c r="E397" s="106">
        <v>0.125</v>
      </c>
      <c r="F397" s="108">
        <f t="shared" si="72"/>
        <v>0.10592105263157894</v>
      </c>
      <c r="J397" s="114" t="s">
        <v>628</v>
      </c>
      <c r="K397" s="114">
        <v>81300</v>
      </c>
      <c r="L397" s="114">
        <v>191000</v>
      </c>
      <c r="M397" s="105">
        <v>0.05</v>
      </c>
      <c r="N397" s="108">
        <f t="shared" si="73"/>
        <v>2.1282722513089006E-2</v>
      </c>
      <c r="O397" s="108"/>
      <c r="P397" s="108"/>
      <c r="R397" s="114" t="s">
        <v>628</v>
      </c>
      <c r="S397" s="114">
        <v>1990000</v>
      </c>
      <c r="T397" s="114">
        <v>2980000</v>
      </c>
      <c r="U397" s="105">
        <v>1.5</v>
      </c>
      <c r="V397" s="108">
        <f t="shared" si="74"/>
        <v>1.0016778523489933</v>
      </c>
      <c r="W397" s="108"/>
      <c r="Z397" s="114" t="s">
        <v>628</v>
      </c>
      <c r="AA397" s="114">
        <v>655000</v>
      </c>
      <c r="AB397" s="114">
        <v>839000</v>
      </c>
      <c r="AC397" s="105">
        <v>0.5</v>
      </c>
      <c r="AD397" s="108">
        <f t="shared" si="75"/>
        <v>0.39034564958283668</v>
      </c>
    </row>
    <row r="398" spans="1:30" s="106" customFormat="1" x14ac:dyDescent="0.2">
      <c r="A398" s="106">
        <v>1</v>
      </c>
      <c r="B398" s="114" t="s">
        <v>629</v>
      </c>
      <c r="C398" s="114">
        <v>157000</v>
      </c>
      <c r="D398" s="114">
        <v>188000</v>
      </c>
      <c r="E398" s="106">
        <v>0.125</v>
      </c>
      <c r="F398" s="108">
        <f t="shared" si="72"/>
        <v>0.10438829787234043</v>
      </c>
      <c r="J398" s="114" t="s">
        <v>629</v>
      </c>
      <c r="K398" s="114">
        <v>82700</v>
      </c>
      <c r="L398" s="114">
        <v>187000</v>
      </c>
      <c r="M398" s="105">
        <v>0.05</v>
      </c>
      <c r="N398" s="108">
        <f t="shared" si="73"/>
        <v>2.2112299465240643E-2</v>
      </c>
      <c r="O398" s="108"/>
      <c r="P398" s="108"/>
      <c r="R398" s="114" t="s">
        <v>629</v>
      </c>
      <c r="S398" s="114">
        <v>2080000</v>
      </c>
      <c r="T398" s="114">
        <v>3040000</v>
      </c>
      <c r="U398" s="105">
        <v>1.5</v>
      </c>
      <c r="V398" s="108">
        <f t="shared" si="74"/>
        <v>1.0263157894736843</v>
      </c>
      <c r="W398" s="108"/>
      <c r="Z398" s="114" t="s">
        <v>629</v>
      </c>
      <c r="AA398" s="114">
        <v>639000</v>
      </c>
      <c r="AB398" s="114">
        <v>858000</v>
      </c>
      <c r="AC398" s="105">
        <v>0.5</v>
      </c>
      <c r="AD398" s="108">
        <f t="shared" si="75"/>
        <v>0.3723776223776224</v>
      </c>
    </row>
    <row r="399" spans="1:30" s="106" customFormat="1" x14ac:dyDescent="0.2">
      <c r="A399" s="106">
        <v>1</v>
      </c>
      <c r="B399" s="114" t="s">
        <v>630</v>
      </c>
      <c r="C399" s="114">
        <v>159000</v>
      </c>
      <c r="D399" s="114">
        <v>182000</v>
      </c>
      <c r="E399" s="106">
        <v>0.125</v>
      </c>
      <c r="F399" s="108">
        <f t="shared" si="72"/>
        <v>0.1092032967032967</v>
      </c>
      <c r="J399" s="114" t="s">
        <v>630</v>
      </c>
      <c r="K399" s="114">
        <v>82100</v>
      </c>
      <c r="L399" s="114">
        <v>188000</v>
      </c>
      <c r="M399" s="105">
        <v>0.05</v>
      </c>
      <c r="N399" s="108">
        <f t="shared" si="73"/>
        <v>2.1835106382978725E-2</v>
      </c>
      <c r="O399" s="108"/>
      <c r="P399" s="108"/>
      <c r="R399" s="114" t="s">
        <v>630</v>
      </c>
      <c r="S399" s="114">
        <v>2070000</v>
      </c>
      <c r="T399" s="114">
        <v>3090000</v>
      </c>
      <c r="U399" s="105">
        <v>1.5</v>
      </c>
      <c r="V399" s="108">
        <f t="shared" si="74"/>
        <v>1.0048543689320388</v>
      </c>
      <c r="W399" s="108"/>
      <c r="Z399" s="114" t="s">
        <v>630</v>
      </c>
      <c r="AA399" s="114">
        <v>655000</v>
      </c>
      <c r="AB399" s="114">
        <v>853000</v>
      </c>
      <c r="AC399" s="105">
        <v>0.5</v>
      </c>
      <c r="AD399" s="108">
        <f t="shared" si="75"/>
        <v>0.38393903868698709</v>
      </c>
    </row>
    <row r="400" spans="1:30" s="106" customFormat="1" x14ac:dyDescent="0.2">
      <c r="A400" s="106">
        <v>1</v>
      </c>
      <c r="B400" s="114" t="s">
        <v>631</v>
      </c>
      <c r="C400" s="114">
        <v>159000</v>
      </c>
      <c r="D400" s="114">
        <v>192000</v>
      </c>
      <c r="E400" s="106">
        <v>0.125</v>
      </c>
      <c r="F400" s="108">
        <f t="shared" si="72"/>
        <v>0.103515625</v>
      </c>
      <c r="J400" s="114" t="s">
        <v>631</v>
      </c>
      <c r="K400" s="114">
        <v>87800</v>
      </c>
      <c r="L400" s="114">
        <v>197000</v>
      </c>
      <c r="M400" s="105">
        <v>0.05</v>
      </c>
      <c r="N400" s="108">
        <f t="shared" si="73"/>
        <v>2.2284263959390864E-2</v>
      </c>
      <c r="O400" s="108"/>
      <c r="P400" s="108"/>
      <c r="R400" s="114" t="s">
        <v>631</v>
      </c>
      <c r="S400" s="114">
        <v>2070000</v>
      </c>
      <c r="T400" s="114">
        <v>3110000</v>
      </c>
      <c r="U400" s="105">
        <v>1.5</v>
      </c>
      <c r="V400" s="108">
        <f t="shared" si="74"/>
        <v>0.99839228295819937</v>
      </c>
      <c r="W400" s="108"/>
      <c r="Z400" s="114" t="s">
        <v>631</v>
      </c>
      <c r="AA400" s="114">
        <v>661000</v>
      </c>
      <c r="AB400" s="114">
        <v>852000</v>
      </c>
      <c r="AC400" s="105">
        <v>0.5</v>
      </c>
      <c r="AD400" s="108">
        <f t="shared" si="75"/>
        <v>0.38791079812206575</v>
      </c>
    </row>
    <row r="401" spans="1:30" s="106" customFormat="1" x14ac:dyDescent="0.2">
      <c r="A401" s="106">
        <v>2</v>
      </c>
      <c r="B401" s="114" t="s">
        <v>632</v>
      </c>
      <c r="C401" s="114">
        <v>156000</v>
      </c>
      <c r="D401" s="114">
        <v>186000</v>
      </c>
      <c r="E401" s="106">
        <v>0.125</v>
      </c>
      <c r="F401" s="108">
        <f t="shared" si="72"/>
        <v>0.10483870967741936</v>
      </c>
      <c r="J401" s="114" t="s">
        <v>632</v>
      </c>
      <c r="K401" s="114">
        <v>87400</v>
      </c>
      <c r="L401" s="114">
        <v>194000</v>
      </c>
      <c r="M401" s="105">
        <v>0.05</v>
      </c>
      <c r="N401" s="108">
        <f t="shared" si="73"/>
        <v>2.252577319587629E-2</v>
      </c>
      <c r="O401" s="108"/>
      <c r="P401" s="108"/>
      <c r="R401" s="114" t="s">
        <v>632</v>
      </c>
      <c r="S401" s="114">
        <v>2070000</v>
      </c>
      <c r="T401" s="114">
        <v>3000000</v>
      </c>
      <c r="U401" s="105">
        <v>1.5</v>
      </c>
      <c r="V401" s="108">
        <f t="shared" si="74"/>
        <v>1.0349999999999999</v>
      </c>
      <c r="W401" s="108"/>
      <c r="Z401" s="114" t="s">
        <v>632</v>
      </c>
      <c r="AA401" s="114">
        <v>668000</v>
      </c>
      <c r="AB401" s="114">
        <v>846000</v>
      </c>
      <c r="AC401" s="105">
        <v>0.5</v>
      </c>
      <c r="AD401" s="108">
        <f t="shared" si="75"/>
        <v>0.39479905437352247</v>
      </c>
    </row>
    <row r="402" spans="1:30" s="106" customFormat="1" x14ac:dyDescent="0.2">
      <c r="A402" s="106">
        <v>2</v>
      </c>
      <c r="B402" s="114" t="s">
        <v>633</v>
      </c>
      <c r="C402" s="114">
        <v>165000</v>
      </c>
      <c r="D402" s="114">
        <v>184000</v>
      </c>
      <c r="E402" s="106">
        <v>0.125</v>
      </c>
      <c r="F402" s="108">
        <f t="shared" si="72"/>
        <v>0.11209239130434782</v>
      </c>
      <c r="J402" s="114" t="s">
        <v>633</v>
      </c>
      <c r="K402" s="114">
        <v>85400</v>
      </c>
      <c r="L402" s="114">
        <v>186000</v>
      </c>
      <c r="M402" s="105">
        <v>0.05</v>
      </c>
      <c r="N402" s="108">
        <f t="shared" si="73"/>
        <v>2.2956989247311831E-2</v>
      </c>
      <c r="O402" s="108"/>
      <c r="P402" s="108"/>
      <c r="R402" s="114" t="s">
        <v>633</v>
      </c>
      <c r="S402" s="114">
        <v>2190000</v>
      </c>
      <c r="T402" s="114">
        <v>3150000</v>
      </c>
      <c r="U402" s="105">
        <v>1.5</v>
      </c>
      <c r="V402" s="108">
        <f t="shared" si="74"/>
        <v>1.0428571428571427</v>
      </c>
      <c r="W402" s="108"/>
      <c r="Z402" s="114" t="s">
        <v>633</v>
      </c>
      <c r="AA402" s="114">
        <v>683000</v>
      </c>
      <c r="AB402" s="114">
        <v>852000</v>
      </c>
      <c r="AC402" s="105">
        <v>0.5</v>
      </c>
      <c r="AD402" s="108">
        <f t="shared" si="75"/>
        <v>0.40082159624413144</v>
      </c>
    </row>
    <row r="403" spans="1:30" s="106" customFormat="1" x14ac:dyDescent="0.2">
      <c r="A403" s="106">
        <v>2</v>
      </c>
      <c r="B403" s="114" t="s">
        <v>634</v>
      </c>
      <c r="C403" s="114">
        <v>159000</v>
      </c>
      <c r="D403" s="114">
        <v>190000</v>
      </c>
      <c r="E403" s="106">
        <v>0.125</v>
      </c>
      <c r="F403" s="108">
        <f t="shared" si="72"/>
        <v>0.10460526315789474</v>
      </c>
      <c r="J403" s="114" t="s">
        <v>634</v>
      </c>
      <c r="K403" s="114">
        <v>87500</v>
      </c>
      <c r="L403" s="114">
        <v>188000</v>
      </c>
      <c r="M403" s="105">
        <v>0.05</v>
      </c>
      <c r="N403" s="108">
        <f t="shared" si="73"/>
        <v>2.3271276595744683E-2</v>
      </c>
      <c r="O403" s="108"/>
      <c r="P403" s="108"/>
      <c r="R403" s="114" t="s">
        <v>634</v>
      </c>
      <c r="S403" s="114">
        <v>2090000</v>
      </c>
      <c r="T403" s="114">
        <v>3040000</v>
      </c>
      <c r="U403" s="105">
        <v>1.5</v>
      </c>
      <c r="V403" s="108">
        <f t="shared" si="74"/>
        <v>1.03125</v>
      </c>
      <c r="W403" s="108"/>
      <c r="Z403" s="114" t="s">
        <v>634</v>
      </c>
      <c r="AA403" s="114">
        <v>642000</v>
      </c>
      <c r="AB403" s="114">
        <v>841000</v>
      </c>
      <c r="AC403" s="105">
        <v>0.5</v>
      </c>
      <c r="AD403" s="108">
        <f t="shared" si="75"/>
        <v>0.38168846611177171</v>
      </c>
    </row>
    <row r="404" spans="1:30" s="106" customFormat="1" x14ac:dyDescent="0.2">
      <c r="A404" s="106">
        <v>2</v>
      </c>
      <c r="B404" s="114" t="s">
        <v>635</v>
      </c>
      <c r="C404" s="114">
        <v>158000</v>
      </c>
      <c r="D404" s="114">
        <v>187000</v>
      </c>
      <c r="E404" s="106">
        <v>0.125</v>
      </c>
      <c r="F404" s="108">
        <f t="shared" si="72"/>
        <v>0.10561497326203209</v>
      </c>
      <c r="J404" s="114" t="s">
        <v>635</v>
      </c>
      <c r="K404" s="114">
        <v>79800</v>
      </c>
      <c r="L404" s="114">
        <v>191000</v>
      </c>
      <c r="M404" s="105">
        <v>0.05</v>
      </c>
      <c r="N404" s="108">
        <f t="shared" si="73"/>
        <v>2.0890052356020941E-2</v>
      </c>
      <c r="O404" s="108"/>
      <c r="P404" s="108"/>
      <c r="R404" s="114" t="s">
        <v>635</v>
      </c>
      <c r="S404" s="114">
        <v>2070000</v>
      </c>
      <c r="T404" s="114">
        <v>3130000</v>
      </c>
      <c r="U404" s="105">
        <v>1.5</v>
      </c>
      <c r="V404" s="108">
        <f t="shared" si="74"/>
        <v>0.99201277955271572</v>
      </c>
      <c r="W404" s="108"/>
      <c r="Z404" s="114" t="s">
        <v>635</v>
      </c>
      <c r="AA404" s="114">
        <v>636000</v>
      </c>
      <c r="AB404" s="114">
        <v>848000</v>
      </c>
      <c r="AC404" s="105">
        <v>0.5</v>
      </c>
      <c r="AD404" s="108">
        <f t="shared" si="75"/>
        <v>0.375</v>
      </c>
    </row>
    <row r="405" spans="1:30" s="106" customFormat="1" x14ac:dyDescent="0.2">
      <c r="A405" s="106">
        <v>2</v>
      </c>
      <c r="B405" s="114" t="s">
        <v>636</v>
      </c>
      <c r="C405" s="114">
        <v>158000</v>
      </c>
      <c r="D405" s="114">
        <v>187000</v>
      </c>
      <c r="E405" s="106">
        <v>0.125</v>
      </c>
      <c r="F405" s="108">
        <f t="shared" si="72"/>
        <v>0.10561497326203209</v>
      </c>
      <c r="J405" s="114" t="s">
        <v>636</v>
      </c>
      <c r="K405" s="114">
        <v>86000</v>
      </c>
      <c r="L405" s="114">
        <v>196000</v>
      </c>
      <c r="M405" s="105">
        <v>0.05</v>
      </c>
      <c r="N405" s="108">
        <f t="shared" si="73"/>
        <v>2.1938775510204081E-2</v>
      </c>
      <c r="O405" s="108"/>
      <c r="P405" s="108"/>
      <c r="R405" s="114" t="s">
        <v>636</v>
      </c>
      <c r="S405" s="114">
        <v>2110000</v>
      </c>
      <c r="T405" s="114">
        <v>3030000</v>
      </c>
      <c r="U405" s="105">
        <v>1.5</v>
      </c>
      <c r="V405" s="108">
        <f t="shared" si="74"/>
        <v>1.0445544554455446</v>
      </c>
      <c r="W405" s="108"/>
      <c r="Z405" s="114" t="s">
        <v>636</v>
      </c>
      <c r="AA405" s="114">
        <v>655000</v>
      </c>
      <c r="AB405" s="114">
        <v>857000</v>
      </c>
      <c r="AC405" s="105">
        <v>0.5</v>
      </c>
      <c r="AD405" s="108">
        <f t="shared" si="75"/>
        <v>0.382147024504084</v>
      </c>
    </row>
    <row r="406" spans="1:30" s="106" customFormat="1" x14ac:dyDescent="0.2">
      <c r="A406" s="106">
        <v>2</v>
      </c>
      <c r="B406" s="114" t="s">
        <v>637</v>
      </c>
      <c r="C406" s="114">
        <v>155000</v>
      </c>
      <c r="D406" s="114">
        <v>191000</v>
      </c>
      <c r="E406" s="106">
        <v>0.125</v>
      </c>
      <c r="F406" s="108">
        <f t="shared" si="72"/>
        <v>0.10143979057591623</v>
      </c>
      <c r="J406" s="114" t="s">
        <v>637</v>
      </c>
      <c r="K406" s="114">
        <v>84600</v>
      </c>
      <c r="L406" s="114">
        <v>189000</v>
      </c>
      <c r="M406" s="105">
        <v>0.05</v>
      </c>
      <c r="N406" s="108">
        <f t="shared" si="73"/>
        <v>2.2380952380952383E-2</v>
      </c>
      <c r="O406" s="108"/>
      <c r="P406" s="108"/>
      <c r="R406" s="114" t="s">
        <v>637</v>
      </c>
      <c r="S406" s="114">
        <v>2100000</v>
      </c>
      <c r="T406" s="114">
        <v>3110000</v>
      </c>
      <c r="U406" s="105">
        <v>1.5</v>
      </c>
      <c r="V406" s="108">
        <f t="shared" si="74"/>
        <v>1.0128617363344052</v>
      </c>
      <c r="W406" s="108"/>
      <c r="Z406" s="114" t="s">
        <v>637</v>
      </c>
      <c r="AA406" s="114">
        <v>632000</v>
      </c>
      <c r="AB406" s="114">
        <v>852000</v>
      </c>
      <c r="AC406" s="105">
        <v>0.5</v>
      </c>
      <c r="AD406" s="108">
        <f t="shared" si="75"/>
        <v>0.37089201877934275</v>
      </c>
    </row>
    <row r="407" spans="1:30" s="106" customFormat="1" x14ac:dyDescent="0.2">
      <c r="A407" s="106">
        <v>3</v>
      </c>
      <c r="B407" s="114" t="s">
        <v>638</v>
      </c>
      <c r="C407" s="114">
        <v>153000</v>
      </c>
      <c r="D407" s="114">
        <v>183000</v>
      </c>
      <c r="E407" s="106">
        <v>0.125</v>
      </c>
      <c r="F407" s="108">
        <f t="shared" si="72"/>
        <v>0.10450819672131148</v>
      </c>
      <c r="J407" s="114" t="s">
        <v>638</v>
      </c>
      <c r="K407" s="114">
        <v>85000</v>
      </c>
      <c r="L407" s="114">
        <v>192000</v>
      </c>
      <c r="M407" s="105">
        <v>0.05</v>
      </c>
      <c r="N407" s="108">
        <f t="shared" si="73"/>
        <v>2.2135416666666668E-2</v>
      </c>
      <c r="O407" s="108"/>
      <c r="P407" s="108"/>
      <c r="R407" s="114" t="s">
        <v>638</v>
      </c>
      <c r="S407" s="114">
        <v>2120000</v>
      </c>
      <c r="T407" s="114">
        <v>3010000</v>
      </c>
      <c r="U407" s="105">
        <v>1.5</v>
      </c>
      <c r="V407" s="108">
        <f t="shared" si="74"/>
        <v>1.0564784053156147</v>
      </c>
      <c r="W407" s="108"/>
      <c r="Z407" s="114" t="s">
        <v>638</v>
      </c>
      <c r="AA407" s="114">
        <v>664000</v>
      </c>
      <c r="AB407" s="114">
        <v>853000</v>
      </c>
      <c r="AC407" s="105">
        <v>0.5</v>
      </c>
      <c r="AD407" s="108">
        <f t="shared" si="75"/>
        <v>0.38921453692848768</v>
      </c>
    </row>
    <row r="408" spans="1:30" s="106" customFormat="1" x14ac:dyDescent="0.2">
      <c r="A408" s="106">
        <v>3</v>
      </c>
      <c r="B408" s="114" t="s">
        <v>639</v>
      </c>
      <c r="C408" s="114">
        <v>165000</v>
      </c>
      <c r="D408" s="114">
        <v>187000</v>
      </c>
      <c r="E408" s="106">
        <v>0.125</v>
      </c>
      <c r="F408" s="108">
        <f t="shared" si="72"/>
        <v>0.11029411764705882</v>
      </c>
      <c r="J408" s="114" t="s">
        <v>639</v>
      </c>
      <c r="K408" s="114">
        <v>90600</v>
      </c>
      <c r="L408" s="114">
        <v>193000</v>
      </c>
      <c r="M408" s="105">
        <v>0.05</v>
      </c>
      <c r="N408" s="108">
        <f t="shared" si="73"/>
        <v>2.3471502590673578E-2</v>
      </c>
      <c r="O408" s="108"/>
      <c r="P408" s="108"/>
      <c r="R408" s="114" t="s">
        <v>639</v>
      </c>
      <c r="S408" s="114">
        <v>2210000</v>
      </c>
      <c r="T408" s="114">
        <v>3000000</v>
      </c>
      <c r="U408" s="105">
        <v>1.5</v>
      </c>
      <c r="V408" s="108">
        <f t="shared" si="74"/>
        <v>1.105</v>
      </c>
      <c r="W408" s="108"/>
      <c r="Z408" s="114" t="s">
        <v>639</v>
      </c>
      <c r="AA408" s="114">
        <v>691000</v>
      </c>
      <c r="AB408" s="114">
        <v>857000</v>
      </c>
      <c r="AC408" s="105">
        <v>0.5</v>
      </c>
      <c r="AD408" s="108">
        <f t="shared" si="75"/>
        <v>0.40315052508751459</v>
      </c>
    </row>
    <row r="409" spans="1:30" s="106" customFormat="1" x14ac:dyDescent="0.2">
      <c r="A409" s="106">
        <v>3</v>
      </c>
      <c r="B409" s="114" t="s">
        <v>640</v>
      </c>
      <c r="C409" s="114">
        <v>158000</v>
      </c>
      <c r="D409" s="114">
        <v>191000</v>
      </c>
      <c r="E409" s="106">
        <v>0.125</v>
      </c>
      <c r="F409" s="108">
        <f t="shared" si="72"/>
        <v>0.10340314136125654</v>
      </c>
      <c r="J409" s="114" t="s">
        <v>640</v>
      </c>
      <c r="K409" s="114">
        <v>86500</v>
      </c>
      <c r="L409" s="114">
        <v>193000</v>
      </c>
      <c r="M409" s="105">
        <v>0.05</v>
      </c>
      <c r="N409" s="108">
        <f t="shared" si="73"/>
        <v>2.2409326424870465E-2</v>
      </c>
      <c r="O409" s="108"/>
      <c r="P409" s="108"/>
      <c r="R409" s="114" t="s">
        <v>640</v>
      </c>
      <c r="S409" s="114">
        <v>2060000</v>
      </c>
      <c r="T409" s="114">
        <v>3020000</v>
      </c>
      <c r="U409" s="105">
        <v>1.5</v>
      </c>
      <c r="V409" s="108">
        <f t="shared" si="74"/>
        <v>1.0231788079470199</v>
      </c>
      <c r="W409" s="108"/>
      <c r="Z409" s="114" t="s">
        <v>640</v>
      </c>
      <c r="AA409" s="114">
        <v>662000</v>
      </c>
      <c r="AB409" s="114">
        <v>847000</v>
      </c>
      <c r="AC409" s="105">
        <v>0.5</v>
      </c>
      <c r="AD409" s="108">
        <f t="shared" si="75"/>
        <v>0.39079102715466352</v>
      </c>
    </row>
    <row r="410" spans="1:30" s="106" customFormat="1" x14ac:dyDescent="0.2">
      <c r="A410" s="106">
        <v>3</v>
      </c>
      <c r="B410" s="114" t="s">
        <v>641</v>
      </c>
      <c r="C410" s="114">
        <v>160000</v>
      </c>
      <c r="D410" s="114">
        <v>195000</v>
      </c>
      <c r="E410" s="106">
        <v>0.125</v>
      </c>
      <c r="F410" s="108">
        <f t="shared" si="72"/>
        <v>0.10256410256410256</v>
      </c>
      <c r="J410" s="114" t="s">
        <v>641</v>
      </c>
      <c r="K410" s="114">
        <v>86300</v>
      </c>
      <c r="L410" s="114">
        <v>195000</v>
      </c>
      <c r="M410" s="105">
        <v>0.05</v>
      </c>
      <c r="N410" s="108">
        <f t="shared" si="73"/>
        <v>2.2128205128205129E-2</v>
      </c>
      <c r="O410" s="108"/>
      <c r="P410" s="108"/>
      <c r="R410" s="114" t="s">
        <v>641</v>
      </c>
      <c r="S410" s="114">
        <v>2120000</v>
      </c>
      <c r="T410" s="114">
        <v>3140000</v>
      </c>
      <c r="U410" s="105">
        <v>1.5</v>
      </c>
      <c r="V410" s="108">
        <f t="shared" si="74"/>
        <v>1.0127388535031847</v>
      </c>
      <c r="W410" s="108"/>
      <c r="Z410" s="114" t="s">
        <v>641</v>
      </c>
      <c r="AA410" s="114">
        <v>665000</v>
      </c>
      <c r="AB410" s="114">
        <v>870000</v>
      </c>
      <c r="AC410" s="105">
        <v>0.5</v>
      </c>
      <c r="AD410" s="108">
        <f t="shared" si="75"/>
        <v>0.38218390804597702</v>
      </c>
    </row>
    <row r="411" spans="1:30" s="106" customFormat="1" x14ac:dyDescent="0.2">
      <c r="A411" s="106">
        <v>3</v>
      </c>
      <c r="B411" s="114" t="s">
        <v>642</v>
      </c>
      <c r="C411" s="114">
        <v>154000</v>
      </c>
      <c r="D411" s="114">
        <v>190000</v>
      </c>
      <c r="E411" s="106">
        <v>0.125</v>
      </c>
      <c r="F411" s="108">
        <f t="shared" si="72"/>
        <v>0.10131578947368421</v>
      </c>
      <c r="J411" s="114" t="s">
        <v>642</v>
      </c>
      <c r="K411" s="114">
        <v>83200</v>
      </c>
      <c r="L411" s="114">
        <v>191000</v>
      </c>
      <c r="M411" s="105">
        <v>0.05</v>
      </c>
      <c r="N411" s="108">
        <f t="shared" si="73"/>
        <v>2.1780104712041885E-2</v>
      </c>
      <c r="O411" s="108"/>
      <c r="P411" s="108"/>
      <c r="R411" s="114" t="s">
        <v>642</v>
      </c>
      <c r="S411" s="114">
        <v>2110000</v>
      </c>
      <c r="T411" s="114">
        <v>3100000</v>
      </c>
      <c r="U411" s="105">
        <v>1.5</v>
      </c>
      <c r="V411" s="108">
        <f t="shared" si="74"/>
        <v>1.0209677419354839</v>
      </c>
      <c r="W411" s="108"/>
      <c r="Z411" s="114" t="s">
        <v>642</v>
      </c>
      <c r="AA411" s="114">
        <v>651000</v>
      </c>
      <c r="AB411" s="114">
        <v>856000</v>
      </c>
      <c r="AC411" s="105">
        <v>0.5</v>
      </c>
      <c r="AD411" s="108">
        <f t="shared" si="75"/>
        <v>0.38025700934579437</v>
      </c>
    </row>
    <row r="412" spans="1:30" s="106" customFormat="1" x14ac:dyDescent="0.2">
      <c r="A412" s="106">
        <v>3</v>
      </c>
      <c r="B412" s="114" t="s">
        <v>643</v>
      </c>
      <c r="C412" s="114">
        <v>157000</v>
      </c>
      <c r="D412" s="114">
        <v>193000</v>
      </c>
      <c r="E412" s="106">
        <v>0.125</v>
      </c>
      <c r="F412" s="108">
        <f t="shared" si="72"/>
        <v>0.1016839378238342</v>
      </c>
      <c r="J412" s="114" t="s">
        <v>643</v>
      </c>
      <c r="K412" s="114">
        <v>83900</v>
      </c>
      <c r="L412" s="114">
        <v>194000</v>
      </c>
      <c r="M412" s="105">
        <v>0.05</v>
      </c>
      <c r="N412" s="108">
        <f t="shared" si="73"/>
        <v>2.1623711340206186E-2</v>
      </c>
      <c r="O412" s="108"/>
      <c r="P412" s="108"/>
      <c r="R412" s="114" t="s">
        <v>643</v>
      </c>
      <c r="S412" s="114">
        <v>2080000</v>
      </c>
      <c r="T412" s="114">
        <v>3080000</v>
      </c>
      <c r="U412" s="105">
        <v>1.5</v>
      </c>
      <c r="V412" s="108">
        <f t="shared" si="74"/>
        <v>1.0129870129870131</v>
      </c>
      <c r="W412" s="108"/>
      <c r="Z412" s="114" t="s">
        <v>643</v>
      </c>
      <c r="AA412" s="114">
        <v>646000</v>
      </c>
      <c r="AB412" s="114">
        <v>861000</v>
      </c>
      <c r="AC412" s="105">
        <v>0.5</v>
      </c>
      <c r="AD412" s="108">
        <f t="shared" si="75"/>
        <v>0.37514518002322883</v>
      </c>
    </row>
    <row r="413" spans="1:30" s="106" customFormat="1" x14ac:dyDescent="0.2">
      <c r="B413" s="107" t="s">
        <v>399</v>
      </c>
      <c r="C413" s="108">
        <f>AVERAGE(C395:C412)</f>
        <v>158944.44444444444</v>
      </c>
      <c r="D413" s="108">
        <f>AVERAGE(D395:D412)</f>
        <v>188277.77777777778</v>
      </c>
      <c r="F413" s="108">
        <f>AVERAGE(F395:F412)</f>
        <v>0.10556323439611742</v>
      </c>
      <c r="J413" s="107" t="s">
        <v>399</v>
      </c>
      <c r="K413" s="108">
        <f>AVERAGE(K395:K412)</f>
        <v>85077.777777777781</v>
      </c>
      <c r="L413" s="108">
        <f>AVERAGE(L395:L412)</f>
        <v>191777.77777777778</v>
      </c>
      <c r="N413" s="108">
        <f>AVERAGE(N395:N412)</f>
        <v>2.2181948658402929E-2</v>
      </c>
      <c r="O413" s="108"/>
      <c r="P413" s="108"/>
      <c r="Q413" s="113"/>
      <c r="R413" s="107" t="s">
        <v>399</v>
      </c>
      <c r="S413" s="108">
        <f>AVERAGE(S395:S412)</f>
        <v>2102222.222222222</v>
      </c>
      <c r="T413" s="108">
        <f>AVERAGE(T395:T412)</f>
        <v>3064444.4444444445</v>
      </c>
      <c r="V413" s="108">
        <f>AVERAGE(V395:V412)</f>
        <v>1.0291948256437193</v>
      </c>
      <c r="W413" s="108"/>
      <c r="Z413" s="107" t="s">
        <v>399</v>
      </c>
      <c r="AA413" s="108">
        <f>AVERAGE(AA395:AA412)</f>
        <v>658277.77777777775</v>
      </c>
      <c r="AB413" s="108">
        <f>AVERAGE(AB395:AB412)</f>
        <v>850611.11111111112</v>
      </c>
      <c r="AD413" s="108">
        <f>AVERAGE(AD395:AD412)</f>
        <v>0.38698516130014643</v>
      </c>
    </row>
    <row r="414" spans="1:30" s="106" customFormat="1" x14ac:dyDescent="0.2">
      <c r="B414" s="107" t="s">
        <v>400</v>
      </c>
      <c r="C414" s="108">
        <f>_xlfn.STDEV.P(C395:C412)</f>
        <v>3763.453234319988</v>
      </c>
      <c r="D414" s="108">
        <f>_xlfn.STDEV.P(D395:D412)</f>
        <v>3428.7275831576603</v>
      </c>
      <c r="F414" s="108">
        <f>_xlfn.STDEV.P(F395:F412)</f>
        <v>3.2613625456448226E-3</v>
      </c>
      <c r="J414" s="107" t="s">
        <v>400</v>
      </c>
      <c r="K414" s="108">
        <f>_xlfn.STDEV.P(K395:K412)</f>
        <v>2748.0408284924965</v>
      </c>
      <c r="L414" s="108">
        <f>_xlfn.STDEV.P(L395:L412)</f>
        <v>3275.4228828852611</v>
      </c>
      <c r="N414" s="108">
        <f>_xlfn.STDEV.P(N395:N412)</f>
        <v>6.3066852520553664E-4</v>
      </c>
      <c r="O414" s="108"/>
      <c r="P414" s="108"/>
      <c r="R414" s="107" t="s">
        <v>400</v>
      </c>
      <c r="S414" s="108">
        <f>_xlfn.STDEV.P(S395:S412)</f>
        <v>51376.124540875076</v>
      </c>
      <c r="T414" s="108">
        <f>_xlfn.STDEV.P(T395:T412)</f>
        <v>53977.590228849418</v>
      </c>
      <c r="V414" s="108">
        <f>_xlfn.STDEV.P(V395:V412)</f>
        <v>2.6460867170071661E-2</v>
      </c>
      <c r="W414" s="108"/>
      <c r="Z414" s="107" t="s">
        <v>400</v>
      </c>
      <c r="AA414" s="108">
        <f>_xlfn.STDEV.P(AA395:AA412)</f>
        <v>17903.461972961653</v>
      </c>
      <c r="AB414" s="108">
        <f>_xlfn.STDEV.P(AB395:AB412)</f>
        <v>9244.4511217924592</v>
      </c>
      <c r="AD414" s="108">
        <f>_xlfn.STDEV.P(AD395:AD412)</f>
        <v>1.1191393502518217E-2</v>
      </c>
    </row>
    <row r="415" spans="1:30" s="106" customFormat="1" x14ac:dyDescent="0.2">
      <c r="B415" s="107" t="s">
        <v>401</v>
      </c>
      <c r="C415" s="105">
        <f>100*_xlfn.STDEV.P(C395:C412)/AVERAGE(C395:C412)</f>
        <v>2.3677790359230961</v>
      </c>
      <c r="D415" s="105">
        <f>100*_xlfn.STDEV.P(D395:D412)/AVERAGE(D395:D412)</f>
        <v>1.821100516283207</v>
      </c>
      <c r="F415" s="105">
        <f>100*_xlfn.STDEV.P(F395:F412)/AVERAGE(F395:F412)</f>
        <v>3.0894871347033814</v>
      </c>
      <c r="J415" s="107" t="s">
        <v>401</v>
      </c>
      <c r="K415" s="105">
        <f>100*_xlfn.STDEV.P(K395:K412)/AVERAGE(K395:K412)</f>
        <v>3.2300336236688607</v>
      </c>
      <c r="L415" s="105">
        <f>100*_xlfn.STDEV.P(L395:L412)/AVERAGE(L395:L412)</f>
        <v>1.7079261845867526</v>
      </c>
      <c r="N415" s="105">
        <f>100*_xlfn.STDEV.P(N395:N412)/AVERAGE(N395:N412)</f>
        <v>2.8431610536914116</v>
      </c>
      <c r="O415" s="105"/>
      <c r="P415" s="105"/>
      <c r="R415" s="107" t="s">
        <v>401</v>
      </c>
      <c r="S415" s="105">
        <f>100*_xlfn.STDEV.P(S395:S412)/AVERAGE(S395:S412)</f>
        <v>2.4438959876737618</v>
      </c>
      <c r="T415" s="105">
        <f>100*_xlfn.STDEV.P(T395:T412)/AVERAGE(T395:T412)</f>
        <v>1.7614151996361302</v>
      </c>
      <c r="V415" s="105">
        <f>100*_xlfn.STDEV.P(V395:V412)/AVERAGE(V395:V412)</f>
        <v>2.5710260594753249</v>
      </c>
      <c r="W415" s="105"/>
      <c r="Z415" s="107" t="s">
        <v>401</v>
      </c>
      <c r="AA415" s="105">
        <f>100*_xlfn.STDEV.P(AA395:AA412)/AVERAGE(AA395:AA412)</f>
        <v>2.7197427252368116</v>
      </c>
      <c r="AB415" s="105">
        <f>100*_xlfn.STDEV.P(AB395:AB412)/AVERAGE(AB395:AB412)</f>
        <v>1.0868011246310774</v>
      </c>
      <c r="AD415" s="105">
        <f>100*_xlfn.STDEV.P(AD395:AD412)/AVERAGE(AD395:AD412)</f>
        <v>2.8919438318820059</v>
      </c>
    </row>
    <row r="416" spans="1:30" x14ac:dyDescent="0.2">
      <c r="B416" s="111" t="s">
        <v>553</v>
      </c>
      <c r="J416" s="111" t="s">
        <v>553</v>
      </c>
      <c r="R416" s="111" t="s">
        <v>553</v>
      </c>
      <c r="Z416" s="111" t="s">
        <v>553</v>
      </c>
    </row>
    <row r="417" spans="1:30" x14ac:dyDescent="0.2">
      <c r="B417" s="116" t="s">
        <v>651</v>
      </c>
      <c r="J417" s="116" t="s">
        <v>651</v>
      </c>
      <c r="R417" s="116" t="s">
        <v>651</v>
      </c>
      <c r="Z417" s="116" t="s">
        <v>651</v>
      </c>
    </row>
    <row r="418" spans="1:30" x14ac:dyDescent="0.2">
      <c r="B418" s="109" t="s">
        <v>420</v>
      </c>
      <c r="J418" s="109" t="s">
        <v>420</v>
      </c>
      <c r="R418" s="109" t="s">
        <v>420</v>
      </c>
      <c r="Z418" s="109" t="s">
        <v>420</v>
      </c>
    </row>
    <row r="420" spans="1:30" x14ac:dyDescent="0.2">
      <c r="B420" s="110"/>
      <c r="C420" s="101" t="s">
        <v>18</v>
      </c>
      <c r="D420" s="101" t="s">
        <v>337</v>
      </c>
      <c r="E420" s="101" t="s">
        <v>337</v>
      </c>
      <c r="F420" s="101" t="s">
        <v>18</v>
      </c>
      <c r="K420" s="101" t="s">
        <v>19</v>
      </c>
      <c r="L420" s="101" t="s">
        <v>340</v>
      </c>
      <c r="M420" s="101" t="s">
        <v>340</v>
      </c>
      <c r="N420" s="101" t="s">
        <v>19</v>
      </c>
      <c r="S420" s="101" t="s">
        <v>20</v>
      </c>
      <c r="T420" s="101" t="s">
        <v>341</v>
      </c>
      <c r="U420" s="101" t="s">
        <v>341</v>
      </c>
      <c r="V420" s="101" t="s">
        <v>20</v>
      </c>
      <c r="AA420" s="101" t="s">
        <v>21</v>
      </c>
      <c r="AB420" s="101" t="s">
        <v>342</v>
      </c>
      <c r="AC420" s="101" t="s">
        <v>342</v>
      </c>
      <c r="AD420" s="101" t="s">
        <v>21</v>
      </c>
    </row>
    <row r="421" spans="1:30" x14ac:dyDescent="0.2">
      <c r="B421" s="110" t="s">
        <v>254</v>
      </c>
      <c r="C421" s="110" t="s">
        <v>343</v>
      </c>
      <c r="D421" s="101" t="s">
        <v>343</v>
      </c>
      <c r="E421" s="101" t="s">
        <v>344</v>
      </c>
      <c r="F421" s="101" t="s">
        <v>344</v>
      </c>
      <c r="J421" s="110" t="s">
        <v>254</v>
      </c>
      <c r="K421" s="101" t="s">
        <v>343</v>
      </c>
      <c r="L421" s="101" t="s">
        <v>343</v>
      </c>
      <c r="M421" s="101" t="s">
        <v>344</v>
      </c>
      <c r="N421" s="101" t="s">
        <v>344</v>
      </c>
      <c r="R421" s="110" t="s">
        <v>254</v>
      </c>
      <c r="S421" s="110" t="s">
        <v>343</v>
      </c>
      <c r="T421" s="110" t="s">
        <v>343</v>
      </c>
      <c r="U421" s="101" t="s">
        <v>344</v>
      </c>
      <c r="V421" s="101" t="s">
        <v>344</v>
      </c>
      <c r="Z421" s="110" t="s">
        <v>254</v>
      </c>
      <c r="AA421" s="110" t="s">
        <v>343</v>
      </c>
      <c r="AB421" s="110" t="s">
        <v>343</v>
      </c>
      <c r="AC421" s="101" t="s">
        <v>344</v>
      </c>
      <c r="AD421" s="101" t="s">
        <v>344</v>
      </c>
    </row>
    <row r="422" spans="1:30" x14ac:dyDescent="0.2">
      <c r="A422" s="99">
        <v>1</v>
      </c>
      <c r="B422" s="110" t="s">
        <v>554</v>
      </c>
      <c r="C422" s="110">
        <v>74100</v>
      </c>
      <c r="D422" s="110">
        <v>194000</v>
      </c>
      <c r="E422" s="99">
        <v>0.125</v>
      </c>
      <c r="F422" s="104">
        <f t="shared" ref="F422:F439" si="76">C422/D422*E422</f>
        <v>4.7744845360824739E-2</v>
      </c>
      <c r="J422" s="110" t="s">
        <v>554</v>
      </c>
      <c r="K422" s="110">
        <v>32000</v>
      </c>
      <c r="L422" s="110">
        <v>177000</v>
      </c>
      <c r="M422" s="101">
        <v>0.05</v>
      </c>
      <c r="N422" s="104">
        <f t="shared" ref="N422:N439" si="77">K422/L422*M422</f>
        <v>9.0395480225988704E-3</v>
      </c>
      <c r="O422" s="104"/>
      <c r="P422" s="104"/>
      <c r="R422" s="110" t="s">
        <v>554</v>
      </c>
      <c r="S422" s="110">
        <v>957000</v>
      </c>
      <c r="T422" s="110">
        <v>2910000</v>
      </c>
      <c r="U422" s="101">
        <v>1.5</v>
      </c>
      <c r="V422" s="104">
        <f t="shared" ref="V422:V439" si="78">S422/T422*U422</f>
        <v>0.49329896907216497</v>
      </c>
      <c r="W422" s="104"/>
      <c r="Z422" s="110" t="s">
        <v>554</v>
      </c>
      <c r="AA422" s="110">
        <v>247000</v>
      </c>
      <c r="AB422" s="110">
        <v>799000</v>
      </c>
      <c r="AC422" s="101">
        <v>0.5</v>
      </c>
      <c r="AD422" s="104">
        <f t="shared" ref="AD422:AD439" si="79">AA422/AB422*AC422</f>
        <v>0.15456821026282855</v>
      </c>
    </row>
    <row r="423" spans="1:30" x14ac:dyDescent="0.2">
      <c r="A423" s="99">
        <v>1</v>
      </c>
      <c r="B423" s="110" t="s">
        <v>555</v>
      </c>
      <c r="C423" s="110">
        <v>80400</v>
      </c>
      <c r="D423" s="110">
        <v>195000</v>
      </c>
      <c r="E423" s="99">
        <v>0.125</v>
      </c>
      <c r="F423" s="104">
        <f t="shared" si="76"/>
        <v>5.153846153846154E-2</v>
      </c>
      <c r="J423" s="110" t="s">
        <v>555</v>
      </c>
      <c r="K423" s="110">
        <v>33400</v>
      </c>
      <c r="L423" s="110">
        <v>188000</v>
      </c>
      <c r="M423" s="101">
        <v>0.05</v>
      </c>
      <c r="N423" s="104">
        <f t="shared" si="77"/>
        <v>8.8829787234042563E-3</v>
      </c>
      <c r="O423" s="104"/>
      <c r="P423" s="104"/>
      <c r="R423" s="110" t="s">
        <v>555</v>
      </c>
      <c r="S423" s="110">
        <v>930000</v>
      </c>
      <c r="T423" s="110">
        <v>2960000</v>
      </c>
      <c r="U423" s="101">
        <v>1.5</v>
      </c>
      <c r="V423" s="104">
        <f t="shared" si="78"/>
        <v>0.47128378378378377</v>
      </c>
      <c r="W423" s="104"/>
      <c r="Z423" s="110" t="s">
        <v>555</v>
      </c>
      <c r="AA423" s="110">
        <v>250000</v>
      </c>
      <c r="AB423" s="110">
        <v>814000</v>
      </c>
      <c r="AC423" s="101">
        <v>0.5</v>
      </c>
      <c r="AD423" s="104">
        <f t="shared" si="79"/>
        <v>0.15356265356265356</v>
      </c>
    </row>
    <row r="424" spans="1:30" x14ac:dyDescent="0.2">
      <c r="A424" s="99">
        <v>1</v>
      </c>
      <c r="B424" s="110" t="s">
        <v>556</v>
      </c>
      <c r="C424" s="110">
        <v>82400</v>
      </c>
      <c r="D424" s="110">
        <v>196000</v>
      </c>
      <c r="E424" s="99">
        <v>0.125</v>
      </c>
      <c r="F424" s="104">
        <f t="shared" si="76"/>
        <v>5.2551020408163264E-2</v>
      </c>
      <c r="J424" s="110" t="s">
        <v>556</v>
      </c>
      <c r="K424" s="110">
        <v>34000</v>
      </c>
      <c r="L424" s="110">
        <v>182000</v>
      </c>
      <c r="M424" s="101">
        <v>0.05</v>
      </c>
      <c r="N424" s="104">
        <f t="shared" si="77"/>
        <v>9.3406593406593404E-3</v>
      </c>
      <c r="O424" s="104"/>
      <c r="P424" s="104"/>
      <c r="R424" s="110" t="s">
        <v>556</v>
      </c>
      <c r="S424" s="110">
        <v>926000</v>
      </c>
      <c r="T424" s="110">
        <v>2960000</v>
      </c>
      <c r="U424" s="101">
        <v>1.5</v>
      </c>
      <c r="V424" s="104">
        <f t="shared" si="78"/>
        <v>0.46925675675675682</v>
      </c>
      <c r="W424" s="104"/>
      <c r="Z424" s="110" t="s">
        <v>556</v>
      </c>
      <c r="AA424" s="110">
        <v>251000</v>
      </c>
      <c r="AB424" s="110">
        <v>807000</v>
      </c>
      <c r="AC424" s="101">
        <v>0.5</v>
      </c>
      <c r="AD424" s="104">
        <f t="shared" si="79"/>
        <v>0.15551425030978935</v>
      </c>
    </row>
    <row r="425" spans="1:30" x14ac:dyDescent="0.2">
      <c r="A425" s="99">
        <v>1</v>
      </c>
      <c r="B425" s="110" t="s">
        <v>557</v>
      </c>
      <c r="C425" s="110">
        <v>81200</v>
      </c>
      <c r="D425" s="110">
        <v>200000</v>
      </c>
      <c r="E425" s="99">
        <v>0.125</v>
      </c>
      <c r="F425" s="104">
        <f t="shared" si="76"/>
        <v>5.0750000000000003E-2</v>
      </c>
      <c r="J425" s="110" t="s">
        <v>557</v>
      </c>
      <c r="K425" s="110">
        <v>31600</v>
      </c>
      <c r="L425" s="110">
        <v>181000</v>
      </c>
      <c r="M425" s="101">
        <v>0.05</v>
      </c>
      <c r="N425" s="104">
        <f t="shared" si="77"/>
        <v>8.7292817679558016E-3</v>
      </c>
      <c r="O425" s="104"/>
      <c r="P425" s="104"/>
      <c r="R425" s="110" t="s">
        <v>557</v>
      </c>
      <c r="S425" s="110">
        <v>883000</v>
      </c>
      <c r="T425" s="110">
        <v>2950000</v>
      </c>
      <c r="U425" s="101">
        <v>1.5</v>
      </c>
      <c r="V425" s="104">
        <f t="shared" si="78"/>
        <v>0.4489830508474576</v>
      </c>
      <c r="W425" s="104"/>
      <c r="Z425" s="110" t="s">
        <v>557</v>
      </c>
      <c r="AA425" s="110">
        <v>230000</v>
      </c>
      <c r="AB425" s="110">
        <v>805000</v>
      </c>
      <c r="AC425" s="101">
        <v>0.5</v>
      </c>
      <c r="AD425" s="104">
        <f t="shared" si="79"/>
        <v>0.14285714285714285</v>
      </c>
    </row>
    <row r="426" spans="1:30" x14ac:dyDescent="0.2">
      <c r="A426" s="99">
        <v>1</v>
      </c>
      <c r="B426" s="110" t="s">
        <v>558</v>
      </c>
      <c r="C426" s="110">
        <v>81600</v>
      </c>
      <c r="D426" s="110">
        <v>199000</v>
      </c>
      <c r="E426" s="99">
        <v>0.125</v>
      </c>
      <c r="F426" s="104">
        <f t="shared" si="76"/>
        <v>5.1256281407035177E-2</v>
      </c>
      <c r="J426" s="110" t="s">
        <v>558</v>
      </c>
      <c r="K426" s="110">
        <v>32000</v>
      </c>
      <c r="L426" s="110">
        <v>184000</v>
      </c>
      <c r="M426" s="101">
        <v>0.05</v>
      </c>
      <c r="N426" s="104">
        <f t="shared" si="77"/>
        <v>8.6956521739130436E-3</v>
      </c>
      <c r="O426" s="104"/>
      <c r="P426" s="104"/>
      <c r="R426" s="110" t="s">
        <v>558</v>
      </c>
      <c r="S426" s="110">
        <v>928000</v>
      </c>
      <c r="T426" s="110">
        <v>2970000</v>
      </c>
      <c r="U426" s="101">
        <v>1.5</v>
      </c>
      <c r="V426" s="104">
        <f t="shared" si="78"/>
        <v>0.46868686868686865</v>
      </c>
      <c r="W426" s="104"/>
      <c r="Z426" s="110" t="s">
        <v>558</v>
      </c>
      <c r="AA426" s="110">
        <v>240000</v>
      </c>
      <c r="AB426" s="110">
        <v>786000</v>
      </c>
      <c r="AC426" s="101">
        <v>0.5</v>
      </c>
      <c r="AD426" s="104">
        <f t="shared" si="79"/>
        <v>0.15267175572519084</v>
      </c>
    </row>
    <row r="427" spans="1:30" x14ac:dyDescent="0.2">
      <c r="A427" s="99">
        <v>1</v>
      </c>
      <c r="B427" s="110" t="s">
        <v>559</v>
      </c>
      <c r="C427" s="110">
        <v>80900</v>
      </c>
      <c r="D427" s="110">
        <v>201000</v>
      </c>
      <c r="E427" s="99">
        <v>0.125</v>
      </c>
      <c r="F427" s="104">
        <f t="shared" si="76"/>
        <v>5.0310945273631842E-2</v>
      </c>
      <c r="J427" s="110" t="s">
        <v>559</v>
      </c>
      <c r="K427" s="110">
        <v>32300</v>
      </c>
      <c r="L427" s="110">
        <v>186000</v>
      </c>
      <c r="M427" s="101">
        <v>0.05</v>
      </c>
      <c r="N427" s="104">
        <f t="shared" si="77"/>
        <v>8.6827956989247307E-3</v>
      </c>
      <c r="O427" s="104"/>
      <c r="P427" s="104"/>
      <c r="R427" s="110" t="s">
        <v>559</v>
      </c>
      <c r="S427" s="110">
        <v>886000</v>
      </c>
      <c r="T427" s="110">
        <v>2810000</v>
      </c>
      <c r="U427" s="101">
        <v>1.5</v>
      </c>
      <c r="V427" s="104">
        <f t="shared" si="78"/>
        <v>0.47295373665480428</v>
      </c>
      <c r="W427" s="104"/>
      <c r="Z427" s="110" t="s">
        <v>559</v>
      </c>
      <c r="AA427" s="110">
        <v>235000</v>
      </c>
      <c r="AB427" s="110">
        <v>786000</v>
      </c>
      <c r="AC427" s="101">
        <v>0.5</v>
      </c>
      <c r="AD427" s="104">
        <f t="shared" si="79"/>
        <v>0.14949109414758269</v>
      </c>
    </row>
    <row r="428" spans="1:30" x14ac:dyDescent="0.2">
      <c r="A428" s="99">
        <v>2</v>
      </c>
      <c r="B428" s="110" t="s">
        <v>560</v>
      </c>
      <c r="C428" s="110">
        <v>78500</v>
      </c>
      <c r="D428" s="110">
        <v>193000</v>
      </c>
      <c r="E428" s="99">
        <v>0.125</v>
      </c>
      <c r="F428" s="104">
        <f t="shared" si="76"/>
        <v>5.0841968911917099E-2</v>
      </c>
      <c r="J428" s="110" t="s">
        <v>560</v>
      </c>
      <c r="K428" s="110">
        <v>32500</v>
      </c>
      <c r="L428" s="110">
        <v>174000</v>
      </c>
      <c r="M428" s="101">
        <v>0.05</v>
      </c>
      <c r="N428" s="104">
        <f t="shared" si="77"/>
        <v>9.3390804597701157E-3</v>
      </c>
      <c r="O428" s="104"/>
      <c r="P428" s="104"/>
      <c r="R428" s="110" t="s">
        <v>560</v>
      </c>
      <c r="S428" s="110">
        <v>932000</v>
      </c>
      <c r="T428" s="110">
        <v>2890000</v>
      </c>
      <c r="U428" s="101">
        <v>1.5</v>
      </c>
      <c r="V428" s="104">
        <f t="shared" si="78"/>
        <v>0.48373702422145326</v>
      </c>
      <c r="W428" s="104"/>
      <c r="Z428" s="110" t="s">
        <v>560</v>
      </c>
      <c r="AA428" s="110">
        <v>233000</v>
      </c>
      <c r="AB428" s="110">
        <v>794000</v>
      </c>
      <c r="AC428" s="101">
        <v>0.5</v>
      </c>
      <c r="AD428" s="104">
        <f t="shared" si="79"/>
        <v>0.14672544080604533</v>
      </c>
    </row>
    <row r="429" spans="1:30" x14ac:dyDescent="0.2">
      <c r="A429" s="99">
        <v>2</v>
      </c>
      <c r="B429" s="110" t="s">
        <v>561</v>
      </c>
      <c r="C429" s="110">
        <v>81200</v>
      </c>
      <c r="D429" s="110">
        <v>197000</v>
      </c>
      <c r="E429" s="99">
        <v>0.125</v>
      </c>
      <c r="F429" s="104">
        <f t="shared" si="76"/>
        <v>5.1522842639593912E-2</v>
      </c>
      <c r="J429" s="110" t="s">
        <v>561</v>
      </c>
      <c r="K429" s="110">
        <v>33200</v>
      </c>
      <c r="L429" s="110">
        <v>182000</v>
      </c>
      <c r="M429" s="101">
        <v>0.05</v>
      </c>
      <c r="N429" s="104">
        <f t="shared" si="77"/>
        <v>9.1208791208791211E-3</v>
      </c>
      <c r="O429" s="104"/>
      <c r="P429" s="104"/>
      <c r="R429" s="110" t="s">
        <v>561</v>
      </c>
      <c r="S429" s="110">
        <v>927000</v>
      </c>
      <c r="T429" s="110">
        <v>3040000</v>
      </c>
      <c r="U429" s="101">
        <v>1.5</v>
      </c>
      <c r="V429" s="104">
        <f t="shared" si="78"/>
        <v>0.45740131578947374</v>
      </c>
      <c r="W429" s="104"/>
      <c r="Z429" s="110" t="s">
        <v>561</v>
      </c>
      <c r="AA429" s="110">
        <v>243000</v>
      </c>
      <c r="AB429" s="110">
        <v>806000</v>
      </c>
      <c r="AC429" s="101">
        <v>0.5</v>
      </c>
      <c r="AD429" s="104">
        <f t="shared" si="79"/>
        <v>0.15074441687344914</v>
      </c>
    </row>
    <row r="430" spans="1:30" x14ac:dyDescent="0.2">
      <c r="A430" s="99">
        <v>2</v>
      </c>
      <c r="B430" s="110" t="s">
        <v>562</v>
      </c>
      <c r="C430" s="110">
        <v>82100</v>
      </c>
      <c r="D430" s="110">
        <v>195000</v>
      </c>
      <c r="E430" s="99">
        <v>0.125</v>
      </c>
      <c r="F430" s="104">
        <f t="shared" si="76"/>
        <v>5.2628205128205131E-2</v>
      </c>
      <c r="J430" s="110" t="s">
        <v>562</v>
      </c>
      <c r="K430" s="110">
        <v>32900</v>
      </c>
      <c r="L430" s="110">
        <v>183000</v>
      </c>
      <c r="M430" s="101">
        <v>0.05</v>
      </c>
      <c r="N430" s="104">
        <f t="shared" si="77"/>
        <v>8.9890710382513669E-3</v>
      </c>
      <c r="O430" s="104"/>
      <c r="P430" s="104"/>
      <c r="R430" s="110" t="s">
        <v>562</v>
      </c>
      <c r="S430" s="110">
        <v>946000</v>
      </c>
      <c r="T430" s="110">
        <v>3020000</v>
      </c>
      <c r="U430" s="101">
        <v>1.5</v>
      </c>
      <c r="V430" s="104">
        <f t="shared" si="78"/>
        <v>0.46986754966887417</v>
      </c>
      <c r="W430" s="104"/>
      <c r="Z430" s="110" t="s">
        <v>562</v>
      </c>
      <c r="AA430" s="110">
        <v>238000</v>
      </c>
      <c r="AB430" s="110">
        <v>799000</v>
      </c>
      <c r="AC430" s="101">
        <v>0.5</v>
      </c>
      <c r="AD430" s="104">
        <f t="shared" si="79"/>
        <v>0.14893617021276595</v>
      </c>
    </row>
    <row r="431" spans="1:30" x14ac:dyDescent="0.2">
      <c r="A431" s="99">
        <v>2</v>
      </c>
      <c r="B431" s="110" t="s">
        <v>563</v>
      </c>
      <c r="C431" s="110">
        <v>75900</v>
      </c>
      <c r="D431" s="110">
        <v>199000</v>
      </c>
      <c r="E431" s="99">
        <v>0.125</v>
      </c>
      <c r="F431" s="104">
        <f t="shared" si="76"/>
        <v>4.7675879396984921E-2</v>
      </c>
      <c r="J431" s="110" t="s">
        <v>563</v>
      </c>
      <c r="K431" s="110">
        <v>29800</v>
      </c>
      <c r="L431" s="110">
        <v>175000</v>
      </c>
      <c r="M431" s="101">
        <v>0.05</v>
      </c>
      <c r="N431" s="104">
        <f t="shared" si="77"/>
        <v>8.5142857142857156E-3</v>
      </c>
      <c r="O431" s="104"/>
      <c r="P431" s="104"/>
      <c r="R431" s="110" t="s">
        <v>563</v>
      </c>
      <c r="S431" s="110">
        <v>899000</v>
      </c>
      <c r="T431" s="110">
        <v>2920000</v>
      </c>
      <c r="U431" s="101">
        <v>1.5</v>
      </c>
      <c r="V431" s="104">
        <f t="shared" si="78"/>
        <v>0.46181506849315068</v>
      </c>
      <c r="W431" s="104"/>
      <c r="Z431" s="110" t="s">
        <v>563</v>
      </c>
      <c r="AA431" s="110">
        <v>228000</v>
      </c>
      <c r="AB431" s="110">
        <v>776000</v>
      </c>
      <c r="AC431" s="101">
        <v>0.5</v>
      </c>
      <c r="AD431" s="104">
        <f t="shared" si="79"/>
        <v>0.14690721649484537</v>
      </c>
    </row>
    <row r="432" spans="1:30" x14ac:dyDescent="0.2">
      <c r="A432" s="99">
        <v>2</v>
      </c>
      <c r="B432" s="110" t="s">
        <v>564</v>
      </c>
      <c r="C432" s="110">
        <v>80700</v>
      </c>
      <c r="D432" s="110">
        <v>195000</v>
      </c>
      <c r="E432" s="99">
        <v>0.125</v>
      </c>
      <c r="F432" s="104">
        <f t="shared" si="76"/>
        <v>5.1730769230769233E-2</v>
      </c>
      <c r="J432" s="110" t="s">
        <v>564</v>
      </c>
      <c r="K432" s="110">
        <v>32900</v>
      </c>
      <c r="L432" s="110">
        <v>187000</v>
      </c>
      <c r="M432" s="101">
        <v>0.05</v>
      </c>
      <c r="N432" s="104">
        <f t="shared" si="77"/>
        <v>8.7967914438502673E-3</v>
      </c>
      <c r="O432" s="104"/>
      <c r="P432" s="104"/>
      <c r="R432" s="110" t="s">
        <v>564</v>
      </c>
      <c r="S432" s="110">
        <v>927000</v>
      </c>
      <c r="T432" s="110">
        <v>2950000</v>
      </c>
      <c r="U432" s="101">
        <v>1.5</v>
      </c>
      <c r="V432" s="104">
        <f t="shared" si="78"/>
        <v>0.47135593220338978</v>
      </c>
      <c r="W432" s="104"/>
      <c r="Z432" s="110" t="s">
        <v>564</v>
      </c>
      <c r="AA432" s="110">
        <v>238000</v>
      </c>
      <c r="AB432" s="110">
        <v>765000</v>
      </c>
      <c r="AC432" s="101">
        <v>0.5</v>
      </c>
      <c r="AD432" s="104">
        <f t="shared" si="79"/>
        <v>0.15555555555555556</v>
      </c>
    </row>
    <row r="433" spans="1:30" x14ac:dyDescent="0.2">
      <c r="A433" s="99">
        <v>2</v>
      </c>
      <c r="B433" s="110" t="s">
        <v>565</v>
      </c>
      <c r="C433" s="110">
        <v>78900</v>
      </c>
      <c r="D433" s="110">
        <v>203000</v>
      </c>
      <c r="E433" s="99">
        <v>0.125</v>
      </c>
      <c r="F433" s="104">
        <f t="shared" si="76"/>
        <v>4.8583743842364531E-2</v>
      </c>
      <c r="J433" s="110" t="s">
        <v>565</v>
      </c>
      <c r="K433" s="110">
        <v>30300</v>
      </c>
      <c r="L433" s="110">
        <v>184000</v>
      </c>
      <c r="M433" s="101">
        <v>0.05</v>
      </c>
      <c r="N433" s="104">
        <f t="shared" si="77"/>
        <v>8.233695652173913E-3</v>
      </c>
      <c r="O433" s="104"/>
      <c r="P433" s="104"/>
      <c r="R433" s="110" t="s">
        <v>565</v>
      </c>
      <c r="S433" s="110">
        <v>907000</v>
      </c>
      <c r="T433" s="110">
        <v>2940000</v>
      </c>
      <c r="U433" s="101">
        <v>1.5</v>
      </c>
      <c r="V433" s="104">
        <f t="shared" si="78"/>
        <v>0.46275510204081632</v>
      </c>
      <c r="W433" s="104"/>
      <c r="Z433" s="110" t="s">
        <v>565</v>
      </c>
      <c r="AA433" s="110">
        <v>233000</v>
      </c>
      <c r="AB433" s="110">
        <v>775000</v>
      </c>
      <c r="AC433" s="101">
        <v>0.5</v>
      </c>
      <c r="AD433" s="104">
        <f t="shared" si="79"/>
        <v>0.1503225806451613</v>
      </c>
    </row>
    <row r="434" spans="1:30" x14ac:dyDescent="0.2">
      <c r="A434" s="99">
        <v>3</v>
      </c>
      <c r="B434" s="110" t="s">
        <v>566</v>
      </c>
      <c r="C434" s="110">
        <v>79100</v>
      </c>
      <c r="D434" s="110">
        <v>191000</v>
      </c>
      <c r="E434" s="99">
        <v>0.125</v>
      </c>
      <c r="F434" s="104">
        <f t="shared" si="76"/>
        <v>5.176701570680628E-2</v>
      </c>
      <c r="J434" s="110" t="s">
        <v>566</v>
      </c>
      <c r="K434" s="110">
        <v>33200</v>
      </c>
      <c r="L434" s="110">
        <v>182000</v>
      </c>
      <c r="M434" s="101">
        <v>0.05</v>
      </c>
      <c r="N434" s="104">
        <f t="shared" si="77"/>
        <v>9.1208791208791211E-3</v>
      </c>
      <c r="O434" s="104"/>
      <c r="P434" s="104"/>
      <c r="R434" s="110" t="s">
        <v>566</v>
      </c>
      <c r="S434" s="110">
        <v>946000</v>
      </c>
      <c r="T434" s="110">
        <v>2960000</v>
      </c>
      <c r="U434" s="101">
        <v>1.5</v>
      </c>
      <c r="V434" s="104">
        <f t="shared" si="78"/>
        <v>0.47939189189189191</v>
      </c>
      <c r="W434" s="104"/>
      <c r="Z434" s="110" t="s">
        <v>566</v>
      </c>
      <c r="AA434" s="110">
        <v>253000</v>
      </c>
      <c r="AB434" s="110">
        <v>806000</v>
      </c>
      <c r="AC434" s="101">
        <v>0.5</v>
      </c>
      <c r="AD434" s="104">
        <f t="shared" si="79"/>
        <v>0.15694789081885857</v>
      </c>
    </row>
    <row r="435" spans="1:30" x14ac:dyDescent="0.2">
      <c r="A435" s="99">
        <v>3</v>
      </c>
      <c r="B435" s="110" t="s">
        <v>567</v>
      </c>
      <c r="C435" s="110">
        <v>80200</v>
      </c>
      <c r="D435" s="110">
        <v>195000</v>
      </c>
      <c r="E435" s="99">
        <v>0.125</v>
      </c>
      <c r="F435" s="104">
        <f t="shared" si="76"/>
        <v>5.1410256410256414E-2</v>
      </c>
      <c r="J435" s="110" t="s">
        <v>567</v>
      </c>
      <c r="K435" s="110">
        <v>33300</v>
      </c>
      <c r="L435" s="110">
        <v>183000</v>
      </c>
      <c r="M435" s="101">
        <v>0.05</v>
      </c>
      <c r="N435" s="104">
        <f t="shared" si="77"/>
        <v>9.0983606557377052E-3</v>
      </c>
      <c r="O435" s="104"/>
      <c r="P435" s="104"/>
      <c r="R435" s="110" t="s">
        <v>567</v>
      </c>
      <c r="S435" s="110">
        <v>925000</v>
      </c>
      <c r="T435" s="110">
        <v>2990000</v>
      </c>
      <c r="U435" s="101">
        <v>1.5</v>
      </c>
      <c r="V435" s="104">
        <f t="shared" si="78"/>
        <v>0.46404682274247494</v>
      </c>
      <c r="W435" s="104"/>
      <c r="Z435" s="110" t="s">
        <v>567</v>
      </c>
      <c r="AA435" s="110">
        <v>243000</v>
      </c>
      <c r="AB435" s="110">
        <v>780000</v>
      </c>
      <c r="AC435" s="101">
        <v>0.5</v>
      </c>
      <c r="AD435" s="104">
        <f t="shared" si="79"/>
        <v>0.15576923076923077</v>
      </c>
    </row>
    <row r="436" spans="1:30" x14ac:dyDescent="0.2">
      <c r="A436" s="99">
        <v>3</v>
      </c>
      <c r="B436" s="110" t="s">
        <v>568</v>
      </c>
      <c r="C436" s="110">
        <v>78300</v>
      </c>
      <c r="D436" s="110">
        <v>198000</v>
      </c>
      <c r="E436" s="99">
        <v>0.125</v>
      </c>
      <c r="F436" s="104">
        <f t="shared" si="76"/>
        <v>4.9431818181818181E-2</v>
      </c>
      <c r="J436" s="110" t="s">
        <v>568</v>
      </c>
      <c r="K436" s="110">
        <v>31800</v>
      </c>
      <c r="L436" s="110">
        <v>180000</v>
      </c>
      <c r="M436" s="101">
        <v>0.05</v>
      </c>
      <c r="N436" s="104">
        <f t="shared" si="77"/>
        <v>8.8333333333333337E-3</v>
      </c>
      <c r="O436" s="104"/>
      <c r="P436" s="104"/>
      <c r="R436" s="110" t="s">
        <v>568</v>
      </c>
      <c r="S436" s="110">
        <v>937000</v>
      </c>
      <c r="T436" s="110">
        <v>2970000</v>
      </c>
      <c r="U436" s="101">
        <v>1.5</v>
      </c>
      <c r="V436" s="104">
        <f t="shared" si="78"/>
        <v>0.47323232323232323</v>
      </c>
      <c r="W436" s="104"/>
      <c r="Z436" s="110" t="s">
        <v>568</v>
      </c>
      <c r="AA436" s="110">
        <v>242000</v>
      </c>
      <c r="AB436" s="110">
        <v>812000</v>
      </c>
      <c r="AC436" s="101">
        <v>0.5</v>
      </c>
      <c r="AD436" s="104">
        <f t="shared" si="79"/>
        <v>0.14901477832512317</v>
      </c>
    </row>
    <row r="437" spans="1:30" x14ac:dyDescent="0.2">
      <c r="A437" s="99">
        <v>3</v>
      </c>
      <c r="B437" s="110" t="s">
        <v>569</v>
      </c>
      <c r="C437" s="110">
        <v>78600</v>
      </c>
      <c r="D437" s="110">
        <v>196000</v>
      </c>
      <c r="E437" s="99">
        <v>0.125</v>
      </c>
      <c r="F437" s="104">
        <f t="shared" si="76"/>
        <v>5.0127551020408161E-2</v>
      </c>
      <c r="J437" s="110" t="s">
        <v>569</v>
      </c>
      <c r="K437" s="110">
        <v>32400</v>
      </c>
      <c r="L437" s="110">
        <v>178000</v>
      </c>
      <c r="M437" s="101">
        <v>0.05</v>
      </c>
      <c r="N437" s="104">
        <f t="shared" si="77"/>
        <v>9.1011235955056179E-3</v>
      </c>
      <c r="O437" s="104"/>
      <c r="P437" s="104"/>
      <c r="R437" s="110" t="s">
        <v>569</v>
      </c>
      <c r="S437" s="110">
        <v>912000</v>
      </c>
      <c r="T437" s="110">
        <v>2950000</v>
      </c>
      <c r="U437" s="101">
        <v>1.5</v>
      </c>
      <c r="V437" s="104">
        <f t="shared" si="78"/>
        <v>0.46372881355932205</v>
      </c>
      <c r="W437" s="104"/>
      <c r="Z437" s="110" t="s">
        <v>569</v>
      </c>
      <c r="AA437" s="110">
        <v>240000</v>
      </c>
      <c r="AB437" s="110">
        <v>805000</v>
      </c>
      <c r="AC437" s="101">
        <v>0.5</v>
      </c>
      <c r="AD437" s="104">
        <f t="shared" si="79"/>
        <v>0.14906832298136646</v>
      </c>
    </row>
    <row r="438" spans="1:30" x14ac:dyDescent="0.2">
      <c r="A438" s="99">
        <v>3</v>
      </c>
      <c r="B438" s="110" t="s">
        <v>570</v>
      </c>
      <c r="C438" s="110">
        <v>79600</v>
      </c>
      <c r="D438" s="110">
        <v>200000</v>
      </c>
      <c r="E438" s="99">
        <v>0.125</v>
      </c>
      <c r="F438" s="104">
        <f t="shared" si="76"/>
        <v>4.9750000000000003E-2</v>
      </c>
      <c r="J438" s="110" t="s">
        <v>570</v>
      </c>
      <c r="K438" s="110">
        <v>31500</v>
      </c>
      <c r="L438" s="110">
        <v>186000</v>
      </c>
      <c r="M438" s="101">
        <v>0.05</v>
      </c>
      <c r="N438" s="104">
        <f t="shared" si="77"/>
        <v>8.46774193548387E-3</v>
      </c>
      <c r="O438" s="104"/>
      <c r="P438" s="104"/>
      <c r="R438" s="110" t="s">
        <v>570</v>
      </c>
      <c r="S438" s="110">
        <v>929000</v>
      </c>
      <c r="T438" s="110">
        <v>2940000</v>
      </c>
      <c r="U438" s="101">
        <v>1.5</v>
      </c>
      <c r="V438" s="104">
        <f t="shared" si="78"/>
        <v>0.47397959183673466</v>
      </c>
      <c r="W438" s="104"/>
      <c r="Z438" s="110" t="s">
        <v>570</v>
      </c>
      <c r="AA438" s="110">
        <v>241000</v>
      </c>
      <c r="AB438" s="110">
        <v>785000</v>
      </c>
      <c r="AC438" s="101">
        <v>0.5</v>
      </c>
      <c r="AD438" s="104">
        <f t="shared" si="79"/>
        <v>0.15350318471337579</v>
      </c>
    </row>
    <row r="439" spans="1:30" x14ac:dyDescent="0.2">
      <c r="A439" s="99">
        <v>3</v>
      </c>
      <c r="B439" s="110" t="s">
        <v>571</v>
      </c>
      <c r="C439" s="110">
        <v>81400</v>
      </c>
      <c r="D439" s="110">
        <v>200000</v>
      </c>
      <c r="E439" s="99">
        <v>0.125</v>
      </c>
      <c r="F439" s="104">
        <f t="shared" si="76"/>
        <v>5.0874999999999997E-2</v>
      </c>
      <c r="J439" s="110" t="s">
        <v>571</v>
      </c>
      <c r="K439" s="110">
        <v>32100</v>
      </c>
      <c r="L439" s="110">
        <v>179000</v>
      </c>
      <c r="M439" s="101">
        <v>0.05</v>
      </c>
      <c r="N439" s="104">
        <f t="shared" si="77"/>
        <v>8.9664804469273742E-3</v>
      </c>
      <c r="O439" s="104"/>
      <c r="P439" s="104"/>
      <c r="R439" s="110" t="s">
        <v>571</v>
      </c>
      <c r="S439" s="110">
        <v>913000</v>
      </c>
      <c r="T439" s="110">
        <v>2930000</v>
      </c>
      <c r="U439" s="101">
        <v>1.5</v>
      </c>
      <c r="V439" s="104">
        <f t="shared" si="78"/>
        <v>0.46740614334470992</v>
      </c>
      <c r="W439" s="104"/>
      <c r="Z439" s="110" t="s">
        <v>571</v>
      </c>
      <c r="AA439" s="110">
        <v>243000</v>
      </c>
      <c r="AB439" s="110">
        <v>784000</v>
      </c>
      <c r="AC439" s="101">
        <v>0.5</v>
      </c>
      <c r="AD439" s="104">
        <f t="shared" si="79"/>
        <v>0.15497448979591838</v>
      </c>
    </row>
    <row r="440" spans="1:30" x14ac:dyDescent="0.2">
      <c r="B440" s="102" t="s">
        <v>399</v>
      </c>
      <c r="C440" s="104">
        <f>AVERAGE(C422:C439)</f>
        <v>79727.777777777781</v>
      </c>
      <c r="D440" s="104">
        <f>AVERAGE(D422:D439)</f>
        <v>197055.55555555556</v>
      </c>
      <c r="F440" s="104">
        <f>AVERAGE(F422:F439)</f>
        <v>5.0583144692068913E-2</v>
      </c>
      <c r="J440" s="102" t="s">
        <v>399</v>
      </c>
      <c r="K440" s="104">
        <f>AVERAGE(K422:K439)</f>
        <v>32288.888888888891</v>
      </c>
      <c r="L440" s="104">
        <f>AVERAGE(L422:L439)</f>
        <v>181722.22222222222</v>
      </c>
      <c r="N440" s="104">
        <f>AVERAGE(N422:N439)</f>
        <v>8.8862576802518634E-3</v>
      </c>
      <c r="O440" s="104"/>
      <c r="P440" s="104"/>
      <c r="R440" s="102" t="s">
        <v>399</v>
      </c>
      <c r="S440" s="104">
        <f>AVERAGE(S422:S439)</f>
        <v>922777.77777777775</v>
      </c>
      <c r="T440" s="104">
        <f>AVERAGE(T422:T439)</f>
        <v>2947777.777777778</v>
      </c>
      <c r="V440" s="104">
        <f>AVERAGE(V422:V439)</f>
        <v>0.46962115249035841</v>
      </c>
      <c r="W440" s="104"/>
      <c r="Z440" s="102" t="s">
        <v>399</v>
      </c>
      <c r="AA440" s="104">
        <f>AVERAGE(AA422:AA439)</f>
        <v>240444.44444444444</v>
      </c>
      <c r="AB440" s="104">
        <f>AVERAGE(AB422:AB439)</f>
        <v>793555.5555555555</v>
      </c>
      <c r="AD440" s="104">
        <f>AVERAGE(AD422:AD439)</f>
        <v>0.15150746582538244</v>
      </c>
    </row>
    <row r="441" spans="1:30" x14ac:dyDescent="0.2">
      <c r="B441" s="102" t="s">
        <v>400</v>
      </c>
      <c r="C441" s="104">
        <f>_xlfn.STDEV.P(C422:C439)</f>
        <v>2090.137038451348</v>
      </c>
      <c r="D441" s="104">
        <f>_xlfn.STDEV.P(D422:D439)</f>
        <v>3045.4377941479434</v>
      </c>
      <c r="F441" s="104">
        <f>_xlfn.STDEV.P(F422:F439)</f>
        <v>1.4277678478201994E-3</v>
      </c>
      <c r="J441" s="102" t="s">
        <v>400</v>
      </c>
      <c r="K441" s="104">
        <f>_xlfn.STDEV.P(K422:K439)</f>
        <v>1036.4945671127857</v>
      </c>
      <c r="L441" s="104">
        <f>_xlfn.STDEV.P(L422:L439)</f>
        <v>3870.1931556097293</v>
      </c>
      <c r="N441" s="104">
        <f>_xlfn.STDEV.P(N422:N439)</f>
        <v>2.8923494997178567E-4</v>
      </c>
      <c r="O441" s="104"/>
      <c r="P441" s="104"/>
      <c r="R441" s="102" t="s">
        <v>400</v>
      </c>
      <c r="S441" s="104">
        <f>_xlfn.STDEV.P(S422:S439)</f>
        <v>19245.650462595309</v>
      </c>
      <c r="T441" s="104">
        <f>_xlfn.STDEV.P(T422:T439)</f>
        <v>48253.446112463258</v>
      </c>
      <c r="V441" s="104">
        <f>_xlfn.STDEV.P(V422:V439)</f>
        <v>9.601444775408521E-3</v>
      </c>
      <c r="W441" s="104"/>
      <c r="Z441" s="102" t="s">
        <v>400</v>
      </c>
      <c r="AA441" s="104">
        <f>_xlfn.STDEV.P(AA422:AA439)</f>
        <v>6841.2330128276199</v>
      </c>
      <c r="AB441" s="104">
        <f>_xlfn.STDEV.P(AB422:AB439)</f>
        <v>13945.21910198865</v>
      </c>
      <c r="AD441" s="104">
        <f>_xlfn.STDEV.P(AD422:AD439)</f>
        <v>3.762663477577019E-3</v>
      </c>
    </row>
    <row r="442" spans="1:30" x14ac:dyDescent="0.2">
      <c r="B442" s="102" t="s">
        <v>401</v>
      </c>
      <c r="C442" s="101">
        <f>100*_xlfn.STDEV.P(C422:C439)/AVERAGE(C422:C439)</f>
        <v>2.6215919930405032</v>
      </c>
      <c r="D442" s="101">
        <f>100*_xlfn.STDEV.P(D422:D439)/AVERAGE(D422:D439)</f>
        <v>1.5454716745041721</v>
      </c>
      <c r="F442" s="101">
        <f>100*_xlfn.STDEV.P(F422:F439)/AVERAGE(F422:F439)</f>
        <v>2.8226158268963131</v>
      </c>
      <c r="J442" s="102" t="s">
        <v>401</v>
      </c>
      <c r="K442" s="101">
        <f>100*_xlfn.STDEV.P(K422:K439)/AVERAGE(K422:K439)</f>
        <v>3.2100657618771753</v>
      </c>
      <c r="L442" s="101">
        <f>100*_xlfn.STDEV.P(L422:L439)/AVERAGE(L422:L439)</f>
        <v>2.1297302598891812</v>
      </c>
      <c r="N442" s="101">
        <f>100*_xlfn.STDEV.P(N422:N439)/AVERAGE(N422:N439)</f>
        <v>3.2548566604652844</v>
      </c>
      <c r="O442" s="101"/>
      <c r="P442" s="101"/>
      <c r="R442" s="102" t="s">
        <v>401</v>
      </c>
      <c r="S442" s="101">
        <f>100*_xlfn.STDEV.P(S422:S439)/AVERAGE(S422:S439)</f>
        <v>2.0856213625931099</v>
      </c>
      <c r="T442" s="101">
        <f>100*_xlfn.STDEV.P(T422:T439)/AVERAGE(T422:T439)</f>
        <v>1.6369431398875587</v>
      </c>
      <c r="V442" s="101">
        <f>100*_xlfn.STDEV.P(V422:V439)/AVERAGE(V422:V439)</f>
        <v>2.0445085840986783</v>
      </c>
      <c r="W442" s="101"/>
      <c r="Z442" s="102" t="s">
        <v>401</v>
      </c>
      <c r="AA442" s="101">
        <f>100*_xlfn.STDEV.P(AA422:AA439)/AVERAGE(AA422:AA439)</f>
        <v>2.8452447835235017</v>
      </c>
      <c r="AB442" s="101">
        <f>100*_xlfn.STDEV.P(AB422:AB439)/AVERAGE(AB422:AB439)</f>
        <v>1.7573084838686341</v>
      </c>
      <c r="AD442" s="101">
        <f>100*_xlfn.STDEV.P(AD422:AD439)/AVERAGE(AD422:AD439)</f>
        <v>2.4834838712922687</v>
      </c>
    </row>
    <row r="443" spans="1:30" x14ac:dyDescent="0.2">
      <c r="B443" s="102"/>
      <c r="C443" s="101"/>
      <c r="D443" s="101"/>
      <c r="F443" s="101"/>
      <c r="J443" s="102"/>
      <c r="K443" s="101"/>
      <c r="L443" s="101"/>
      <c r="N443" s="101"/>
      <c r="O443" s="101"/>
      <c r="P443" s="101"/>
      <c r="R443" s="102"/>
      <c r="S443" s="101"/>
      <c r="T443" s="101"/>
      <c r="V443" s="101"/>
      <c r="W443" s="101"/>
      <c r="Z443" s="102"/>
      <c r="AA443" s="101"/>
      <c r="AB443" s="101"/>
      <c r="AD443" s="101"/>
    </row>
    <row r="444" spans="1:30" x14ac:dyDescent="0.2">
      <c r="B444" s="102"/>
      <c r="C444" s="101"/>
      <c r="D444" s="101"/>
      <c r="F444" s="101"/>
      <c r="J444" s="102"/>
      <c r="K444" s="101"/>
      <c r="L444" s="101"/>
      <c r="N444" s="101"/>
      <c r="O444" s="101"/>
      <c r="P444" s="101"/>
      <c r="R444" s="102"/>
      <c r="S444" s="101"/>
      <c r="T444" s="101"/>
      <c r="V444" s="101"/>
      <c r="W444" s="101"/>
      <c r="Z444" s="102"/>
      <c r="AA444" s="101"/>
      <c r="AB444" s="101"/>
      <c r="AD444" s="101"/>
    </row>
    <row r="445" spans="1:30" x14ac:dyDescent="0.2">
      <c r="B445" s="110"/>
      <c r="C445" s="101" t="s">
        <v>18</v>
      </c>
      <c r="D445" s="101" t="s">
        <v>337</v>
      </c>
      <c r="E445" s="101" t="s">
        <v>337</v>
      </c>
      <c r="F445" s="101" t="s">
        <v>18</v>
      </c>
      <c r="J445" s="102"/>
      <c r="K445" s="101" t="s">
        <v>19</v>
      </c>
      <c r="L445" s="101" t="s">
        <v>340</v>
      </c>
      <c r="M445" s="101" t="s">
        <v>340</v>
      </c>
      <c r="N445" s="101" t="s">
        <v>19</v>
      </c>
      <c r="O445" s="101"/>
      <c r="P445" s="101"/>
      <c r="S445" s="101" t="s">
        <v>20</v>
      </c>
      <c r="T445" s="101" t="s">
        <v>341</v>
      </c>
      <c r="U445" s="101" t="s">
        <v>341</v>
      </c>
      <c r="V445" s="101" t="s">
        <v>20</v>
      </c>
      <c r="W445" s="101"/>
      <c r="AA445" s="101" t="s">
        <v>21</v>
      </c>
      <c r="AB445" s="101" t="s">
        <v>342</v>
      </c>
      <c r="AC445" s="101" t="s">
        <v>342</v>
      </c>
      <c r="AD445" s="101" t="s">
        <v>21</v>
      </c>
    </row>
    <row r="446" spans="1:30" x14ac:dyDescent="0.2">
      <c r="B446" s="110" t="s">
        <v>254</v>
      </c>
      <c r="C446" s="110" t="s">
        <v>343</v>
      </c>
      <c r="D446" s="101" t="s">
        <v>343</v>
      </c>
      <c r="E446" s="101" t="s">
        <v>344</v>
      </c>
      <c r="F446" s="101" t="s">
        <v>344</v>
      </c>
      <c r="J446" s="110"/>
      <c r="K446" s="101" t="s">
        <v>343</v>
      </c>
      <c r="L446" s="101" t="s">
        <v>343</v>
      </c>
      <c r="M446" s="101" t="s">
        <v>344</v>
      </c>
      <c r="N446" s="101" t="s">
        <v>344</v>
      </c>
      <c r="O446" s="104"/>
      <c r="P446" s="104"/>
      <c r="R446" s="110" t="s">
        <v>254</v>
      </c>
      <c r="S446" s="110" t="s">
        <v>343</v>
      </c>
      <c r="T446" s="110" t="s">
        <v>343</v>
      </c>
      <c r="U446" s="101" t="s">
        <v>344</v>
      </c>
      <c r="V446" s="101" t="s">
        <v>344</v>
      </c>
      <c r="W446" s="104"/>
      <c r="Z446" s="110" t="s">
        <v>254</v>
      </c>
      <c r="AA446" s="110" t="s">
        <v>343</v>
      </c>
      <c r="AB446" s="110" t="s">
        <v>343</v>
      </c>
      <c r="AC446" s="101" t="s">
        <v>344</v>
      </c>
      <c r="AD446" s="101" t="s">
        <v>344</v>
      </c>
    </row>
    <row r="447" spans="1:30" x14ac:dyDescent="0.2">
      <c r="A447" s="99">
        <v>1</v>
      </c>
      <c r="B447" s="110" t="s">
        <v>572</v>
      </c>
      <c r="C447" s="110">
        <v>124000</v>
      </c>
      <c r="D447" s="110">
        <v>193000</v>
      </c>
      <c r="E447" s="99">
        <v>0.125</v>
      </c>
      <c r="F447" s="104">
        <f t="shared" ref="F447:F464" si="80">C447/D447*E447</f>
        <v>8.0310880829015538E-2</v>
      </c>
      <c r="J447" s="110" t="s">
        <v>572</v>
      </c>
      <c r="K447" s="110">
        <v>56000</v>
      </c>
      <c r="L447" s="110">
        <v>196000</v>
      </c>
      <c r="M447" s="101">
        <v>0.05</v>
      </c>
      <c r="N447" s="104">
        <f t="shared" ref="N447:N464" si="81">K447/L447*M447</f>
        <v>1.4285714285714285E-2</v>
      </c>
      <c r="O447" s="104"/>
      <c r="P447" s="104"/>
      <c r="R447" s="110" t="s">
        <v>572</v>
      </c>
      <c r="S447" s="110">
        <v>1630000</v>
      </c>
      <c r="T447" s="110">
        <v>3260000</v>
      </c>
      <c r="U447" s="101">
        <v>1.5</v>
      </c>
      <c r="V447" s="104">
        <f t="shared" ref="V447:V464" si="82">S447/T447*U447</f>
        <v>0.75</v>
      </c>
      <c r="W447" s="104"/>
      <c r="Z447" s="110" t="s">
        <v>572</v>
      </c>
      <c r="AA447" s="110">
        <v>416000</v>
      </c>
      <c r="AB447" s="110">
        <v>860000</v>
      </c>
      <c r="AC447" s="101">
        <v>0.5</v>
      </c>
      <c r="AD447" s="104">
        <f t="shared" ref="AD447:AD464" si="83">AA447/AB447*AC447</f>
        <v>0.24186046511627907</v>
      </c>
    </row>
    <row r="448" spans="1:30" x14ac:dyDescent="0.2">
      <c r="A448" s="99">
        <v>1</v>
      </c>
      <c r="B448" s="110" t="s">
        <v>573</v>
      </c>
      <c r="C448" s="110">
        <v>125000</v>
      </c>
      <c r="D448" s="110">
        <v>200000</v>
      </c>
      <c r="E448" s="99">
        <v>0.125</v>
      </c>
      <c r="F448" s="104">
        <f t="shared" si="80"/>
        <v>7.8125E-2</v>
      </c>
      <c r="J448" s="110" t="s">
        <v>573</v>
      </c>
      <c r="K448" s="110">
        <v>55500</v>
      </c>
      <c r="L448" s="110">
        <v>202000</v>
      </c>
      <c r="M448" s="101">
        <v>0.05</v>
      </c>
      <c r="N448" s="104">
        <f t="shared" si="81"/>
        <v>1.3737623762376239E-2</v>
      </c>
      <c r="O448" s="104"/>
      <c r="P448" s="104"/>
      <c r="R448" s="110" t="s">
        <v>573</v>
      </c>
      <c r="S448" s="110">
        <v>1720000</v>
      </c>
      <c r="T448" s="110">
        <v>3300000</v>
      </c>
      <c r="U448" s="101">
        <v>1.5</v>
      </c>
      <c r="V448" s="104">
        <f t="shared" si="82"/>
        <v>0.78181818181818186</v>
      </c>
      <c r="W448" s="104"/>
      <c r="Z448" s="110" t="s">
        <v>573</v>
      </c>
      <c r="AA448" s="110">
        <v>428000</v>
      </c>
      <c r="AB448" s="110">
        <v>879000</v>
      </c>
      <c r="AC448" s="101">
        <v>0.5</v>
      </c>
      <c r="AD448" s="104">
        <f t="shared" si="83"/>
        <v>0.2434584755403868</v>
      </c>
    </row>
    <row r="449" spans="1:30" x14ac:dyDescent="0.2">
      <c r="A449" s="99">
        <v>1</v>
      </c>
      <c r="B449" s="110" t="s">
        <v>574</v>
      </c>
      <c r="C449" s="110">
        <v>119000</v>
      </c>
      <c r="D449" s="110">
        <v>193000</v>
      </c>
      <c r="E449" s="99">
        <v>0.125</v>
      </c>
      <c r="F449" s="104">
        <f t="shared" si="80"/>
        <v>7.7072538860103623E-2</v>
      </c>
      <c r="J449" s="110" t="s">
        <v>574</v>
      </c>
      <c r="K449" s="110">
        <v>54000</v>
      </c>
      <c r="L449" s="110">
        <v>194000</v>
      </c>
      <c r="M449" s="101">
        <v>0.05</v>
      </c>
      <c r="N449" s="104">
        <f t="shared" si="81"/>
        <v>1.3917525773195877E-2</v>
      </c>
      <c r="O449" s="104"/>
      <c r="P449" s="104"/>
      <c r="R449" s="110" t="s">
        <v>574</v>
      </c>
      <c r="S449" s="110">
        <v>1470000</v>
      </c>
      <c r="T449" s="110">
        <v>3070000</v>
      </c>
      <c r="U449" s="101">
        <v>1.5</v>
      </c>
      <c r="V449" s="104">
        <f t="shared" si="82"/>
        <v>0.71824104234527686</v>
      </c>
      <c r="W449" s="104"/>
      <c r="Z449" s="110" t="s">
        <v>574</v>
      </c>
      <c r="AA449" s="110">
        <v>379000</v>
      </c>
      <c r="AB449" s="110">
        <v>803000</v>
      </c>
      <c r="AC449" s="101">
        <v>0.5</v>
      </c>
      <c r="AD449" s="104">
        <f t="shared" si="83"/>
        <v>0.23599003735990037</v>
      </c>
    </row>
    <row r="450" spans="1:30" x14ac:dyDescent="0.2">
      <c r="A450" s="99">
        <v>1</v>
      </c>
      <c r="B450" s="110" t="s">
        <v>575</v>
      </c>
      <c r="C450" s="110">
        <v>120000</v>
      </c>
      <c r="D450" s="110">
        <v>201000</v>
      </c>
      <c r="E450" s="99">
        <v>0.125</v>
      </c>
      <c r="F450" s="104">
        <f t="shared" si="80"/>
        <v>7.4626865671641784E-2</v>
      </c>
      <c r="J450" s="110" t="s">
        <v>575</v>
      </c>
      <c r="K450" s="110">
        <v>52700</v>
      </c>
      <c r="L450" s="110">
        <v>195000</v>
      </c>
      <c r="M450" s="101">
        <v>0.05</v>
      </c>
      <c r="N450" s="104">
        <f t="shared" si="81"/>
        <v>1.3512820512820512E-2</v>
      </c>
      <c r="O450" s="104"/>
      <c r="P450" s="104"/>
      <c r="R450" s="110" t="s">
        <v>575</v>
      </c>
      <c r="S450" s="110">
        <v>1540000</v>
      </c>
      <c r="T450" s="110">
        <v>3150000</v>
      </c>
      <c r="U450" s="101">
        <v>1.5</v>
      </c>
      <c r="V450" s="104">
        <f t="shared" si="82"/>
        <v>0.73333333333333328</v>
      </c>
      <c r="W450" s="104"/>
      <c r="Z450" s="110" t="s">
        <v>575</v>
      </c>
      <c r="AA450" s="110">
        <v>389000</v>
      </c>
      <c r="AB450" s="110">
        <v>828000</v>
      </c>
      <c r="AC450" s="101">
        <v>0.5</v>
      </c>
      <c r="AD450" s="104">
        <f t="shared" si="83"/>
        <v>0.23490338164251207</v>
      </c>
    </row>
    <row r="451" spans="1:30" x14ac:dyDescent="0.2">
      <c r="A451" s="99">
        <v>1</v>
      </c>
      <c r="B451" s="110" t="s">
        <v>576</v>
      </c>
      <c r="C451" s="110">
        <v>116000</v>
      </c>
      <c r="D451" s="110">
        <v>194000</v>
      </c>
      <c r="E451" s="99">
        <v>0.125</v>
      </c>
      <c r="F451" s="104">
        <f t="shared" si="80"/>
        <v>7.4742268041237112E-2</v>
      </c>
      <c r="J451" s="110" t="s">
        <v>576</v>
      </c>
      <c r="K451" s="110">
        <v>53600</v>
      </c>
      <c r="L451" s="110">
        <v>190000</v>
      </c>
      <c r="M451" s="101">
        <v>0.05</v>
      </c>
      <c r="N451" s="104">
        <f t="shared" si="81"/>
        <v>1.4105263157894739E-2</v>
      </c>
      <c r="O451" s="104"/>
      <c r="P451" s="104"/>
      <c r="R451" s="110" t="s">
        <v>576</v>
      </c>
      <c r="S451" s="110">
        <v>1460000</v>
      </c>
      <c r="T451" s="110">
        <v>3060000</v>
      </c>
      <c r="U451" s="101">
        <v>1.5</v>
      </c>
      <c r="V451" s="104">
        <f t="shared" si="82"/>
        <v>0.71568627450980393</v>
      </c>
      <c r="W451" s="104"/>
      <c r="Z451" s="110" t="s">
        <v>576</v>
      </c>
      <c r="AA451" s="110">
        <v>369000</v>
      </c>
      <c r="AB451" s="110">
        <v>822000</v>
      </c>
      <c r="AC451" s="101">
        <v>0.5</v>
      </c>
      <c r="AD451" s="104">
        <f t="shared" si="83"/>
        <v>0.22445255474452555</v>
      </c>
    </row>
    <row r="452" spans="1:30" x14ac:dyDescent="0.2">
      <c r="A452" s="99">
        <v>1</v>
      </c>
      <c r="B452" s="110" t="s">
        <v>577</v>
      </c>
      <c r="C452" s="110">
        <v>123000</v>
      </c>
      <c r="D452" s="110">
        <v>203000</v>
      </c>
      <c r="E452" s="99">
        <v>0.125</v>
      </c>
      <c r="F452" s="104">
        <f t="shared" si="80"/>
        <v>7.573891625615764E-2</v>
      </c>
      <c r="J452" s="110" t="s">
        <v>577</v>
      </c>
      <c r="K452" s="110">
        <v>52500</v>
      </c>
      <c r="L452" s="110">
        <v>204000</v>
      </c>
      <c r="M452" s="101">
        <v>0.05</v>
      </c>
      <c r="N452" s="104">
        <f t="shared" si="81"/>
        <v>1.2867647058823529E-2</v>
      </c>
      <c r="O452" s="104"/>
      <c r="P452" s="104"/>
      <c r="R452" s="110" t="s">
        <v>577</v>
      </c>
      <c r="S452" s="110">
        <v>1500000</v>
      </c>
      <c r="T452" s="110">
        <v>3270000</v>
      </c>
      <c r="U452" s="101">
        <v>1.5</v>
      </c>
      <c r="V452" s="104">
        <f t="shared" si="82"/>
        <v>0.68807339449541294</v>
      </c>
      <c r="W452" s="104"/>
      <c r="Z452" s="110" t="s">
        <v>577</v>
      </c>
      <c r="AA452" s="110">
        <v>390000</v>
      </c>
      <c r="AB452" s="110">
        <v>860000</v>
      </c>
      <c r="AC452" s="101">
        <v>0.5</v>
      </c>
      <c r="AD452" s="104">
        <f t="shared" si="83"/>
        <v>0.22674418604651161</v>
      </c>
    </row>
    <row r="453" spans="1:30" x14ac:dyDescent="0.2">
      <c r="A453" s="99">
        <v>2</v>
      </c>
      <c r="B453" s="110" t="s">
        <v>578</v>
      </c>
      <c r="C453" s="110">
        <v>123000</v>
      </c>
      <c r="D453" s="110">
        <v>194000</v>
      </c>
      <c r="E453" s="99">
        <v>0.125</v>
      </c>
      <c r="F453" s="104">
        <f t="shared" si="80"/>
        <v>7.9252577319587625E-2</v>
      </c>
      <c r="J453" s="110" t="s">
        <v>578</v>
      </c>
      <c r="K453" s="110">
        <v>53500</v>
      </c>
      <c r="L453" s="110">
        <v>196000</v>
      </c>
      <c r="M453" s="101">
        <v>0.05</v>
      </c>
      <c r="N453" s="104">
        <f t="shared" si="81"/>
        <v>1.364795918367347E-2</v>
      </c>
      <c r="O453" s="104"/>
      <c r="P453" s="104"/>
      <c r="R453" s="110" t="s">
        <v>578</v>
      </c>
      <c r="S453" s="110">
        <v>1630000</v>
      </c>
      <c r="T453" s="110">
        <v>3170000</v>
      </c>
      <c r="U453" s="101">
        <v>1.5</v>
      </c>
      <c r="V453" s="104">
        <f t="shared" si="82"/>
        <v>0.77129337539432186</v>
      </c>
      <c r="W453" s="104"/>
      <c r="Z453" s="110" t="s">
        <v>578</v>
      </c>
      <c r="AA453" s="110">
        <v>407000</v>
      </c>
      <c r="AB453" s="110">
        <v>852000</v>
      </c>
      <c r="AC453" s="101">
        <v>0.5</v>
      </c>
      <c r="AD453" s="104">
        <f t="shared" si="83"/>
        <v>0.23884976525821597</v>
      </c>
    </row>
    <row r="454" spans="1:30" x14ac:dyDescent="0.2">
      <c r="A454" s="99">
        <v>2</v>
      </c>
      <c r="B454" s="110" t="s">
        <v>579</v>
      </c>
      <c r="C454" s="110">
        <v>132000</v>
      </c>
      <c r="D454" s="110">
        <v>198000</v>
      </c>
      <c r="E454" s="99">
        <v>0.125</v>
      </c>
      <c r="F454" s="104">
        <f t="shared" si="80"/>
        <v>8.3333333333333329E-2</v>
      </c>
      <c r="J454" s="110" t="s">
        <v>579</v>
      </c>
      <c r="K454" s="110">
        <v>56500</v>
      </c>
      <c r="L454" s="110">
        <v>204000</v>
      </c>
      <c r="M454" s="101">
        <v>0.05</v>
      </c>
      <c r="N454" s="104">
        <f t="shared" si="81"/>
        <v>1.3848039215686276E-2</v>
      </c>
      <c r="O454" s="104"/>
      <c r="P454" s="104"/>
      <c r="R454" s="110" t="s">
        <v>579</v>
      </c>
      <c r="S454" s="110">
        <v>1710000</v>
      </c>
      <c r="T454" s="110">
        <v>3340000</v>
      </c>
      <c r="U454" s="101">
        <v>1.5</v>
      </c>
      <c r="V454" s="104">
        <f t="shared" si="82"/>
        <v>0.76796407185628746</v>
      </c>
      <c r="W454" s="104"/>
      <c r="Z454" s="110" t="s">
        <v>579</v>
      </c>
      <c r="AA454" s="110">
        <v>432000</v>
      </c>
      <c r="AB454" s="110">
        <v>879000</v>
      </c>
      <c r="AC454" s="101">
        <v>0.5</v>
      </c>
      <c r="AD454" s="104">
        <f t="shared" si="83"/>
        <v>0.24573378839590443</v>
      </c>
    </row>
    <row r="455" spans="1:30" x14ac:dyDescent="0.2">
      <c r="A455" s="99">
        <v>2</v>
      </c>
      <c r="B455" s="110" t="s">
        <v>580</v>
      </c>
      <c r="C455" s="110">
        <v>123000</v>
      </c>
      <c r="D455" s="110">
        <v>198000</v>
      </c>
      <c r="E455" s="99">
        <v>0.125</v>
      </c>
      <c r="F455" s="104">
        <f t="shared" si="80"/>
        <v>7.7651515151515152E-2</v>
      </c>
      <c r="J455" s="110" t="s">
        <v>580</v>
      </c>
      <c r="K455" s="110">
        <v>52100</v>
      </c>
      <c r="L455" s="110">
        <v>193000</v>
      </c>
      <c r="M455" s="101">
        <v>0.05</v>
      </c>
      <c r="N455" s="104">
        <f t="shared" si="81"/>
        <v>1.349740932642487E-2</v>
      </c>
      <c r="O455" s="104"/>
      <c r="P455" s="104"/>
      <c r="R455" s="110" t="s">
        <v>580</v>
      </c>
      <c r="S455" s="110">
        <v>1530000</v>
      </c>
      <c r="T455" s="110">
        <v>3080000</v>
      </c>
      <c r="U455" s="101">
        <v>1.5</v>
      </c>
      <c r="V455" s="104">
        <f t="shared" si="82"/>
        <v>0.7451298701298702</v>
      </c>
      <c r="W455" s="104"/>
      <c r="Z455" s="110" t="s">
        <v>580</v>
      </c>
      <c r="AA455" s="110">
        <v>396000</v>
      </c>
      <c r="AB455" s="110">
        <v>807000</v>
      </c>
      <c r="AC455" s="101">
        <v>0.5</v>
      </c>
      <c r="AD455" s="104">
        <f t="shared" si="83"/>
        <v>0.24535315985130113</v>
      </c>
    </row>
    <row r="456" spans="1:30" x14ac:dyDescent="0.2">
      <c r="A456" s="99">
        <v>2</v>
      </c>
      <c r="B456" s="110" t="s">
        <v>581</v>
      </c>
      <c r="C456" s="110">
        <v>120000</v>
      </c>
      <c r="D456" s="110">
        <v>199000</v>
      </c>
      <c r="E456" s="99">
        <v>0.125</v>
      </c>
      <c r="F456" s="104">
        <f t="shared" si="80"/>
        <v>7.5376884422110546E-2</v>
      </c>
      <c r="J456" s="110" t="s">
        <v>581</v>
      </c>
      <c r="K456" s="110">
        <v>51800</v>
      </c>
      <c r="L456" s="110">
        <v>197000</v>
      </c>
      <c r="M456" s="101">
        <v>0.05</v>
      </c>
      <c r="N456" s="104">
        <f t="shared" si="81"/>
        <v>1.3147208121827412E-2</v>
      </c>
      <c r="O456" s="104"/>
      <c r="P456" s="104"/>
      <c r="R456" s="110" t="s">
        <v>581</v>
      </c>
      <c r="S456" s="110">
        <v>1520000</v>
      </c>
      <c r="T456" s="110">
        <v>3220000</v>
      </c>
      <c r="U456" s="101">
        <v>1.5</v>
      </c>
      <c r="V456" s="104">
        <f t="shared" si="82"/>
        <v>0.70807453416149069</v>
      </c>
      <c r="W456" s="104"/>
      <c r="Z456" s="110" t="s">
        <v>581</v>
      </c>
      <c r="AA456" s="110">
        <v>381000</v>
      </c>
      <c r="AB456" s="110">
        <v>829000</v>
      </c>
      <c r="AC456" s="101">
        <v>0.5</v>
      </c>
      <c r="AD456" s="104">
        <f t="shared" si="83"/>
        <v>0.22979493365500603</v>
      </c>
    </row>
    <row r="457" spans="1:30" x14ac:dyDescent="0.2">
      <c r="A457" s="99">
        <v>2</v>
      </c>
      <c r="B457" s="110" t="s">
        <v>582</v>
      </c>
      <c r="C457" s="110">
        <v>119000</v>
      </c>
      <c r="D457" s="110">
        <v>199000</v>
      </c>
      <c r="E457" s="99">
        <v>0.125</v>
      </c>
      <c r="F457" s="104">
        <f t="shared" si="80"/>
        <v>7.4748743718592969E-2</v>
      </c>
      <c r="J457" s="110" t="s">
        <v>582</v>
      </c>
      <c r="K457" s="110">
        <v>51600</v>
      </c>
      <c r="L457" s="110">
        <v>199000</v>
      </c>
      <c r="M457" s="101">
        <v>0.05</v>
      </c>
      <c r="N457" s="104">
        <f t="shared" si="81"/>
        <v>1.2964824120603017E-2</v>
      </c>
      <c r="O457" s="104"/>
      <c r="P457" s="104"/>
      <c r="R457" s="110" t="s">
        <v>582</v>
      </c>
      <c r="S457" s="110">
        <v>1500000</v>
      </c>
      <c r="T457" s="110">
        <v>3140000</v>
      </c>
      <c r="U457" s="101">
        <v>1.5</v>
      </c>
      <c r="V457" s="104">
        <f t="shared" si="82"/>
        <v>0.71656050955414008</v>
      </c>
      <c r="W457" s="104"/>
      <c r="Z457" s="110" t="s">
        <v>582</v>
      </c>
      <c r="AA457" s="110">
        <v>397000</v>
      </c>
      <c r="AB457" s="110">
        <v>859000</v>
      </c>
      <c r="AC457" s="101">
        <v>0.5</v>
      </c>
      <c r="AD457" s="104">
        <f t="shared" si="83"/>
        <v>0.23108265424912688</v>
      </c>
    </row>
    <row r="458" spans="1:30" x14ac:dyDescent="0.2">
      <c r="A458" s="99">
        <v>2</v>
      </c>
      <c r="B458" s="110" t="s">
        <v>583</v>
      </c>
      <c r="C458" s="110">
        <v>123000</v>
      </c>
      <c r="D458" s="110">
        <v>206000</v>
      </c>
      <c r="E458" s="99">
        <v>0.125</v>
      </c>
      <c r="F458" s="104">
        <f t="shared" si="80"/>
        <v>7.4635922330097082E-2</v>
      </c>
      <c r="J458" s="110" t="s">
        <v>583</v>
      </c>
      <c r="K458" s="110">
        <v>54800</v>
      </c>
      <c r="L458" s="110">
        <v>201000</v>
      </c>
      <c r="M458" s="101">
        <v>0.05</v>
      </c>
      <c r="N458" s="104">
        <f t="shared" si="81"/>
        <v>1.3631840796019902E-2</v>
      </c>
      <c r="O458" s="104"/>
      <c r="P458" s="104"/>
      <c r="R458" s="110" t="s">
        <v>583</v>
      </c>
      <c r="S458" s="110">
        <v>1500000</v>
      </c>
      <c r="T458" s="110">
        <v>3190000</v>
      </c>
      <c r="U458" s="101">
        <v>1.5</v>
      </c>
      <c r="V458" s="104">
        <f t="shared" si="82"/>
        <v>0.70532915360501569</v>
      </c>
      <c r="W458" s="104"/>
      <c r="Z458" s="110" t="s">
        <v>583</v>
      </c>
      <c r="AA458" s="110">
        <v>380000</v>
      </c>
      <c r="AB458" s="110">
        <v>861000</v>
      </c>
      <c r="AC458" s="101">
        <v>0.5</v>
      </c>
      <c r="AD458" s="104">
        <f t="shared" si="83"/>
        <v>0.22067363530778164</v>
      </c>
    </row>
    <row r="459" spans="1:30" x14ac:dyDescent="0.2">
      <c r="A459" s="99">
        <v>3</v>
      </c>
      <c r="B459" s="110" t="s">
        <v>584</v>
      </c>
      <c r="C459" s="110">
        <v>126000</v>
      </c>
      <c r="D459" s="110">
        <v>190000</v>
      </c>
      <c r="E459" s="99">
        <v>0.125</v>
      </c>
      <c r="F459" s="104">
        <f t="shared" si="80"/>
        <v>8.2894736842105257E-2</v>
      </c>
      <c r="J459" s="110" t="s">
        <v>584</v>
      </c>
      <c r="K459" s="110">
        <v>55500</v>
      </c>
      <c r="L459" s="110">
        <v>193000</v>
      </c>
      <c r="M459" s="101">
        <v>0.05</v>
      </c>
      <c r="N459" s="104">
        <f t="shared" si="81"/>
        <v>1.4378238341968913E-2</v>
      </c>
      <c r="O459" s="104"/>
      <c r="P459" s="104"/>
      <c r="R459" s="110" t="s">
        <v>584</v>
      </c>
      <c r="S459" s="110">
        <v>1590000</v>
      </c>
      <c r="T459" s="110">
        <v>3140000</v>
      </c>
      <c r="U459" s="101">
        <v>1.5</v>
      </c>
      <c r="V459" s="104">
        <f t="shared" si="82"/>
        <v>0.75955414012738853</v>
      </c>
      <c r="W459" s="104"/>
      <c r="Z459" s="110" t="s">
        <v>584</v>
      </c>
      <c r="AA459" s="110">
        <v>421000</v>
      </c>
      <c r="AB459" s="110">
        <v>846000</v>
      </c>
      <c r="AC459" s="101">
        <v>0.5</v>
      </c>
      <c r="AD459" s="104">
        <f t="shared" si="83"/>
        <v>0.24881796690307328</v>
      </c>
    </row>
    <row r="460" spans="1:30" x14ac:dyDescent="0.2">
      <c r="A460" s="99">
        <v>3</v>
      </c>
      <c r="B460" s="110" t="s">
        <v>585</v>
      </c>
      <c r="C460" s="110">
        <v>129000</v>
      </c>
      <c r="D460" s="110">
        <v>191000</v>
      </c>
      <c r="E460" s="99">
        <v>0.125</v>
      </c>
      <c r="F460" s="104">
        <f t="shared" si="80"/>
        <v>8.4424083769633507E-2</v>
      </c>
      <c r="J460" s="110" t="s">
        <v>585</v>
      </c>
      <c r="K460" s="110">
        <v>53900</v>
      </c>
      <c r="L460" s="110">
        <v>199000</v>
      </c>
      <c r="M460" s="101">
        <v>0.05</v>
      </c>
      <c r="N460" s="104">
        <f t="shared" si="81"/>
        <v>1.3542713567839197E-2</v>
      </c>
      <c r="O460" s="104"/>
      <c r="P460" s="104"/>
      <c r="R460" s="110" t="s">
        <v>585</v>
      </c>
      <c r="S460" s="110">
        <v>1680000</v>
      </c>
      <c r="T460" s="110">
        <v>3300000</v>
      </c>
      <c r="U460" s="101">
        <v>1.5</v>
      </c>
      <c r="V460" s="104">
        <f t="shared" si="82"/>
        <v>0.76363636363636356</v>
      </c>
      <c r="W460" s="104"/>
      <c r="Z460" s="110" t="s">
        <v>585</v>
      </c>
      <c r="AA460" s="110">
        <v>427000</v>
      </c>
      <c r="AB460" s="110">
        <v>857000</v>
      </c>
      <c r="AC460" s="101">
        <v>0.5</v>
      </c>
      <c r="AD460" s="104">
        <f t="shared" si="83"/>
        <v>0.24912485414235705</v>
      </c>
    </row>
    <row r="461" spans="1:30" x14ac:dyDescent="0.2">
      <c r="A461" s="99">
        <v>3</v>
      </c>
      <c r="B461" s="110" t="s">
        <v>586</v>
      </c>
      <c r="C461" s="110">
        <v>118000</v>
      </c>
      <c r="D461" s="110">
        <v>186000</v>
      </c>
      <c r="E461" s="99">
        <v>0.125</v>
      </c>
      <c r="F461" s="104">
        <f t="shared" si="80"/>
        <v>7.9301075268817203E-2</v>
      </c>
      <c r="J461" s="110" t="s">
        <v>586</v>
      </c>
      <c r="K461" s="110">
        <v>48800</v>
      </c>
      <c r="L461" s="110">
        <v>190000</v>
      </c>
      <c r="M461" s="101">
        <v>0.05</v>
      </c>
      <c r="N461" s="104">
        <f t="shared" si="81"/>
        <v>1.2842105263157894E-2</v>
      </c>
      <c r="O461" s="104"/>
      <c r="P461" s="104"/>
      <c r="R461" s="110" t="s">
        <v>586</v>
      </c>
      <c r="S461" s="110">
        <v>1500000</v>
      </c>
      <c r="T461" s="110">
        <v>3080000</v>
      </c>
      <c r="U461" s="101">
        <v>1.5</v>
      </c>
      <c r="V461" s="104">
        <f t="shared" si="82"/>
        <v>0.73051948051948057</v>
      </c>
      <c r="W461" s="104"/>
      <c r="Z461" s="110" t="s">
        <v>586</v>
      </c>
      <c r="AA461" s="110">
        <v>385000</v>
      </c>
      <c r="AB461" s="110">
        <v>831000</v>
      </c>
      <c r="AC461" s="101">
        <v>0.5</v>
      </c>
      <c r="AD461" s="104">
        <f t="shared" si="83"/>
        <v>0.23164861612515042</v>
      </c>
    </row>
    <row r="462" spans="1:30" x14ac:dyDescent="0.2">
      <c r="A462" s="99">
        <v>3</v>
      </c>
      <c r="B462" s="110" t="s">
        <v>587</v>
      </c>
      <c r="C462" s="110">
        <v>124000</v>
      </c>
      <c r="D462" s="110">
        <v>198000</v>
      </c>
      <c r="E462" s="99">
        <v>0.125</v>
      </c>
      <c r="F462" s="104">
        <f t="shared" si="80"/>
        <v>7.8282828282828287E-2</v>
      </c>
      <c r="J462" s="110" t="s">
        <v>587</v>
      </c>
      <c r="K462" s="110">
        <v>51800</v>
      </c>
      <c r="L462" s="110">
        <v>196000</v>
      </c>
      <c r="M462" s="101">
        <v>0.05</v>
      </c>
      <c r="N462" s="104">
        <f t="shared" si="81"/>
        <v>1.3214285714285715E-2</v>
      </c>
      <c r="O462" s="104"/>
      <c r="P462" s="104"/>
      <c r="R462" s="110" t="s">
        <v>587</v>
      </c>
      <c r="S462" s="110">
        <v>1470000</v>
      </c>
      <c r="T462" s="110">
        <v>3180000</v>
      </c>
      <c r="U462" s="101">
        <v>1.5</v>
      </c>
      <c r="V462" s="104">
        <f t="shared" si="82"/>
        <v>0.69339622641509435</v>
      </c>
      <c r="W462" s="104"/>
      <c r="Z462" s="110" t="s">
        <v>587</v>
      </c>
      <c r="AA462" s="110">
        <v>386000</v>
      </c>
      <c r="AB462" s="110">
        <v>829000</v>
      </c>
      <c r="AC462" s="101">
        <v>0.5</v>
      </c>
      <c r="AD462" s="104">
        <f t="shared" si="83"/>
        <v>0.23281061519903498</v>
      </c>
    </row>
    <row r="463" spans="1:30" x14ac:dyDescent="0.2">
      <c r="A463" s="99">
        <v>3</v>
      </c>
      <c r="B463" s="110" t="s">
        <v>588</v>
      </c>
      <c r="C463" s="110">
        <v>122000</v>
      </c>
      <c r="D463" s="110">
        <v>201000</v>
      </c>
      <c r="E463" s="99">
        <v>0.125</v>
      </c>
      <c r="F463" s="104">
        <f t="shared" si="80"/>
        <v>7.5870646766169156E-2</v>
      </c>
      <c r="J463" s="110" t="s">
        <v>588</v>
      </c>
      <c r="K463" s="110">
        <v>51400</v>
      </c>
      <c r="L463" s="110">
        <v>201000</v>
      </c>
      <c r="M463" s="101">
        <v>0.05</v>
      </c>
      <c r="N463" s="104">
        <f t="shared" si="81"/>
        <v>1.2786069651741295E-2</v>
      </c>
      <c r="O463" s="104"/>
      <c r="P463" s="104"/>
      <c r="R463" s="110" t="s">
        <v>588</v>
      </c>
      <c r="S463" s="110">
        <v>1460000</v>
      </c>
      <c r="T463" s="110">
        <v>3160000</v>
      </c>
      <c r="U463" s="101">
        <v>1.5</v>
      </c>
      <c r="V463" s="104">
        <f t="shared" si="82"/>
        <v>0.69303797468354433</v>
      </c>
      <c r="W463" s="104"/>
      <c r="Z463" s="110" t="s">
        <v>588</v>
      </c>
      <c r="AA463" s="110">
        <v>388000</v>
      </c>
      <c r="AB463" s="110">
        <v>837000</v>
      </c>
      <c r="AC463" s="101">
        <v>0.5</v>
      </c>
      <c r="AD463" s="104">
        <f t="shared" si="83"/>
        <v>0.23178016726403824</v>
      </c>
    </row>
    <row r="464" spans="1:30" x14ac:dyDescent="0.2">
      <c r="A464" s="99">
        <v>3</v>
      </c>
      <c r="B464" s="110" t="s">
        <v>589</v>
      </c>
      <c r="C464" s="110">
        <v>117000</v>
      </c>
      <c r="D464" s="110">
        <v>210000</v>
      </c>
      <c r="E464" s="99">
        <v>0.125</v>
      </c>
      <c r="F464" s="104">
        <f t="shared" si="80"/>
        <v>6.9642857142857145E-2</v>
      </c>
      <c r="J464" s="110" t="s">
        <v>589</v>
      </c>
      <c r="K464" s="110">
        <v>52700</v>
      </c>
      <c r="L464" s="110">
        <v>202000</v>
      </c>
      <c r="M464" s="101">
        <v>0.05</v>
      </c>
      <c r="N464" s="104">
        <f t="shared" si="81"/>
        <v>1.3044554455445546E-2</v>
      </c>
      <c r="O464" s="104"/>
      <c r="P464" s="104"/>
      <c r="R464" s="110" t="s">
        <v>589</v>
      </c>
      <c r="S464" s="110">
        <v>1480000</v>
      </c>
      <c r="T464" s="110">
        <v>3220000</v>
      </c>
      <c r="U464" s="101">
        <v>1.5</v>
      </c>
      <c r="V464" s="104">
        <f t="shared" si="82"/>
        <v>0.68944099378881984</v>
      </c>
      <c r="W464" s="104"/>
      <c r="Z464" s="110" t="s">
        <v>589</v>
      </c>
      <c r="AA464" s="110">
        <v>386000</v>
      </c>
      <c r="AB464" s="110">
        <v>853000</v>
      </c>
      <c r="AC464" s="101">
        <v>0.5</v>
      </c>
      <c r="AD464" s="104">
        <f t="shared" si="83"/>
        <v>0.22626025791324736</v>
      </c>
    </row>
    <row r="465" spans="1:30" x14ac:dyDescent="0.2">
      <c r="B465" s="102" t="s">
        <v>399</v>
      </c>
      <c r="C465" s="104">
        <f>AVERAGE(C447:C464)</f>
        <v>122388.88888888889</v>
      </c>
      <c r="D465" s="104">
        <f>AVERAGE(D447:D464)</f>
        <v>197444.44444444444</v>
      </c>
      <c r="F465" s="104">
        <f>AVERAGE(F447:F464)</f>
        <v>7.7557315222544623E-2</v>
      </c>
      <c r="J465" s="102" t="s">
        <v>399</v>
      </c>
      <c r="K465" s="104">
        <f>AVERAGE(K447:K464)</f>
        <v>53261.111111111109</v>
      </c>
      <c r="L465" s="104">
        <f>AVERAGE(L447:L464)</f>
        <v>197333.33333333334</v>
      </c>
      <c r="N465" s="104">
        <f>AVERAGE(N447:N464)</f>
        <v>1.3498435683861037E-2</v>
      </c>
      <c r="O465" s="104"/>
      <c r="P465" s="104"/>
      <c r="R465" s="102" t="s">
        <v>399</v>
      </c>
      <c r="S465" s="104">
        <f>AVERAGE(S447:S464)</f>
        <v>1549444.4444444445</v>
      </c>
      <c r="T465" s="104">
        <f>AVERAGE(T447:T464)</f>
        <v>3185000</v>
      </c>
      <c r="V465" s="104">
        <f>AVERAGE(V447:V464)</f>
        <v>0.72950494002076816</v>
      </c>
      <c r="W465" s="104"/>
      <c r="Z465" s="102" t="s">
        <v>399</v>
      </c>
      <c r="AA465" s="104">
        <f>AVERAGE(AA447:AA464)</f>
        <v>397611.11111111112</v>
      </c>
      <c r="AB465" s="104">
        <f>AVERAGE(AB447:AB464)</f>
        <v>844000</v>
      </c>
      <c r="AD465" s="104">
        <f>AVERAGE(AD447:AD464)</f>
        <v>0.23551886192857513</v>
      </c>
    </row>
    <row r="466" spans="1:30" x14ac:dyDescent="0.2">
      <c r="B466" s="102" t="s">
        <v>400</v>
      </c>
      <c r="C466" s="104">
        <f>_xlfn.STDEV.P(C447:C464)</f>
        <v>3988.022189965136</v>
      </c>
      <c r="D466" s="104">
        <f>_xlfn.STDEV.P(D447:D464)</f>
        <v>5727.3439861599427</v>
      </c>
      <c r="F466" s="104">
        <f>_xlfn.STDEV.P(F447:F464)</f>
        <v>3.5751550409513096E-3</v>
      </c>
      <c r="J466" s="102" t="s">
        <v>400</v>
      </c>
      <c r="K466" s="104">
        <f>_xlfn.STDEV.P(K447:K464)</f>
        <v>1892.4231641202146</v>
      </c>
      <c r="L466" s="104">
        <f>_xlfn.STDEV.P(L447:L464)</f>
        <v>4294.6995755750404</v>
      </c>
      <c r="N466" s="104">
        <f>_xlfn.STDEV.P(N447:N464)</f>
        <v>4.8249775044012592E-4</v>
      </c>
      <c r="O466" s="104"/>
      <c r="P466" s="104"/>
      <c r="R466" s="102" t="s">
        <v>400</v>
      </c>
      <c r="S466" s="104">
        <f>_xlfn.STDEV.P(S447:S464)</f>
        <v>85340.639154848279</v>
      </c>
      <c r="T466" s="104">
        <f>_xlfn.STDEV.P(T447:T464)</f>
        <v>82613.558209291528</v>
      </c>
      <c r="V466" s="104">
        <f>_xlfn.STDEV.P(V447:V464)</f>
        <v>2.9994745262214524E-2</v>
      </c>
      <c r="W466" s="104"/>
      <c r="Z466" s="102" t="s">
        <v>400</v>
      </c>
      <c r="AA466" s="104">
        <f>_xlfn.STDEV.P(AA447:AA464)</f>
        <v>18782.790258013934</v>
      </c>
      <c r="AB466" s="104">
        <f>_xlfn.STDEV.P(AB447:AB464)</f>
        <v>21411.315803668967</v>
      </c>
      <c r="AD466" s="104">
        <f>_xlfn.STDEV.P(AD447:AD464)</f>
        <v>8.4073103692442891E-3</v>
      </c>
    </row>
    <row r="467" spans="1:30" x14ac:dyDescent="0.2">
      <c r="B467" s="102" t="s">
        <v>401</v>
      </c>
      <c r="C467" s="101">
        <f>100*_xlfn.STDEV.P(C447:C464)/AVERAGE(C447:C464)</f>
        <v>3.2584838592543095</v>
      </c>
      <c r="D467" s="101">
        <f>100*_xlfn.STDEV.P(D447:D464)/AVERAGE(D447:D464)</f>
        <v>2.9007369654158404</v>
      </c>
      <c r="F467" s="101">
        <f>100*_xlfn.STDEV.P(F447:F464)/AVERAGE(F447:F464)</f>
        <v>4.6096941735188786</v>
      </c>
      <c r="J467" s="102" t="s">
        <v>401</v>
      </c>
      <c r="K467" s="101">
        <f>100*_xlfn.STDEV.P(K447:K464)/AVERAGE(K447:K464)</f>
        <v>3.5531049289834011</v>
      </c>
      <c r="L467" s="101">
        <f>100*_xlfn.STDEV.P(L447:L464)/AVERAGE(L447:L464)</f>
        <v>2.1763680281630271</v>
      </c>
      <c r="N467" s="101">
        <f>100*_xlfn.STDEV.P(N447:N464)/AVERAGE(N447:N464)</f>
        <v>3.5744716035281674</v>
      </c>
      <c r="O467" s="101"/>
      <c r="P467" s="101"/>
      <c r="R467" s="102" t="s">
        <v>401</v>
      </c>
      <c r="S467" s="101">
        <f>100*_xlfn.STDEV.P(S447:S464)/AVERAGE(S447:S464)</f>
        <v>5.5078218170931112</v>
      </c>
      <c r="T467" s="101">
        <f>100*_xlfn.STDEV.P(T447:T464)/AVERAGE(T447:T464)</f>
        <v>2.5938322828662961</v>
      </c>
      <c r="V467" s="101">
        <f>100*_xlfn.STDEV.P(V447:V464)/AVERAGE(V447:V464)</f>
        <v>4.11165759362241</v>
      </c>
      <c r="W467" s="101"/>
      <c r="Z467" s="102" t="s">
        <v>401</v>
      </c>
      <c r="AA467" s="101">
        <f>100*_xlfn.STDEV.P(AA447:AA464)/AVERAGE(AA447:AA464)</f>
        <v>4.7239098036083664</v>
      </c>
      <c r="AB467" s="101">
        <f>100*_xlfn.STDEV.P(AB447:AB464)/AVERAGE(AB447:AB464)</f>
        <v>2.5368857587285509</v>
      </c>
      <c r="AD467" s="101">
        <f>100*_xlfn.STDEV.P(AD447:AD464)/AVERAGE(AD447:AD464)</f>
        <v>3.5696972634802986</v>
      </c>
    </row>
    <row r="468" spans="1:30" x14ac:dyDescent="0.2">
      <c r="B468" s="102"/>
      <c r="C468" s="101"/>
      <c r="D468" s="101"/>
      <c r="F468" s="101"/>
      <c r="J468" s="102"/>
      <c r="K468" s="101"/>
      <c r="L468" s="101"/>
      <c r="N468" s="101"/>
      <c r="O468" s="101"/>
      <c r="P468" s="101"/>
      <c r="R468" s="102"/>
      <c r="S468" s="101"/>
      <c r="T468" s="101"/>
      <c r="V468" s="101"/>
      <c r="W468" s="101"/>
      <c r="Z468" s="102"/>
      <c r="AA468" s="101"/>
      <c r="AB468" s="101"/>
      <c r="AD468" s="101"/>
    </row>
    <row r="469" spans="1:30" x14ac:dyDescent="0.2">
      <c r="B469" s="102"/>
      <c r="C469" s="101"/>
      <c r="D469" s="101"/>
      <c r="F469" s="101"/>
      <c r="J469" s="102"/>
      <c r="K469" s="101"/>
      <c r="L469" s="101"/>
      <c r="N469" s="101"/>
      <c r="O469" s="101"/>
      <c r="P469" s="101"/>
      <c r="R469" s="102"/>
      <c r="S469" s="101"/>
      <c r="T469" s="101"/>
      <c r="V469" s="101"/>
      <c r="W469" s="101"/>
      <c r="Z469" s="102"/>
      <c r="AA469" s="101"/>
      <c r="AB469" s="101"/>
      <c r="AD469" s="101"/>
    </row>
    <row r="470" spans="1:30" x14ac:dyDescent="0.2">
      <c r="B470" s="110"/>
      <c r="C470" s="101" t="s">
        <v>18</v>
      </c>
      <c r="D470" s="101" t="s">
        <v>337</v>
      </c>
      <c r="E470" s="101" t="s">
        <v>337</v>
      </c>
      <c r="F470" s="101" t="s">
        <v>18</v>
      </c>
      <c r="J470" s="102"/>
      <c r="K470" s="101" t="s">
        <v>19</v>
      </c>
      <c r="L470" s="101" t="s">
        <v>340</v>
      </c>
      <c r="M470" s="101" t="s">
        <v>340</v>
      </c>
      <c r="N470" s="101" t="s">
        <v>19</v>
      </c>
      <c r="O470" s="101"/>
      <c r="P470" s="101"/>
      <c r="S470" s="101" t="s">
        <v>20</v>
      </c>
      <c r="T470" s="101" t="s">
        <v>341</v>
      </c>
      <c r="U470" s="101" t="s">
        <v>341</v>
      </c>
      <c r="V470" s="101" t="s">
        <v>20</v>
      </c>
      <c r="W470" s="101"/>
      <c r="AA470" s="101" t="s">
        <v>21</v>
      </c>
      <c r="AB470" s="101" t="s">
        <v>342</v>
      </c>
      <c r="AC470" s="101" t="s">
        <v>342</v>
      </c>
      <c r="AD470" s="101" t="s">
        <v>21</v>
      </c>
    </row>
    <row r="471" spans="1:30" x14ac:dyDescent="0.2">
      <c r="B471" s="110" t="s">
        <v>254</v>
      </c>
      <c r="C471" s="110" t="s">
        <v>343</v>
      </c>
      <c r="D471" s="101" t="s">
        <v>343</v>
      </c>
      <c r="E471" s="101" t="s">
        <v>344</v>
      </c>
      <c r="F471" s="101" t="s">
        <v>344</v>
      </c>
      <c r="J471" s="110"/>
      <c r="K471" s="101" t="s">
        <v>343</v>
      </c>
      <c r="L471" s="101" t="s">
        <v>343</v>
      </c>
      <c r="M471" s="101" t="s">
        <v>344</v>
      </c>
      <c r="N471" s="101" t="s">
        <v>344</v>
      </c>
      <c r="O471" s="104"/>
      <c r="P471" s="104"/>
      <c r="R471" s="110" t="s">
        <v>254</v>
      </c>
      <c r="S471" s="110" t="s">
        <v>343</v>
      </c>
      <c r="T471" s="110" t="s">
        <v>343</v>
      </c>
      <c r="U471" s="101" t="s">
        <v>344</v>
      </c>
      <c r="V471" s="101" t="s">
        <v>344</v>
      </c>
      <c r="W471" s="104"/>
      <c r="Z471" s="110" t="s">
        <v>254</v>
      </c>
      <c r="AA471" s="110" t="s">
        <v>343</v>
      </c>
      <c r="AB471" s="110" t="s">
        <v>343</v>
      </c>
      <c r="AC471" s="101" t="s">
        <v>344</v>
      </c>
      <c r="AD471" s="101" t="s">
        <v>344</v>
      </c>
    </row>
    <row r="472" spans="1:30" x14ac:dyDescent="0.2">
      <c r="A472" s="99">
        <v>1</v>
      </c>
      <c r="B472" s="110" t="s">
        <v>590</v>
      </c>
      <c r="C472" s="110">
        <v>207000</v>
      </c>
      <c r="D472" s="110">
        <v>177000</v>
      </c>
      <c r="E472" s="99">
        <v>0.125</v>
      </c>
      <c r="F472" s="104">
        <f t="shared" ref="F472:F489" si="84">C472/D472*E472</f>
        <v>0.1461864406779661</v>
      </c>
      <c r="J472" s="110" t="s">
        <v>590</v>
      </c>
      <c r="K472" s="110">
        <v>119000</v>
      </c>
      <c r="L472" s="110">
        <v>224000</v>
      </c>
      <c r="M472" s="101">
        <v>0.05</v>
      </c>
      <c r="N472" s="104">
        <f t="shared" ref="N472:N489" si="85">K472/L472*M472</f>
        <v>2.6562500000000003E-2</v>
      </c>
      <c r="O472" s="104"/>
      <c r="P472" s="104"/>
      <c r="R472" s="110" t="s">
        <v>590</v>
      </c>
      <c r="S472" s="110">
        <v>3580000</v>
      </c>
      <c r="T472" s="110">
        <v>3820000</v>
      </c>
      <c r="U472" s="101">
        <v>1.5</v>
      </c>
      <c r="V472" s="104">
        <f t="shared" ref="V472:V489" si="86">S472/T472*U472</f>
        <v>1.4057591623036649</v>
      </c>
      <c r="W472" s="104"/>
      <c r="Z472" s="110" t="s">
        <v>590</v>
      </c>
      <c r="AA472" s="110">
        <v>914000</v>
      </c>
      <c r="AB472" s="110">
        <v>1020000</v>
      </c>
      <c r="AC472" s="101">
        <v>0.5</v>
      </c>
      <c r="AD472" s="104">
        <f t="shared" ref="AD472:AD489" si="87">AA472/AB472*AC472</f>
        <v>0.44803921568627453</v>
      </c>
    </row>
    <row r="473" spans="1:30" x14ac:dyDescent="0.2">
      <c r="A473" s="99">
        <v>1</v>
      </c>
      <c r="B473" s="110" t="s">
        <v>591</v>
      </c>
      <c r="C473" s="110">
        <v>207000</v>
      </c>
      <c r="D473" s="110">
        <v>183000</v>
      </c>
      <c r="E473" s="99">
        <v>0.125</v>
      </c>
      <c r="F473" s="104">
        <f t="shared" si="84"/>
        <v>0.14139344262295081</v>
      </c>
      <c r="J473" s="110" t="s">
        <v>591</v>
      </c>
      <c r="K473" s="110">
        <v>114000</v>
      </c>
      <c r="L473" s="110">
        <v>229000</v>
      </c>
      <c r="M473" s="101">
        <v>0.05</v>
      </c>
      <c r="N473" s="104">
        <f t="shared" si="85"/>
        <v>2.4890829694323144E-2</v>
      </c>
      <c r="O473" s="104"/>
      <c r="P473" s="104"/>
      <c r="R473" s="110" t="s">
        <v>591</v>
      </c>
      <c r="S473" s="110">
        <v>3620000</v>
      </c>
      <c r="T473" s="110">
        <v>3780000</v>
      </c>
      <c r="U473" s="101">
        <v>1.5</v>
      </c>
      <c r="V473" s="104">
        <f t="shared" si="86"/>
        <v>1.4365079365079365</v>
      </c>
      <c r="W473" s="104"/>
      <c r="Z473" s="110" t="s">
        <v>591</v>
      </c>
      <c r="AA473" s="110">
        <v>961000</v>
      </c>
      <c r="AB473" s="110">
        <v>1040000</v>
      </c>
      <c r="AC473" s="101">
        <v>0.5</v>
      </c>
      <c r="AD473" s="104">
        <f t="shared" si="87"/>
        <v>0.46201923076923079</v>
      </c>
    </row>
    <row r="474" spans="1:30" x14ac:dyDescent="0.2">
      <c r="A474" s="99">
        <v>1</v>
      </c>
      <c r="B474" s="110" t="s">
        <v>592</v>
      </c>
      <c r="C474" s="110">
        <v>204000</v>
      </c>
      <c r="D474" s="110">
        <v>176000</v>
      </c>
      <c r="E474" s="99">
        <v>0.125</v>
      </c>
      <c r="F474" s="104">
        <f t="shared" si="84"/>
        <v>0.14488636363636365</v>
      </c>
      <c r="J474" s="110" t="s">
        <v>592</v>
      </c>
      <c r="K474" s="110">
        <v>106000</v>
      </c>
      <c r="L474" s="110">
        <v>215000</v>
      </c>
      <c r="M474" s="101">
        <v>0.05</v>
      </c>
      <c r="N474" s="104">
        <f t="shared" si="85"/>
        <v>2.4651162790697678E-2</v>
      </c>
      <c r="O474" s="104"/>
      <c r="P474" s="104"/>
      <c r="R474" s="110" t="s">
        <v>592</v>
      </c>
      <c r="S474" s="110">
        <v>3210000</v>
      </c>
      <c r="T474" s="110">
        <v>3620000</v>
      </c>
      <c r="U474" s="101">
        <v>1.5</v>
      </c>
      <c r="V474" s="104">
        <f t="shared" si="86"/>
        <v>1.330110497237569</v>
      </c>
      <c r="W474" s="104"/>
      <c r="Z474" s="110" t="s">
        <v>592</v>
      </c>
      <c r="AA474" s="110">
        <v>848000</v>
      </c>
      <c r="AB474" s="110">
        <v>957000</v>
      </c>
      <c r="AC474" s="101">
        <v>0.5</v>
      </c>
      <c r="AD474" s="104">
        <f t="shared" si="87"/>
        <v>0.44305120167189133</v>
      </c>
    </row>
    <row r="475" spans="1:30" x14ac:dyDescent="0.2">
      <c r="A475" s="99">
        <v>1</v>
      </c>
      <c r="B475" s="110" t="s">
        <v>593</v>
      </c>
      <c r="C475" s="110">
        <v>203000</v>
      </c>
      <c r="D475" s="110">
        <v>186000</v>
      </c>
      <c r="E475" s="99">
        <v>0.125</v>
      </c>
      <c r="F475" s="104">
        <f t="shared" si="84"/>
        <v>0.13642473118279569</v>
      </c>
      <c r="J475" s="110" t="s">
        <v>593</v>
      </c>
      <c r="K475" s="110">
        <v>111000</v>
      </c>
      <c r="L475" s="110">
        <v>226000</v>
      </c>
      <c r="M475" s="101">
        <v>0.05</v>
      </c>
      <c r="N475" s="104">
        <f t="shared" si="85"/>
        <v>2.4557522123893807E-2</v>
      </c>
      <c r="O475" s="104"/>
      <c r="P475" s="104"/>
      <c r="R475" s="110" t="s">
        <v>593</v>
      </c>
      <c r="S475" s="110">
        <v>3390000</v>
      </c>
      <c r="T475" s="110">
        <v>3890000</v>
      </c>
      <c r="U475" s="101">
        <v>1.5</v>
      </c>
      <c r="V475" s="104">
        <f t="shared" si="86"/>
        <v>1.3071979434447301</v>
      </c>
      <c r="W475" s="104"/>
      <c r="Z475" s="110" t="s">
        <v>593</v>
      </c>
      <c r="AA475" s="110">
        <v>878000</v>
      </c>
      <c r="AB475" s="110">
        <v>1020000</v>
      </c>
      <c r="AC475" s="101">
        <v>0.5</v>
      </c>
      <c r="AD475" s="104">
        <f t="shared" si="87"/>
        <v>0.43039215686274512</v>
      </c>
    </row>
    <row r="476" spans="1:30" x14ac:dyDescent="0.2">
      <c r="A476" s="99">
        <v>1</v>
      </c>
      <c r="B476" s="110" t="s">
        <v>594</v>
      </c>
      <c r="C476" s="110">
        <v>218000</v>
      </c>
      <c r="D476" s="110">
        <v>178000</v>
      </c>
      <c r="E476" s="99">
        <v>0.125</v>
      </c>
      <c r="F476" s="104">
        <f t="shared" si="84"/>
        <v>0.15308988764044945</v>
      </c>
      <c r="J476" s="110" t="s">
        <v>594</v>
      </c>
      <c r="K476" s="110">
        <v>121000</v>
      </c>
      <c r="L476" s="110">
        <v>231000</v>
      </c>
      <c r="M476" s="101">
        <v>0.05</v>
      </c>
      <c r="N476" s="104">
        <f t="shared" si="85"/>
        <v>2.6190476190476195E-2</v>
      </c>
      <c r="O476" s="104"/>
      <c r="P476" s="104"/>
      <c r="R476" s="110" t="s">
        <v>594</v>
      </c>
      <c r="S476" s="110">
        <v>3750000</v>
      </c>
      <c r="T476" s="110">
        <v>3940000</v>
      </c>
      <c r="U476" s="101">
        <v>1.5</v>
      </c>
      <c r="V476" s="104">
        <f t="shared" si="86"/>
        <v>1.4276649746192893</v>
      </c>
      <c r="W476" s="104"/>
      <c r="Z476" s="110" t="s">
        <v>594</v>
      </c>
      <c r="AA476" s="110">
        <v>976000</v>
      </c>
      <c r="AB476" s="110">
        <v>1040000</v>
      </c>
      <c r="AC476" s="101">
        <v>0.5</v>
      </c>
      <c r="AD476" s="104">
        <f t="shared" si="87"/>
        <v>0.46923076923076923</v>
      </c>
    </row>
    <row r="477" spans="1:30" x14ac:dyDescent="0.2">
      <c r="A477" s="99">
        <v>1</v>
      </c>
      <c r="B477" s="110" t="s">
        <v>595</v>
      </c>
      <c r="C477" s="110">
        <v>212000</v>
      </c>
      <c r="D477" s="110">
        <v>184000</v>
      </c>
      <c r="E477" s="99">
        <v>0.125</v>
      </c>
      <c r="F477" s="104">
        <f t="shared" si="84"/>
        <v>0.14402173913043478</v>
      </c>
      <c r="J477" s="110" t="s">
        <v>595</v>
      </c>
      <c r="K477" s="110">
        <v>110000</v>
      </c>
      <c r="L477" s="110">
        <v>224000</v>
      </c>
      <c r="M477" s="101">
        <v>0.05</v>
      </c>
      <c r="N477" s="104">
        <f t="shared" si="85"/>
        <v>2.4553571428571428E-2</v>
      </c>
      <c r="O477" s="104"/>
      <c r="P477" s="104"/>
      <c r="R477" s="110" t="s">
        <v>595</v>
      </c>
      <c r="S477" s="110">
        <v>3330000</v>
      </c>
      <c r="T477" s="110">
        <v>3730000</v>
      </c>
      <c r="U477" s="101">
        <v>1.5</v>
      </c>
      <c r="V477" s="104">
        <f t="shared" si="86"/>
        <v>1.3391420911528151</v>
      </c>
      <c r="W477" s="104"/>
      <c r="Z477" s="110" t="s">
        <v>595</v>
      </c>
      <c r="AA477" s="110">
        <v>854000</v>
      </c>
      <c r="AB477" s="110">
        <v>1000000</v>
      </c>
      <c r="AC477" s="101">
        <v>0.5</v>
      </c>
      <c r="AD477" s="104">
        <f t="shared" si="87"/>
        <v>0.42699999999999999</v>
      </c>
    </row>
    <row r="478" spans="1:30" x14ac:dyDescent="0.2">
      <c r="A478" s="99">
        <v>2</v>
      </c>
      <c r="B478" s="110" t="s">
        <v>596</v>
      </c>
      <c r="C478" s="110">
        <v>214000</v>
      </c>
      <c r="D478" s="110">
        <v>182000</v>
      </c>
      <c r="E478" s="99">
        <v>0.125</v>
      </c>
      <c r="F478" s="104">
        <f t="shared" si="84"/>
        <v>0.14697802197802198</v>
      </c>
      <c r="J478" s="110" t="s">
        <v>596</v>
      </c>
      <c r="K478" s="110">
        <v>115000</v>
      </c>
      <c r="L478" s="110">
        <v>222000</v>
      </c>
      <c r="M478" s="101">
        <v>0.05</v>
      </c>
      <c r="N478" s="104">
        <f t="shared" si="85"/>
        <v>2.5900900900900903E-2</v>
      </c>
      <c r="O478" s="104"/>
      <c r="P478" s="104"/>
      <c r="R478" s="110" t="s">
        <v>596</v>
      </c>
      <c r="S478" s="110">
        <v>3550000</v>
      </c>
      <c r="T478" s="110">
        <v>3840000</v>
      </c>
      <c r="U478" s="101">
        <v>1.5</v>
      </c>
      <c r="V478" s="104">
        <f t="shared" si="86"/>
        <v>1.38671875</v>
      </c>
      <c r="W478" s="104"/>
      <c r="Z478" s="110" t="s">
        <v>596</v>
      </c>
      <c r="AA478" s="110">
        <v>933000</v>
      </c>
      <c r="AB478" s="110">
        <v>1040000</v>
      </c>
      <c r="AC478" s="101">
        <v>0.5</v>
      </c>
      <c r="AD478" s="104">
        <f t="shared" si="87"/>
        <v>0.44855769230769232</v>
      </c>
    </row>
    <row r="479" spans="1:30" x14ac:dyDescent="0.2">
      <c r="A479" s="99">
        <v>2</v>
      </c>
      <c r="B479" s="110" t="s">
        <v>597</v>
      </c>
      <c r="C479" s="110">
        <v>211000</v>
      </c>
      <c r="D479" s="110">
        <v>177000</v>
      </c>
      <c r="E479" s="99">
        <v>0.125</v>
      </c>
      <c r="F479" s="104">
        <f t="shared" si="84"/>
        <v>0.14901129943502825</v>
      </c>
      <c r="J479" s="110" t="s">
        <v>597</v>
      </c>
      <c r="K479" s="110">
        <v>112000</v>
      </c>
      <c r="L479" s="110">
        <v>229000</v>
      </c>
      <c r="M479" s="101">
        <v>0.05</v>
      </c>
      <c r="N479" s="104">
        <f t="shared" si="85"/>
        <v>2.4454148471615721E-2</v>
      </c>
      <c r="O479" s="104"/>
      <c r="P479" s="104"/>
      <c r="R479" s="110" t="s">
        <v>597</v>
      </c>
      <c r="S479" s="110">
        <v>3550000</v>
      </c>
      <c r="T479" s="110">
        <v>3840000</v>
      </c>
      <c r="U479" s="101">
        <v>1.5</v>
      </c>
      <c r="V479" s="104">
        <f t="shared" si="86"/>
        <v>1.38671875</v>
      </c>
      <c r="W479" s="104"/>
      <c r="Z479" s="110" t="s">
        <v>597</v>
      </c>
      <c r="AA479" s="110">
        <v>941000</v>
      </c>
      <c r="AB479" s="110">
        <v>1030000</v>
      </c>
      <c r="AC479" s="101">
        <v>0.5</v>
      </c>
      <c r="AD479" s="104">
        <f t="shared" si="87"/>
        <v>0.45679611650485435</v>
      </c>
    </row>
    <row r="480" spans="1:30" x14ac:dyDescent="0.2">
      <c r="A480" s="99">
        <v>2</v>
      </c>
      <c r="B480" s="110" t="s">
        <v>598</v>
      </c>
      <c r="C480" s="110">
        <v>202000</v>
      </c>
      <c r="D480" s="110">
        <v>185000</v>
      </c>
      <c r="E480" s="99">
        <v>0.125</v>
      </c>
      <c r="F480" s="104">
        <f t="shared" si="84"/>
        <v>0.13648648648648648</v>
      </c>
      <c r="J480" s="110" t="s">
        <v>598</v>
      </c>
      <c r="K480" s="110">
        <v>109000</v>
      </c>
      <c r="L480" s="110">
        <v>219000</v>
      </c>
      <c r="M480" s="101">
        <v>0.05</v>
      </c>
      <c r="N480" s="104">
        <f t="shared" si="85"/>
        <v>2.4885844748858448E-2</v>
      </c>
      <c r="O480" s="104"/>
      <c r="P480" s="104"/>
      <c r="R480" s="110" t="s">
        <v>598</v>
      </c>
      <c r="S480" s="110">
        <v>3250000</v>
      </c>
      <c r="T480" s="110">
        <v>3640000</v>
      </c>
      <c r="U480" s="101">
        <v>1.5</v>
      </c>
      <c r="V480" s="104">
        <f t="shared" si="86"/>
        <v>1.3392857142857144</v>
      </c>
      <c r="W480" s="104"/>
      <c r="Z480" s="110" t="s">
        <v>598</v>
      </c>
      <c r="AA480" s="110">
        <v>855000</v>
      </c>
      <c r="AB480" s="110">
        <v>964000</v>
      </c>
      <c r="AC480" s="101">
        <v>0.5</v>
      </c>
      <c r="AD480" s="104">
        <f t="shared" si="87"/>
        <v>0.44346473029045641</v>
      </c>
    </row>
    <row r="481" spans="1:30" x14ac:dyDescent="0.2">
      <c r="A481" s="99">
        <v>2</v>
      </c>
      <c r="B481" s="110" t="s">
        <v>599</v>
      </c>
      <c r="C481" s="110">
        <v>207000</v>
      </c>
      <c r="D481" s="110">
        <v>186000</v>
      </c>
      <c r="E481" s="99">
        <v>0.125</v>
      </c>
      <c r="F481" s="104">
        <f t="shared" si="84"/>
        <v>0.13911290322580644</v>
      </c>
      <c r="J481" s="110" t="s">
        <v>599</v>
      </c>
      <c r="K481" s="110">
        <v>110000</v>
      </c>
      <c r="L481" s="110">
        <v>234000</v>
      </c>
      <c r="M481" s="101">
        <v>0.05</v>
      </c>
      <c r="N481" s="104">
        <f t="shared" si="85"/>
        <v>2.3504273504273504E-2</v>
      </c>
      <c r="O481" s="104"/>
      <c r="P481" s="104"/>
      <c r="R481" s="110" t="s">
        <v>599</v>
      </c>
      <c r="S481" s="110">
        <v>3490000</v>
      </c>
      <c r="T481" s="110">
        <v>3910000</v>
      </c>
      <c r="U481" s="101">
        <v>1.5</v>
      </c>
      <c r="V481" s="104">
        <f t="shared" si="86"/>
        <v>1.3388746803069054</v>
      </c>
      <c r="W481" s="104"/>
      <c r="Z481" s="110" t="s">
        <v>599</v>
      </c>
      <c r="AA481" s="110">
        <v>925000</v>
      </c>
      <c r="AB481" s="110">
        <v>1030000</v>
      </c>
      <c r="AC481" s="101">
        <v>0.5</v>
      </c>
      <c r="AD481" s="104">
        <f t="shared" si="87"/>
        <v>0.44902912621359226</v>
      </c>
    </row>
    <row r="482" spans="1:30" x14ac:dyDescent="0.2">
      <c r="A482" s="99">
        <v>2</v>
      </c>
      <c r="B482" s="110" t="s">
        <v>600</v>
      </c>
      <c r="C482" s="110">
        <v>215000</v>
      </c>
      <c r="D482" s="110">
        <v>178000</v>
      </c>
      <c r="E482" s="99">
        <v>0.125</v>
      </c>
      <c r="F482" s="104">
        <f t="shared" si="84"/>
        <v>0.15098314606741572</v>
      </c>
      <c r="J482" s="110" t="s">
        <v>600</v>
      </c>
      <c r="K482" s="110">
        <v>123000</v>
      </c>
      <c r="L482" s="110">
        <v>226000</v>
      </c>
      <c r="M482" s="101">
        <v>0.05</v>
      </c>
      <c r="N482" s="104">
        <f t="shared" si="85"/>
        <v>2.7212389380530971E-2</v>
      </c>
      <c r="O482" s="104"/>
      <c r="P482" s="104"/>
      <c r="R482" s="110" t="s">
        <v>600</v>
      </c>
      <c r="S482" s="110">
        <v>3720000</v>
      </c>
      <c r="T482" s="110">
        <v>3820000</v>
      </c>
      <c r="U482" s="101">
        <v>1.5</v>
      </c>
      <c r="V482" s="104">
        <f t="shared" si="86"/>
        <v>1.4607329842931938</v>
      </c>
      <c r="W482" s="104"/>
      <c r="Z482" s="110" t="s">
        <v>600</v>
      </c>
      <c r="AA482" s="110">
        <v>965000</v>
      </c>
      <c r="AB482" s="110">
        <v>1020000</v>
      </c>
      <c r="AC482" s="101">
        <v>0.5</v>
      </c>
      <c r="AD482" s="104">
        <f t="shared" si="87"/>
        <v>0.47303921568627449</v>
      </c>
    </row>
    <row r="483" spans="1:30" x14ac:dyDescent="0.2">
      <c r="A483" s="99">
        <v>2</v>
      </c>
      <c r="B483" s="110" t="s">
        <v>601</v>
      </c>
      <c r="C483" s="110">
        <v>203000</v>
      </c>
      <c r="D483" s="110">
        <v>181000</v>
      </c>
      <c r="E483" s="99">
        <v>0.125</v>
      </c>
      <c r="F483" s="104">
        <f t="shared" si="84"/>
        <v>0.14019337016574585</v>
      </c>
      <c r="J483" s="110" t="s">
        <v>601</v>
      </c>
      <c r="K483" s="110">
        <v>112000</v>
      </c>
      <c r="L483" s="110">
        <v>226000</v>
      </c>
      <c r="M483" s="101">
        <v>0.05</v>
      </c>
      <c r="N483" s="104">
        <f t="shared" si="85"/>
        <v>2.4778761061946902E-2</v>
      </c>
      <c r="O483" s="104"/>
      <c r="P483" s="104"/>
      <c r="R483" s="110" t="s">
        <v>601</v>
      </c>
      <c r="S483" s="110">
        <v>3310000</v>
      </c>
      <c r="T483" s="110">
        <v>3730000</v>
      </c>
      <c r="U483" s="101">
        <v>1.5</v>
      </c>
      <c r="V483" s="104">
        <f t="shared" si="86"/>
        <v>1.3310991957104559</v>
      </c>
      <c r="W483" s="104"/>
      <c r="Z483" s="110" t="s">
        <v>601</v>
      </c>
      <c r="AA483" s="110">
        <v>878000</v>
      </c>
      <c r="AB483" s="110">
        <v>980000</v>
      </c>
      <c r="AC483" s="101">
        <v>0.5</v>
      </c>
      <c r="AD483" s="104">
        <f t="shared" si="87"/>
        <v>0.44795918367346937</v>
      </c>
    </row>
    <row r="484" spans="1:30" x14ac:dyDescent="0.2">
      <c r="A484" s="99">
        <v>3</v>
      </c>
      <c r="B484" s="110" t="s">
        <v>602</v>
      </c>
      <c r="C484" s="110">
        <v>206000</v>
      </c>
      <c r="D484" s="110">
        <v>181000</v>
      </c>
      <c r="E484" s="99">
        <v>0.125</v>
      </c>
      <c r="F484" s="104">
        <f t="shared" si="84"/>
        <v>0.14226519337016574</v>
      </c>
      <c r="J484" s="110" t="s">
        <v>602</v>
      </c>
      <c r="K484" s="110">
        <v>113000</v>
      </c>
      <c r="L484" s="110">
        <v>224000</v>
      </c>
      <c r="M484" s="101">
        <v>0.05</v>
      </c>
      <c r="N484" s="104">
        <f t="shared" si="85"/>
        <v>2.5223214285714286E-2</v>
      </c>
      <c r="O484" s="104"/>
      <c r="P484" s="104"/>
      <c r="R484" s="110" t="s">
        <v>602</v>
      </c>
      <c r="S484" s="110">
        <v>3430000</v>
      </c>
      <c r="T484" s="110">
        <v>3780000</v>
      </c>
      <c r="U484" s="101">
        <v>1.5</v>
      </c>
      <c r="V484" s="104">
        <f t="shared" si="86"/>
        <v>1.3611111111111112</v>
      </c>
      <c r="W484" s="104"/>
      <c r="Z484" s="110" t="s">
        <v>602</v>
      </c>
      <c r="AA484" s="110">
        <v>931000</v>
      </c>
      <c r="AB484" s="110">
        <v>999000</v>
      </c>
      <c r="AC484" s="101">
        <v>0.5</v>
      </c>
      <c r="AD484" s="104">
        <f t="shared" si="87"/>
        <v>0.46596596596596596</v>
      </c>
    </row>
    <row r="485" spans="1:30" x14ac:dyDescent="0.2">
      <c r="A485" s="99">
        <v>3</v>
      </c>
      <c r="B485" s="110" t="s">
        <v>603</v>
      </c>
      <c r="C485" s="110">
        <v>214000</v>
      </c>
      <c r="D485" s="110">
        <v>182000</v>
      </c>
      <c r="E485" s="99">
        <v>0.125</v>
      </c>
      <c r="F485" s="104">
        <f t="shared" si="84"/>
        <v>0.14697802197802198</v>
      </c>
      <c r="J485" s="110" t="s">
        <v>603</v>
      </c>
      <c r="K485" s="110">
        <v>114000</v>
      </c>
      <c r="L485" s="110">
        <v>229000</v>
      </c>
      <c r="M485" s="101">
        <v>0.05</v>
      </c>
      <c r="N485" s="104">
        <f t="shared" si="85"/>
        <v>2.4890829694323144E-2</v>
      </c>
      <c r="O485" s="104"/>
      <c r="P485" s="104"/>
      <c r="R485" s="110" t="s">
        <v>603</v>
      </c>
      <c r="S485" s="110">
        <v>3600000</v>
      </c>
      <c r="T485" s="110">
        <v>3870000</v>
      </c>
      <c r="U485" s="101">
        <v>1.5</v>
      </c>
      <c r="V485" s="104">
        <f t="shared" si="86"/>
        <v>1.3953488372093024</v>
      </c>
      <c r="W485" s="104"/>
      <c r="Z485" s="110" t="s">
        <v>603</v>
      </c>
      <c r="AA485" s="110">
        <v>935000</v>
      </c>
      <c r="AB485" s="110">
        <v>1030000</v>
      </c>
      <c r="AC485" s="101">
        <v>0.5</v>
      </c>
      <c r="AD485" s="104">
        <f t="shared" si="87"/>
        <v>0.45388349514563109</v>
      </c>
    </row>
    <row r="486" spans="1:30" x14ac:dyDescent="0.2">
      <c r="A486" s="99">
        <v>3</v>
      </c>
      <c r="B486" s="110" t="s">
        <v>604</v>
      </c>
      <c r="C486" s="110">
        <v>202000</v>
      </c>
      <c r="D486" s="110">
        <v>176000</v>
      </c>
      <c r="E486" s="99">
        <v>0.125</v>
      </c>
      <c r="F486" s="104">
        <f t="shared" si="84"/>
        <v>0.14346590909090909</v>
      </c>
      <c r="J486" s="110" t="s">
        <v>604</v>
      </c>
      <c r="K486" s="110">
        <v>107000</v>
      </c>
      <c r="L486" s="110">
        <v>217000</v>
      </c>
      <c r="M486" s="101">
        <v>0.05</v>
      </c>
      <c r="N486" s="104">
        <f t="shared" si="85"/>
        <v>2.4654377880184333E-2</v>
      </c>
      <c r="O486" s="104"/>
      <c r="P486" s="104"/>
      <c r="R486" s="110" t="s">
        <v>604</v>
      </c>
      <c r="S486" s="110">
        <v>3270000</v>
      </c>
      <c r="T486" s="110">
        <v>3770000</v>
      </c>
      <c r="U486" s="101">
        <v>1.5</v>
      </c>
      <c r="V486" s="104">
        <f t="shared" si="86"/>
        <v>1.3010610079575597</v>
      </c>
      <c r="W486" s="104"/>
      <c r="Z486" s="110" t="s">
        <v>604</v>
      </c>
      <c r="AA486" s="110">
        <v>859000</v>
      </c>
      <c r="AB486" s="110">
        <v>997000</v>
      </c>
      <c r="AC486" s="101">
        <v>0.5</v>
      </c>
      <c r="AD486" s="104">
        <f t="shared" si="87"/>
        <v>0.43079237713139418</v>
      </c>
    </row>
    <row r="487" spans="1:30" x14ac:dyDescent="0.2">
      <c r="A487" s="99">
        <v>3</v>
      </c>
      <c r="B487" s="110" t="s">
        <v>605</v>
      </c>
      <c r="C487" s="110">
        <v>213000</v>
      </c>
      <c r="D487" s="110">
        <v>188000</v>
      </c>
      <c r="E487" s="99">
        <v>0.125</v>
      </c>
      <c r="F487" s="104">
        <f t="shared" si="84"/>
        <v>0.14162234042553193</v>
      </c>
      <c r="J487" s="110" t="s">
        <v>605</v>
      </c>
      <c r="K487" s="110">
        <v>111000</v>
      </c>
      <c r="L487" s="110">
        <v>234000</v>
      </c>
      <c r="M487" s="101">
        <v>0.05</v>
      </c>
      <c r="N487" s="104">
        <f t="shared" si="85"/>
        <v>2.3717948717948717E-2</v>
      </c>
      <c r="O487" s="104"/>
      <c r="P487" s="104"/>
      <c r="R487" s="110" t="s">
        <v>605</v>
      </c>
      <c r="S487" s="110">
        <v>3430000</v>
      </c>
      <c r="T487" s="110">
        <v>3870000</v>
      </c>
      <c r="U487" s="101">
        <v>1.5</v>
      </c>
      <c r="V487" s="104">
        <f t="shared" si="86"/>
        <v>1.3294573643410852</v>
      </c>
      <c r="W487" s="104"/>
      <c r="Z487" s="110" t="s">
        <v>605</v>
      </c>
      <c r="AA487" s="110">
        <v>930000</v>
      </c>
      <c r="AB487" s="110">
        <v>1060000</v>
      </c>
      <c r="AC487" s="101">
        <v>0.5</v>
      </c>
      <c r="AD487" s="104">
        <f t="shared" si="87"/>
        <v>0.43867924528301888</v>
      </c>
    </row>
    <row r="488" spans="1:30" x14ac:dyDescent="0.2">
      <c r="A488" s="99">
        <v>3</v>
      </c>
      <c r="B488" s="110" t="s">
        <v>606</v>
      </c>
      <c r="C488" s="110">
        <v>222000</v>
      </c>
      <c r="D488" s="110">
        <v>178000</v>
      </c>
      <c r="E488" s="99">
        <v>0.125</v>
      </c>
      <c r="F488" s="104">
        <f t="shared" si="84"/>
        <v>0.15589887640449437</v>
      </c>
      <c r="J488" s="110" t="s">
        <v>606</v>
      </c>
      <c r="K488" s="110">
        <v>119000</v>
      </c>
      <c r="L488" s="110">
        <v>240000</v>
      </c>
      <c r="M488" s="101">
        <v>0.05</v>
      </c>
      <c r="N488" s="104">
        <f t="shared" si="85"/>
        <v>2.479166666666667E-2</v>
      </c>
      <c r="O488" s="104"/>
      <c r="P488" s="104"/>
      <c r="R488" s="110" t="s">
        <v>606</v>
      </c>
      <c r="S488" s="110">
        <v>3790000</v>
      </c>
      <c r="T488" s="110">
        <v>3770000</v>
      </c>
      <c r="U488" s="101">
        <v>1.5</v>
      </c>
      <c r="V488" s="104">
        <f t="shared" si="86"/>
        <v>1.5079575596816976</v>
      </c>
      <c r="W488" s="104"/>
      <c r="Z488" s="110" t="s">
        <v>606</v>
      </c>
      <c r="AA488" s="110">
        <v>947000</v>
      </c>
      <c r="AB488" s="110">
        <v>1060000</v>
      </c>
      <c r="AC488" s="101">
        <v>0.5</v>
      </c>
      <c r="AD488" s="104">
        <f t="shared" si="87"/>
        <v>0.44669811320754715</v>
      </c>
    </row>
    <row r="489" spans="1:30" x14ac:dyDescent="0.2">
      <c r="A489" s="99">
        <v>3</v>
      </c>
      <c r="B489" s="110" t="s">
        <v>607</v>
      </c>
      <c r="C489" s="110">
        <v>208000</v>
      </c>
      <c r="D489" s="110">
        <v>181000</v>
      </c>
      <c r="E489" s="99">
        <v>0.125</v>
      </c>
      <c r="F489" s="104">
        <f t="shared" si="84"/>
        <v>0.143646408839779</v>
      </c>
      <c r="J489" s="110" t="s">
        <v>607</v>
      </c>
      <c r="K489" s="110">
        <v>113000</v>
      </c>
      <c r="L489" s="110">
        <v>230000</v>
      </c>
      <c r="M489" s="101">
        <v>0.05</v>
      </c>
      <c r="N489" s="104">
        <f t="shared" si="85"/>
        <v>2.456521739130435E-2</v>
      </c>
      <c r="O489" s="104"/>
      <c r="P489" s="104"/>
      <c r="R489" s="110" t="s">
        <v>607</v>
      </c>
      <c r="S489" s="110">
        <v>3290000</v>
      </c>
      <c r="T489" s="110">
        <v>3730000</v>
      </c>
      <c r="U489" s="101">
        <v>1.5</v>
      </c>
      <c r="V489" s="104">
        <f t="shared" si="86"/>
        <v>1.3230563002680966</v>
      </c>
      <c r="W489" s="104"/>
      <c r="Z489" s="110" t="s">
        <v>607</v>
      </c>
      <c r="AA489" s="110">
        <v>858000</v>
      </c>
      <c r="AB489" s="110">
        <v>992000</v>
      </c>
      <c r="AC489" s="101">
        <v>0.5</v>
      </c>
      <c r="AD489" s="104">
        <f t="shared" si="87"/>
        <v>0.43245967741935482</v>
      </c>
    </row>
    <row r="490" spans="1:30" x14ac:dyDescent="0.2">
      <c r="B490" s="102" t="s">
        <v>399</v>
      </c>
      <c r="C490" s="104">
        <f>AVERAGE(C472:C489)</f>
        <v>209333.33333333334</v>
      </c>
      <c r="D490" s="104">
        <f>AVERAGE(D472:D489)</f>
        <v>181055.55555555556</v>
      </c>
      <c r="F490" s="104">
        <f>AVERAGE(F472:F489)</f>
        <v>0.14459136568657596</v>
      </c>
      <c r="J490" s="102" t="s">
        <v>399</v>
      </c>
      <c r="K490" s="104">
        <f>AVERAGE(K472:K489)</f>
        <v>113277.77777777778</v>
      </c>
      <c r="L490" s="104">
        <f>AVERAGE(L472:L489)</f>
        <v>226611.11111111112</v>
      </c>
      <c r="N490" s="104">
        <f>AVERAGE(N472:N489)</f>
        <v>2.499920194067945E-2</v>
      </c>
      <c r="O490" s="104"/>
      <c r="P490" s="104"/>
      <c r="R490" s="102" t="s">
        <v>399</v>
      </c>
      <c r="S490" s="104">
        <f>AVERAGE(S472:S489)</f>
        <v>3475555.5555555555</v>
      </c>
      <c r="T490" s="104">
        <f>AVERAGE(T472:T489)</f>
        <v>3797222.222222222</v>
      </c>
      <c r="V490" s="104">
        <f>AVERAGE(V472:V489)</f>
        <v>1.3726558255795072</v>
      </c>
      <c r="W490" s="104"/>
      <c r="Z490" s="102" t="s">
        <v>399</v>
      </c>
      <c r="AA490" s="104">
        <f>AVERAGE(AA472:AA489)</f>
        <v>910444.4444444445</v>
      </c>
      <c r="AB490" s="104">
        <f>AVERAGE(AB472:AB489)</f>
        <v>1015500</v>
      </c>
      <c r="AD490" s="104">
        <f>AVERAGE(AD472:AD489)</f>
        <v>0.44816986183612006</v>
      </c>
    </row>
    <row r="491" spans="1:30" x14ac:dyDescent="0.2">
      <c r="B491" s="102" t="s">
        <v>400</v>
      </c>
      <c r="C491" s="104">
        <f>_xlfn.STDEV.P(C472:C489)</f>
        <v>5676.4621219754663</v>
      </c>
      <c r="D491" s="104">
        <f>_xlfn.STDEV.P(D472:D489)</f>
        <v>3643.4449849043544</v>
      </c>
      <c r="F491" s="104">
        <f>_xlfn.STDEV.P(F472:F489)</f>
        <v>5.1810271494111436E-3</v>
      </c>
      <c r="J491" s="102" t="s">
        <v>400</v>
      </c>
      <c r="K491" s="104">
        <f>_xlfn.STDEV.P(K472:K489)</f>
        <v>4531.4402365345113</v>
      </c>
      <c r="L491" s="104">
        <f>_xlfn.STDEV.P(L472:L489)</f>
        <v>6074.8926729329396</v>
      </c>
      <c r="N491" s="104">
        <f>_xlfn.STDEV.P(N472:N489)</f>
        <v>9.0517124168575775E-4</v>
      </c>
      <c r="O491" s="104"/>
      <c r="P491" s="104"/>
      <c r="R491" s="102" t="s">
        <v>400</v>
      </c>
      <c r="S491" s="104">
        <f>_xlfn.STDEV.P(S472:S489)</f>
        <v>174903.85365877836</v>
      </c>
      <c r="T491" s="104">
        <f>_xlfn.STDEV.P(T472:T489)</f>
        <v>84577.745664733782</v>
      </c>
      <c r="V491" s="104">
        <f>_xlfn.STDEV.P(V472:V489)</f>
        <v>5.5756708934186765E-2</v>
      </c>
      <c r="W491" s="104"/>
      <c r="Z491" s="102" t="s">
        <v>400</v>
      </c>
      <c r="AA491" s="104">
        <f>_xlfn.STDEV.P(AA472:AA489)</f>
        <v>42099.382711523904</v>
      </c>
      <c r="AB491" s="104">
        <f>_xlfn.STDEV.P(AB472:AB489)</f>
        <v>29054.068370692748</v>
      </c>
      <c r="AD491" s="104">
        <f>_xlfn.STDEV.P(AD472:AD489)</f>
        <v>1.3191189198742088E-2</v>
      </c>
    </row>
    <row r="492" spans="1:30" x14ac:dyDescent="0.2">
      <c r="B492" s="102" t="s">
        <v>401</v>
      </c>
      <c r="C492" s="101">
        <f>100*_xlfn.STDEV.P(C472:C489)/AVERAGE(C472:C489)</f>
        <v>2.7116857270583434</v>
      </c>
      <c r="D492" s="101">
        <f>100*_xlfn.STDEV.P(D472:D489)/AVERAGE(D472:D489)</f>
        <v>2.0123353706130214</v>
      </c>
      <c r="F492" s="101">
        <f>100*_xlfn.STDEV.P(F472:F489)/AVERAGE(F472:F489)</f>
        <v>3.5832202876081949</v>
      </c>
      <c r="J492" s="102" t="s">
        <v>401</v>
      </c>
      <c r="K492" s="101">
        <f>100*_xlfn.STDEV.P(K472:K489)/AVERAGE(K472:K489)</f>
        <v>4.0002905472104562</v>
      </c>
      <c r="L492" s="101">
        <f>100*_xlfn.STDEV.P(L472:L489)/AVERAGE(L472:L489)</f>
        <v>2.6807567568716082</v>
      </c>
      <c r="N492" s="101">
        <f>100*_xlfn.STDEV.P(N472:N489)/AVERAGE(N472:N489)</f>
        <v>3.6208005512881432</v>
      </c>
      <c r="O492" s="101"/>
      <c r="P492" s="101"/>
      <c r="R492" s="102" t="s">
        <v>401</v>
      </c>
      <c r="S492" s="101">
        <f>100*_xlfn.STDEV.P(S472:S489)/AVERAGE(S472:S489)</f>
        <v>5.0323998814865902</v>
      </c>
      <c r="T492" s="101">
        <f>100*_xlfn.STDEV.P(T472:T489)/AVERAGE(T472:T489)</f>
        <v>2.2273583349893316</v>
      </c>
      <c r="V492" s="101">
        <f>100*_xlfn.STDEV.P(V472:V489)/AVERAGE(V472:V489)</f>
        <v>4.0619584236017374</v>
      </c>
      <c r="W492" s="101"/>
      <c r="Z492" s="102" t="s">
        <v>401</v>
      </c>
      <c r="AA492" s="101">
        <f>100*_xlfn.STDEV.P(AA472:AA489)/AVERAGE(AA472:AA489)</f>
        <v>4.624047405463938</v>
      </c>
      <c r="AB492" s="101">
        <f>100*_xlfn.STDEV.P(AB472:AB489)/AVERAGE(AB472:AB489)</f>
        <v>2.8610604008560068</v>
      </c>
      <c r="AD492" s="101">
        <f>100*_xlfn.STDEV.P(AD472:AD489)/AVERAGE(AD472:AD489)</f>
        <v>2.9433458878066285</v>
      </c>
    </row>
    <row r="493" spans="1:30" x14ac:dyDescent="0.2">
      <c r="B493" s="110"/>
      <c r="C493" s="110"/>
      <c r="D493" s="110"/>
      <c r="F493" s="104"/>
      <c r="J493" s="110"/>
      <c r="K493" s="110"/>
      <c r="L493" s="110"/>
      <c r="M493" s="101"/>
      <c r="N493" s="104"/>
      <c r="O493" s="104"/>
      <c r="P493" s="104"/>
      <c r="R493" s="110"/>
      <c r="S493" s="110"/>
      <c r="T493" s="110"/>
      <c r="U493" s="101"/>
      <c r="V493" s="104"/>
      <c r="W493" s="104"/>
      <c r="Z493" s="110"/>
      <c r="AA493" s="110"/>
      <c r="AB493" s="110"/>
      <c r="AC493" s="101"/>
      <c r="AD493" s="104"/>
    </row>
    <row r="494" spans="1:30" x14ac:dyDescent="0.2">
      <c r="B494" s="110"/>
      <c r="C494" s="110"/>
      <c r="D494" s="110"/>
      <c r="F494" s="104"/>
      <c r="J494" s="110"/>
      <c r="K494" s="110"/>
      <c r="L494" s="110"/>
      <c r="M494" s="101"/>
      <c r="N494" s="104"/>
      <c r="O494" s="104"/>
      <c r="P494" s="104"/>
      <c r="R494" s="110"/>
      <c r="S494" s="110"/>
      <c r="T494" s="110"/>
      <c r="U494" s="101"/>
      <c r="V494" s="104"/>
      <c r="W494" s="104"/>
      <c r="Z494" s="110"/>
      <c r="AA494" s="110"/>
      <c r="AB494" s="110"/>
      <c r="AC494" s="101"/>
      <c r="AD494" s="104"/>
    </row>
    <row r="495" spans="1:30" x14ac:dyDescent="0.2">
      <c r="B495" s="110"/>
      <c r="C495" s="101" t="s">
        <v>18</v>
      </c>
      <c r="D495" s="101" t="s">
        <v>337</v>
      </c>
      <c r="E495" s="101" t="s">
        <v>337</v>
      </c>
      <c r="F495" s="101" t="s">
        <v>18</v>
      </c>
      <c r="J495" s="110"/>
      <c r="K495" s="101" t="s">
        <v>19</v>
      </c>
      <c r="L495" s="101" t="s">
        <v>340</v>
      </c>
      <c r="M495" s="101" t="s">
        <v>340</v>
      </c>
      <c r="N495" s="101" t="s">
        <v>19</v>
      </c>
      <c r="O495" s="104"/>
      <c r="P495" s="104"/>
      <c r="S495" s="101" t="s">
        <v>20</v>
      </c>
      <c r="T495" s="101" t="s">
        <v>341</v>
      </c>
      <c r="U495" s="101" t="s">
        <v>341</v>
      </c>
      <c r="V495" s="101" t="s">
        <v>20</v>
      </c>
      <c r="W495" s="104"/>
      <c r="AA495" s="101" t="s">
        <v>21</v>
      </c>
      <c r="AB495" s="101" t="s">
        <v>342</v>
      </c>
      <c r="AC495" s="101" t="s">
        <v>342</v>
      </c>
      <c r="AD495" s="101" t="s">
        <v>21</v>
      </c>
    </row>
    <row r="496" spans="1:30" x14ac:dyDescent="0.2">
      <c r="B496" s="110" t="s">
        <v>254</v>
      </c>
      <c r="C496" s="110" t="s">
        <v>343</v>
      </c>
      <c r="D496" s="101" t="s">
        <v>343</v>
      </c>
      <c r="E496" s="101" t="s">
        <v>344</v>
      </c>
      <c r="F496" s="101" t="s">
        <v>344</v>
      </c>
      <c r="J496" s="110"/>
      <c r="K496" s="101" t="s">
        <v>343</v>
      </c>
      <c r="L496" s="101" t="s">
        <v>343</v>
      </c>
      <c r="M496" s="101" t="s">
        <v>344</v>
      </c>
      <c r="N496" s="101" t="s">
        <v>344</v>
      </c>
      <c r="O496" s="104"/>
      <c r="P496" s="104"/>
      <c r="R496" s="110" t="s">
        <v>254</v>
      </c>
      <c r="S496" s="110" t="s">
        <v>343</v>
      </c>
      <c r="T496" s="110" t="s">
        <v>343</v>
      </c>
      <c r="U496" s="101" t="s">
        <v>344</v>
      </c>
      <c r="V496" s="101" t="s">
        <v>344</v>
      </c>
      <c r="W496" s="104"/>
      <c r="Z496" s="110" t="s">
        <v>254</v>
      </c>
      <c r="AA496" s="110" t="s">
        <v>343</v>
      </c>
      <c r="AB496" s="110" t="s">
        <v>343</v>
      </c>
      <c r="AC496" s="101" t="s">
        <v>344</v>
      </c>
      <c r="AD496" s="101" t="s">
        <v>344</v>
      </c>
    </row>
    <row r="497" spans="1:30" x14ac:dyDescent="0.2">
      <c r="A497" s="99">
        <v>1</v>
      </c>
      <c r="B497" s="110" t="s">
        <v>608</v>
      </c>
      <c r="C497" s="110">
        <v>308000</v>
      </c>
      <c r="D497" s="110">
        <v>177000</v>
      </c>
      <c r="E497" s="99">
        <v>0.125</v>
      </c>
      <c r="F497" s="104">
        <f t="shared" ref="F497:F514" si="88">C497/D497*E497</f>
        <v>0.2175141242937853</v>
      </c>
      <c r="J497" s="110" t="s">
        <v>608</v>
      </c>
      <c r="K497" s="110">
        <v>260000</v>
      </c>
      <c r="L497" s="110">
        <v>234000</v>
      </c>
      <c r="M497" s="101">
        <v>0.05</v>
      </c>
      <c r="N497" s="104">
        <f t="shared" ref="N497:N514" si="89">K497/L497*M497</f>
        <v>5.5555555555555559E-2</v>
      </c>
      <c r="O497" s="104"/>
      <c r="P497" s="104"/>
      <c r="R497" s="110" t="s">
        <v>608</v>
      </c>
      <c r="S497" s="110">
        <v>5100000</v>
      </c>
      <c r="T497" s="110">
        <v>3930000</v>
      </c>
      <c r="U497" s="101">
        <v>1.5</v>
      </c>
      <c r="V497" s="104">
        <f t="shared" ref="V497:V514" si="90">S497/T497*U497</f>
        <v>1.946564885496183</v>
      </c>
      <c r="W497" s="104"/>
      <c r="Z497" s="110" t="s">
        <v>608</v>
      </c>
      <c r="AA497" s="110">
        <v>2040000</v>
      </c>
      <c r="AB497" s="110">
        <v>1030000</v>
      </c>
      <c r="AC497" s="101">
        <v>0.5</v>
      </c>
      <c r="AD497" s="104">
        <f t="shared" ref="AD497:AD514" si="91">AA497/AB497*AC497</f>
        <v>0.99029126213592233</v>
      </c>
    </row>
    <row r="498" spans="1:30" x14ac:dyDescent="0.2">
      <c r="A498" s="99">
        <v>1</v>
      </c>
      <c r="B498" s="110" t="s">
        <v>609</v>
      </c>
      <c r="C498" s="110">
        <v>313000</v>
      </c>
      <c r="D498" s="110">
        <v>181000</v>
      </c>
      <c r="E498" s="99">
        <v>0.125</v>
      </c>
      <c r="F498" s="104">
        <f t="shared" si="88"/>
        <v>0.21616022099447513</v>
      </c>
      <c r="J498" s="110" t="s">
        <v>609</v>
      </c>
      <c r="K498" s="110">
        <v>267000</v>
      </c>
      <c r="L498" s="110">
        <v>231000</v>
      </c>
      <c r="M498" s="101">
        <v>0.05</v>
      </c>
      <c r="N498" s="104">
        <f t="shared" si="89"/>
        <v>5.7792207792207798E-2</v>
      </c>
      <c r="O498" s="104"/>
      <c r="P498" s="104"/>
      <c r="R498" s="110" t="s">
        <v>609</v>
      </c>
      <c r="S498" s="110">
        <v>5160000</v>
      </c>
      <c r="T498" s="110">
        <v>3740000</v>
      </c>
      <c r="U498" s="101">
        <v>1.5</v>
      </c>
      <c r="V498" s="104">
        <f t="shared" si="90"/>
        <v>2.0695187165775399</v>
      </c>
      <c r="W498" s="104"/>
      <c r="Z498" s="110" t="s">
        <v>609</v>
      </c>
      <c r="AA498" s="110">
        <v>2050000</v>
      </c>
      <c r="AB498" s="110">
        <v>1050000</v>
      </c>
      <c r="AC498" s="101">
        <v>0.5</v>
      </c>
      <c r="AD498" s="104">
        <f t="shared" si="91"/>
        <v>0.97619047619047616</v>
      </c>
    </row>
    <row r="499" spans="1:30" x14ac:dyDescent="0.2">
      <c r="A499" s="99">
        <v>1</v>
      </c>
      <c r="B499" s="110" t="s">
        <v>610</v>
      </c>
      <c r="C499" s="110">
        <v>311000</v>
      </c>
      <c r="D499" s="110">
        <v>179000</v>
      </c>
      <c r="E499" s="99">
        <v>0.125</v>
      </c>
      <c r="F499" s="104">
        <f t="shared" si="88"/>
        <v>0.21717877094972068</v>
      </c>
      <c r="J499" s="110" t="s">
        <v>610</v>
      </c>
      <c r="K499" s="110">
        <v>264000</v>
      </c>
      <c r="L499" s="110">
        <v>225000</v>
      </c>
      <c r="M499" s="101">
        <v>0.05</v>
      </c>
      <c r="N499" s="104">
        <f t="shared" si="89"/>
        <v>5.8666666666666673E-2</v>
      </c>
      <c r="O499" s="104"/>
      <c r="P499" s="104"/>
      <c r="R499" s="110" t="s">
        <v>610</v>
      </c>
      <c r="S499" s="110">
        <v>5110000</v>
      </c>
      <c r="T499" s="110">
        <v>3710000</v>
      </c>
      <c r="U499" s="101">
        <v>1.5</v>
      </c>
      <c r="V499" s="104">
        <f t="shared" si="90"/>
        <v>2.0660377358490565</v>
      </c>
      <c r="W499" s="104"/>
      <c r="Z499" s="110" t="s">
        <v>610</v>
      </c>
      <c r="AA499" s="110">
        <v>2090000</v>
      </c>
      <c r="AB499" s="110">
        <v>994000</v>
      </c>
      <c r="AC499" s="101">
        <v>0.5</v>
      </c>
      <c r="AD499" s="104">
        <f t="shared" si="91"/>
        <v>1.051307847082495</v>
      </c>
    </row>
    <row r="500" spans="1:30" x14ac:dyDescent="0.2">
      <c r="A500" s="99">
        <v>1</v>
      </c>
      <c r="B500" s="110" t="s">
        <v>611</v>
      </c>
      <c r="C500" s="110">
        <v>321000</v>
      </c>
      <c r="D500" s="110">
        <v>182000</v>
      </c>
      <c r="E500" s="99">
        <v>0.125</v>
      </c>
      <c r="F500" s="104">
        <f t="shared" si="88"/>
        <v>0.22046703296703296</v>
      </c>
      <c r="J500" s="110" t="s">
        <v>611</v>
      </c>
      <c r="K500" s="110">
        <v>291000</v>
      </c>
      <c r="L500" s="110">
        <v>234000</v>
      </c>
      <c r="M500" s="101">
        <v>0.05</v>
      </c>
      <c r="N500" s="104">
        <f t="shared" si="89"/>
        <v>6.2179487179487181E-2</v>
      </c>
      <c r="O500" s="104"/>
      <c r="P500" s="104"/>
      <c r="R500" s="110" t="s">
        <v>611</v>
      </c>
      <c r="S500" s="110">
        <v>5230000</v>
      </c>
      <c r="T500" s="110">
        <v>3900000</v>
      </c>
      <c r="U500" s="101">
        <v>1.5</v>
      </c>
      <c r="V500" s="104">
        <f t="shared" si="90"/>
        <v>2.0115384615384615</v>
      </c>
      <c r="W500" s="104"/>
      <c r="Z500" s="110" t="s">
        <v>611</v>
      </c>
      <c r="AA500" s="110">
        <v>2090000</v>
      </c>
      <c r="AB500" s="110">
        <v>1040000</v>
      </c>
      <c r="AC500" s="101">
        <v>0.5</v>
      </c>
      <c r="AD500" s="104">
        <f t="shared" si="91"/>
        <v>1.0048076923076923</v>
      </c>
    </row>
    <row r="501" spans="1:30" x14ac:dyDescent="0.2">
      <c r="A501" s="99">
        <v>1</v>
      </c>
      <c r="B501" s="110" t="s">
        <v>612</v>
      </c>
      <c r="C501" s="110">
        <v>320000</v>
      </c>
      <c r="D501" s="110">
        <v>183000</v>
      </c>
      <c r="E501" s="99">
        <v>0.125</v>
      </c>
      <c r="F501" s="104">
        <f t="shared" si="88"/>
        <v>0.21857923497267759</v>
      </c>
      <c r="J501" s="110" t="s">
        <v>612</v>
      </c>
      <c r="K501" s="110">
        <v>270000</v>
      </c>
      <c r="L501" s="110">
        <v>232000</v>
      </c>
      <c r="M501" s="101">
        <v>0.05</v>
      </c>
      <c r="N501" s="104">
        <f t="shared" si="89"/>
        <v>5.8189655172413791E-2</v>
      </c>
      <c r="O501" s="104"/>
      <c r="P501" s="104"/>
      <c r="R501" s="110" t="s">
        <v>612</v>
      </c>
      <c r="S501" s="110">
        <v>5120000</v>
      </c>
      <c r="T501" s="110">
        <v>3810000</v>
      </c>
      <c r="U501" s="101">
        <v>1.5</v>
      </c>
      <c r="V501" s="104">
        <f t="shared" si="90"/>
        <v>2.015748031496063</v>
      </c>
      <c r="W501" s="104"/>
      <c r="Z501" s="110" t="s">
        <v>612</v>
      </c>
      <c r="AA501" s="110">
        <v>2100000</v>
      </c>
      <c r="AB501" s="110">
        <v>1000000</v>
      </c>
      <c r="AC501" s="101">
        <v>0.5</v>
      </c>
      <c r="AD501" s="104">
        <f t="shared" si="91"/>
        <v>1.05</v>
      </c>
    </row>
    <row r="502" spans="1:30" x14ac:dyDescent="0.2">
      <c r="A502" s="99">
        <v>1</v>
      </c>
      <c r="B502" s="110" t="s">
        <v>613</v>
      </c>
      <c r="C502" s="110">
        <v>321000</v>
      </c>
      <c r="D502" s="110">
        <v>181000</v>
      </c>
      <c r="E502" s="99">
        <v>0.125</v>
      </c>
      <c r="F502" s="104">
        <f t="shared" si="88"/>
        <v>0.22168508287292818</v>
      </c>
      <c r="J502" s="110" t="s">
        <v>613</v>
      </c>
      <c r="K502" s="110">
        <v>284000</v>
      </c>
      <c r="L502" s="110">
        <v>239000</v>
      </c>
      <c r="M502" s="101">
        <v>0.05</v>
      </c>
      <c r="N502" s="104">
        <f t="shared" si="89"/>
        <v>5.9414225941422594E-2</v>
      </c>
      <c r="O502" s="104"/>
      <c r="P502" s="104"/>
      <c r="R502" s="110" t="s">
        <v>613</v>
      </c>
      <c r="S502" s="110">
        <v>5280000</v>
      </c>
      <c r="T502" s="110">
        <v>3890000</v>
      </c>
      <c r="U502" s="101">
        <v>1.5</v>
      </c>
      <c r="V502" s="104">
        <f t="shared" si="90"/>
        <v>2.0359897172236505</v>
      </c>
      <c r="W502" s="104"/>
      <c r="Z502" s="110" t="s">
        <v>613</v>
      </c>
      <c r="AA502" s="110">
        <v>2130000</v>
      </c>
      <c r="AB502" s="110">
        <v>1020000</v>
      </c>
      <c r="AC502" s="101">
        <v>0.5</v>
      </c>
      <c r="AD502" s="104">
        <f t="shared" si="91"/>
        <v>1.0441176470588236</v>
      </c>
    </row>
    <row r="503" spans="1:30" x14ac:dyDescent="0.2">
      <c r="A503" s="99">
        <v>2</v>
      </c>
      <c r="B503" s="110" t="s">
        <v>614</v>
      </c>
      <c r="C503" s="110">
        <v>306000</v>
      </c>
      <c r="D503" s="110">
        <v>182000</v>
      </c>
      <c r="E503" s="99">
        <v>0.125</v>
      </c>
      <c r="F503" s="104">
        <f t="shared" si="88"/>
        <v>0.21016483516483517</v>
      </c>
      <c r="J503" s="110" t="s">
        <v>614</v>
      </c>
      <c r="K503" s="110">
        <v>262000</v>
      </c>
      <c r="L503" s="110">
        <v>234000</v>
      </c>
      <c r="M503" s="101">
        <v>0.05</v>
      </c>
      <c r="N503" s="104">
        <f t="shared" si="89"/>
        <v>5.5982905982905985E-2</v>
      </c>
      <c r="O503" s="104"/>
      <c r="P503" s="104"/>
      <c r="R503" s="110" t="s">
        <v>614</v>
      </c>
      <c r="S503" s="110">
        <v>5100000</v>
      </c>
      <c r="T503" s="110">
        <v>3850000</v>
      </c>
      <c r="U503" s="101">
        <v>1.5</v>
      </c>
      <c r="V503" s="104">
        <f t="shared" si="90"/>
        <v>1.9870129870129869</v>
      </c>
      <c r="W503" s="104"/>
      <c r="Z503" s="110" t="s">
        <v>614</v>
      </c>
      <c r="AA503" s="110">
        <v>2040000</v>
      </c>
      <c r="AB503" s="110">
        <v>1050000</v>
      </c>
      <c r="AC503" s="101">
        <v>0.5</v>
      </c>
      <c r="AD503" s="104">
        <f t="shared" si="91"/>
        <v>0.97142857142857142</v>
      </c>
    </row>
    <row r="504" spans="1:30" x14ac:dyDescent="0.2">
      <c r="A504" s="99">
        <v>2</v>
      </c>
      <c r="B504" s="110" t="s">
        <v>615</v>
      </c>
      <c r="C504" s="110">
        <v>324000</v>
      </c>
      <c r="D504" s="110">
        <v>178000</v>
      </c>
      <c r="E504" s="99">
        <v>0.125</v>
      </c>
      <c r="F504" s="104">
        <f t="shared" si="88"/>
        <v>0.22752808988764045</v>
      </c>
      <c r="J504" s="110" t="s">
        <v>615</v>
      </c>
      <c r="K504" s="110">
        <v>264000</v>
      </c>
      <c r="L504" s="110">
        <v>232000</v>
      </c>
      <c r="M504" s="101">
        <v>0.05</v>
      </c>
      <c r="N504" s="104">
        <f t="shared" si="89"/>
        <v>5.6896551724137934E-2</v>
      </c>
      <c r="O504" s="104"/>
      <c r="P504" s="104"/>
      <c r="R504" s="110" t="s">
        <v>615</v>
      </c>
      <c r="S504" s="110">
        <v>5150000</v>
      </c>
      <c r="T504" s="110">
        <v>3810000</v>
      </c>
      <c r="U504" s="101">
        <v>1.5</v>
      </c>
      <c r="V504" s="104">
        <f t="shared" si="90"/>
        <v>2.0275590551181102</v>
      </c>
      <c r="W504" s="104"/>
      <c r="Z504" s="110" t="s">
        <v>615</v>
      </c>
      <c r="AA504" s="110">
        <v>2080000</v>
      </c>
      <c r="AB504" s="110">
        <v>1010000</v>
      </c>
      <c r="AC504" s="101">
        <v>0.5</v>
      </c>
      <c r="AD504" s="104">
        <f t="shared" si="91"/>
        <v>1.0297029702970297</v>
      </c>
    </row>
    <row r="505" spans="1:30" x14ac:dyDescent="0.2">
      <c r="A505" s="99">
        <v>2</v>
      </c>
      <c r="B505" s="110" t="s">
        <v>616</v>
      </c>
      <c r="C505" s="110">
        <v>316000</v>
      </c>
      <c r="D505" s="110">
        <v>182000</v>
      </c>
      <c r="E505" s="99">
        <v>0.125</v>
      </c>
      <c r="F505" s="104">
        <f t="shared" si="88"/>
        <v>0.21703296703296704</v>
      </c>
      <c r="J505" s="110" t="s">
        <v>616</v>
      </c>
      <c r="K505" s="110">
        <v>267000</v>
      </c>
      <c r="L505" s="110">
        <v>223000</v>
      </c>
      <c r="M505" s="101">
        <v>0.05</v>
      </c>
      <c r="N505" s="104">
        <f t="shared" si="89"/>
        <v>5.9865470852017932E-2</v>
      </c>
      <c r="O505" s="104"/>
      <c r="P505" s="104"/>
      <c r="R505" s="110" t="s">
        <v>616</v>
      </c>
      <c r="S505" s="110">
        <v>5190000</v>
      </c>
      <c r="T505" s="110">
        <v>3710000</v>
      </c>
      <c r="U505" s="101">
        <v>1.5</v>
      </c>
      <c r="V505" s="104">
        <f t="shared" si="90"/>
        <v>2.0983827493261455</v>
      </c>
      <c r="W505" s="104"/>
      <c r="Z505" s="110" t="s">
        <v>616</v>
      </c>
      <c r="AA505" s="110">
        <v>2090000</v>
      </c>
      <c r="AB505" s="110">
        <v>1010000</v>
      </c>
      <c r="AC505" s="101">
        <v>0.5</v>
      </c>
      <c r="AD505" s="104">
        <f t="shared" si="91"/>
        <v>1.0346534653465347</v>
      </c>
    </row>
    <row r="506" spans="1:30" x14ac:dyDescent="0.2">
      <c r="A506" s="99">
        <v>2</v>
      </c>
      <c r="B506" s="110" t="s">
        <v>617</v>
      </c>
      <c r="C506" s="110">
        <v>322000</v>
      </c>
      <c r="D506" s="110">
        <v>181000</v>
      </c>
      <c r="E506" s="99">
        <v>0.125</v>
      </c>
      <c r="F506" s="104">
        <f t="shared" si="88"/>
        <v>0.22237569060773479</v>
      </c>
      <c r="J506" s="110" t="s">
        <v>617</v>
      </c>
      <c r="K506" s="110">
        <v>279000</v>
      </c>
      <c r="L506" s="110">
        <v>246000</v>
      </c>
      <c r="M506" s="101">
        <v>0.05</v>
      </c>
      <c r="N506" s="104">
        <f t="shared" si="89"/>
        <v>5.6707317073170727E-2</v>
      </c>
      <c r="O506" s="104"/>
      <c r="P506" s="104"/>
      <c r="R506" s="110" t="s">
        <v>617</v>
      </c>
      <c r="S506" s="110">
        <v>5240000</v>
      </c>
      <c r="T506" s="110">
        <v>3860000</v>
      </c>
      <c r="U506" s="101">
        <v>1.5</v>
      </c>
      <c r="V506" s="104">
        <f t="shared" si="90"/>
        <v>2.0362694300518136</v>
      </c>
      <c r="W506" s="104"/>
      <c r="Z506" s="110" t="s">
        <v>617</v>
      </c>
      <c r="AA506" s="110">
        <v>2120000</v>
      </c>
      <c r="AB506" s="110">
        <v>1060000</v>
      </c>
      <c r="AC506" s="101">
        <v>0.5</v>
      </c>
      <c r="AD506" s="104">
        <f t="shared" si="91"/>
        <v>1</v>
      </c>
    </row>
    <row r="507" spans="1:30" x14ac:dyDescent="0.2">
      <c r="A507" s="99">
        <v>2</v>
      </c>
      <c r="B507" s="110" t="s">
        <v>618</v>
      </c>
      <c r="C507" s="110">
        <v>315000</v>
      </c>
      <c r="D507" s="110">
        <v>185000</v>
      </c>
      <c r="E507" s="99">
        <v>0.125</v>
      </c>
      <c r="F507" s="104">
        <f t="shared" si="88"/>
        <v>0.21283783783783783</v>
      </c>
      <c r="J507" s="110" t="s">
        <v>618</v>
      </c>
      <c r="K507" s="110">
        <v>263000</v>
      </c>
      <c r="L507" s="110">
        <v>236000</v>
      </c>
      <c r="M507" s="101">
        <v>0.05</v>
      </c>
      <c r="N507" s="104">
        <f t="shared" si="89"/>
        <v>5.5720338983050843E-2</v>
      </c>
      <c r="O507" s="104"/>
      <c r="P507" s="104"/>
      <c r="R507" s="110" t="s">
        <v>618</v>
      </c>
      <c r="S507" s="110">
        <v>4900000</v>
      </c>
      <c r="T507" s="110">
        <v>3720000</v>
      </c>
      <c r="U507" s="101">
        <v>1.5</v>
      </c>
      <c r="V507" s="104">
        <f t="shared" si="90"/>
        <v>1.975806451612903</v>
      </c>
      <c r="W507" s="104"/>
      <c r="Z507" s="110" t="s">
        <v>618</v>
      </c>
      <c r="AA507" s="110">
        <v>2040000</v>
      </c>
      <c r="AB507" s="110">
        <v>992000</v>
      </c>
      <c r="AC507" s="101">
        <v>0.5</v>
      </c>
      <c r="AD507" s="104">
        <f t="shared" si="91"/>
        <v>1.028225806451613</v>
      </c>
    </row>
    <row r="508" spans="1:30" x14ac:dyDescent="0.2">
      <c r="A508" s="99">
        <v>2</v>
      </c>
      <c r="B508" s="110" t="s">
        <v>619</v>
      </c>
      <c r="C508" s="110">
        <v>320000</v>
      </c>
      <c r="D508" s="110">
        <v>184000</v>
      </c>
      <c r="E508" s="99">
        <v>0.125</v>
      </c>
      <c r="F508" s="104">
        <f t="shared" si="88"/>
        <v>0.21739130434782608</v>
      </c>
      <c r="J508" s="110" t="s">
        <v>619</v>
      </c>
      <c r="K508" s="110">
        <v>275000</v>
      </c>
      <c r="L508" s="110">
        <v>234000</v>
      </c>
      <c r="M508" s="101">
        <v>0.05</v>
      </c>
      <c r="N508" s="104">
        <f t="shared" si="89"/>
        <v>5.8760683760683767E-2</v>
      </c>
      <c r="O508" s="104"/>
      <c r="P508" s="104"/>
      <c r="R508" s="110" t="s">
        <v>619</v>
      </c>
      <c r="S508" s="110">
        <v>5160000</v>
      </c>
      <c r="T508" s="110">
        <v>3820000</v>
      </c>
      <c r="U508" s="101">
        <v>1.5</v>
      </c>
      <c r="V508" s="104">
        <f t="shared" si="90"/>
        <v>2.0261780104712042</v>
      </c>
      <c r="W508" s="104"/>
      <c r="Z508" s="110" t="s">
        <v>619</v>
      </c>
      <c r="AA508" s="110">
        <v>2070000</v>
      </c>
      <c r="AB508" s="110">
        <v>1010000</v>
      </c>
      <c r="AC508" s="101">
        <v>0.5</v>
      </c>
      <c r="AD508" s="104">
        <f t="shared" si="91"/>
        <v>1.0247524752475248</v>
      </c>
    </row>
    <row r="509" spans="1:30" x14ac:dyDescent="0.2">
      <c r="A509" s="99">
        <v>3</v>
      </c>
      <c r="B509" s="110" t="s">
        <v>620</v>
      </c>
      <c r="C509" s="110">
        <v>304000</v>
      </c>
      <c r="D509" s="110">
        <v>184000</v>
      </c>
      <c r="E509" s="99">
        <v>0.125</v>
      </c>
      <c r="F509" s="104">
        <f t="shared" si="88"/>
        <v>0.20652173913043478</v>
      </c>
      <c r="J509" s="110" t="s">
        <v>620</v>
      </c>
      <c r="K509" s="110">
        <v>269000</v>
      </c>
      <c r="L509" s="110">
        <v>233000</v>
      </c>
      <c r="M509" s="101">
        <v>0.05</v>
      </c>
      <c r="N509" s="104">
        <f t="shared" si="89"/>
        <v>5.7725321888412021E-2</v>
      </c>
      <c r="O509" s="104"/>
      <c r="P509" s="104"/>
      <c r="R509" s="110" t="s">
        <v>620</v>
      </c>
      <c r="S509" s="110">
        <v>5160000</v>
      </c>
      <c r="T509" s="110">
        <v>3770000</v>
      </c>
      <c r="U509" s="101">
        <v>1.5</v>
      </c>
      <c r="V509" s="104">
        <f t="shared" si="90"/>
        <v>2.0530503978779837</v>
      </c>
      <c r="W509" s="104"/>
      <c r="Z509" s="110" t="s">
        <v>620</v>
      </c>
      <c r="AA509" s="110">
        <v>2070000</v>
      </c>
      <c r="AB509" s="110">
        <v>1010000</v>
      </c>
      <c r="AC509" s="101">
        <v>0.5</v>
      </c>
      <c r="AD509" s="104">
        <f t="shared" si="91"/>
        <v>1.0247524752475248</v>
      </c>
    </row>
    <row r="510" spans="1:30" x14ac:dyDescent="0.2">
      <c r="A510" s="99">
        <v>3</v>
      </c>
      <c r="B510" s="110" t="s">
        <v>621</v>
      </c>
      <c r="C510" s="110">
        <v>310000</v>
      </c>
      <c r="D510" s="110">
        <v>179000</v>
      </c>
      <c r="E510" s="99">
        <v>0.125</v>
      </c>
      <c r="F510" s="104">
        <f t="shared" si="88"/>
        <v>0.21648044692737431</v>
      </c>
      <c r="J510" s="110" t="s">
        <v>621</v>
      </c>
      <c r="K510" s="110">
        <v>259000</v>
      </c>
      <c r="L510" s="110">
        <v>226000</v>
      </c>
      <c r="M510" s="101">
        <v>0.05</v>
      </c>
      <c r="N510" s="104">
        <f t="shared" si="89"/>
        <v>5.730088495575221E-2</v>
      </c>
      <c r="O510" s="104"/>
      <c r="P510" s="104"/>
      <c r="R510" s="110" t="s">
        <v>621</v>
      </c>
      <c r="S510" s="110">
        <v>5100000</v>
      </c>
      <c r="T510" s="110">
        <v>3860000</v>
      </c>
      <c r="U510" s="101">
        <v>1.5</v>
      </c>
      <c r="V510" s="104">
        <f t="shared" si="90"/>
        <v>1.9818652849740932</v>
      </c>
      <c r="W510" s="104"/>
      <c r="Z510" s="110" t="s">
        <v>621</v>
      </c>
      <c r="AA510" s="110">
        <v>2070000</v>
      </c>
      <c r="AB510" s="110">
        <v>1010000</v>
      </c>
      <c r="AC510" s="101">
        <v>0.5</v>
      </c>
      <c r="AD510" s="104">
        <f t="shared" si="91"/>
        <v>1.0247524752475248</v>
      </c>
    </row>
    <row r="511" spans="1:30" x14ac:dyDescent="0.2">
      <c r="A511" s="99">
        <v>3</v>
      </c>
      <c r="B511" s="110" t="s">
        <v>622</v>
      </c>
      <c r="C511" s="110">
        <v>317000</v>
      </c>
      <c r="D511" s="110">
        <v>184000</v>
      </c>
      <c r="E511" s="99">
        <v>0.125</v>
      </c>
      <c r="F511" s="104">
        <f t="shared" si="88"/>
        <v>0.21535326086956522</v>
      </c>
      <c r="J511" s="110" t="s">
        <v>622</v>
      </c>
      <c r="K511" s="110">
        <v>265000</v>
      </c>
      <c r="L511" s="110">
        <v>231000</v>
      </c>
      <c r="M511" s="101">
        <v>0.05</v>
      </c>
      <c r="N511" s="104">
        <f t="shared" si="89"/>
        <v>5.735930735930736E-2</v>
      </c>
      <c r="O511" s="104"/>
      <c r="P511" s="104"/>
      <c r="R511" s="110" t="s">
        <v>622</v>
      </c>
      <c r="S511" s="110">
        <v>5240000</v>
      </c>
      <c r="T511" s="110">
        <v>3820000</v>
      </c>
      <c r="U511" s="101">
        <v>1.5</v>
      </c>
      <c r="V511" s="104">
        <f t="shared" si="90"/>
        <v>2.0575916230366493</v>
      </c>
      <c r="W511" s="104"/>
      <c r="Z511" s="110" t="s">
        <v>622</v>
      </c>
      <c r="AA511" s="110">
        <v>2030000</v>
      </c>
      <c r="AB511" s="110">
        <v>1010000</v>
      </c>
      <c r="AC511" s="101">
        <v>0.5</v>
      </c>
      <c r="AD511" s="104">
        <f t="shared" si="91"/>
        <v>1.004950495049505</v>
      </c>
    </row>
    <row r="512" spans="1:30" x14ac:dyDescent="0.2">
      <c r="A512" s="99">
        <v>3</v>
      </c>
      <c r="B512" s="110" t="s">
        <v>623</v>
      </c>
      <c r="C512" s="110">
        <v>320000</v>
      </c>
      <c r="D512" s="110">
        <v>185000</v>
      </c>
      <c r="E512" s="99">
        <v>0.125</v>
      </c>
      <c r="F512" s="104">
        <f t="shared" si="88"/>
        <v>0.21621621621621623</v>
      </c>
      <c r="J512" s="110" t="s">
        <v>623</v>
      </c>
      <c r="K512" s="110">
        <v>278000</v>
      </c>
      <c r="L512" s="110">
        <v>249000</v>
      </c>
      <c r="M512" s="101">
        <v>0.05</v>
      </c>
      <c r="N512" s="104">
        <f t="shared" si="89"/>
        <v>5.5823293172690761E-2</v>
      </c>
      <c r="O512" s="104"/>
      <c r="P512" s="104"/>
      <c r="R512" s="110" t="s">
        <v>623</v>
      </c>
      <c r="S512" s="110">
        <v>5320000</v>
      </c>
      <c r="T512" s="110">
        <v>4000000</v>
      </c>
      <c r="U512" s="101">
        <v>1.5</v>
      </c>
      <c r="V512" s="104">
        <f t="shared" si="90"/>
        <v>1.9950000000000001</v>
      </c>
      <c r="W512" s="104"/>
      <c r="Z512" s="110" t="s">
        <v>623</v>
      </c>
      <c r="AA512" s="110">
        <v>2160000</v>
      </c>
      <c r="AB512" s="110">
        <v>1070000</v>
      </c>
      <c r="AC512" s="101">
        <v>0.5</v>
      </c>
      <c r="AD512" s="104">
        <f t="shared" si="91"/>
        <v>1.0093457943925233</v>
      </c>
    </row>
    <row r="513" spans="1:30" x14ac:dyDescent="0.2">
      <c r="A513" s="99">
        <v>3</v>
      </c>
      <c r="B513" s="110" t="s">
        <v>624</v>
      </c>
      <c r="C513" s="110">
        <v>306000</v>
      </c>
      <c r="D513" s="110">
        <v>184000</v>
      </c>
      <c r="E513" s="99">
        <v>0.125</v>
      </c>
      <c r="F513" s="104">
        <f t="shared" si="88"/>
        <v>0.2078804347826087</v>
      </c>
      <c r="J513" s="110" t="s">
        <v>624</v>
      </c>
      <c r="K513" s="110">
        <v>270000</v>
      </c>
      <c r="L513" s="110">
        <v>234000</v>
      </c>
      <c r="M513" s="101">
        <v>0.05</v>
      </c>
      <c r="N513" s="104">
        <f t="shared" si="89"/>
        <v>5.7692307692307689E-2</v>
      </c>
      <c r="O513" s="104"/>
      <c r="P513" s="104"/>
      <c r="R513" s="110" t="s">
        <v>624</v>
      </c>
      <c r="S513" s="110">
        <v>5010000</v>
      </c>
      <c r="T513" s="110">
        <v>3670000</v>
      </c>
      <c r="U513" s="101">
        <v>1.5</v>
      </c>
      <c r="V513" s="104">
        <f t="shared" si="90"/>
        <v>2.0476839237057223</v>
      </c>
      <c r="W513" s="104"/>
      <c r="Z513" s="110" t="s">
        <v>624</v>
      </c>
      <c r="AA513" s="110">
        <v>2040000</v>
      </c>
      <c r="AB513" s="110">
        <v>988000</v>
      </c>
      <c r="AC513" s="101">
        <v>0.5</v>
      </c>
      <c r="AD513" s="104">
        <f t="shared" si="91"/>
        <v>1.0323886639676114</v>
      </c>
    </row>
    <row r="514" spans="1:30" x14ac:dyDescent="0.2">
      <c r="A514" s="99">
        <v>3</v>
      </c>
      <c r="B514" s="110" t="s">
        <v>625</v>
      </c>
      <c r="C514" s="110">
        <v>313000</v>
      </c>
      <c r="D514" s="110">
        <v>181000</v>
      </c>
      <c r="E514" s="99">
        <v>0.125</v>
      </c>
      <c r="F514" s="104">
        <f t="shared" si="88"/>
        <v>0.21616022099447513</v>
      </c>
      <c r="J514" s="110" t="s">
        <v>625</v>
      </c>
      <c r="K514" s="110">
        <v>275000</v>
      </c>
      <c r="L514" s="110">
        <v>234000</v>
      </c>
      <c r="M514" s="101">
        <v>0.05</v>
      </c>
      <c r="N514" s="104">
        <f t="shared" si="89"/>
        <v>5.8760683760683767E-2</v>
      </c>
      <c r="O514" s="104"/>
      <c r="P514" s="104"/>
      <c r="R514" s="110" t="s">
        <v>625</v>
      </c>
      <c r="S514" s="110">
        <v>5060000</v>
      </c>
      <c r="T514" s="110">
        <v>3840000</v>
      </c>
      <c r="U514" s="101">
        <v>1.5</v>
      </c>
      <c r="V514" s="104">
        <f t="shared" si="90"/>
        <v>1.9765625</v>
      </c>
      <c r="W514" s="104"/>
      <c r="Z514" s="110" t="s">
        <v>625</v>
      </c>
      <c r="AA514" s="110">
        <v>2030000</v>
      </c>
      <c r="AB514" s="110">
        <v>952000</v>
      </c>
      <c r="AC514" s="101">
        <v>0.5</v>
      </c>
      <c r="AD514" s="104">
        <f t="shared" si="91"/>
        <v>1.0661764705882353</v>
      </c>
    </row>
    <row r="515" spans="1:30" x14ac:dyDescent="0.2">
      <c r="B515" s="102" t="s">
        <v>399</v>
      </c>
      <c r="C515" s="104">
        <f>AVERAGE(C497:C514)</f>
        <v>314833.33333333331</v>
      </c>
      <c r="D515" s="104">
        <f>AVERAGE(D497:D514)</f>
        <v>181777.77777777778</v>
      </c>
      <c r="F515" s="104">
        <f>AVERAGE(F497:F514)</f>
        <v>0.21652930615834087</v>
      </c>
      <c r="J515" s="102" t="s">
        <v>399</v>
      </c>
      <c r="K515" s="104">
        <f>AVERAGE(K497:K514)</f>
        <v>270111.11111111112</v>
      </c>
      <c r="L515" s="104">
        <f>AVERAGE(L497:L514)</f>
        <v>233722.22222222222</v>
      </c>
      <c r="N515" s="104">
        <f>AVERAGE(N497:N514)</f>
        <v>5.7799603639604152E-2</v>
      </c>
      <c r="O515" s="104"/>
      <c r="P515" s="104"/>
      <c r="R515" s="102" t="s">
        <v>399</v>
      </c>
      <c r="S515" s="104">
        <f>AVERAGE(S497:S514)</f>
        <v>5146111.111111111</v>
      </c>
      <c r="T515" s="104">
        <f>AVERAGE(T497:T514)</f>
        <v>3817222.222222222</v>
      </c>
      <c r="V515" s="104">
        <f>AVERAGE(V497:V514)</f>
        <v>2.0226866645204753</v>
      </c>
      <c r="W515" s="104"/>
      <c r="Z515" s="102" t="s">
        <v>399</v>
      </c>
      <c r="AA515" s="104">
        <f>AVERAGE(AA497:AA514)</f>
        <v>2074444.4444444445</v>
      </c>
      <c r="AB515" s="104">
        <f>AVERAGE(AB497:AB514)</f>
        <v>1017000</v>
      </c>
      <c r="AD515" s="104">
        <f>AVERAGE(AD497:AD514)</f>
        <v>1.0204358104466449</v>
      </c>
    </row>
    <row r="516" spans="1:30" x14ac:dyDescent="0.2">
      <c r="B516" s="102" t="s">
        <v>400</v>
      </c>
      <c r="C516" s="104">
        <f>_xlfn.STDEV.P(C497:C514)</f>
        <v>6066.7582410670984</v>
      </c>
      <c r="D516" s="104">
        <f>_xlfn.STDEV.P(D497:D514)</f>
        <v>2322.7272178185412</v>
      </c>
      <c r="F516" s="104">
        <f>_xlfn.STDEV.P(F497:F514)</f>
        <v>4.9141265824676154E-3</v>
      </c>
      <c r="J516" s="102" t="s">
        <v>400</v>
      </c>
      <c r="K516" s="104">
        <f>_xlfn.STDEV.P(K497:K514)</f>
        <v>8438.5944649100111</v>
      </c>
      <c r="L516" s="104">
        <f>_xlfn.STDEV.P(L497:L514)</f>
        <v>6189.6468715962883</v>
      </c>
      <c r="N516" s="104">
        <f>_xlfn.STDEV.P(N497:N514)</f>
        <v>1.6303207987819154E-3</v>
      </c>
      <c r="O516" s="104"/>
      <c r="P516" s="104"/>
      <c r="R516" s="102" t="s">
        <v>400</v>
      </c>
      <c r="S516" s="104">
        <f>_xlfn.STDEV.P(S497:S514)</f>
        <v>97247.615731348895</v>
      </c>
      <c r="T516" s="104">
        <f>_xlfn.STDEV.P(T497:T514)</f>
        <v>83653.090236839664</v>
      </c>
      <c r="V516" s="104">
        <f>_xlfn.STDEV.P(V497:V514)</f>
        <v>3.8703082319628164E-2</v>
      </c>
      <c r="W516" s="104"/>
      <c r="Z516" s="102" t="s">
        <v>400</v>
      </c>
      <c r="AA516" s="104">
        <f>_xlfn.STDEV.P(AA497:AA514)</f>
        <v>35935.470286213844</v>
      </c>
      <c r="AB516" s="104">
        <f>_xlfn.STDEV.P(AB497:AB514)</f>
        <v>28231.188426986209</v>
      </c>
      <c r="AD516" s="104">
        <f>_xlfn.STDEV.P(AD497:AD514)</f>
        <v>2.5078028857492305E-2</v>
      </c>
    </row>
    <row r="517" spans="1:30" x14ac:dyDescent="0.2">
      <c r="B517" s="102" t="s">
        <v>401</v>
      </c>
      <c r="C517" s="101">
        <f>100*_xlfn.STDEV.P(C497:C514)/AVERAGE(C497:C514)</f>
        <v>1.9269745604236417</v>
      </c>
      <c r="D517" s="101">
        <f>100*_xlfn.STDEV.P(D497:D514)/AVERAGE(D497:D514)</f>
        <v>1.277783921782816</v>
      </c>
      <c r="F517" s="101">
        <f>100*_xlfn.STDEV.P(F497:F514)/AVERAGE(F497:F514)</f>
        <v>2.2694972194082927</v>
      </c>
      <c r="J517" s="102" t="s">
        <v>401</v>
      </c>
      <c r="K517" s="101">
        <f>100*_xlfn.STDEV.P(K497:K514)/AVERAGE(K497:K514)</f>
        <v>3.1241197114023072</v>
      </c>
      <c r="L517" s="101">
        <f>100*_xlfn.STDEV.P(L497:L514)/AVERAGE(L497:L514)</f>
        <v>2.6482919821424575</v>
      </c>
      <c r="N517" s="101">
        <f>100*_xlfn.STDEV.P(N497:N514)/AVERAGE(N497:N514)</f>
        <v>2.8206435617576164</v>
      </c>
      <c r="O517" s="101"/>
      <c r="P517" s="101"/>
      <c r="R517" s="102" t="s">
        <v>401</v>
      </c>
      <c r="S517" s="101">
        <f>100*_xlfn.STDEV.P(S497:S514)/AVERAGE(S497:S514)</f>
        <v>1.8897301988171005</v>
      </c>
      <c r="T517" s="101">
        <f>100*_xlfn.STDEV.P(T497:T514)/AVERAGE(T497:T514)</f>
        <v>2.1914650331292593</v>
      </c>
      <c r="V517" s="101">
        <f>100*_xlfn.STDEV.P(V497:V514)/AVERAGE(V497:V514)</f>
        <v>1.9134492256517461</v>
      </c>
      <c r="W517" s="101"/>
      <c r="Z517" s="102" t="s">
        <v>401</v>
      </c>
      <c r="AA517" s="101">
        <f>100*_xlfn.STDEV.P(AA497:AA514)/AVERAGE(AA497:AA514)</f>
        <v>1.7322936934971858</v>
      </c>
      <c r="AB517" s="101">
        <f>100*_xlfn.STDEV.P(AB497:AB514)/AVERAGE(AB497:AB514)</f>
        <v>2.7759280655836984</v>
      </c>
      <c r="AD517" s="101">
        <f>100*_xlfn.STDEV.P(AD497:AD514)/AVERAGE(AD497:AD514)</f>
        <v>2.4575802417709793</v>
      </c>
    </row>
    <row r="518" spans="1:30" x14ac:dyDescent="0.2">
      <c r="B518" s="102"/>
      <c r="C518" s="101"/>
      <c r="D518" s="101"/>
      <c r="F518" s="101"/>
      <c r="J518" s="102"/>
      <c r="K518" s="101"/>
      <c r="L518" s="101"/>
      <c r="N518" s="101"/>
      <c r="O518" s="101"/>
      <c r="P518" s="101"/>
      <c r="R518" s="102"/>
      <c r="S518" s="101"/>
      <c r="T518" s="101"/>
      <c r="V518" s="101"/>
      <c r="W518" s="101"/>
      <c r="Z518" s="102"/>
      <c r="AA518" s="101"/>
      <c r="AB518" s="101"/>
      <c r="AD518" s="101"/>
    </row>
    <row r="519" spans="1:30" x14ac:dyDescent="0.2">
      <c r="B519" s="102"/>
      <c r="C519" s="101"/>
      <c r="D519" s="101"/>
      <c r="F519" s="101"/>
      <c r="J519" s="102"/>
      <c r="K519" s="101"/>
      <c r="L519" s="101"/>
      <c r="N519" s="101"/>
      <c r="O519" s="101"/>
      <c r="P519" s="101"/>
      <c r="R519" s="102"/>
      <c r="S519" s="101"/>
      <c r="T519" s="101"/>
      <c r="V519" s="101"/>
      <c r="W519" s="101"/>
      <c r="Z519" s="102"/>
      <c r="AA519" s="101"/>
      <c r="AB519" s="101"/>
      <c r="AD519" s="101"/>
    </row>
    <row r="520" spans="1:30" x14ac:dyDescent="0.2">
      <c r="B520" s="110"/>
      <c r="C520" s="101" t="s">
        <v>18</v>
      </c>
      <c r="D520" s="101" t="s">
        <v>337</v>
      </c>
      <c r="E520" s="101" t="s">
        <v>337</v>
      </c>
      <c r="F520" s="101" t="s">
        <v>18</v>
      </c>
      <c r="J520" s="102"/>
      <c r="K520" s="101" t="s">
        <v>19</v>
      </c>
      <c r="L520" s="101" t="s">
        <v>340</v>
      </c>
      <c r="M520" s="101" t="s">
        <v>340</v>
      </c>
      <c r="N520" s="101" t="s">
        <v>19</v>
      </c>
      <c r="O520" s="101"/>
      <c r="P520" s="101"/>
      <c r="S520" s="101" t="s">
        <v>20</v>
      </c>
      <c r="T520" s="101" t="s">
        <v>341</v>
      </c>
      <c r="U520" s="101" t="s">
        <v>341</v>
      </c>
      <c r="V520" s="101" t="s">
        <v>20</v>
      </c>
      <c r="W520" s="101"/>
      <c r="AA520" s="101" t="s">
        <v>21</v>
      </c>
      <c r="AB520" s="101" t="s">
        <v>342</v>
      </c>
      <c r="AC520" s="101" t="s">
        <v>342</v>
      </c>
      <c r="AD520" s="101" t="s">
        <v>21</v>
      </c>
    </row>
    <row r="521" spans="1:30" x14ac:dyDescent="0.2">
      <c r="B521" s="110" t="s">
        <v>254</v>
      </c>
      <c r="C521" s="110" t="s">
        <v>343</v>
      </c>
      <c r="D521" s="101" t="s">
        <v>343</v>
      </c>
      <c r="E521" s="101" t="s">
        <v>344</v>
      </c>
      <c r="F521" s="101" t="s">
        <v>344</v>
      </c>
      <c r="J521" s="110"/>
      <c r="K521" s="101" t="s">
        <v>343</v>
      </c>
      <c r="L521" s="101" t="s">
        <v>343</v>
      </c>
      <c r="M521" s="101" t="s">
        <v>344</v>
      </c>
      <c r="N521" s="101" t="s">
        <v>344</v>
      </c>
      <c r="O521" s="104"/>
      <c r="P521" s="104"/>
      <c r="R521" s="110" t="s">
        <v>254</v>
      </c>
      <c r="S521" s="110" t="s">
        <v>343</v>
      </c>
      <c r="T521" s="110" t="s">
        <v>343</v>
      </c>
      <c r="U521" s="101" t="s">
        <v>344</v>
      </c>
      <c r="V521" s="101" t="s">
        <v>344</v>
      </c>
      <c r="W521" s="104"/>
      <c r="Z521" s="110" t="s">
        <v>254</v>
      </c>
      <c r="AA521" s="110" t="s">
        <v>343</v>
      </c>
      <c r="AB521" s="110" t="s">
        <v>343</v>
      </c>
      <c r="AC521" s="101" t="s">
        <v>344</v>
      </c>
      <c r="AD521" s="101" t="s">
        <v>344</v>
      </c>
    </row>
    <row r="522" spans="1:30" x14ac:dyDescent="0.2">
      <c r="A522" s="99">
        <v>1</v>
      </c>
      <c r="B522" s="110" t="s">
        <v>626</v>
      </c>
      <c r="C522" s="110">
        <v>411000</v>
      </c>
      <c r="D522" s="110">
        <v>189000</v>
      </c>
      <c r="E522" s="99">
        <v>0.125</v>
      </c>
      <c r="F522" s="104">
        <f t="shared" ref="F522:F539" si="92">C522/D522*E522</f>
        <v>0.2718253968253968</v>
      </c>
      <c r="J522" s="110" t="s">
        <v>626</v>
      </c>
      <c r="K522" s="110">
        <v>407000</v>
      </c>
      <c r="L522" s="110">
        <v>233000</v>
      </c>
      <c r="M522" s="101">
        <v>0.05</v>
      </c>
      <c r="N522" s="104">
        <f t="shared" ref="N522:N539" si="93">K522/L522*M522</f>
        <v>8.7339055793991427E-2</v>
      </c>
      <c r="O522" s="104"/>
      <c r="P522" s="104"/>
      <c r="R522" s="110" t="s">
        <v>626</v>
      </c>
      <c r="S522" s="110">
        <v>6460000</v>
      </c>
      <c r="T522" s="110">
        <v>3840000</v>
      </c>
      <c r="U522" s="101">
        <v>1.5</v>
      </c>
      <c r="V522" s="104">
        <f t="shared" ref="V522:V539" si="94">S522/T522*U522</f>
        <v>2.5234375</v>
      </c>
      <c r="W522" s="104"/>
      <c r="Z522" s="110" t="s">
        <v>626</v>
      </c>
      <c r="AA522" s="110">
        <v>3110000</v>
      </c>
      <c r="AB522" s="110">
        <v>997000</v>
      </c>
      <c r="AC522" s="101">
        <v>0.5</v>
      </c>
      <c r="AD522" s="104">
        <f t="shared" ref="AD522:AD539" si="95">AA522/AB522*AC522</f>
        <v>1.559679037111334</v>
      </c>
    </row>
    <row r="523" spans="1:30" x14ac:dyDescent="0.2">
      <c r="A523" s="99">
        <v>1</v>
      </c>
      <c r="B523" s="110" t="s">
        <v>627</v>
      </c>
      <c r="C523" s="110">
        <v>392000</v>
      </c>
      <c r="D523" s="110">
        <v>181000</v>
      </c>
      <c r="E523" s="99">
        <v>0.125</v>
      </c>
      <c r="F523" s="104">
        <f t="shared" si="92"/>
        <v>0.27071823204419887</v>
      </c>
      <c r="J523" s="110" t="s">
        <v>627</v>
      </c>
      <c r="K523" s="110">
        <v>408000</v>
      </c>
      <c r="L523" s="110">
        <v>232000</v>
      </c>
      <c r="M523" s="101">
        <v>0.05</v>
      </c>
      <c r="N523" s="104">
        <f t="shared" si="93"/>
        <v>8.793103448275863E-2</v>
      </c>
      <c r="O523" s="104"/>
      <c r="P523" s="104"/>
      <c r="R523" s="110" t="s">
        <v>627</v>
      </c>
      <c r="S523" s="110">
        <v>6060000</v>
      </c>
      <c r="T523" s="110">
        <v>3690000</v>
      </c>
      <c r="U523" s="101">
        <v>1.5</v>
      </c>
      <c r="V523" s="104">
        <f t="shared" si="94"/>
        <v>2.4634146341463414</v>
      </c>
      <c r="W523" s="104"/>
      <c r="Z523" s="110" t="s">
        <v>627</v>
      </c>
      <c r="AA523" s="110">
        <v>3020000</v>
      </c>
      <c r="AB523" s="110">
        <v>970000</v>
      </c>
      <c r="AC523" s="101">
        <v>0.5</v>
      </c>
      <c r="AD523" s="104">
        <f t="shared" si="95"/>
        <v>1.5567010309278351</v>
      </c>
    </row>
    <row r="524" spans="1:30" x14ac:dyDescent="0.2">
      <c r="A524" s="99">
        <v>1</v>
      </c>
      <c r="B524" s="110" t="s">
        <v>628</v>
      </c>
      <c r="C524" s="110">
        <v>408000</v>
      </c>
      <c r="D524" s="110">
        <v>187000</v>
      </c>
      <c r="E524" s="99">
        <v>0.125</v>
      </c>
      <c r="F524" s="104">
        <f t="shared" si="92"/>
        <v>0.27272727272727271</v>
      </c>
      <c r="J524" s="110" t="s">
        <v>628</v>
      </c>
      <c r="K524" s="110">
        <v>415000</v>
      </c>
      <c r="L524" s="110">
        <v>242000</v>
      </c>
      <c r="M524" s="101">
        <v>0.05</v>
      </c>
      <c r="N524" s="104">
        <f t="shared" si="93"/>
        <v>8.5743801652892568E-2</v>
      </c>
      <c r="O524" s="104"/>
      <c r="P524" s="104"/>
      <c r="R524" s="110" t="s">
        <v>628</v>
      </c>
      <c r="S524" s="110">
        <v>6350000</v>
      </c>
      <c r="T524" s="110">
        <v>3770000</v>
      </c>
      <c r="U524" s="101">
        <v>1.5</v>
      </c>
      <c r="V524" s="104">
        <f t="shared" si="94"/>
        <v>2.5265251989389919</v>
      </c>
      <c r="W524" s="104"/>
      <c r="Z524" s="110" t="s">
        <v>628</v>
      </c>
      <c r="AA524" s="110">
        <v>3100000</v>
      </c>
      <c r="AB524" s="110">
        <v>1020000</v>
      </c>
      <c r="AC524" s="101">
        <v>0.5</v>
      </c>
      <c r="AD524" s="104">
        <f t="shared" si="95"/>
        <v>1.5196078431372548</v>
      </c>
    </row>
    <row r="525" spans="1:30" x14ac:dyDescent="0.2">
      <c r="A525" s="99">
        <v>1</v>
      </c>
      <c r="B525" s="110" t="s">
        <v>629</v>
      </c>
      <c r="C525" s="110">
        <v>418000</v>
      </c>
      <c r="D525" s="110">
        <v>188000</v>
      </c>
      <c r="E525" s="99">
        <v>0.125</v>
      </c>
      <c r="F525" s="104">
        <f t="shared" si="92"/>
        <v>0.27792553191489361</v>
      </c>
      <c r="J525" s="110" t="s">
        <v>629</v>
      </c>
      <c r="K525" s="110">
        <v>460000</v>
      </c>
      <c r="L525" s="110">
        <v>256000</v>
      </c>
      <c r="M525" s="101">
        <v>0.05</v>
      </c>
      <c r="N525" s="104">
        <f t="shared" si="93"/>
        <v>8.984375E-2</v>
      </c>
      <c r="O525" s="104"/>
      <c r="P525" s="104"/>
      <c r="R525" s="110" t="s">
        <v>629</v>
      </c>
      <c r="S525" s="110">
        <v>6650000</v>
      </c>
      <c r="T525" s="110">
        <v>3950000</v>
      </c>
      <c r="U525" s="101">
        <v>1.5</v>
      </c>
      <c r="V525" s="104">
        <f t="shared" si="94"/>
        <v>2.5253164556962027</v>
      </c>
      <c r="W525" s="104"/>
      <c r="Z525" s="110" t="s">
        <v>629</v>
      </c>
      <c r="AA525" s="110">
        <v>3200000</v>
      </c>
      <c r="AB525" s="110">
        <v>1070000</v>
      </c>
      <c r="AC525" s="101">
        <v>0.5</v>
      </c>
      <c r="AD525" s="104">
        <f t="shared" si="95"/>
        <v>1.4953271028037383</v>
      </c>
    </row>
    <row r="526" spans="1:30" x14ac:dyDescent="0.2">
      <c r="A526" s="99">
        <v>1</v>
      </c>
      <c r="B526" s="110" t="s">
        <v>630</v>
      </c>
      <c r="C526" s="110">
        <v>418000</v>
      </c>
      <c r="D526" s="110">
        <v>193000</v>
      </c>
      <c r="E526" s="99">
        <v>0.125</v>
      </c>
      <c r="F526" s="104">
        <f t="shared" si="92"/>
        <v>0.27072538860103629</v>
      </c>
      <c r="J526" s="110" t="s">
        <v>630</v>
      </c>
      <c r="K526" s="110">
        <v>437000</v>
      </c>
      <c r="L526" s="110">
        <v>237000</v>
      </c>
      <c r="M526" s="101">
        <v>0.05</v>
      </c>
      <c r="N526" s="104">
        <f t="shared" si="93"/>
        <v>9.219409282700422E-2</v>
      </c>
      <c r="O526" s="104"/>
      <c r="P526" s="104"/>
      <c r="R526" s="110" t="s">
        <v>630</v>
      </c>
      <c r="S526" s="110">
        <v>6430000</v>
      </c>
      <c r="T526" s="110">
        <v>3840000</v>
      </c>
      <c r="U526" s="101">
        <v>1.5</v>
      </c>
      <c r="V526" s="104">
        <f t="shared" si="94"/>
        <v>2.51171875</v>
      </c>
      <c r="W526" s="104"/>
      <c r="Z526" s="110" t="s">
        <v>630</v>
      </c>
      <c r="AA526" s="110">
        <v>3210000</v>
      </c>
      <c r="AB526" s="110">
        <v>1040000</v>
      </c>
      <c r="AC526" s="101">
        <v>0.5</v>
      </c>
      <c r="AD526" s="104">
        <f t="shared" si="95"/>
        <v>1.5432692307692308</v>
      </c>
    </row>
    <row r="527" spans="1:30" x14ac:dyDescent="0.2">
      <c r="A527" s="99">
        <v>1</v>
      </c>
      <c r="B527" s="110" t="s">
        <v>631</v>
      </c>
      <c r="C527" s="110">
        <v>418000</v>
      </c>
      <c r="D527" s="110">
        <v>191000</v>
      </c>
      <c r="E527" s="99">
        <v>0.125</v>
      </c>
      <c r="F527" s="104">
        <f t="shared" si="92"/>
        <v>0.27356020942408377</v>
      </c>
      <c r="J527" s="110" t="s">
        <v>631</v>
      </c>
      <c r="K527" s="110">
        <v>430000</v>
      </c>
      <c r="L527" s="110">
        <v>250000</v>
      </c>
      <c r="M527" s="101">
        <v>0.05</v>
      </c>
      <c r="N527" s="104">
        <f t="shared" si="93"/>
        <v>8.6000000000000007E-2</v>
      </c>
      <c r="O527" s="104"/>
      <c r="P527" s="104"/>
      <c r="R527" s="110" t="s">
        <v>631</v>
      </c>
      <c r="S527" s="110">
        <v>6610000</v>
      </c>
      <c r="T527" s="110">
        <v>3850000</v>
      </c>
      <c r="U527" s="101">
        <v>1.5</v>
      </c>
      <c r="V527" s="104">
        <f t="shared" si="94"/>
        <v>2.5753246753246755</v>
      </c>
      <c r="W527" s="104"/>
      <c r="Z527" s="110" t="s">
        <v>631</v>
      </c>
      <c r="AA527" s="110">
        <v>3240000</v>
      </c>
      <c r="AB527" s="110">
        <v>1040000</v>
      </c>
      <c r="AC527" s="101">
        <v>0.5</v>
      </c>
      <c r="AD527" s="104">
        <f t="shared" si="95"/>
        <v>1.5576923076923077</v>
      </c>
    </row>
    <row r="528" spans="1:30" x14ac:dyDescent="0.2">
      <c r="A528" s="99">
        <v>2</v>
      </c>
      <c r="B528" s="110" t="s">
        <v>632</v>
      </c>
      <c r="C528" s="110">
        <v>411000</v>
      </c>
      <c r="D528" s="110">
        <v>188000</v>
      </c>
      <c r="E528" s="99">
        <v>0.125</v>
      </c>
      <c r="F528" s="104">
        <f t="shared" si="92"/>
        <v>0.27327127659574468</v>
      </c>
      <c r="J528" s="110" t="s">
        <v>632</v>
      </c>
      <c r="K528" s="110">
        <v>414000</v>
      </c>
      <c r="L528" s="110">
        <v>238000</v>
      </c>
      <c r="M528" s="101">
        <v>0.05</v>
      </c>
      <c r="N528" s="104">
        <f t="shared" si="93"/>
        <v>8.6974789915966397E-2</v>
      </c>
      <c r="O528" s="104"/>
      <c r="P528" s="104"/>
      <c r="R528" s="110" t="s">
        <v>632</v>
      </c>
      <c r="S528" s="110">
        <v>6270000</v>
      </c>
      <c r="T528" s="110">
        <v>3740000</v>
      </c>
      <c r="U528" s="101">
        <v>1.5</v>
      </c>
      <c r="V528" s="104">
        <f t="shared" si="94"/>
        <v>2.5147058823529411</v>
      </c>
      <c r="W528" s="104"/>
      <c r="Z528" s="110" t="s">
        <v>632</v>
      </c>
      <c r="AA528" s="110">
        <v>3050000</v>
      </c>
      <c r="AB528" s="110">
        <v>995000</v>
      </c>
      <c r="AC528" s="101">
        <v>0.5</v>
      </c>
      <c r="AD528" s="104">
        <f t="shared" si="95"/>
        <v>1.5326633165829147</v>
      </c>
    </row>
    <row r="529" spans="1:30" x14ac:dyDescent="0.2">
      <c r="A529" s="99">
        <v>2</v>
      </c>
      <c r="B529" s="110" t="s">
        <v>633</v>
      </c>
      <c r="C529" s="110">
        <v>403000</v>
      </c>
      <c r="D529" s="110">
        <v>184000</v>
      </c>
      <c r="E529" s="99">
        <v>0.125</v>
      </c>
      <c r="F529" s="104">
        <f t="shared" si="92"/>
        <v>0.27377717391304346</v>
      </c>
      <c r="J529" s="110" t="s">
        <v>633</v>
      </c>
      <c r="K529" s="110">
        <v>418000</v>
      </c>
      <c r="L529" s="110">
        <v>235000</v>
      </c>
      <c r="M529" s="101">
        <v>0.05</v>
      </c>
      <c r="N529" s="104">
        <f t="shared" si="93"/>
        <v>8.8936170212765953E-2</v>
      </c>
      <c r="O529" s="104"/>
      <c r="P529" s="104"/>
      <c r="R529" s="110" t="s">
        <v>633</v>
      </c>
      <c r="S529" s="110">
        <v>6350000</v>
      </c>
      <c r="T529" s="110">
        <v>3690000</v>
      </c>
      <c r="U529" s="101">
        <v>1.5</v>
      </c>
      <c r="V529" s="104">
        <f t="shared" si="94"/>
        <v>2.5813008130081299</v>
      </c>
      <c r="W529" s="104"/>
      <c r="Z529" s="110" t="s">
        <v>633</v>
      </c>
      <c r="AA529" s="110">
        <v>3150000</v>
      </c>
      <c r="AB529" s="110">
        <v>1040000</v>
      </c>
      <c r="AC529" s="101">
        <v>0.5</v>
      </c>
      <c r="AD529" s="104">
        <f t="shared" si="95"/>
        <v>1.5144230769230769</v>
      </c>
    </row>
    <row r="530" spans="1:30" x14ac:dyDescent="0.2">
      <c r="A530" s="99">
        <v>2</v>
      </c>
      <c r="B530" s="110" t="s">
        <v>634</v>
      </c>
      <c r="C530" s="110">
        <v>405000</v>
      </c>
      <c r="D530" s="110">
        <v>183000</v>
      </c>
      <c r="E530" s="99">
        <v>0.125</v>
      </c>
      <c r="F530" s="104">
        <f t="shared" si="92"/>
        <v>0.27663934426229508</v>
      </c>
      <c r="J530" s="110" t="s">
        <v>634</v>
      </c>
      <c r="K530" s="110">
        <v>407000</v>
      </c>
      <c r="L530" s="110">
        <v>240000</v>
      </c>
      <c r="M530" s="101">
        <v>0.05</v>
      </c>
      <c r="N530" s="104">
        <f t="shared" si="93"/>
        <v>8.4791666666666668E-2</v>
      </c>
      <c r="O530" s="104"/>
      <c r="P530" s="104"/>
      <c r="R530" s="110" t="s">
        <v>634</v>
      </c>
      <c r="S530" s="110">
        <v>6400000</v>
      </c>
      <c r="T530" s="110">
        <v>3670000</v>
      </c>
      <c r="U530" s="101">
        <v>1.5</v>
      </c>
      <c r="V530" s="104">
        <f t="shared" si="94"/>
        <v>2.6158038147138964</v>
      </c>
      <c r="W530" s="104"/>
      <c r="Z530" s="110" t="s">
        <v>634</v>
      </c>
      <c r="AA530" s="110">
        <v>3060000</v>
      </c>
      <c r="AB530" s="110">
        <v>975000</v>
      </c>
      <c r="AC530" s="101">
        <v>0.5</v>
      </c>
      <c r="AD530" s="104">
        <f t="shared" si="95"/>
        <v>1.5692307692307692</v>
      </c>
    </row>
    <row r="531" spans="1:30" x14ac:dyDescent="0.2">
      <c r="A531" s="99">
        <v>2</v>
      </c>
      <c r="B531" s="110" t="s">
        <v>635</v>
      </c>
      <c r="C531" s="110">
        <v>405000</v>
      </c>
      <c r="D531" s="110">
        <v>187000</v>
      </c>
      <c r="E531" s="99">
        <v>0.125</v>
      </c>
      <c r="F531" s="104">
        <f t="shared" si="92"/>
        <v>0.27072192513368987</v>
      </c>
      <c r="J531" s="110" t="s">
        <v>635</v>
      </c>
      <c r="K531" s="110">
        <v>428000</v>
      </c>
      <c r="L531" s="110">
        <v>246000</v>
      </c>
      <c r="M531" s="101">
        <v>0.05</v>
      </c>
      <c r="N531" s="104">
        <f t="shared" si="93"/>
        <v>8.6991869918699186E-2</v>
      </c>
      <c r="O531" s="104"/>
      <c r="P531" s="104"/>
      <c r="R531" s="110" t="s">
        <v>635</v>
      </c>
      <c r="S531" s="110">
        <v>6330000</v>
      </c>
      <c r="T531" s="110">
        <v>3730000</v>
      </c>
      <c r="U531" s="101">
        <v>1.5</v>
      </c>
      <c r="V531" s="104">
        <f t="shared" si="94"/>
        <v>2.5455764075067027</v>
      </c>
      <c r="W531" s="104"/>
      <c r="Z531" s="110" t="s">
        <v>635</v>
      </c>
      <c r="AA531" s="110">
        <v>3130000</v>
      </c>
      <c r="AB531" s="110">
        <v>1010000</v>
      </c>
      <c r="AC531" s="101">
        <v>0.5</v>
      </c>
      <c r="AD531" s="104">
        <f t="shared" si="95"/>
        <v>1.5495049504950495</v>
      </c>
    </row>
    <row r="532" spans="1:30" x14ac:dyDescent="0.2">
      <c r="A532" s="99">
        <v>2</v>
      </c>
      <c r="B532" s="110" t="s">
        <v>636</v>
      </c>
      <c r="C532" s="110">
        <v>419000</v>
      </c>
      <c r="D532" s="110">
        <v>193000</v>
      </c>
      <c r="E532" s="99">
        <v>0.125</v>
      </c>
      <c r="F532" s="104">
        <f t="shared" si="92"/>
        <v>0.27137305699481867</v>
      </c>
      <c r="J532" s="110" t="s">
        <v>636</v>
      </c>
      <c r="K532" s="110">
        <v>441000</v>
      </c>
      <c r="L532" s="110">
        <v>244000</v>
      </c>
      <c r="M532" s="101">
        <v>0.05</v>
      </c>
      <c r="N532" s="104">
        <f t="shared" si="93"/>
        <v>9.0368852459016394E-2</v>
      </c>
      <c r="O532" s="104"/>
      <c r="P532" s="104"/>
      <c r="R532" s="110" t="s">
        <v>636</v>
      </c>
      <c r="S532" s="110">
        <v>6440000</v>
      </c>
      <c r="T532" s="110">
        <v>3840000</v>
      </c>
      <c r="U532" s="101">
        <v>1.5</v>
      </c>
      <c r="V532" s="104">
        <f t="shared" si="94"/>
        <v>2.515625</v>
      </c>
      <c r="W532" s="104"/>
      <c r="Z532" s="110" t="s">
        <v>636</v>
      </c>
      <c r="AA532" s="110">
        <v>3080000</v>
      </c>
      <c r="AB532" s="110">
        <v>1000000</v>
      </c>
      <c r="AC532" s="101">
        <v>0.5</v>
      </c>
      <c r="AD532" s="104">
        <f t="shared" si="95"/>
        <v>1.54</v>
      </c>
    </row>
    <row r="533" spans="1:30" x14ac:dyDescent="0.2">
      <c r="A533" s="99">
        <v>2</v>
      </c>
      <c r="B533" s="110" t="s">
        <v>637</v>
      </c>
      <c r="C533" s="110">
        <v>421000</v>
      </c>
      <c r="D533" s="110">
        <v>193000</v>
      </c>
      <c r="E533" s="99">
        <v>0.125</v>
      </c>
      <c r="F533" s="104">
        <f t="shared" si="92"/>
        <v>0.27266839378238344</v>
      </c>
      <c r="J533" s="110" t="s">
        <v>637</v>
      </c>
      <c r="K533" s="110">
        <v>424000</v>
      </c>
      <c r="L533" s="110">
        <v>250000</v>
      </c>
      <c r="M533" s="101">
        <v>0.05</v>
      </c>
      <c r="N533" s="104">
        <f t="shared" si="93"/>
        <v>8.48E-2</v>
      </c>
      <c r="O533" s="104"/>
      <c r="P533" s="104"/>
      <c r="R533" s="110" t="s">
        <v>637</v>
      </c>
      <c r="S533" s="110">
        <v>6490000</v>
      </c>
      <c r="T533" s="110">
        <v>3780000</v>
      </c>
      <c r="U533" s="101">
        <v>1.5</v>
      </c>
      <c r="V533" s="104">
        <f t="shared" si="94"/>
        <v>2.5753968253968256</v>
      </c>
      <c r="W533" s="104"/>
      <c r="Z533" s="110" t="s">
        <v>637</v>
      </c>
      <c r="AA533" s="110">
        <v>3220000</v>
      </c>
      <c r="AB533" s="110">
        <v>1010000</v>
      </c>
      <c r="AC533" s="101">
        <v>0.5</v>
      </c>
      <c r="AD533" s="104">
        <f t="shared" si="95"/>
        <v>1.5940594059405941</v>
      </c>
    </row>
    <row r="534" spans="1:30" x14ac:dyDescent="0.2">
      <c r="A534" s="99">
        <v>3</v>
      </c>
      <c r="B534" s="110" t="s">
        <v>638</v>
      </c>
      <c r="C534" s="110">
        <v>411000</v>
      </c>
      <c r="D534" s="110">
        <v>191000</v>
      </c>
      <c r="E534" s="99">
        <v>0.125</v>
      </c>
      <c r="F534" s="104">
        <f t="shared" si="92"/>
        <v>0.26897905759162305</v>
      </c>
      <c r="J534" s="110" t="s">
        <v>638</v>
      </c>
      <c r="K534" s="110">
        <v>413000</v>
      </c>
      <c r="L534" s="110">
        <v>247000</v>
      </c>
      <c r="M534" s="101">
        <v>0.05</v>
      </c>
      <c r="N534" s="104">
        <f t="shared" si="93"/>
        <v>8.3603238866396756E-2</v>
      </c>
      <c r="O534" s="104"/>
      <c r="P534" s="104"/>
      <c r="R534" s="110" t="s">
        <v>638</v>
      </c>
      <c r="S534" s="110">
        <v>6530000</v>
      </c>
      <c r="T534" s="110">
        <v>3740000</v>
      </c>
      <c r="U534" s="101">
        <v>1.5</v>
      </c>
      <c r="V534" s="104">
        <f t="shared" si="94"/>
        <v>2.6189839572192515</v>
      </c>
      <c r="W534" s="104"/>
      <c r="Z534" s="110" t="s">
        <v>638</v>
      </c>
      <c r="AA534" s="110">
        <v>3190000</v>
      </c>
      <c r="AB534" s="110">
        <v>1040000</v>
      </c>
      <c r="AC534" s="101">
        <v>0.5</v>
      </c>
      <c r="AD534" s="104">
        <f t="shared" si="95"/>
        <v>1.5336538461538463</v>
      </c>
    </row>
    <row r="535" spans="1:30" x14ac:dyDescent="0.2">
      <c r="A535" s="99">
        <v>3</v>
      </c>
      <c r="B535" s="110" t="s">
        <v>639</v>
      </c>
      <c r="C535" s="110">
        <v>402000</v>
      </c>
      <c r="D535" s="110">
        <v>186000</v>
      </c>
      <c r="E535" s="99">
        <v>0.125</v>
      </c>
      <c r="F535" s="104">
        <f t="shared" si="92"/>
        <v>0.27016129032258063</v>
      </c>
      <c r="J535" s="110" t="s">
        <v>639</v>
      </c>
      <c r="K535" s="110">
        <v>409000</v>
      </c>
      <c r="L535" s="110">
        <v>236000</v>
      </c>
      <c r="M535" s="101">
        <v>0.05</v>
      </c>
      <c r="N535" s="104">
        <f t="shared" si="93"/>
        <v>8.6652542372881364E-2</v>
      </c>
      <c r="O535" s="104"/>
      <c r="P535" s="104"/>
      <c r="R535" s="110" t="s">
        <v>639</v>
      </c>
      <c r="S535" s="110">
        <v>6400000</v>
      </c>
      <c r="T535" s="110">
        <v>3720000</v>
      </c>
      <c r="U535" s="101">
        <v>1.5</v>
      </c>
      <c r="V535" s="104">
        <f t="shared" si="94"/>
        <v>2.5806451612903225</v>
      </c>
      <c r="W535" s="104"/>
      <c r="Z535" s="110" t="s">
        <v>639</v>
      </c>
      <c r="AA535" s="110">
        <v>3060000</v>
      </c>
      <c r="AB535" s="110">
        <v>1020000</v>
      </c>
      <c r="AC535" s="101">
        <v>0.5</v>
      </c>
      <c r="AD535" s="104">
        <f t="shared" si="95"/>
        <v>1.5</v>
      </c>
    </row>
    <row r="536" spans="1:30" x14ac:dyDescent="0.2">
      <c r="A536" s="99">
        <v>3</v>
      </c>
      <c r="B536" s="110" t="s">
        <v>640</v>
      </c>
      <c r="C536" s="110">
        <v>412000</v>
      </c>
      <c r="D536" s="110">
        <v>186000</v>
      </c>
      <c r="E536" s="99">
        <v>0.125</v>
      </c>
      <c r="F536" s="104">
        <f t="shared" si="92"/>
        <v>0.2768817204301075</v>
      </c>
      <c r="J536" s="110" t="s">
        <v>640</v>
      </c>
      <c r="K536" s="110">
        <v>424000</v>
      </c>
      <c r="L536" s="110">
        <v>241000</v>
      </c>
      <c r="M536" s="101">
        <v>0.05</v>
      </c>
      <c r="N536" s="104">
        <f t="shared" si="93"/>
        <v>8.7966804979253119E-2</v>
      </c>
      <c r="O536" s="104"/>
      <c r="P536" s="104"/>
      <c r="R536" s="110" t="s">
        <v>640</v>
      </c>
      <c r="S536" s="110">
        <v>6340000</v>
      </c>
      <c r="T536" s="110">
        <v>3700000</v>
      </c>
      <c r="U536" s="101">
        <v>1.5</v>
      </c>
      <c r="V536" s="104">
        <f t="shared" si="94"/>
        <v>2.5702702702702704</v>
      </c>
      <c r="W536" s="104"/>
      <c r="Z536" s="110" t="s">
        <v>640</v>
      </c>
      <c r="AA536" s="110">
        <v>3080000</v>
      </c>
      <c r="AB536" s="110">
        <v>1030000</v>
      </c>
      <c r="AC536" s="101">
        <v>0.5</v>
      </c>
      <c r="AD536" s="104">
        <f t="shared" si="95"/>
        <v>1.4951456310679612</v>
      </c>
    </row>
    <row r="537" spans="1:30" x14ac:dyDescent="0.2">
      <c r="A537" s="99">
        <v>3</v>
      </c>
      <c r="B537" s="110" t="s">
        <v>641</v>
      </c>
      <c r="C537" s="110">
        <v>414000</v>
      </c>
      <c r="D537" s="110">
        <v>185000</v>
      </c>
      <c r="E537" s="99">
        <v>0.125</v>
      </c>
      <c r="F537" s="104">
        <f t="shared" si="92"/>
        <v>0.2797297297297297</v>
      </c>
      <c r="J537" s="110" t="s">
        <v>641</v>
      </c>
      <c r="K537" s="110">
        <v>431000</v>
      </c>
      <c r="L537" s="110">
        <v>247000</v>
      </c>
      <c r="M537" s="101">
        <v>0.05</v>
      </c>
      <c r="N537" s="104">
        <f t="shared" si="93"/>
        <v>8.7246963562753035E-2</v>
      </c>
      <c r="O537" s="104"/>
      <c r="P537" s="104"/>
      <c r="R537" s="110" t="s">
        <v>641</v>
      </c>
      <c r="S537" s="110">
        <v>6460000</v>
      </c>
      <c r="T537" s="110">
        <v>3750000</v>
      </c>
      <c r="U537" s="101">
        <v>1.5</v>
      </c>
      <c r="V537" s="104">
        <f t="shared" si="94"/>
        <v>2.5839999999999996</v>
      </c>
      <c r="W537" s="104"/>
      <c r="Z537" s="110" t="s">
        <v>641</v>
      </c>
      <c r="AA537" s="110">
        <v>3140000</v>
      </c>
      <c r="AB537" s="110">
        <v>1020000</v>
      </c>
      <c r="AC537" s="101">
        <v>0.5</v>
      </c>
      <c r="AD537" s="104">
        <f t="shared" si="95"/>
        <v>1.5392156862745099</v>
      </c>
    </row>
    <row r="538" spans="1:30" x14ac:dyDescent="0.2">
      <c r="A538" s="99">
        <v>3</v>
      </c>
      <c r="B538" s="110" t="s">
        <v>642</v>
      </c>
      <c r="C538" s="110">
        <v>425000</v>
      </c>
      <c r="D538" s="110">
        <v>190000</v>
      </c>
      <c r="E538" s="99">
        <v>0.125</v>
      </c>
      <c r="F538" s="104">
        <f t="shared" si="92"/>
        <v>0.27960526315789475</v>
      </c>
      <c r="J538" s="110" t="s">
        <v>642</v>
      </c>
      <c r="K538" s="110">
        <v>431000</v>
      </c>
      <c r="L538" s="110">
        <v>246000</v>
      </c>
      <c r="M538" s="101">
        <v>0.05</v>
      </c>
      <c r="N538" s="104">
        <f t="shared" si="93"/>
        <v>8.7601626016260162E-2</v>
      </c>
      <c r="O538" s="104"/>
      <c r="P538" s="104"/>
      <c r="R538" s="110" t="s">
        <v>642</v>
      </c>
      <c r="S538" s="110">
        <v>6470000</v>
      </c>
      <c r="T538" s="110">
        <v>3740000</v>
      </c>
      <c r="U538" s="101">
        <v>1.5</v>
      </c>
      <c r="V538" s="104">
        <f t="shared" si="94"/>
        <v>2.5949197860962565</v>
      </c>
      <c r="W538" s="104"/>
      <c r="Z538" s="110" t="s">
        <v>642</v>
      </c>
      <c r="AA538" s="110">
        <v>3230000</v>
      </c>
      <c r="AB538" s="110">
        <v>1020000</v>
      </c>
      <c r="AC538" s="101">
        <v>0.5</v>
      </c>
      <c r="AD538" s="104">
        <f t="shared" si="95"/>
        <v>1.5833333333333333</v>
      </c>
    </row>
    <row r="539" spans="1:30" x14ac:dyDescent="0.2">
      <c r="A539" s="99">
        <v>3</v>
      </c>
      <c r="B539" s="110" t="s">
        <v>643</v>
      </c>
      <c r="C539" s="110">
        <v>413000</v>
      </c>
      <c r="D539" s="110">
        <v>192000</v>
      </c>
      <c r="E539" s="99">
        <v>0.125</v>
      </c>
      <c r="F539" s="104">
        <f t="shared" si="92"/>
        <v>0.26888020833333331</v>
      </c>
      <c r="J539" s="110" t="s">
        <v>643</v>
      </c>
      <c r="K539" s="110">
        <v>442000</v>
      </c>
      <c r="L539" s="110">
        <v>247000</v>
      </c>
      <c r="M539" s="101">
        <v>0.05</v>
      </c>
      <c r="N539" s="104">
        <f t="shared" si="93"/>
        <v>8.9473684210526316E-2</v>
      </c>
      <c r="O539" s="104"/>
      <c r="P539" s="104"/>
      <c r="R539" s="110" t="s">
        <v>643</v>
      </c>
      <c r="S539" s="110">
        <v>6430000</v>
      </c>
      <c r="T539" s="110">
        <v>3820000</v>
      </c>
      <c r="U539" s="101">
        <v>1.5</v>
      </c>
      <c r="V539" s="104">
        <f t="shared" si="94"/>
        <v>2.5248691099476441</v>
      </c>
      <c r="W539" s="104"/>
      <c r="Z539" s="110" t="s">
        <v>643</v>
      </c>
      <c r="AA539" s="110">
        <v>3180000</v>
      </c>
      <c r="AB539" s="110">
        <v>995000</v>
      </c>
      <c r="AC539" s="101">
        <v>0.5</v>
      </c>
      <c r="AD539" s="104">
        <f t="shared" si="95"/>
        <v>1.5979899497487438</v>
      </c>
    </row>
    <row r="540" spans="1:30" x14ac:dyDescent="0.2">
      <c r="B540" s="102" t="s">
        <v>399</v>
      </c>
      <c r="C540" s="104">
        <f>AVERAGE(C522:C539)</f>
        <v>411444.44444444444</v>
      </c>
      <c r="D540" s="104">
        <f>AVERAGE(D522:D539)</f>
        <v>188166.66666666666</v>
      </c>
      <c r="F540" s="104">
        <f>AVERAGE(F522:F539)</f>
        <v>0.27334280398800703</v>
      </c>
      <c r="J540" s="102" t="s">
        <v>399</v>
      </c>
      <c r="K540" s="104">
        <f>AVERAGE(K522:K539)</f>
        <v>424388.88888888888</v>
      </c>
      <c r="L540" s="104">
        <f>AVERAGE(L522:L539)</f>
        <v>242611.11111111112</v>
      </c>
      <c r="N540" s="104">
        <f>AVERAGE(N522:N539)</f>
        <v>8.7469996885435136E-2</v>
      </c>
      <c r="O540" s="104"/>
      <c r="P540" s="104"/>
      <c r="Q540" s="111"/>
      <c r="R540" s="102" t="s">
        <v>399</v>
      </c>
      <c r="S540" s="104">
        <f>AVERAGE(S522:S539)</f>
        <v>6415000</v>
      </c>
      <c r="T540" s="104">
        <f>AVERAGE(T522:T539)</f>
        <v>3770000</v>
      </c>
      <c r="V540" s="104">
        <f>AVERAGE(V522:V539)</f>
        <v>2.5526574578838028</v>
      </c>
      <c r="W540" s="104"/>
      <c r="Z540" s="102" t="s">
        <v>399</v>
      </c>
      <c r="AA540" s="104">
        <f>AVERAGE(AA522:AA539)</f>
        <v>3136111.111111111</v>
      </c>
      <c r="AB540" s="104">
        <f>AVERAGE(AB522:AB539)</f>
        <v>1016222.2222222222</v>
      </c>
      <c r="AD540" s="104">
        <f>AVERAGE(AD522:AD539)</f>
        <v>1.5434164732329165</v>
      </c>
    </row>
    <row r="541" spans="1:30" x14ac:dyDescent="0.2">
      <c r="B541" s="102" t="s">
        <v>400</v>
      </c>
      <c r="C541" s="104">
        <f>_xlfn.STDEV.P(C522:C539)</f>
        <v>7833.1363253398076</v>
      </c>
      <c r="D541" s="104">
        <f>_xlfn.STDEV.P(D522:D539)</f>
        <v>3515.8371849548307</v>
      </c>
      <c r="F541" s="104">
        <f>_xlfn.STDEV.P(F522:F539)</f>
        <v>3.3445497201860224E-3</v>
      </c>
      <c r="J541" s="102" t="s">
        <v>400</v>
      </c>
      <c r="K541" s="104">
        <f>_xlfn.STDEV.P(K522:K539)</f>
        <v>14185.825824427271</v>
      </c>
      <c r="L541" s="104">
        <f>_xlfn.STDEV.P(L522:L539)</f>
        <v>6412.9979892306628</v>
      </c>
      <c r="N541" s="104">
        <f>_xlfn.STDEV.P(N522:N539)</f>
        <v>2.0896574470961357E-3</v>
      </c>
      <c r="O541" s="104"/>
      <c r="P541" s="104"/>
      <c r="R541" s="102" t="s">
        <v>400</v>
      </c>
      <c r="S541" s="104">
        <f>_xlfn.STDEV.P(S522:S539)</f>
        <v>126721.47936846908</v>
      </c>
      <c r="T541" s="104">
        <f>_xlfn.STDEV.P(T522:T539)</f>
        <v>71102.430025671798</v>
      </c>
      <c r="V541" s="104">
        <f>_xlfn.STDEV.P(V522:V539)</f>
        <v>4.0591817436224274E-2</v>
      </c>
      <c r="W541" s="104"/>
      <c r="Z541" s="102" t="s">
        <v>400</v>
      </c>
      <c r="AA541" s="104">
        <f>_xlfn.STDEV.P(AA522:AA539)</f>
        <v>67506.286858574138</v>
      </c>
      <c r="AB541" s="104">
        <f>_xlfn.STDEV.P(AB522:AB539)</f>
        <v>24548.264377560732</v>
      </c>
      <c r="AD541" s="104">
        <f>_xlfn.STDEV.P(AD522:AD539)</f>
        <v>3.0422874868450467E-2</v>
      </c>
    </row>
    <row r="542" spans="1:30" x14ac:dyDescent="0.2">
      <c r="B542" s="102" t="s">
        <v>401</v>
      </c>
      <c r="C542" s="101">
        <f>100*_xlfn.STDEV.P(C522:C539)/AVERAGE(C522:C539)</f>
        <v>1.9038138516893943</v>
      </c>
      <c r="D542" s="101">
        <f>100*_xlfn.STDEV.P(D522:D539)/AVERAGE(D522:D539)</f>
        <v>1.8684697174250651</v>
      </c>
      <c r="F542" s="101">
        <f>100*_xlfn.STDEV.P(F522:F539)/AVERAGE(F522:F539)</f>
        <v>1.2235733560166322</v>
      </c>
      <c r="J542" s="102" t="s">
        <v>401</v>
      </c>
      <c r="K542" s="101">
        <f>100*_xlfn.STDEV.P(K522:K539)/AVERAGE(K522:K539)</f>
        <v>3.3426477921153408</v>
      </c>
      <c r="L542" s="101">
        <f>100*_xlfn.STDEV.P(L522:L539)/AVERAGE(L522:L539)</f>
        <v>2.6433241082242254</v>
      </c>
      <c r="N542" s="101">
        <f>100*_xlfn.STDEV.P(N522:N539)/AVERAGE(N522:N539)</f>
        <v>2.3889991099840659</v>
      </c>
      <c r="O542" s="101"/>
      <c r="P542" s="101"/>
      <c r="R542" s="102" t="s">
        <v>401</v>
      </c>
      <c r="S542" s="101">
        <f>100*_xlfn.STDEV.P(S522:S539)/AVERAGE(S522:S539)</f>
        <v>1.9753932871156521</v>
      </c>
      <c r="T542" s="101">
        <f>100*_xlfn.STDEV.P(T522:T539)/AVERAGE(T522:T539)</f>
        <v>1.8860061014767053</v>
      </c>
      <c r="V542" s="101">
        <f>100*_xlfn.STDEV.P(V522:V539)/AVERAGE(V522:V539)</f>
        <v>1.5901787884174476</v>
      </c>
      <c r="W542" s="101"/>
      <c r="Z542" s="102" t="s">
        <v>401</v>
      </c>
      <c r="AA542" s="101">
        <f>100*_xlfn.STDEV.P(AA522:AA539)/AVERAGE(AA522:AA539)</f>
        <v>2.1525476766241529</v>
      </c>
      <c r="AB542" s="101">
        <f>100*_xlfn.STDEV.P(AB522:AB539)/AVERAGE(AB522:AB539)</f>
        <v>2.4156393986228579</v>
      </c>
      <c r="AD542" s="101">
        <f>100*_xlfn.STDEV.P(AD522:AD539)/AVERAGE(AD522:AD539)</f>
        <v>1.9711384060016679</v>
      </c>
    </row>
    <row r="543" spans="1:30" x14ac:dyDescent="0.2">
      <c r="B543" s="102"/>
      <c r="C543" s="101"/>
      <c r="D543" s="101"/>
      <c r="F543" s="101"/>
      <c r="J543" s="102"/>
      <c r="K543" s="101"/>
      <c r="L543" s="101"/>
      <c r="N543" s="101"/>
      <c r="O543" s="101"/>
      <c r="P543" s="101"/>
      <c r="R543" s="102"/>
      <c r="S543" s="101"/>
      <c r="T543" s="101"/>
      <c r="V543" s="101"/>
      <c r="W543" s="101"/>
      <c r="Z543" s="102"/>
      <c r="AA543" s="101"/>
      <c r="AB543" s="101"/>
      <c r="AD543" s="101"/>
    </row>
    <row r="544" spans="1:30" x14ac:dyDescent="0.2">
      <c r="B544" s="102"/>
      <c r="C544" s="101"/>
      <c r="D544" s="101"/>
      <c r="F544" s="101"/>
      <c r="J544" s="102"/>
      <c r="K544" s="101"/>
      <c r="L544" s="101"/>
      <c r="N544" s="101"/>
      <c r="O544" s="101"/>
      <c r="P544" s="101"/>
      <c r="R544" s="102"/>
      <c r="S544" s="101"/>
      <c r="T544" s="101"/>
      <c r="V544" s="101"/>
      <c r="W544" s="101"/>
      <c r="Z544" s="102"/>
      <c r="AA544" s="101"/>
      <c r="AB544" s="101"/>
      <c r="AD544" s="101"/>
    </row>
    <row r="549" spans="2:27" x14ac:dyDescent="0.2">
      <c r="B549" s="111" t="s">
        <v>644</v>
      </c>
      <c r="C549" s="104">
        <f>F440</f>
        <v>5.0583144692068913E-2</v>
      </c>
      <c r="J549" s="111" t="s">
        <v>644</v>
      </c>
      <c r="K549" s="104">
        <f>N440</f>
        <v>8.8862576802518634E-3</v>
      </c>
      <c r="R549" s="111" t="s">
        <v>644</v>
      </c>
      <c r="S549" s="104">
        <f>V440</f>
        <v>0.46962115249035841</v>
      </c>
      <c r="Z549" s="111" t="s">
        <v>644</v>
      </c>
      <c r="AA549" s="104">
        <f>AD440</f>
        <v>0.15150746582538244</v>
      </c>
    </row>
    <row r="550" spans="2:27" x14ac:dyDescent="0.2">
      <c r="B550" s="111" t="s">
        <v>645</v>
      </c>
      <c r="C550" s="104">
        <f>F465</f>
        <v>7.7557315222544623E-2</v>
      </c>
      <c r="J550" s="111" t="s">
        <v>645</v>
      </c>
      <c r="K550" s="104">
        <f>N465</f>
        <v>1.3498435683861037E-2</v>
      </c>
      <c r="R550" s="111" t="s">
        <v>645</v>
      </c>
      <c r="S550" s="104">
        <f>V465</f>
        <v>0.72950494002076816</v>
      </c>
      <c r="Z550" s="111" t="s">
        <v>645</v>
      </c>
      <c r="AA550" s="104">
        <f>AD465</f>
        <v>0.23551886192857513</v>
      </c>
    </row>
    <row r="551" spans="2:27" x14ac:dyDescent="0.2">
      <c r="B551" s="111" t="s">
        <v>646</v>
      </c>
      <c r="C551" s="104">
        <f>F490</f>
        <v>0.14459136568657596</v>
      </c>
      <c r="J551" s="111" t="s">
        <v>646</v>
      </c>
      <c r="K551" s="104">
        <f>N490</f>
        <v>2.499920194067945E-2</v>
      </c>
      <c r="R551" s="111" t="s">
        <v>646</v>
      </c>
      <c r="S551" s="104">
        <f>V490</f>
        <v>1.3726558255795072</v>
      </c>
      <c r="Z551" s="111" t="s">
        <v>646</v>
      </c>
      <c r="AA551" s="104">
        <f>AD490</f>
        <v>0.44816986183612006</v>
      </c>
    </row>
    <row r="552" spans="2:27" x14ac:dyDescent="0.2">
      <c r="B552" s="111" t="s">
        <v>647</v>
      </c>
      <c r="C552" s="104">
        <f>F515</f>
        <v>0.21652930615834087</v>
      </c>
      <c r="J552" s="111" t="s">
        <v>647</v>
      </c>
      <c r="K552" s="104">
        <f>N515</f>
        <v>5.7799603639604152E-2</v>
      </c>
      <c r="R552" s="111" t="s">
        <v>647</v>
      </c>
      <c r="S552" s="104">
        <f>V515</f>
        <v>2.0226866645204753</v>
      </c>
      <c r="Z552" s="111" t="s">
        <v>647</v>
      </c>
      <c r="AA552" s="104">
        <f>AD515</f>
        <v>1.0204358104466449</v>
      </c>
    </row>
    <row r="553" spans="2:27" x14ac:dyDescent="0.2">
      <c r="B553" s="111" t="s">
        <v>648</v>
      </c>
      <c r="C553" s="104">
        <f>F540</f>
        <v>0.27334280398800703</v>
      </c>
      <c r="J553" s="111" t="s">
        <v>648</v>
      </c>
      <c r="K553" s="104">
        <f>N540</f>
        <v>8.7469996885435136E-2</v>
      </c>
      <c r="R553" s="111" t="s">
        <v>648</v>
      </c>
      <c r="S553" s="104">
        <f>V540</f>
        <v>2.5526574578838028</v>
      </c>
      <c r="Z553" s="111" t="s">
        <v>648</v>
      </c>
      <c r="AA553" s="104">
        <f>AD540</f>
        <v>1.5434164732329165</v>
      </c>
    </row>
  </sheetData>
  <pageMargins left="0.7" right="0.7" top="0.78740157499999996" bottom="0.78740157499999996"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F25" sqref="F25"/>
    </sheetView>
  </sheetViews>
  <sheetFormatPr defaultColWidth="11.42578125" defaultRowHeight="15" x14ac:dyDescent="0.25"/>
  <cols>
    <col min="1" max="1" width="113.85546875" bestFit="1" customWidth="1"/>
  </cols>
  <sheetData>
    <row r="1" spans="1:1" x14ac:dyDescent="0.25">
      <c r="A1" s="118" t="s">
        <v>677</v>
      </c>
    </row>
    <row r="2" spans="1:1" x14ac:dyDescent="0.25">
      <c r="A2" s="118" t="s">
        <v>678</v>
      </c>
    </row>
    <row r="3" spans="1:1" x14ac:dyDescent="0.25">
      <c r="A3" s="119" t="s">
        <v>679</v>
      </c>
    </row>
    <row r="4" spans="1:1" x14ac:dyDescent="0.25">
      <c r="A4" s="119" t="s">
        <v>680</v>
      </c>
    </row>
    <row r="5" spans="1:1" x14ac:dyDescent="0.25">
      <c r="A5" s="119" t="s">
        <v>681</v>
      </c>
    </row>
    <row r="6" spans="1:1" x14ac:dyDescent="0.25">
      <c r="A6" s="119" t="s">
        <v>682</v>
      </c>
    </row>
    <row r="7" spans="1:1" x14ac:dyDescent="0.25">
      <c r="A7" s="118"/>
    </row>
    <row r="8" spans="1:1" x14ac:dyDescent="0.25">
      <c r="A8" s="118" t="s">
        <v>683</v>
      </c>
    </row>
    <row r="9" spans="1:1" x14ac:dyDescent="0.25">
      <c r="A9" s="118"/>
    </row>
    <row r="10" spans="1:1" x14ac:dyDescent="0.25">
      <c r="A10" s="119" t="s">
        <v>684</v>
      </c>
    </row>
    <row r="11" spans="1:1" x14ac:dyDescent="0.25">
      <c r="A11" s="118"/>
    </row>
    <row r="12" spans="1:1" x14ac:dyDescent="0.25">
      <c r="A12" s="118" t="s">
        <v>685</v>
      </c>
    </row>
    <row r="13" spans="1:1" x14ac:dyDescent="0.25">
      <c r="A13" s="118"/>
    </row>
    <row r="14" spans="1:1" x14ac:dyDescent="0.25">
      <c r="A14" s="118" t="s">
        <v>686</v>
      </c>
    </row>
    <row r="15" spans="1:1" x14ac:dyDescent="0.25">
      <c r="A15" s="118" t="s">
        <v>687</v>
      </c>
    </row>
    <row r="16" spans="1:1" x14ac:dyDescent="0.25">
      <c r="A16" s="118" t="s">
        <v>688</v>
      </c>
    </row>
    <row r="17" spans="1:4" x14ac:dyDescent="0.25">
      <c r="A17" s="118" t="s">
        <v>689</v>
      </c>
      <c r="D17" s="118" t="s">
        <v>690</v>
      </c>
    </row>
    <row r="18" spans="1:4" x14ac:dyDescent="0.25">
      <c r="A18" s="118" t="s">
        <v>691</v>
      </c>
      <c r="D18" s="118" t="s">
        <v>692</v>
      </c>
    </row>
    <row r="19" spans="1:4" x14ac:dyDescent="0.25">
      <c r="A19" s="118" t="s">
        <v>693</v>
      </c>
      <c r="D19" s="118" t="s">
        <v>694</v>
      </c>
    </row>
    <row r="20" spans="1:4" x14ac:dyDescent="0.25">
      <c r="A20" s="118" t="s">
        <v>695</v>
      </c>
      <c r="D20" s="118" t="s">
        <v>696</v>
      </c>
    </row>
    <row r="21" spans="1:4" x14ac:dyDescent="0.25">
      <c r="A21" s="118" t="s">
        <v>697</v>
      </c>
      <c r="D21" s="118" t="s">
        <v>698</v>
      </c>
    </row>
    <row r="22" spans="1:4" x14ac:dyDescent="0.25">
      <c r="A22" s="118"/>
    </row>
    <row r="23" spans="1:4" x14ac:dyDescent="0.25">
      <c r="A23" s="118" t="s">
        <v>699</v>
      </c>
    </row>
    <row r="24" spans="1:4" x14ac:dyDescent="0.25">
      <c r="A24" s="119" t="s">
        <v>700</v>
      </c>
    </row>
    <row r="25" spans="1:4" x14ac:dyDescent="0.25">
      <c r="A25" s="118" t="s">
        <v>701</v>
      </c>
    </row>
    <row r="26" spans="1:4" x14ac:dyDescent="0.25">
      <c r="A26" s="118" t="s">
        <v>702</v>
      </c>
    </row>
    <row r="27" spans="1:4" x14ac:dyDescent="0.25">
      <c r="A27" s="119" t="s">
        <v>703</v>
      </c>
    </row>
    <row r="28" spans="1:4" x14ac:dyDescent="0.25">
      <c r="A28" s="118" t="s">
        <v>704</v>
      </c>
    </row>
    <row r="29" spans="1:4" x14ac:dyDescent="0.25">
      <c r="A29" s="118" t="s">
        <v>702</v>
      </c>
    </row>
    <row r="30" spans="1:4" x14ac:dyDescent="0.25">
      <c r="A30" s="119" t="s">
        <v>705</v>
      </c>
    </row>
    <row r="31" spans="1:4" x14ac:dyDescent="0.25">
      <c r="A31" s="118" t="s">
        <v>706</v>
      </c>
    </row>
    <row r="32" spans="1:4" x14ac:dyDescent="0.25">
      <c r="A32" s="118" t="s">
        <v>707</v>
      </c>
    </row>
    <row r="33" spans="1:3" x14ac:dyDescent="0.25">
      <c r="A33" s="118" t="s">
        <v>708</v>
      </c>
    </row>
    <row r="34" spans="1:3" x14ac:dyDescent="0.25">
      <c r="A34" s="118" t="s">
        <v>709</v>
      </c>
    </row>
    <row r="35" spans="1:3" x14ac:dyDescent="0.25">
      <c r="A35" s="118" t="s">
        <v>710</v>
      </c>
    </row>
    <row r="36" spans="1:3" x14ac:dyDescent="0.25">
      <c r="A36" s="119" t="s">
        <v>711</v>
      </c>
    </row>
    <row r="37" spans="1:3" x14ac:dyDescent="0.25">
      <c r="A37" s="118"/>
    </row>
    <row r="38" spans="1:3" x14ac:dyDescent="0.25">
      <c r="A38" s="118" t="s">
        <v>712</v>
      </c>
    </row>
    <row r="39" spans="1:3" x14ac:dyDescent="0.25">
      <c r="A39" s="118" t="s">
        <v>713</v>
      </c>
    </row>
    <row r="40" spans="1:3" x14ac:dyDescent="0.25">
      <c r="A40" s="118" t="s">
        <v>687</v>
      </c>
    </row>
    <row r="41" spans="1:3" x14ac:dyDescent="0.25">
      <c r="A41" s="118" t="s">
        <v>714</v>
      </c>
    </row>
    <row r="42" spans="1:3" x14ac:dyDescent="0.25">
      <c r="A42" s="118" t="s">
        <v>715</v>
      </c>
    </row>
    <row r="43" spans="1:3" x14ac:dyDescent="0.25">
      <c r="A43" s="118" t="s">
        <v>716</v>
      </c>
    </row>
    <row r="44" spans="1:3" x14ac:dyDescent="0.25">
      <c r="A44" s="119" t="s">
        <v>717</v>
      </c>
      <c r="C44" s="120" t="s">
        <v>718</v>
      </c>
    </row>
    <row r="45" spans="1:3" x14ac:dyDescent="0.25">
      <c r="A45" s="119" t="s">
        <v>719</v>
      </c>
      <c r="C45" s="120" t="s">
        <v>720</v>
      </c>
    </row>
    <row r="46" spans="1:3" x14ac:dyDescent="0.25">
      <c r="A46" s="119" t="s">
        <v>721</v>
      </c>
      <c r="C46" s="120" t="s">
        <v>722</v>
      </c>
    </row>
    <row r="47" spans="1:3" x14ac:dyDescent="0.25">
      <c r="A47" s="119" t="s">
        <v>723</v>
      </c>
      <c r="C47" s="120" t="s">
        <v>724</v>
      </c>
    </row>
    <row r="48" spans="1:3" x14ac:dyDescent="0.25">
      <c r="A48" s="119" t="s">
        <v>725</v>
      </c>
      <c r="C48" s="120" t="s">
        <v>726</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B2" sqref="B2:K6"/>
    </sheetView>
  </sheetViews>
  <sheetFormatPr defaultColWidth="11.5703125" defaultRowHeight="15" x14ac:dyDescent="0.25"/>
  <sheetData>
    <row r="1" spans="1:11" s="53" customFormat="1" ht="35.1" customHeight="1" thickBot="1" x14ac:dyDescent="0.3">
      <c r="A1" s="143" t="s">
        <v>221</v>
      </c>
      <c r="B1" s="144"/>
      <c r="C1" s="144"/>
      <c r="D1" s="144"/>
      <c r="E1" s="144"/>
      <c r="F1" s="144"/>
      <c r="G1" s="144"/>
      <c r="H1" s="144"/>
      <c r="I1" s="144"/>
      <c r="J1" s="144"/>
      <c r="K1" s="145"/>
    </row>
    <row r="2" spans="1:11" ht="50.1" customHeight="1" x14ac:dyDescent="0.25">
      <c r="A2" s="140" t="s">
        <v>221</v>
      </c>
      <c r="B2" s="146" t="s">
        <v>220</v>
      </c>
      <c r="C2" s="147"/>
      <c r="D2" s="147"/>
      <c r="E2" s="147"/>
      <c r="F2" s="147"/>
      <c r="G2" s="147"/>
      <c r="H2" s="147"/>
      <c r="I2" s="147"/>
      <c r="J2" s="147"/>
      <c r="K2" s="148"/>
    </row>
    <row r="3" spans="1:11" ht="35.1" customHeight="1" x14ac:dyDescent="0.25">
      <c r="A3" s="141"/>
      <c r="B3" s="149" t="s">
        <v>217</v>
      </c>
      <c r="C3" s="150"/>
      <c r="D3" s="150"/>
      <c r="E3" s="150"/>
      <c r="F3" s="150"/>
      <c r="G3" s="150"/>
      <c r="H3" s="150"/>
      <c r="I3" s="150"/>
      <c r="J3" s="150"/>
      <c r="K3" s="151"/>
    </row>
    <row r="4" spans="1:11" ht="35.1" customHeight="1" x14ac:dyDescent="0.25">
      <c r="A4" s="141"/>
      <c r="B4" s="152" t="s">
        <v>218</v>
      </c>
      <c r="C4" s="153"/>
      <c r="D4" s="153"/>
      <c r="E4" s="153"/>
      <c r="F4" s="153"/>
      <c r="G4" s="153"/>
      <c r="H4" s="153"/>
      <c r="I4" s="153"/>
      <c r="J4" s="153"/>
      <c r="K4" s="154"/>
    </row>
    <row r="5" spans="1:11" ht="35.1" customHeight="1" x14ac:dyDescent="0.25">
      <c r="A5" s="141"/>
      <c r="B5" s="149" t="s">
        <v>324</v>
      </c>
      <c r="C5" s="150"/>
      <c r="D5" s="150"/>
      <c r="E5" s="150"/>
      <c r="F5" s="150"/>
      <c r="G5" s="150"/>
      <c r="H5" s="150"/>
      <c r="I5" s="150"/>
      <c r="J5" s="150"/>
      <c r="K5" s="151"/>
    </row>
    <row r="6" spans="1:11" ht="35.1" customHeight="1" thickBot="1" x14ac:dyDescent="0.3">
      <c r="A6" s="142"/>
      <c r="B6" s="137" t="s">
        <v>219</v>
      </c>
      <c r="C6" s="138"/>
      <c r="D6" s="138"/>
      <c r="E6" s="138"/>
      <c r="F6" s="138"/>
      <c r="G6" s="138"/>
      <c r="H6" s="138"/>
      <c r="I6" s="138"/>
      <c r="J6" s="138"/>
      <c r="K6" s="139"/>
    </row>
  </sheetData>
  <mergeCells count="7">
    <mergeCell ref="B6:K6"/>
    <mergeCell ref="A2:A6"/>
    <mergeCell ref="A1:K1"/>
    <mergeCell ref="B2:K2"/>
    <mergeCell ref="B3:K3"/>
    <mergeCell ref="B4:K4"/>
    <mergeCell ref="B5:K5"/>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B14" sqref="B14:I18"/>
    </sheetView>
  </sheetViews>
  <sheetFormatPr defaultColWidth="9.140625" defaultRowHeight="15.75" x14ac:dyDescent="0.25"/>
  <cols>
    <col min="2" max="2" width="43.5703125" style="19" customWidth="1"/>
    <col min="3" max="5" width="15.5703125" style="19" customWidth="1"/>
    <col min="6" max="9" width="15.5703125" customWidth="1"/>
  </cols>
  <sheetData>
    <row r="1" spans="1:9" ht="15.75" customHeight="1" x14ac:dyDescent="0.25">
      <c r="A1" s="184" t="s">
        <v>179</v>
      </c>
      <c r="B1" s="185"/>
      <c r="C1" s="185"/>
      <c r="D1" s="185"/>
      <c r="E1" s="185"/>
      <c r="F1" s="185"/>
      <c r="G1" s="185"/>
      <c r="H1" s="185"/>
      <c r="I1" s="186"/>
    </row>
    <row r="2" spans="1:9" ht="16.5" customHeight="1" thickBot="1" x14ac:dyDescent="0.3">
      <c r="A2" s="187"/>
      <c r="B2" s="188"/>
      <c r="C2" s="188"/>
      <c r="D2" s="188"/>
      <c r="E2" s="188"/>
      <c r="F2" s="188"/>
      <c r="G2" s="188"/>
      <c r="H2" s="188"/>
      <c r="I2" s="189"/>
    </row>
    <row r="3" spans="1:9" ht="16.5" customHeight="1" thickBot="1" x14ac:dyDescent="0.3">
      <c r="A3" s="140" t="s">
        <v>179</v>
      </c>
      <c r="B3" s="155" t="s">
        <v>159</v>
      </c>
      <c r="C3" s="155"/>
      <c r="D3" s="155"/>
      <c r="E3" s="155"/>
      <c r="F3" s="155"/>
      <c r="G3" s="155"/>
      <c r="H3" s="155"/>
      <c r="I3" s="156"/>
    </row>
    <row r="4" spans="1:9" ht="16.5" thickBot="1" x14ac:dyDescent="0.3">
      <c r="A4" s="141"/>
      <c r="B4" s="168" t="s">
        <v>0</v>
      </c>
      <c r="C4" s="168"/>
      <c r="D4" s="168"/>
      <c r="E4" s="168"/>
      <c r="F4" s="168"/>
      <c r="G4" s="168"/>
      <c r="H4" s="168"/>
      <c r="I4" s="169"/>
    </row>
    <row r="5" spans="1:9" x14ac:dyDescent="0.25">
      <c r="A5" s="141"/>
      <c r="B5" s="190" t="s">
        <v>188</v>
      </c>
      <c r="C5" s="190"/>
      <c r="D5" s="190"/>
      <c r="E5" s="190"/>
      <c r="F5" s="190"/>
      <c r="G5" s="190"/>
      <c r="H5" s="190"/>
      <c r="I5" s="191"/>
    </row>
    <row r="6" spans="1:9" x14ac:dyDescent="0.25">
      <c r="A6" s="141"/>
      <c r="B6" s="157" t="s">
        <v>185</v>
      </c>
      <c r="C6" s="157"/>
      <c r="D6" s="157"/>
      <c r="E6" s="157"/>
      <c r="F6" s="157"/>
      <c r="G6" s="157"/>
      <c r="H6" s="157"/>
      <c r="I6" s="158"/>
    </row>
    <row r="7" spans="1:9" x14ac:dyDescent="0.25">
      <c r="A7" s="141"/>
      <c r="B7" s="157" t="s">
        <v>186</v>
      </c>
      <c r="C7" s="157"/>
      <c r="D7" s="157"/>
      <c r="E7" s="157"/>
      <c r="F7" s="157"/>
      <c r="G7" s="157"/>
      <c r="H7" s="157"/>
      <c r="I7" s="158"/>
    </row>
    <row r="8" spans="1:9" x14ac:dyDescent="0.25">
      <c r="A8" s="141"/>
      <c r="B8" s="157" t="s">
        <v>1</v>
      </c>
      <c r="C8" s="157"/>
      <c r="D8" s="157"/>
      <c r="E8" s="157"/>
      <c r="F8" s="157"/>
      <c r="G8" s="157"/>
      <c r="H8" s="157"/>
      <c r="I8" s="158"/>
    </row>
    <row r="9" spans="1:9" x14ac:dyDescent="0.25">
      <c r="A9" s="141"/>
      <c r="B9" s="157" t="s">
        <v>187</v>
      </c>
      <c r="C9" s="157"/>
      <c r="D9" s="157"/>
      <c r="E9" s="157"/>
      <c r="F9" s="157"/>
      <c r="G9" s="157"/>
      <c r="H9" s="157"/>
      <c r="I9" s="158"/>
    </row>
    <row r="10" spans="1:9" ht="16.5" thickBot="1" x14ac:dyDescent="0.3">
      <c r="A10" s="141"/>
      <c r="B10" s="159" t="s">
        <v>154</v>
      </c>
      <c r="C10" s="159"/>
      <c r="D10" s="159"/>
      <c r="E10" s="159"/>
      <c r="F10" s="159"/>
      <c r="G10" s="159"/>
      <c r="H10" s="159"/>
      <c r="I10" s="160"/>
    </row>
    <row r="11" spans="1:9" ht="16.5" thickBot="1" x14ac:dyDescent="0.3">
      <c r="A11" s="141"/>
    </row>
    <row r="12" spans="1:9" ht="16.5" thickBot="1" x14ac:dyDescent="0.3">
      <c r="A12" s="141"/>
      <c r="B12" s="176" t="s">
        <v>158</v>
      </c>
      <c r="C12" s="176"/>
      <c r="D12" s="176"/>
      <c r="E12" s="176"/>
      <c r="F12" s="176"/>
      <c r="G12" s="176"/>
      <c r="H12" s="176"/>
      <c r="I12" s="177"/>
    </row>
    <row r="13" spans="1:9" ht="16.5" thickBot="1" x14ac:dyDescent="0.3">
      <c r="A13" s="141"/>
      <c r="B13" s="17" t="s">
        <v>2</v>
      </c>
      <c r="C13" s="167" t="s">
        <v>3</v>
      </c>
      <c r="D13" s="168"/>
      <c r="E13" s="168"/>
      <c r="F13" s="168"/>
      <c r="G13" s="168"/>
      <c r="H13" s="168"/>
      <c r="I13" s="169"/>
    </row>
    <row r="14" spans="1:9" ht="16.5" thickBot="1" x14ac:dyDescent="0.3">
      <c r="A14" s="141"/>
      <c r="B14" s="33" t="s">
        <v>189</v>
      </c>
      <c r="C14" s="178" t="s">
        <v>190</v>
      </c>
      <c r="D14" s="183"/>
      <c r="E14" s="179"/>
      <c r="F14" s="178" t="s">
        <v>23</v>
      </c>
      <c r="G14" s="179"/>
      <c r="H14" s="178" t="s">
        <v>191</v>
      </c>
      <c r="I14" s="179"/>
    </row>
    <row r="15" spans="1:9" ht="35.1" customHeight="1" thickBot="1" x14ac:dyDescent="0.3">
      <c r="A15" s="141"/>
      <c r="B15" s="33" t="s">
        <v>4</v>
      </c>
      <c r="C15" s="178" t="s">
        <v>192</v>
      </c>
      <c r="D15" s="183"/>
      <c r="E15" s="179"/>
      <c r="F15" s="178" t="s">
        <v>5</v>
      </c>
      <c r="G15" s="179"/>
      <c r="H15" s="178" t="s">
        <v>24</v>
      </c>
      <c r="I15" s="179"/>
    </row>
    <row r="16" spans="1:9" ht="35.1" customHeight="1" thickBot="1" x14ac:dyDescent="0.3">
      <c r="A16" s="141"/>
      <c r="B16" s="33" t="s">
        <v>6</v>
      </c>
      <c r="C16" s="178" t="s">
        <v>193</v>
      </c>
      <c r="D16" s="183"/>
      <c r="E16" s="179"/>
      <c r="F16" s="178" t="s">
        <v>23</v>
      </c>
      <c r="G16" s="179"/>
      <c r="H16" s="178" t="s">
        <v>25</v>
      </c>
      <c r="I16" s="179"/>
    </row>
    <row r="17" spans="1:9" ht="35.1" customHeight="1" thickBot="1" x14ac:dyDescent="0.3">
      <c r="A17" s="141"/>
      <c r="B17" s="33" t="s">
        <v>7</v>
      </c>
      <c r="C17" s="178" t="s">
        <v>194</v>
      </c>
      <c r="D17" s="183"/>
      <c r="E17" s="179"/>
      <c r="F17" s="178" t="s">
        <v>5</v>
      </c>
      <c r="G17" s="179"/>
      <c r="H17" s="178" t="s">
        <v>24</v>
      </c>
      <c r="I17" s="179"/>
    </row>
    <row r="18" spans="1:9" ht="35.1" customHeight="1" thickBot="1" x14ac:dyDescent="0.3">
      <c r="A18" s="141"/>
      <c r="B18" s="33" t="s">
        <v>8</v>
      </c>
      <c r="C18" s="178" t="s">
        <v>22</v>
      </c>
      <c r="D18" s="183"/>
      <c r="E18" s="179"/>
      <c r="F18" s="178" t="s">
        <v>23</v>
      </c>
      <c r="G18" s="179"/>
      <c r="H18" s="178" t="s">
        <v>26</v>
      </c>
      <c r="I18" s="179"/>
    </row>
    <row r="19" spans="1:9" ht="35.1" customHeight="1" thickBot="1" x14ac:dyDescent="0.3">
      <c r="A19" s="141"/>
    </row>
    <row r="20" spans="1:9" ht="16.5" thickBot="1" x14ac:dyDescent="0.3">
      <c r="A20" s="141"/>
      <c r="B20" s="176" t="s">
        <v>195</v>
      </c>
      <c r="C20" s="176"/>
      <c r="D20" s="176"/>
      <c r="E20" s="176"/>
      <c r="F20" s="176"/>
      <c r="G20" s="176"/>
      <c r="H20" s="176"/>
      <c r="I20" s="177"/>
    </row>
    <row r="21" spans="1:9" ht="16.5" thickBot="1" x14ac:dyDescent="0.3">
      <c r="A21" s="141"/>
      <c r="B21" s="10" t="s">
        <v>196</v>
      </c>
      <c r="C21" s="167" t="s">
        <v>28</v>
      </c>
      <c r="D21" s="168"/>
      <c r="E21" s="168"/>
      <c r="F21" s="168"/>
      <c r="G21" s="169"/>
      <c r="H21" s="10" t="s">
        <v>27</v>
      </c>
      <c r="I21" s="10" t="s">
        <v>9</v>
      </c>
    </row>
    <row r="22" spans="1:9" ht="16.5" thickBot="1" x14ac:dyDescent="0.3">
      <c r="A22" s="141"/>
      <c r="B22" s="31" t="s">
        <v>10</v>
      </c>
      <c r="C22" s="170" t="s">
        <v>11</v>
      </c>
      <c r="D22" s="171"/>
      <c r="E22" s="171"/>
      <c r="F22" s="171"/>
      <c r="G22" s="172"/>
      <c r="H22" s="164" t="s">
        <v>197</v>
      </c>
      <c r="I22" s="161" t="s">
        <v>12</v>
      </c>
    </row>
    <row r="23" spans="1:9" ht="16.5" thickBot="1" x14ac:dyDescent="0.3">
      <c r="A23" s="141"/>
      <c r="B23" s="31" t="s">
        <v>13</v>
      </c>
      <c r="C23" s="170" t="s">
        <v>14</v>
      </c>
      <c r="D23" s="171"/>
      <c r="E23" s="171"/>
      <c r="F23" s="171"/>
      <c r="G23" s="172"/>
      <c r="H23" s="165"/>
      <c r="I23" s="162"/>
    </row>
    <row r="24" spans="1:9" ht="16.5" thickBot="1" x14ac:dyDescent="0.3">
      <c r="A24" s="141"/>
      <c r="B24" s="31" t="s">
        <v>15</v>
      </c>
      <c r="C24" s="173">
        <v>1500</v>
      </c>
      <c r="D24" s="174"/>
      <c r="E24" s="174"/>
      <c r="F24" s="174"/>
      <c r="G24" s="175"/>
      <c r="H24" s="165"/>
      <c r="I24" s="162"/>
    </row>
    <row r="25" spans="1:9" ht="16.5" thickBot="1" x14ac:dyDescent="0.3">
      <c r="A25" s="141"/>
      <c r="B25" s="31" t="s">
        <v>16</v>
      </c>
      <c r="C25" s="170" t="s">
        <v>17</v>
      </c>
      <c r="D25" s="171"/>
      <c r="E25" s="171"/>
      <c r="F25" s="171"/>
      <c r="G25" s="172"/>
      <c r="H25" s="166"/>
      <c r="I25" s="163"/>
    </row>
    <row r="26" spans="1:9" ht="16.5" thickBot="1" x14ac:dyDescent="0.3">
      <c r="A26" s="141"/>
    </row>
    <row r="27" spans="1:9" ht="16.5" thickBot="1" x14ac:dyDescent="0.3">
      <c r="A27" s="141"/>
      <c r="B27" s="176" t="s">
        <v>198</v>
      </c>
      <c r="C27" s="176"/>
      <c r="D27" s="176"/>
      <c r="E27" s="176"/>
      <c r="F27" s="176"/>
      <c r="G27" s="176"/>
      <c r="H27" s="176"/>
      <c r="I27" s="177"/>
    </row>
    <row r="28" spans="1:9" ht="16.5" thickBot="1" x14ac:dyDescent="0.3">
      <c r="A28" s="141"/>
      <c r="B28" s="10" t="s">
        <v>199</v>
      </c>
      <c r="C28" s="180" t="s">
        <v>28</v>
      </c>
      <c r="D28" s="181"/>
      <c r="E28" s="181"/>
      <c r="F28" s="181"/>
      <c r="G28" s="182"/>
      <c r="H28" s="10" t="s">
        <v>27</v>
      </c>
      <c r="I28" s="10" t="s">
        <v>9</v>
      </c>
    </row>
    <row r="29" spans="1:9" ht="16.5" thickBot="1" x14ac:dyDescent="0.3">
      <c r="A29" s="141"/>
      <c r="B29" s="31" t="s">
        <v>18</v>
      </c>
      <c r="C29" s="170" t="s">
        <v>167</v>
      </c>
      <c r="D29" s="171"/>
      <c r="E29" s="171"/>
      <c r="F29" s="171"/>
      <c r="G29" s="172"/>
      <c r="H29" s="164" t="s">
        <v>197</v>
      </c>
      <c r="I29" s="161" t="s">
        <v>12</v>
      </c>
    </row>
    <row r="30" spans="1:9" ht="16.5" thickBot="1" x14ac:dyDescent="0.3">
      <c r="A30" s="141"/>
      <c r="B30" s="31" t="s">
        <v>19</v>
      </c>
      <c r="C30" s="170" t="s">
        <v>167</v>
      </c>
      <c r="D30" s="171"/>
      <c r="E30" s="171"/>
      <c r="F30" s="171"/>
      <c r="G30" s="172"/>
      <c r="H30" s="165"/>
      <c r="I30" s="162"/>
    </row>
    <row r="31" spans="1:9" ht="16.5" thickBot="1" x14ac:dyDescent="0.3">
      <c r="A31" s="141"/>
      <c r="B31" s="31" t="s">
        <v>20</v>
      </c>
      <c r="C31" s="170" t="s">
        <v>168</v>
      </c>
      <c r="D31" s="171"/>
      <c r="E31" s="171"/>
      <c r="F31" s="171"/>
      <c r="G31" s="172"/>
      <c r="H31" s="165"/>
      <c r="I31" s="162"/>
    </row>
    <row r="32" spans="1:9" ht="16.5" thickBot="1" x14ac:dyDescent="0.3">
      <c r="A32" s="141"/>
      <c r="B32" s="31" t="s">
        <v>21</v>
      </c>
      <c r="C32" s="170" t="s">
        <v>168</v>
      </c>
      <c r="D32" s="171"/>
      <c r="E32" s="171"/>
      <c r="F32" s="171"/>
      <c r="G32" s="172"/>
      <c r="H32" s="166"/>
      <c r="I32" s="163"/>
    </row>
    <row r="33" spans="1:9" ht="16.5" thickBot="1" x14ac:dyDescent="0.3">
      <c r="A33" s="141"/>
    </row>
    <row r="34" spans="1:9" ht="16.5" thickBot="1" x14ac:dyDescent="0.3">
      <c r="A34" s="141"/>
      <c r="B34" s="176" t="s">
        <v>200</v>
      </c>
      <c r="C34" s="176"/>
      <c r="D34" s="176"/>
      <c r="E34" s="176"/>
      <c r="F34" s="176"/>
      <c r="G34" s="176"/>
      <c r="H34" s="176"/>
      <c r="I34" s="177"/>
    </row>
    <row r="35" spans="1:9" ht="16.5" thickBot="1" x14ac:dyDescent="0.3">
      <c r="A35" s="141"/>
      <c r="B35" s="17" t="s">
        <v>201</v>
      </c>
      <c r="C35" s="10" t="s">
        <v>160</v>
      </c>
      <c r="D35" s="25" t="s">
        <v>161</v>
      </c>
      <c r="E35" s="17" t="s">
        <v>162</v>
      </c>
      <c r="F35" s="9" t="s">
        <v>163</v>
      </c>
      <c r="G35" s="9" t="s">
        <v>164</v>
      </c>
      <c r="H35" s="9" t="s">
        <v>165</v>
      </c>
      <c r="I35" s="17" t="s">
        <v>27</v>
      </c>
    </row>
    <row r="36" spans="1:9" ht="16.5" thickBot="1" x14ac:dyDescent="0.3">
      <c r="A36" s="141"/>
      <c r="B36" s="31" t="s">
        <v>18</v>
      </c>
      <c r="C36" s="48" t="s">
        <v>167</v>
      </c>
      <c r="D36" s="28" t="s">
        <v>169</v>
      </c>
      <c r="E36" s="24" t="s">
        <v>170</v>
      </c>
      <c r="F36" s="26" t="s">
        <v>171</v>
      </c>
      <c r="G36" s="26" t="s">
        <v>173</v>
      </c>
      <c r="H36" s="29" t="s">
        <v>175</v>
      </c>
      <c r="I36" s="165" t="s">
        <v>197</v>
      </c>
    </row>
    <row r="37" spans="1:9" ht="16.5" thickBot="1" x14ac:dyDescent="0.3">
      <c r="A37" s="141"/>
      <c r="B37" s="31" t="s">
        <v>19</v>
      </c>
      <c r="C37" s="48" t="s">
        <v>167</v>
      </c>
      <c r="D37" s="28" t="s">
        <v>169</v>
      </c>
      <c r="E37" s="24" t="s">
        <v>170</v>
      </c>
      <c r="F37" s="28" t="s">
        <v>171</v>
      </c>
      <c r="G37" s="28" t="s">
        <v>173</v>
      </c>
      <c r="H37" s="28" t="s">
        <v>175</v>
      </c>
      <c r="I37" s="165"/>
    </row>
    <row r="38" spans="1:9" ht="16.5" thickBot="1" x14ac:dyDescent="0.3">
      <c r="A38" s="141"/>
      <c r="B38" s="31" t="s">
        <v>20</v>
      </c>
      <c r="C38" s="48" t="s">
        <v>168</v>
      </c>
      <c r="D38" s="28" t="s">
        <v>166</v>
      </c>
      <c r="E38" s="24" t="s">
        <v>169</v>
      </c>
      <c r="F38" s="28" t="s">
        <v>172</v>
      </c>
      <c r="G38" s="28" t="s">
        <v>174</v>
      </c>
      <c r="H38" s="28" t="s">
        <v>176</v>
      </c>
      <c r="I38" s="165"/>
    </row>
    <row r="39" spans="1:9" ht="16.5" thickBot="1" x14ac:dyDescent="0.3">
      <c r="A39" s="142"/>
      <c r="B39" s="31" t="s">
        <v>21</v>
      </c>
      <c r="C39" s="48" t="s">
        <v>168</v>
      </c>
      <c r="D39" s="27" t="s">
        <v>166</v>
      </c>
      <c r="E39" s="18" t="s">
        <v>169</v>
      </c>
      <c r="F39" s="30" t="s">
        <v>172</v>
      </c>
      <c r="G39" s="30" t="s">
        <v>174</v>
      </c>
      <c r="H39" s="28" t="s">
        <v>176</v>
      </c>
      <c r="I39" s="166"/>
    </row>
    <row r="40" spans="1:9" x14ac:dyDescent="0.25">
      <c r="A40" s="46"/>
      <c r="B40" s="47"/>
    </row>
    <row r="41" spans="1:9" x14ac:dyDescent="0.25">
      <c r="A41" s="45"/>
    </row>
  </sheetData>
  <mergeCells count="45">
    <mergeCell ref="A1:I2"/>
    <mergeCell ref="C14:E14"/>
    <mergeCell ref="C15:E15"/>
    <mergeCell ref="C16:E16"/>
    <mergeCell ref="C17:E17"/>
    <mergeCell ref="F14:G14"/>
    <mergeCell ref="F15:G15"/>
    <mergeCell ref="F16:G16"/>
    <mergeCell ref="F17:G17"/>
    <mergeCell ref="H14:I14"/>
    <mergeCell ref="H15:I15"/>
    <mergeCell ref="B4:I4"/>
    <mergeCell ref="B5:I5"/>
    <mergeCell ref="B6:I6"/>
    <mergeCell ref="H16:I16"/>
    <mergeCell ref="H17:I17"/>
    <mergeCell ref="B12:I12"/>
    <mergeCell ref="H18:I18"/>
    <mergeCell ref="I36:I39"/>
    <mergeCell ref="B27:I27"/>
    <mergeCell ref="C28:G28"/>
    <mergeCell ref="C29:G29"/>
    <mergeCell ref="C30:G30"/>
    <mergeCell ref="C31:G31"/>
    <mergeCell ref="C32:G32"/>
    <mergeCell ref="B34:I34"/>
    <mergeCell ref="C18:E18"/>
    <mergeCell ref="F18:G18"/>
    <mergeCell ref="C13:I13"/>
    <mergeCell ref="B3:I3"/>
    <mergeCell ref="B9:I9"/>
    <mergeCell ref="B10:I10"/>
    <mergeCell ref="A3:A39"/>
    <mergeCell ref="B7:I7"/>
    <mergeCell ref="B8:I8"/>
    <mergeCell ref="I29:I32"/>
    <mergeCell ref="H29:H32"/>
    <mergeCell ref="H22:H25"/>
    <mergeCell ref="I22:I25"/>
    <mergeCell ref="C21:G21"/>
    <mergeCell ref="C22:G22"/>
    <mergeCell ref="C23:G23"/>
    <mergeCell ref="C24:G24"/>
    <mergeCell ref="C25:G25"/>
    <mergeCell ref="B20:I20"/>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C5" sqref="C5:C13"/>
    </sheetView>
  </sheetViews>
  <sheetFormatPr defaultColWidth="11.5703125" defaultRowHeight="15.75" x14ac:dyDescent="0.25"/>
  <cols>
    <col min="2" max="2" width="11.42578125" style="19"/>
    <col min="3" max="3" width="98.42578125" style="19" customWidth="1"/>
    <col min="4" max="4" width="39.42578125" style="19" customWidth="1"/>
  </cols>
  <sheetData>
    <row r="1" spans="1:4" ht="15.75" customHeight="1" x14ac:dyDescent="0.25">
      <c r="A1" s="184" t="s">
        <v>30</v>
      </c>
      <c r="B1" s="185"/>
      <c r="C1" s="185"/>
      <c r="D1" s="186"/>
    </row>
    <row r="2" spans="1:4" ht="16.5" customHeight="1" thickBot="1" x14ac:dyDescent="0.3">
      <c r="A2" s="187"/>
      <c r="B2" s="188"/>
      <c r="C2" s="188"/>
      <c r="D2" s="189"/>
    </row>
    <row r="3" spans="1:4" ht="16.5" thickBot="1" x14ac:dyDescent="0.3">
      <c r="A3" s="140" t="s">
        <v>30</v>
      </c>
      <c r="B3" s="192" t="s">
        <v>30</v>
      </c>
      <c r="C3" s="193"/>
      <c r="D3" s="194"/>
    </row>
    <row r="4" spans="1:4" ht="16.5" thickBot="1" x14ac:dyDescent="0.3">
      <c r="A4" s="141"/>
      <c r="B4" s="6" t="s">
        <v>29</v>
      </c>
      <c r="C4" s="7" t="s">
        <v>31</v>
      </c>
      <c r="D4" s="8" t="s">
        <v>33</v>
      </c>
    </row>
    <row r="5" spans="1:4" ht="35.1" customHeight="1" thickBot="1" x14ac:dyDescent="0.3">
      <c r="A5" s="141"/>
      <c r="B5" s="42">
        <v>1</v>
      </c>
      <c r="C5" s="34" t="s">
        <v>208</v>
      </c>
      <c r="D5" s="51" t="s">
        <v>203</v>
      </c>
    </row>
    <row r="6" spans="1:4" ht="35.1" customHeight="1" thickBot="1" x14ac:dyDescent="0.3">
      <c r="A6" s="141"/>
      <c r="B6" s="42">
        <v>2</v>
      </c>
      <c r="C6" s="34" t="s">
        <v>290</v>
      </c>
      <c r="D6" s="20"/>
    </row>
    <row r="7" spans="1:4" ht="35.1" customHeight="1" thickBot="1" x14ac:dyDescent="0.3">
      <c r="A7" s="141"/>
      <c r="B7" s="42">
        <v>3</v>
      </c>
      <c r="C7" s="34" t="s">
        <v>209</v>
      </c>
      <c r="D7" s="50" t="s">
        <v>207</v>
      </c>
    </row>
    <row r="8" spans="1:4" ht="35.1" customHeight="1" thickBot="1" x14ac:dyDescent="0.3">
      <c r="A8" s="141"/>
      <c r="B8" s="42">
        <v>4</v>
      </c>
      <c r="C8" s="34" t="s">
        <v>210</v>
      </c>
      <c r="D8" s="50" t="s">
        <v>206</v>
      </c>
    </row>
    <row r="9" spans="1:4" ht="35.1" customHeight="1" thickBot="1" x14ac:dyDescent="0.3">
      <c r="A9" s="141"/>
      <c r="B9" s="42">
        <v>5</v>
      </c>
      <c r="C9" s="49" t="s">
        <v>204</v>
      </c>
    </row>
    <row r="10" spans="1:4" ht="35.1" customHeight="1" thickBot="1" x14ac:dyDescent="0.3">
      <c r="A10" s="141"/>
      <c r="B10" s="42">
        <v>6</v>
      </c>
      <c r="C10" s="34" t="s">
        <v>211</v>
      </c>
      <c r="D10" s="50" t="s">
        <v>205</v>
      </c>
    </row>
    <row r="11" spans="1:4" ht="35.1" customHeight="1" thickBot="1" x14ac:dyDescent="0.3">
      <c r="A11" s="141"/>
      <c r="B11" s="42">
        <v>7</v>
      </c>
      <c r="C11" s="34" t="s">
        <v>32</v>
      </c>
      <c r="D11" s="4"/>
    </row>
    <row r="12" spans="1:4" ht="35.1" customHeight="1" thickBot="1" x14ac:dyDescent="0.3">
      <c r="A12" s="141"/>
      <c r="B12" s="42">
        <v>8</v>
      </c>
      <c r="C12" s="34" t="s">
        <v>202</v>
      </c>
      <c r="D12" s="4"/>
    </row>
    <row r="13" spans="1:4" ht="35.1" customHeight="1" thickBot="1" x14ac:dyDescent="0.3">
      <c r="A13" s="142"/>
      <c r="B13" s="41">
        <v>9</v>
      </c>
      <c r="C13" s="34" t="s">
        <v>177</v>
      </c>
      <c r="D13" s="4"/>
    </row>
    <row r="14" spans="1:4" x14ac:dyDescent="0.25">
      <c r="C14" s="21"/>
    </row>
    <row r="15" spans="1:4" x14ac:dyDescent="0.25">
      <c r="C15" s="21"/>
      <c r="D15" s="22"/>
    </row>
    <row r="16" spans="1:4" x14ac:dyDescent="0.25">
      <c r="C16" s="21"/>
    </row>
    <row r="17" spans="3:4" x14ac:dyDescent="0.25">
      <c r="D17" s="2"/>
    </row>
    <row r="18" spans="3:4" x14ac:dyDescent="0.25">
      <c r="C18" s="3"/>
      <c r="D18" s="2"/>
    </row>
    <row r="19" spans="3:4" x14ac:dyDescent="0.25">
      <c r="C19" s="3"/>
      <c r="D19" s="2"/>
    </row>
    <row r="20" spans="3:4" x14ac:dyDescent="0.25">
      <c r="C20" s="3"/>
      <c r="D20" s="2"/>
    </row>
    <row r="21" spans="3:4" x14ac:dyDescent="0.25">
      <c r="C21" s="3"/>
    </row>
    <row r="22" spans="3:4" x14ac:dyDescent="0.25">
      <c r="C22" s="3"/>
      <c r="D22" s="2"/>
    </row>
    <row r="23" spans="3:4" x14ac:dyDescent="0.25">
      <c r="C23" s="3"/>
      <c r="D23" s="2"/>
    </row>
    <row r="24" spans="3:4" x14ac:dyDescent="0.25">
      <c r="C24" s="3"/>
      <c r="D24" s="2"/>
    </row>
    <row r="25" spans="3:4" x14ac:dyDescent="0.25">
      <c r="C25" s="21"/>
    </row>
    <row r="26" spans="3:4" x14ac:dyDescent="0.25">
      <c r="C26" s="21"/>
    </row>
    <row r="27" spans="3:4" x14ac:dyDescent="0.25">
      <c r="C27" s="21"/>
    </row>
    <row r="28" spans="3:4" x14ac:dyDescent="0.25">
      <c r="C28" s="21"/>
    </row>
    <row r="29" spans="3:4" x14ac:dyDescent="0.25">
      <c r="C29" s="21"/>
    </row>
    <row r="30" spans="3:4" x14ac:dyDescent="0.25">
      <c r="C30" s="21"/>
    </row>
    <row r="31" spans="3:4" x14ac:dyDescent="0.25">
      <c r="C31" s="21"/>
    </row>
    <row r="32" spans="3:4" x14ac:dyDescent="0.25">
      <c r="C32" s="21"/>
    </row>
    <row r="33" spans="3:3" x14ac:dyDescent="0.25">
      <c r="C33" s="21"/>
    </row>
    <row r="34" spans="3:3" x14ac:dyDescent="0.25">
      <c r="C34" s="21"/>
    </row>
    <row r="35" spans="3:3" x14ac:dyDescent="0.25">
      <c r="C35" s="21"/>
    </row>
    <row r="36" spans="3:3" x14ac:dyDescent="0.25">
      <c r="C36" s="21"/>
    </row>
    <row r="37" spans="3:3" x14ac:dyDescent="0.25">
      <c r="C37" s="21"/>
    </row>
    <row r="38" spans="3:3" x14ac:dyDescent="0.25">
      <c r="C38" s="21"/>
    </row>
    <row r="39" spans="3:3" x14ac:dyDescent="0.25">
      <c r="C39" s="21"/>
    </row>
    <row r="40" spans="3:3" x14ac:dyDescent="0.25">
      <c r="C40" s="21"/>
    </row>
    <row r="41" spans="3:3" x14ac:dyDescent="0.25">
      <c r="C41" s="21"/>
    </row>
    <row r="42" spans="3:3" x14ac:dyDescent="0.25">
      <c r="C42" s="21"/>
    </row>
    <row r="43" spans="3:3" x14ac:dyDescent="0.25">
      <c r="C43" s="21"/>
    </row>
    <row r="44" spans="3:3" x14ac:dyDescent="0.25">
      <c r="C44" s="21"/>
    </row>
    <row r="45" spans="3:3" x14ac:dyDescent="0.25">
      <c r="C45" s="21"/>
    </row>
    <row r="46" spans="3:3" x14ac:dyDescent="0.25">
      <c r="C46" s="21"/>
    </row>
  </sheetData>
  <mergeCells count="3">
    <mergeCell ref="B3:D3"/>
    <mergeCell ref="A1:D2"/>
    <mergeCell ref="A3:A13"/>
  </mergeCells>
  <hyperlinks>
    <hyperlink ref="D7" location="'Extraction - Overview'!C14:C18" display="Extraction - Overview'!C14"/>
    <hyperlink ref="D8" location="'Extraction - Overview'!F14:F18" display="Extraction - Overview'!F14"/>
    <hyperlink ref="D10" location="'Extraction - Overview'!H14:H18" display="Extraction - Overview'!H14"/>
    <hyperlink ref="D5" location="'Extraction - Overview'!B34:I39" display="Extraction - Overview'!B34"/>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abSelected="1" topLeftCell="A4" workbookViewId="0">
      <selection activeCell="F53" sqref="F53"/>
    </sheetView>
  </sheetViews>
  <sheetFormatPr defaultColWidth="11.5703125" defaultRowHeight="15.75" x14ac:dyDescent="0.25"/>
  <cols>
    <col min="2" max="2" width="42.5703125" style="19" customWidth="1"/>
    <col min="3" max="3" width="59.42578125" style="19" customWidth="1"/>
    <col min="4" max="4" width="11.42578125" style="19"/>
    <col min="5" max="5" width="14.42578125" style="19" bestFit="1" customWidth="1"/>
    <col min="6" max="6" width="8.85546875" style="19" bestFit="1" customWidth="1"/>
    <col min="7" max="7" width="11.42578125" style="19"/>
  </cols>
  <sheetData>
    <row r="1" spans="1:7" ht="15.75" customHeight="1" x14ac:dyDescent="0.25">
      <c r="A1" s="201" t="s">
        <v>180</v>
      </c>
      <c r="B1" s="202"/>
      <c r="C1" s="202"/>
      <c r="D1" s="202"/>
      <c r="E1" s="202"/>
      <c r="F1" s="202"/>
      <c r="G1" s="203"/>
    </row>
    <row r="2" spans="1:7" ht="16.5" customHeight="1" thickBot="1" x14ac:dyDescent="0.3">
      <c r="A2" s="204"/>
      <c r="B2" s="205"/>
      <c r="C2" s="205"/>
      <c r="D2" s="205"/>
      <c r="E2" s="205"/>
      <c r="F2" s="205"/>
      <c r="G2" s="206"/>
    </row>
    <row r="3" spans="1:7" ht="27" customHeight="1" thickBot="1" x14ac:dyDescent="0.3">
      <c r="A3" s="207" t="s">
        <v>180</v>
      </c>
      <c r="B3" s="208" t="s">
        <v>181</v>
      </c>
      <c r="C3" s="195"/>
      <c r="D3" s="195"/>
      <c r="E3" s="195"/>
      <c r="F3" s="195"/>
      <c r="G3" s="196"/>
    </row>
    <row r="4" spans="1:7" x14ac:dyDescent="0.25">
      <c r="A4" s="207"/>
      <c r="B4" s="209" t="s">
        <v>34</v>
      </c>
      <c r="C4" s="210"/>
      <c r="D4" s="210"/>
      <c r="E4" s="210"/>
      <c r="F4" s="210"/>
      <c r="G4" s="211"/>
    </row>
    <row r="5" spans="1:7" x14ac:dyDescent="0.25">
      <c r="A5" s="207"/>
      <c r="B5" s="212" t="s">
        <v>35</v>
      </c>
      <c r="C5" s="213"/>
      <c r="D5" s="213"/>
      <c r="E5" s="213"/>
      <c r="F5" s="213"/>
      <c r="G5" s="214"/>
    </row>
    <row r="6" spans="1:7" x14ac:dyDescent="0.25">
      <c r="A6" s="207"/>
      <c r="B6" s="212" t="s">
        <v>36</v>
      </c>
      <c r="C6" s="213"/>
      <c r="D6" s="213"/>
      <c r="E6" s="213"/>
      <c r="F6" s="213"/>
      <c r="G6" s="214"/>
    </row>
    <row r="7" spans="1:7" ht="16.5" thickBot="1" x14ac:dyDescent="0.3">
      <c r="A7" s="207"/>
      <c r="B7" s="215" t="s">
        <v>37</v>
      </c>
      <c r="C7" s="216"/>
      <c r="D7" s="216"/>
      <c r="E7" s="216"/>
      <c r="F7" s="216"/>
      <c r="G7" s="217"/>
    </row>
    <row r="8" spans="1:7" ht="16.5" thickBot="1" x14ac:dyDescent="0.3">
      <c r="A8" s="207"/>
    </row>
    <row r="9" spans="1:7" ht="16.5" thickBot="1" x14ac:dyDescent="0.3">
      <c r="A9" s="207"/>
      <c r="B9" s="192" t="s">
        <v>182</v>
      </c>
      <c r="C9" s="176"/>
      <c r="D9" s="176"/>
      <c r="E9" s="176"/>
      <c r="F9" s="176"/>
      <c r="G9" s="177"/>
    </row>
    <row r="10" spans="1:7" ht="16.5" thickBot="1" x14ac:dyDescent="0.3">
      <c r="A10" s="207"/>
      <c r="B10" s="17" t="s">
        <v>139</v>
      </c>
      <c r="C10" s="167" t="s">
        <v>38</v>
      </c>
      <c r="D10" s="168"/>
      <c r="E10" s="168"/>
      <c r="F10" s="168"/>
      <c r="G10" s="169"/>
    </row>
    <row r="11" spans="1:7" ht="16.5" thickBot="1" x14ac:dyDescent="0.3">
      <c r="A11" s="207"/>
      <c r="B11" s="33" t="s">
        <v>39</v>
      </c>
      <c r="C11" s="170" t="s">
        <v>40</v>
      </c>
      <c r="D11" s="171"/>
      <c r="E11" s="171"/>
      <c r="F11" s="171"/>
      <c r="G11" s="172"/>
    </row>
    <row r="12" spans="1:7" ht="16.5" thickBot="1" x14ac:dyDescent="0.3">
      <c r="A12" s="207"/>
      <c r="B12" s="33" t="s">
        <v>41</v>
      </c>
      <c r="C12" s="170" t="s">
        <v>42</v>
      </c>
      <c r="D12" s="171"/>
      <c r="E12" s="171"/>
      <c r="F12" s="171"/>
      <c r="G12" s="172"/>
    </row>
    <row r="13" spans="1:7" ht="16.5" thickBot="1" x14ac:dyDescent="0.3">
      <c r="A13" s="207"/>
      <c r="B13" s="33" t="s">
        <v>43</v>
      </c>
      <c r="C13" s="170" t="s">
        <v>213</v>
      </c>
      <c r="D13" s="171"/>
      <c r="E13" s="171"/>
      <c r="F13" s="171"/>
      <c r="G13" s="172"/>
    </row>
    <row r="14" spans="1:7" ht="16.5" thickBot="1" x14ac:dyDescent="0.3">
      <c r="A14" s="207"/>
      <c r="B14" s="33" t="s">
        <v>44</v>
      </c>
      <c r="C14" s="170" t="s">
        <v>45</v>
      </c>
      <c r="D14" s="171"/>
      <c r="E14" s="171"/>
      <c r="F14" s="171"/>
      <c r="G14" s="172"/>
    </row>
    <row r="15" spans="1:7" ht="16.5" thickBot="1" x14ac:dyDescent="0.3">
      <c r="A15" s="207"/>
      <c r="B15" s="33" t="s">
        <v>46</v>
      </c>
      <c r="C15" s="170" t="s">
        <v>37</v>
      </c>
      <c r="D15" s="171"/>
      <c r="E15" s="171"/>
      <c r="F15" s="171"/>
      <c r="G15" s="172"/>
    </row>
    <row r="16" spans="1:7" ht="16.5" thickBot="1" x14ac:dyDescent="0.3">
      <c r="A16" s="207"/>
      <c r="B16" s="33" t="s">
        <v>47</v>
      </c>
      <c r="C16" s="170" t="s">
        <v>48</v>
      </c>
      <c r="D16" s="171"/>
      <c r="E16" s="171"/>
      <c r="F16" s="171"/>
      <c r="G16" s="172"/>
    </row>
    <row r="17" spans="1:7" ht="35.1" customHeight="1" thickBot="1" x14ac:dyDescent="0.3">
      <c r="A17" s="207"/>
      <c r="B17" s="33" t="s">
        <v>49</v>
      </c>
      <c r="C17" s="170" t="s">
        <v>50</v>
      </c>
      <c r="D17" s="171"/>
      <c r="E17" s="171"/>
      <c r="F17" s="171"/>
      <c r="G17" s="172"/>
    </row>
    <row r="18" spans="1:7" ht="16.5" thickBot="1" x14ac:dyDescent="0.3">
      <c r="A18" s="207"/>
      <c r="B18" s="33" t="s">
        <v>51</v>
      </c>
      <c r="C18" s="170" t="s">
        <v>56</v>
      </c>
      <c r="D18" s="171"/>
      <c r="E18" s="171"/>
      <c r="F18" s="171"/>
      <c r="G18" s="172"/>
    </row>
    <row r="19" spans="1:7" ht="16.5" thickBot="1" x14ac:dyDescent="0.3">
      <c r="A19" s="207"/>
      <c r="B19" s="33" t="s">
        <v>52</v>
      </c>
      <c r="C19" s="170" t="s">
        <v>53</v>
      </c>
      <c r="D19" s="171"/>
      <c r="E19" s="171"/>
      <c r="F19" s="171"/>
      <c r="G19" s="172"/>
    </row>
    <row r="20" spans="1:7" ht="35.1" customHeight="1" thickBot="1" x14ac:dyDescent="0.3">
      <c r="A20" s="207"/>
      <c r="B20" s="33" t="s">
        <v>54</v>
      </c>
      <c r="C20" s="170" t="s">
        <v>55</v>
      </c>
      <c r="D20" s="171"/>
      <c r="E20" s="171"/>
      <c r="F20" s="171"/>
      <c r="G20" s="172"/>
    </row>
    <row r="21" spans="1:7" ht="16.5" thickBot="1" x14ac:dyDescent="0.3">
      <c r="A21" s="207"/>
    </row>
    <row r="22" spans="1:7" ht="16.5" thickBot="1" x14ac:dyDescent="0.3">
      <c r="A22" s="207"/>
      <c r="B22" s="192" t="s">
        <v>183</v>
      </c>
      <c r="C22" s="176"/>
      <c r="D22" s="176"/>
      <c r="E22" s="176"/>
      <c r="F22" s="176"/>
      <c r="G22" s="177"/>
    </row>
    <row r="23" spans="1:7" ht="16.5" thickBot="1" x14ac:dyDescent="0.3">
      <c r="A23" s="207"/>
      <c r="B23" s="43" t="s">
        <v>138</v>
      </c>
      <c r="C23" s="25" t="s">
        <v>57</v>
      </c>
      <c r="D23" s="218" t="s">
        <v>58</v>
      </c>
      <c r="E23" s="219"/>
      <c r="F23" s="218" t="s">
        <v>212</v>
      </c>
      <c r="G23" s="219"/>
    </row>
    <row r="24" spans="1:7" ht="16.5" thickBot="1" x14ac:dyDescent="0.3">
      <c r="A24" s="207"/>
      <c r="B24" s="40" t="s">
        <v>59</v>
      </c>
      <c r="C24" s="28">
        <v>15</v>
      </c>
      <c r="D24" s="220">
        <v>85</v>
      </c>
      <c r="E24" s="221"/>
      <c r="F24" s="220">
        <v>500</v>
      </c>
      <c r="G24" s="221"/>
    </row>
    <row r="25" spans="1:7" ht="16.5" thickBot="1" x14ac:dyDescent="0.3">
      <c r="A25" s="207"/>
      <c r="B25" s="40" t="s">
        <v>60</v>
      </c>
      <c r="C25" s="28">
        <v>15</v>
      </c>
      <c r="D25" s="220">
        <v>85</v>
      </c>
      <c r="E25" s="221"/>
      <c r="F25" s="220">
        <v>500</v>
      </c>
      <c r="G25" s="221"/>
    </row>
    <row r="26" spans="1:7" ht="16.5" thickBot="1" x14ac:dyDescent="0.3">
      <c r="A26" s="207"/>
      <c r="B26" s="40" t="s">
        <v>136</v>
      </c>
      <c r="C26" s="28">
        <v>0</v>
      </c>
      <c r="D26" s="220">
        <v>100</v>
      </c>
      <c r="E26" s="221"/>
      <c r="F26" s="220">
        <v>500</v>
      </c>
      <c r="G26" s="221"/>
    </row>
    <row r="27" spans="1:7" ht="16.5" thickBot="1" x14ac:dyDescent="0.3">
      <c r="A27" s="207"/>
      <c r="B27" s="40" t="s">
        <v>61</v>
      </c>
      <c r="C27" s="28">
        <v>0</v>
      </c>
      <c r="D27" s="220">
        <v>100</v>
      </c>
      <c r="E27" s="221"/>
      <c r="F27" s="220">
        <v>500</v>
      </c>
      <c r="G27" s="221"/>
    </row>
    <row r="28" spans="1:7" ht="16.5" thickBot="1" x14ac:dyDescent="0.3">
      <c r="A28" s="207"/>
      <c r="B28" s="40" t="s">
        <v>137</v>
      </c>
      <c r="C28" s="28">
        <v>15</v>
      </c>
      <c r="D28" s="220">
        <v>85</v>
      </c>
      <c r="E28" s="221"/>
      <c r="F28" s="220">
        <v>500</v>
      </c>
      <c r="G28" s="221"/>
    </row>
    <row r="29" spans="1:7" ht="16.5" thickBot="1" x14ac:dyDescent="0.3">
      <c r="A29" s="207"/>
      <c r="B29" s="40" t="s">
        <v>62</v>
      </c>
      <c r="C29" s="28">
        <v>15</v>
      </c>
      <c r="D29" s="220">
        <v>85</v>
      </c>
      <c r="E29" s="221"/>
      <c r="F29" s="222">
        <v>500</v>
      </c>
      <c r="G29" s="223"/>
    </row>
    <row r="30" spans="1:7" ht="16.5" thickBot="1" x14ac:dyDescent="0.3">
      <c r="A30" s="207"/>
    </row>
    <row r="31" spans="1:7" ht="16.5" customHeight="1" thickBot="1" x14ac:dyDescent="0.3">
      <c r="A31" s="207"/>
      <c r="B31" s="195" t="s">
        <v>214</v>
      </c>
      <c r="C31" s="195"/>
      <c r="D31" s="195"/>
      <c r="E31" s="195"/>
      <c r="F31" s="195"/>
      <c r="G31" s="196"/>
    </row>
    <row r="32" spans="1:7" ht="16.5" thickBot="1" x14ac:dyDescent="0.3">
      <c r="A32" s="207"/>
      <c r="B32" s="33" t="s">
        <v>63</v>
      </c>
      <c r="C32" s="170" t="s">
        <v>64</v>
      </c>
      <c r="D32" s="171"/>
      <c r="E32" s="171"/>
      <c r="F32" s="171"/>
      <c r="G32" s="172"/>
    </row>
    <row r="33" spans="1:7" ht="16.5" thickBot="1" x14ac:dyDescent="0.3">
      <c r="A33" s="207"/>
      <c r="B33" s="33" t="s">
        <v>65</v>
      </c>
      <c r="C33" s="170" t="s">
        <v>66</v>
      </c>
      <c r="D33" s="171"/>
      <c r="E33" s="171"/>
      <c r="F33" s="171"/>
      <c r="G33" s="172"/>
    </row>
    <row r="34" spans="1:7" ht="16.5" thickBot="1" x14ac:dyDescent="0.3">
      <c r="A34" s="207"/>
      <c r="B34" s="33" t="s">
        <v>67</v>
      </c>
      <c r="C34" s="170" t="s">
        <v>68</v>
      </c>
      <c r="D34" s="171"/>
      <c r="E34" s="171"/>
      <c r="F34" s="171"/>
      <c r="G34" s="172"/>
    </row>
    <row r="35" spans="1:7" ht="16.5" thickBot="1" x14ac:dyDescent="0.3">
      <c r="A35" s="207"/>
      <c r="B35" s="33" t="s">
        <v>69</v>
      </c>
      <c r="C35" s="170" t="s">
        <v>82</v>
      </c>
      <c r="D35" s="171"/>
      <c r="E35" s="171"/>
      <c r="F35" s="171"/>
      <c r="G35" s="172"/>
    </row>
    <row r="36" spans="1:7" ht="16.5" thickBot="1" x14ac:dyDescent="0.3">
      <c r="A36" s="207"/>
      <c r="B36" s="33" t="s">
        <v>70</v>
      </c>
      <c r="C36" s="170" t="s">
        <v>71</v>
      </c>
      <c r="D36" s="171"/>
      <c r="E36" s="171"/>
      <c r="F36" s="171"/>
      <c r="G36" s="172"/>
    </row>
    <row r="37" spans="1:7" ht="16.5" thickBot="1" x14ac:dyDescent="0.3">
      <c r="A37" s="207"/>
      <c r="B37" s="33" t="s">
        <v>72</v>
      </c>
      <c r="C37" s="170" t="s">
        <v>73</v>
      </c>
      <c r="D37" s="171"/>
      <c r="E37" s="171"/>
      <c r="F37" s="171"/>
      <c r="G37" s="172"/>
    </row>
    <row r="38" spans="1:7" ht="16.5" thickBot="1" x14ac:dyDescent="0.3">
      <c r="A38" s="207"/>
      <c r="B38" s="33" t="s">
        <v>74</v>
      </c>
      <c r="C38" s="170" t="s">
        <v>75</v>
      </c>
      <c r="D38" s="171"/>
      <c r="E38" s="171"/>
      <c r="F38" s="171"/>
      <c r="G38" s="172"/>
    </row>
    <row r="39" spans="1:7" ht="16.5" thickBot="1" x14ac:dyDescent="0.3">
      <c r="A39" s="207"/>
      <c r="B39" s="33" t="s">
        <v>76</v>
      </c>
      <c r="C39" s="170" t="s">
        <v>77</v>
      </c>
      <c r="D39" s="171"/>
      <c r="E39" s="171"/>
      <c r="F39" s="171"/>
      <c r="G39" s="172"/>
    </row>
    <row r="40" spans="1:7" ht="16.5" thickBot="1" x14ac:dyDescent="0.3">
      <c r="A40" s="207"/>
      <c r="B40" s="33" t="s">
        <v>78</v>
      </c>
      <c r="C40" s="170" t="s">
        <v>79</v>
      </c>
      <c r="D40" s="171"/>
      <c r="E40" s="171"/>
      <c r="F40" s="171"/>
      <c r="G40" s="172"/>
    </row>
    <row r="41" spans="1:7" ht="16.5" thickBot="1" x14ac:dyDescent="0.3">
      <c r="A41" s="207"/>
      <c r="B41" s="33" t="s">
        <v>215</v>
      </c>
      <c r="C41" s="170" t="s">
        <v>81</v>
      </c>
      <c r="D41" s="171"/>
      <c r="E41" s="171"/>
      <c r="F41" s="171"/>
      <c r="G41" s="172"/>
    </row>
    <row r="42" spans="1:7" ht="16.5" thickBot="1" x14ac:dyDescent="0.3">
      <c r="A42" s="207"/>
    </row>
    <row r="43" spans="1:7" ht="16.5" thickBot="1" x14ac:dyDescent="0.3">
      <c r="A43" s="207"/>
      <c r="B43" s="195" t="s">
        <v>216</v>
      </c>
      <c r="C43" s="195"/>
      <c r="D43" s="195"/>
      <c r="E43" s="195"/>
      <c r="F43" s="195"/>
      <c r="G43" s="196"/>
    </row>
    <row r="44" spans="1:7" ht="32.25" thickBot="1" x14ac:dyDescent="0.3">
      <c r="A44" s="207"/>
      <c r="B44" s="10" t="s">
        <v>83</v>
      </c>
      <c r="C44" s="10" t="s">
        <v>84</v>
      </c>
      <c r="D44" s="10" t="s">
        <v>85</v>
      </c>
      <c r="E44" s="10" t="s">
        <v>84</v>
      </c>
      <c r="F44" s="10" t="s">
        <v>86</v>
      </c>
      <c r="G44" s="10" t="s">
        <v>80</v>
      </c>
    </row>
    <row r="45" spans="1:7" x14ac:dyDescent="0.25">
      <c r="A45" s="207"/>
      <c r="B45" s="197" t="s">
        <v>18</v>
      </c>
      <c r="C45" s="5" t="s">
        <v>87</v>
      </c>
      <c r="D45" s="199" t="s">
        <v>88</v>
      </c>
      <c r="E45" s="161" t="s">
        <v>89</v>
      </c>
      <c r="F45" s="161">
        <v>1.65</v>
      </c>
      <c r="G45" s="161">
        <v>40</v>
      </c>
    </row>
    <row r="46" spans="1:7" ht="19.5" thickBot="1" x14ac:dyDescent="0.3">
      <c r="A46" s="207"/>
      <c r="B46" s="198"/>
      <c r="C46" s="1" t="s">
        <v>99</v>
      </c>
      <c r="D46" s="200"/>
      <c r="E46" s="163"/>
      <c r="F46" s="163"/>
      <c r="G46" s="163"/>
    </row>
    <row r="47" spans="1:7" x14ac:dyDescent="0.25">
      <c r="A47" s="207"/>
      <c r="B47" s="197" t="s">
        <v>19</v>
      </c>
      <c r="C47" s="5" t="s">
        <v>90</v>
      </c>
      <c r="D47" s="199" t="s">
        <v>91</v>
      </c>
      <c r="E47" s="161" t="s">
        <v>92</v>
      </c>
      <c r="F47" s="161">
        <v>1.81</v>
      </c>
      <c r="G47" s="161">
        <v>40</v>
      </c>
    </row>
    <row r="48" spans="1:7" ht="19.5" thickBot="1" x14ac:dyDescent="0.3">
      <c r="A48" s="207"/>
      <c r="B48" s="198"/>
      <c r="C48" s="1" t="s">
        <v>100</v>
      </c>
      <c r="D48" s="200"/>
      <c r="E48" s="163"/>
      <c r="F48" s="163"/>
      <c r="G48" s="163"/>
    </row>
    <row r="49" spans="1:7" x14ac:dyDescent="0.25">
      <c r="A49" s="207"/>
      <c r="B49" s="197" t="s">
        <v>20</v>
      </c>
      <c r="C49" s="5" t="s">
        <v>93</v>
      </c>
      <c r="D49" s="199" t="s">
        <v>94</v>
      </c>
      <c r="E49" s="161" t="s">
        <v>95</v>
      </c>
      <c r="F49" s="161">
        <v>2.15</v>
      </c>
      <c r="G49" s="161">
        <v>40</v>
      </c>
    </row>
    <row r="50" spans="1:7" ht="19.5" thickBot="1" x14ac:dyDescent="0.3">
      <c r="A50" s="207"/>
      <c r="B50" s="198"/>
      <c r="C50" s="1" t="s">
        <v>101</v>
      </c>
      <c r="D50" s="200"/>
      <c r="E50" s="163"/>
      <c r="F50" s="163"/>
      <c r="G50" s="163"/>
    </row>
    <row r="51" spans="1:7" x14ac:dyDescent="0.25">
      <c r="A51" s="207"/>
      <c r="B51" s="197" t="s">
        <v>21</v>
      </c>
      <c r="C51" s="5" t="s">
        <v>96</v>
      </c>
      <c r="D51" s="199" t="s">
        <v>97</v>
      </c>
      <c r="E51" s="161" t="s">
        <v>98</v>
      </c>
      <c r="F51" s="161">
        <v>2.0299999999999998</v>
      </c>
      <c r="G51" s="161">
        <v>40</v>
      </c>
    </row>
    <row r="52" spans="1:7" ht="19.5" thickBot="1" x14ac:dyDescent="0.3">
      <c r="A52" s="207"/>
      <c r="B52" s="198"/>
      <c r="C52" s="1" t="s">
        <v>102</v>
      </c>
      <c r="D52" s="200"/>
      <c r="E52" s="163"/>
      <c r="F52" s="163"/>
      <c r="G52" s="163"/>
    </row>
    <row r="53" spans="1:7" ht="16.5" thickBot="1" x14ac:dyDescent="0.3">
      <c r="A53" s="207"/>
    </row>
    <row r="54" spans="1:7" ht="16.5" thickBot="1" x14ac:dyDescent="0.3">
      <c r="A54" s="207"/>
      <c r="B54" s="195" t="s">
        <v>184</v>
      </c>
      <c r="C54" s="195"/>
      <c r="D54" s="195"/>
      <c r="E54" s="195"/>
      <c r="F54" s="195"/>
      <c r="G54" s="196"/>
    </row>
    <row r="55" spans="1:7" ht="35.1" customHeight="1" thickBot="1" x14ac:dyDescent="0.3">
      <c r="A55" s="207"/>
      <c r="B55" s="33" t="s">
        <v>103</v>
      </c>
      <c r="C55" s="170" t="s">
        <v>334</v>
      </c>
      <c r="D55" s="171"/>
      <c r="E55" s="171"/>
      <c r="F55" s="171"/>
      <c r="G55" s="172"/>
    </row>
  </sheetData>
  <mergeCells count="68">
    <mergeCell ref="D25:E25"/>
    <mergeCell ref="D26:E26"/>
    <mergeCell ref="D27:E27"/>
    <mergeCell ref="D28:E28"/>
    <mergeCell ref="D29:E29"/>
    <mergeCell ref="F25:G25"/>
    <mergeCell ref="F26:G26"/>
    <mergeCell ref="F27:G27"/>
    <mergeCell ref="F28:G28"/>
    <mergeCell ref="F29:G29"/>
    <mergeCell ref="C19:G19"/>
    <mergeCell ref="C20:G20"/>
    <mergeCell ref="B22:G22"/>
    <mergeCell ref="D23:E23"/>
    <mergeCell ref="D24:E24"/>
    <mergeCell ref="F23:G23"/>
    <mergeCell ref="F24:G24"/>
    <mergeCell ref="C14:G14"/>
    <mergeCell ref="C15:G15"/>
    <mergeCell ref="C16:G16"/>
    <mergeCell ref="C17:G17"/>
    <mergeCell ref="C18:G18"/>
    <mergeCell ref="C39:G39"/>
    <mergeCell ref="C40:G40"/>
    <mergeCell ref="C41:G41"/>
    <mergeCell ref="B31:G31"/>
    <mergeCell ref="A1:G2"/>
    <mergeCell ref="A3:A55"/>
    <mergeCell ref="B3:G3"/>
    <mergeCell ref="B4:G4"/>
    <mergeCell ref="B5:G5"/>
    <mergeCell ref="B6:G6"/>
    <mergeCell ref="B7:G7"/>
    <mergeCell ref="B9:G9"/>
    <mergeCell ref="C10:G10"/>
    <mergeCell ref="C11:G11"/>
    <mergeCell ref="C12:G12"/>
    <mergeCell ref="C13:G13"/>
    <mergeCell ref="C55:G55"/>
    <mergeCell ref="B51:B52"/>
    <mergeCell ref="D51:D52"/>
    <mergeCell ref="E51:E52"/>
    <mergeCell ref="F51:F52"/>
    <mergeCell ref="B54:G54"/>
    <mergeCell ref="G51:G52"/>
    <mergeCell ref="B47:B48"/>
    <mergeCell ref="D47:D48"/>
    <mergeCell ref="E47:E48"/>
    <mergeCell ref="F47:F48"/>
    <mergeCell ref="G47:G48"/>
    <mergeCell ref="B49:B50"/>
    <mergeCell ref="D49:D50"/>
    <mergeCell ref="E49:E50"/>
    <mergeCell ref="F49:F50"/>
    <mergeCell ref="G49:G50"/>
    <mergeCell ref="B43:G43"/>
    <mergeCell ref="B45:B46"/>
    <mergeCell ref="D45:D46"/>
    <mergeCell ref="E45:E46"/>
    <mergeCell ref="F45:F46"/>
    <mergeCell ref="G45:G46"/>
    <mergeCell ref="C37:G37"/>
    <mergeCell ref="C38:G38"/>
    <mergeCell ref="C32:G32"/>
    <mergeCell ref="C33:G33"/>
    <mergeCell ref="C34:G34"/>
    <mergeCell ref="C35:G35"/>
    <mergeCell ref="C36:G36"/>
  </mergeCells>
  <pageMargins left="0.7" right="0.7" top="0.78740157499999996" bottom="0.78740157499999996"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8"/>
  <sheetViews>
    <sheetView workbookViewId="0">
      <selection activeCell="D255" sqref="D255"/>
    </sheetView>
  </sheetViews>
  <sheetFormatPr defaultColWidth="11.5703125" defaultRowHeight="15.95" customHeight="1" x14ac:dyDescent="0.25"/>
  <cols>
    <col min="2" max="2" width="8.42578125" bestFit="1" customWidth="1"/>
    <col min="3" max="3" width="20.42578125" customWidth="1"/>
    <col min="4" max="4" width="15" customWidth="1"/>
  </cols>
  <sheetData>
    <row r="1" spans="1:11" s="54" customFormat="1" ht="20.100000000000001" customHeight="1" thickBot="1" x14ac:dyDescent="0.3">
      <c r="A1" s="233" t="s">
        <v>222</v>
      </c>
      <c r="B1" s="234"/>
      <c r="C1" s="234"/>
      <c r="D1" s="234"/>
      <c r="E1" s="234"/>
      <c r="F1" s="234"/>
      <c r="G1" s="234"/>
      <c r="H1" s="234"/>
      <c r="I1" s="234"/>
      <c r="J1" s="234"/>
      <c r="K1" s="235"/>
    </row>
    <row r="2" spans="1:11" ht="15.95" customHeight="1" thickBot="1" x14ac:dyDescent="0.3">
      <c r="A2" s="230" t="s">
        <v>222</v>
      </c>
      <c r="B2" s="236" t="s">
        <v>256</v>
      </c>
      <c r="C2" s="237"/>
      <c r="D2" s="237"/>
      <c r="E2" s="237"/>
      <c r="F2" s="237"/>
      <c r="G2" s="237"/>
      <c r="H2" s="237"/>
      <c r="I2" s="237"/>
      <c r="J2" s="237"/>
      <c r="K2" s="238"/>
    </row>
    <row r="3" spans="1:11" ht="15.95" customHeight="1" thickBot="1" x14ac:dyDescent="0.3">
      <c r="A3" s="231"/>
      <c r="B3" s="55" t="s">
        <v>255</v>
      </c>
      <c r="C3" s="6" t="s">
        <v>254</v>
      </c>
      <c r="D3" s="239" t="s">
        <v>253</v>
      </c>
      <c r="E3" s="240"/>
      <c r="F3" s="240"/>
      <c r="G3" s="240"/>
      <c r="H3" s="240"/>
      <c r="I3" s="240"/>
      <c r="J3" s="240"/>
      <c r="K3" s="241"/>
    </row>
    <row r="4" spans="1:11" ht="15.95" customHeight="1" thickBot="1" x14ac:dyDescent="0.3">
      <c r="A4" s="231"/>
      <c r="B4" s="56">
        <v>1</v>
      </c>
      <c r="C4" s="23" t="s">
        <v>652</v>
      </c>
      <c r="D4" s="224"/>
      <c r="E4" s="225"/>
      <c r="F4" s="225"/>
      <c r="G4" s="225"/>
      <c r="H4" s="225"/>
      <c r="I4" s="225"/>
      <c r="J4" s="225"/>
      <c r="K4" s="226"/>
    </row>
    <row r="5" spans="1:11" ht="15.95" customHeight="1" thickBot="1" x14ac:dyDescent="0.3">
      <c r="A5" s="231"/>
      <c r="B5" s="56">
        <v>2</v>
      </c>
      <c r="C5" s="23" t="s">
        <v>475</v>
      </c>
      <c r="D5" s="224" t="s">
        <v>653</v>
      </c>
      <c r="E5" s="225"/>
      <c r="F5" s="225"/>
      <c r="G5" s="225"/>
      <c r="H5" s="225"/>
      <c r="I5" s="225"/>
      <c r="J5" s="225"/>
      <c r="K5" s="226"/>
    </row>
    <row r="6" spans="1:11" ht="15.95" customHeight="1" thickBot="1" x14ac:dyDescent="0.3">
      <c r="A6" s="231"/>
      <c r="B6" s="56">
        <v>3</v>
      </c>
      <c r="C6" s="23" t="s">
        <v>476</v>
      </c>
      <c r="D6" s="224"/>
      <c r="E6" s="225"/>
      <c r="F6" s="225"/>
      <c r="G6" s="225"/>
      <c r="H6" s="225"/>
      <c r="I6" s="225"/>
      <c r="J6" s="225"/>
      <c r="K6" s="226"/>
    </row>
    <row r="7" spans="1:11" ht="15.95" customHeight="1" thickBot="1" x14ac:dyDescent="0.3">
      <c r="A7" s="231"/>
      <c r="B7" s="56">
        <v>4</v>
      </c>
      <c r="C7" s="23" t="s">
        <v>477</v>
      </c>
      <c r="D7" s="224"/>
      <c r="E7" s="225"/>
      <c r="F7" s="225"/>
      <c r="G7" s="225"/>
      <c r="H7" s="225"/>
      <c r="I7" s="225"/>
      <c r="J7" s="225"/>
      <c r="K7" s="226"/>
    </row>
    <row r="8" spans="1:11" ht="15.95" customHeight="1" thickBot="1" x14ac:dyDescent="0.3">
      <c r="A8" s="231"/>
      <c r="B8" s="56">
        <v>5</v>
      </c>
      <c r="C8" s="23" t="s">
        <v>493</v>
      </c>
      <c r="D8" s="224" t="s">
        <v>654</v>
      </c>
      <c r="E8" s="225"/>
      <c r="F8" s="225"/>
      <c r="G8" s="225"/>
      <c r="H8" s="225"/>
      <c r="I8" s="225"/>
      <c r="J8" s="225"/>
      <c r="K8" s="226"/>
    </row>
    <row r="9" spans="1:11" ht="15.95" customHeight="1" thickBot="1" x14ac:dyDescent="0.3">
      <c r="A9" s="231"/>
      <c r="B9" s="56">
        <v>6</v>
      </c>
      <c r="C9" s="23" t="s">
        <v>495</v>
      </c>
      <c r="D9" s="224"/>
      <c r="E9" s="225"/>
      <c r="F9" s="225"/>
      <c r="G9" s="225"/>
      <c r="H9" s="225"/>
      <c r="I9" s="225"/>
      <c r="J9" s="225"/>
      <c r="K9" s="226"/>
    </row>
    <row r="10" spans="1:11" ht="15.95" customHeight="1" thickBot="1" x14ac:dyDescent="0.3">
      <c r="A10" s="231"/>
      <c r="B10" s="56">
        <v>7</v>
      </c>
      <c r="C10" s="23" t="s">
        <v>497</v>
      </c>
      <c r="D10" s="224"/>
      <c r="E10" s="225"/>
      <c r="F10" s="225"/>
      <c r="G10" s="225"/>
      <c r="H10" s="225"/>
      <c r="I10" s="225"/>
      <c r="J10" s="225"/>
      <c r="K10" s="226"/>
    </row>
    <row r="11" spans="1:11" ht="15.95" customHeight="1" thickBot="1" x14ac:dyDescent="0.3">
      <c r="A11" s="231"/>
      <c r="B11" s="56">
        <v>8</v>
      </c>
      <c r="C11" s="23" t="s">
        <v>350</v>
      </c>
      <c r="D11" s="224" t="s">
        <v>655</v>
      </c>
      <c r="E11" s="225"/>
      <c r="F11" s="225"/>
      <c r="G11" s="225"/>
      <c r="H11" s="225"/>
      <c r="I11" s="225"/>
      <c r="J11" s="225"/>
      <c r="K11" s="226"/>
    </row>
    <row r="12" spans="1:11" ht="15.95" customHeight="1" thickBot="1" x14ac:dyDescent="0.3">
      <c r="A12" s="231"/>
      <c r="B12" s="56">
        <v>9</v>
      </c>
      <c r="C12" s="23" t="s">
        <v>356</v>
      </c>
      <c r="D12" s="224" t="s">
        <v>656</v>
      </c>
      <c r="E12" s="225"/>
      <c r="F12" s="225"/>
      <c r="G12" s="225"/>
      <c r="H12" s="225"/>
      <c r="I12" s="225"/>
      <c r="J12" s="225"/>
      <c r="K12" s="226"/>
    </row>
    <row r="13" spans="1:11" ht="15.95" customHeight="1" thickBot="1" x14ac:dyDescent="0.3">
      <c r="A13" s="231"/>
      <c r="B13" s="56">
        <v>10</v>
      </c>
      <c r="C13" s="23" t="s">
        <v>362</v>
      </c>
      <c r="D13" s="224" t="s">
        <v>657</v>
      </c>
      <c r="E13" s="225"/>
      <c r="F13" s="225"/>
      <c r="G13" s="225"/>
      <c r="H13" s="225"/>
      <c r="I13" s="225"/>
      <c r="J13" s="225"/>
      <c r="K13" s="226"/>
    </row>
    <row r="14" spans="1:11" ht="15.95" customHeight="1" thickBot="1" x14ac:dyDescent="0.3">
      <c r="A14" s="231"/>
      <c r="B14" s="56">
        <v>11</v>
      </c>
      <c r="C14" s="23" t="s">
        <v>349</v>
      </c>
      <c r="D14" s="224" t="s">
        <v>655</v>
      </c>
      <c r="E14" s="225"/>
      <c r="F14" s="225"/>
      <c r="G14" s="225"/>
      <c r="H14" s="225"/>
      <c r="I14" s="225"/>
      <c r="J14" s="225"/>
      <c r="K14" s="226"/>
    </row>
    <row r="15" spans="1:11" ht="15.95" customHeight="1" thickBot="1" x14ac:dyDescent="0.3">
      <c r="A15" s="231"/>
      <c r="B15" s="56">
        <v>12</v>
      </c>
      <c r="C15" s="23" t="s">
        <v>355</v>
      </c>
      <c r="D15" s="224" t="s">
        <v>656</v>
      </c>
      <c r="E15" s="225"/>
      <c r="F15" s="225"/>
      <c r="G15" s="225"/>
      <c r="H15" s="225"/>
      <c r="I15" s="225"/>
      <c r="J15" s="225"/>
      <c r="K15" s="226"/>
    </row>
    <row r="16" spans="1:11" ht="15.95" customHeight="1" thickBot="1" x14ac:dyDescent="0.3">
      <c r="A16" s="231"/>
      <c r="B16" s="56">
        <v>13</v>
      </c>
      <c r="C16" s="23" t="s">
        <v>361</v>
      </c>
      <c r="D16" s="224" t="s">
        <v>657</v>
      </c>
      <c r="E16" s="225"/>
      <c r="F16" s="225"/>
      <c r="G16" s="225"/>
      <c r="H16" s="225"/>
      <c r="I16" s="225"/>
      <c r="J16" s="225"/>
      <c r="K16" s="226"/>
    </row>
    <row r="17" spans="1:11" ht="15.95" customHeight="1" thickBot="1" x14ac:dyDescent="0.3">
      <c r="A17" s="231"/>
      <c r="B17" s="56">
        <v>14</v>
      </c>
      <c r="C17" s="23" t="s">
        <v>348</v>
      </c>
      <c r="D17" s="224" t="s">
        <v>655</v>
      </c>
      <c r="E17" s="225"/>
      <c r="F17" s="225"/>
      <c r="G17" s="225"/>
      <c r="H17" s="225"/>
      <c r="I17" s="225"/>
      <c r="J17" s="225"/>
      <c r="K17" s="226"/>
    </row>
    <row r="18" spans="1:11" ht="15.95" customHeight="1" thickBot="1" x14ac:dyDescent="0.3">
      <c r="A18" s="231"/>
      <c r="B18" s="56">
        <v>15</v>
      </c>
      <c r="C18" s="23" t="s">
        <v>354</v>
      </c>
      <c r="D18" s="224" t="s">
        <v>656</v>
      </c>
      <c r="E18" s="225"/>
      <c r="F18" s="225"/>
      <c r="G18" s="225"/>
      <c r="H18" s="225"/>
      <c r="I18" s="225"/>
      <c r="J18" s="225"/>
      <c r="K18" s="226"/>
    </row>
    <row r="19" spans="1:11" ht="15.95" customHeight="1" thickBot="1" x14ac:dyDescent="0.3">
      <c r="A19" s="231"/>
      <c r="B19" s="56">
        <v>16</v>
      </c>
      <c r="C19" s="23" t="s">
        <v>360</v>
      </c>
      <c r="D19" s="224" t="s">
        <v>657</v>
      </c>
      <c r="E19" s="225"/>
      <c r="F19" s="225"/>
      <c r="G19" s="225"/>
      <c r="H19" s="225"/>
      <c r="I19" s="225"/>
      <c r="J19" s="225"/>
      <c r="K19" s="226"/>
    </row>
    <row r="20" spans="1:11" ht="15.95" customHeight="1" thickBot="1" x14ac:dyDescent="0.3">
      <c r="A20" s="231"/>
      <c r="B20" s="56">
        <v>17</v>
      </c>
      <c r="C20" s="23" t="s">
        <v>347</v>
      </c>
      <c r="D20" s="224" t="s">
        <v>655</v>
      </c>
      <c r="E20" s="225"/>
      <c r="F20" s="225"/>
      <c r="G20" s="225"/>
      <c r="H20" s="225"/>
      <c r="I20" s="225"/>
      <c r="J20" s="225"/>
      <c r="K20" s="226"/>
    </row>
    <row r="21" spans="1:11" ht="15.95" customHeight="1" thickBot="1" x14ac:dyDescent="0.3">
      <c r="A21" s="231"/>
      <c r="B21" s="56">
        <v>18</v>
      </c>
      <c r="C21" s="23" t="s">
        <v>353</v>
      </c>
      <c r="D21" s="224" t="s">
        <v>656</v>
      </c>
      <c r="E21" s="225"/>
      <c r="F21" s="225"/>
      <c r="G21" s="225"/>
      <c r="H21" s="225"/>
      <c r="I21" s="225"/>
      <c r="J21" s="225"/>
      <c r="K21" s="226"/>
    </row>
    <row r="22" spans="1:11" ht="15.95" customHeight="1" thickBot="1" x14ac:dyDescent="0.3">
      <c r="A22" s="231"/>
      <c r="B22" s="56">
        <v>19</v>
      </c>
      <c r="C22" s="23" t="s">
        <v>359</v>
      </c>
      <c r="D22" s="224" t="s">
        <v>657</v>
      </c>
      <c r="E22" s="225"/>
      <c r="F22" s="225"/>
      <c r="G22" s="225"/>
      <c r="H22" s="225"/>
      <c r="I22" s="225"/>
      <c r="J22" s="225"/>
      <c r="K22" s="226"/>
    </row>
    <row r="23" spans="1:11" ht="15.95" customHeight="1" thickBot="1" x14ac:dyDescent="0.3">
      <c r="A23" s="231"/>
      <c r="B23" s="56">
        <v>20</v>
      </c>
      <c r="C23" s="23" t="s">
        <v>346</v>
      </c>
      <c r="D23" s="224" t="s">
        <v>655</v>
      </c>
      <c r="E23" s="225"/>
      <c r="F23" s="225"/>
      <c r="G23" s="225"/>
      <c r="H23" s="225"/>
      <c r="I23" s="225"/>
      <c r="J23" s="225"/>
      <c r="K23" s="226"/>
    </row>
    <row r="24" spans="1:11" ht="15.95" customHeight="1" thickBot="1" x14ac:dyDescent="0.3">
      <c r="A24" s="231"/>
      <c r="B24" s="56">
        <v>21</v>
      </c>
      <c r="C24" s="23" t="s">
        <v>352</v>
      </c>
      <c r="D24" s="224" t="s">
        <v>656</v>
      </c>
      <c r="E24" s="225"/>
      <c r="F24" s="225"/>
      <c r="G24" s="225"/>
      <c r="H24" s="225"/>
      <c r="I24" s="225"/>
      <c r="J24" s="225"/>
      <c r="K24" s="226"/>
    </row>
    <row r="25" spans="1:11" ht="15.95" customHeight="1" thickBot="1" x14ac:dyDescent="0.3">
      <c r="A25" s="231"/>
      <c r="B25" s="56">
        <v>22</v>
      </c>
      <c r="C25" s="23" t="s">
        <v>358</v>
      </c>
      <c r="D25" s="224" t="s">
        <v>657</v>
      </c>
      <c r="E25" s="225"/>
      <c r="F25" s="225"/>
      <c r="G25" s="225"/>
      <c r="H25" s="225"/>
      <c r="I25" s="225"/>
      <c r="J25" s="225"/>
      <c r="K25" s="226"/>
    </row>
    <row r="26" spans="1:11" ht="15.95" customHeight="1" thickBot="1" x14ac:dyDescent="0.3">
      <c r="A26" s="231"/>
      <c r="B26" s="56">
        <v>23</v>
      </c>
      <c r="C26" s="23" t="s">
        <v>345</v>
      </c>
      <c r="D26" s="224" t="s">
        <v>655</v>
      </c>
      <c r="E26" s="225"/>
      <c r="F26" s="225"/>
      <c r="G26" s="225"/>
      <c r="H26" s="225"/>
      <c r="I26" s="225"/>
      <c r="J26" s="225"/>
      <c r="K26" s="226"/>
    </row>
    <row r="27" spans="1:11" ht="15.95" customHeight="1" thickBot="1" x14ac:dyDescent="0.3">
      <c r="A27" s="231"/>
      <c r="B27" s="56">
        <v>24</v>
      </c>
      <c r="C27" s="23" t="s">
        <v>351</v>
      </c>
      <c r="D27" s="224" t="s">
        <v>656</v>
      </c>
      <c r="E27" s="225"/>
      <c r="F27" s="225"/>
      <c r="G27" s="225"/>
      <c r="H27" s="225"/>
      <c r="I27" s="225"/>
      <c r="J27" s="225"/>
      <c r="K27" s="226"/>
    </row>
    <row r="28" spans="1:11" ht="15.95" customHeight="1" thickBot="1" x14ac:dyDescent="0.3">
      <c r="A28" s="231"/>
      <c r="B28" s="56">
        <v>25</v>
      </c>
      <c r="C28" s="23" t="s">
        <v>357</v>
      </c>
      <c r="D28" s="224" t="s">
        <v>657</v>
      </c>
      <c r="E28" s="225"/>
      <c r="F28" s="225"/>
      <c r="G28" s="225"/>
      <c r="H28" s="225"/>
      <c r="I28" s="225"/>
      <c r="J28" s="225"/>
      <c r="K28" s="226"/>
    </row>
    <row r="29" spans="1:11" ht="15.95" customHeight="1" thickBot="1" x14ac:dyDescent="0.3">
      <c r="A29" s="231"/>
      <c r="B29" s="56">
        <v>26</v>
      </c>
      <c r="C29" s="23" t="s">
        <v>508</v>
      </c>
      <c r="D29" s="224"/>
      <c r="E29" s="225"/>
      <c r="F29" s="225"/>
      <c r="G29" s="225"/>
      <c r="H29" s="225"/>
      <c r="I29" s="225"/>
      <c r="J29" s="225"/>
      <c r="K29" s="226"/>
    </row>
    <row r="30" spans="1:11" ht="15.95" customHeight="1" thickBot="1" x14ac:dyDescent="0.3">
      <c r="A30" s="231"/>
      <c r="B30" s="56">
        <v>27</v>
      </c>
      <c r="C30" s="23" t="s">
        <v>509</v>
      </c>
      <c r="D30" s="224"/>
      <c r="E30" s="225"/>
      <c r="F30" s="225"/>
      <c r="G30" s="225"/>
      <c r="H30" s="225"/>
      <c r="I30" s="225"/>
      <c r="J30" s="225"/>
      <c r="K30" s="226"/>
    </row>
    <row r="31" spans="1:11" ht="15.95" customHeight="1" thickBot="1" x14ac:dyDescent="0.3">
      <c r="A31" s="231"/>
      <c r="B31" s="56">
        <v>28</v>
      </c>
      <c r="C31" s="23" t="s">
        <v>381</v>
      </c>
      <c r="D31" s="224" t="s">
        <v>658</v>
      </c>
      <c r="E31" s="225"/>
      <c r="F31" s="225"/>
      <c r="G31" s="225"/>
      <c r="H31" s="225"/>
      <c r="I31" s="225"/>
      <c r="J31" s="225"/>
      <c r="K31" s="226"/>
    </row>
    <row r="32" spans="1:11" ht="15.95" customHeight="1" thickBot="1" x14ac:dyDescent="0.3">
      <c r="A32" s="231"/>
      <c r="B32" s="56">
        <v>29</v>
      </c>
      <c r="C32" s="23" t="s">
        <v>387</v>
      </c>
      <c r="D32" s="224"/>
      <c r="E32" s="225"/>
      <c r="F32" s="225"/>
      <c r="G32" s="225"/>
      <c r="H32" s="225"/>
      <c r="I32" s="225"/>
      <c r="J32" s="225"/>
      <c r="K32" s="226"/>
    </row>
    <row r="33" spans="1:11" ht="15.95" customHeight="1" thickBot="1" x14ac:dyDescent="0.3">
      <c r="A33" s="231"/>
      <c r="B33" s="56">
        <v>30</v>
      </c>
      <c r="C33" s="23" t="s">
        <v>393</v>
      </c>
      <c r="D33" s="224"/>
      <c r="E33" s="225"/>
      <c r="F33" s="225"/>
      <c r="G33" s="225"/>
      <c r="H33" s="225"/>
      <c r="I33" s="225"/>
      <c r="J33" s="225"/>
      <c r="K33" s="226"/>
    </row>
    <row r="34" spans="1:11" ht="15.95" customHeight="1" thickBot="1" x14ac:dyDescent="0.3">
      <c r="A34" s="231"/>
      <c r="B34" s="56">
        <v>31</v>
      </c>
      <c r="C34" s="23" t="s">
        <v>382</v>
      </c>
      <c r="D34" s="224" t="s">
        <v>659</v>
      </c>
      <c r="E34" s="225"/>
      <c r="F34" s="225"/>
      <c r="G34" s="225"/>
      <c r="H34" s="225"/>
      <c r="I34" s="225"/>
      <c r="J34" s="225"/>
      <c r="K34" s="226"/>
    </row>
    <row r="35" spans="1:11" ht="15.95" customHeight="1" thickBot="1" x14ac:dyDescent="0.3">
      <c r="A35" s="231"/>
      <c r="B35" s="56">
        <v>32</v>
      </c>
      <c r="C35" s="23" t="s">
        <v>388</v>
      </c>
      <c r="D35" s="224"/>
      <c r="E35" s="225"/>
      <c r="F35" s="225"/>
      <c r="G35" s="225"/>
      <c r="H35" s="225"/>
      <c r="I35" s="225"/>
      <c r="J35" s="225"/>
      <c r="K35" s="226"/>
    </row>
    <row r="36" spans="1:11" ht="15.95" customHeight="1" thickBot="1" x14ac:dyDescent="0.3">
      <c r="A36" s="231"/>
      <c r="B36" s="56">
        <v>33</v>
      </c>
      <c r="C36" s="23" t="s">
        <v>394</v>
      </c>
      <c r="D36" s="224"/>
      <c r="E36" s="225"/>
      <c r="F36" s="225"/>
      <c r="G36" s="225"/>
      <c r="H36" s="225"/>
      <c r="I36" s="225"/>
      <c r="J36" s="225"/>
      <c r="K36" s="226"/>
    </row>
    <row r="37" spans="1:11" ht="15.95" customHeight="1" thickBot="1" x14ac:dyDescent="0.3">
      <c r="A37" s="231"/>
      <c r="B37" s="56">
        <v>34</v>
      </c>
      <c r="C37" s="23" t="s">
        <v>383</v>
      </c>
      <c r="D37" s="224" t="s">
        <v>660</v>
      </c>
      <c r="E37" s="225"/>
      <c r="F37" s="225"/>
      <c r="G37" s="225"/>
      <c r="H37" s="225"/>
      <c r="I37" s="225"/>
      <c r="J37" s="225"/>
      <c r="K37" s="226"/>
    </row>
    <row r="38" spans="1:11" ht="15.95" customHeight="1" thickBot="1" x14ac:dyDescent="0.3">
      <c r="A38" s="231"/>
      <c r="B38" s="56">
        <v>35</v>
      </c>
      <c r="C38" s="23" t="s">
        <v>389</v>
      </c>
      <c r="D38" s="224"/>
      <c r="E38" s="225"/>
      <c r="F38" s="225"/>
      <c r="G38" s="225"/>
      <c r="H38" s="225"/>
      <c r="I38" s="225"/>
      <c r="J38" s="225"/>
      <c r="K38" s="226"/>
    </row>
    <row r="39" spans="1:11" ht="15.95" customHeight="1" thickBot="1" x14ac:dyDescent="0.3">
      <c r="A39" s="231"/>
      <c r="B39" s="56">
        <v>36</v>
      </c>
      <c r="C39" s="23" t="s">
        <v>395</v>
      </c>
      <c r="D39" s="224"/>
      <c r="E39" s="225"/>
      <c r="F39" s="225"/>
      <c r="G39" s="225"/>
      <c r="H39" s="225"/>
      <c r="I39" s="225"/>
      <c r="J39" s="225"/>
      <c r="K39" s="226"/>
    </row>
    <row r="40" spans="1:11" ht="15.95" customHeight="1" thickBot="1" x14ac:dyDescent="0.3">
      <c r="A40" s="231"/>
      <c r="B40" s="117">
        <v>37</v>
      </c>
      <c r="C40" s="23" t="s">
        <v>384</v>
      </c>
      <c r="D40" s="224" t="s">
        <v>661</v>
      </c>
      <c r="E40" s="225"/>
      <c r="F40" s="225"/>
      <c r="G40" s="225"/>
      <c r="H40" s="225"/>
      <c r="I40" s="225"/>
      <c r="J40" s="225"/>
      <c r="K40" s="226"/>
    </row>
    <row r="41" spans="1:11" ht="15.95" customHeight="1" thickBot="1" x14ac:dyDescent="0.3">
      <c r="A41" s="231"/>
      <c r="B41" s="117">
        <v>38</v>
      </c>
      <c r="C41" s="23" t="s">
        <v>390</v>
      </c>
      <c r="D41" s="224"/>
      <c r="E41" s="225"/>
      <c r="F41" s="225"/>
      <c r="G41" s="225"/>
      <c r="H41" s="225"/>
      <c r="I41" s="225"/>
      <c r="J41" s="225"/>
      <c r="K41" s="226"/>
    </row>
    <row r="42" spans="1:11" ht="15.95" customHeight="1" thickBot="1" x14ac:dyDescent="0.3">
      <c r="A42" s="231"/>
      <c r="B42" s="117">
        <v>39</v>
      </c>
      <c r="C42" s="23" t="s">
        <v>396</v>
      </c>
      <c r="D42" s="224"/>
      <c r="E42" s="225"/>
      <c r="F42" s="225"/>
      <c r="G42" s="225"/>
      <c r="H42" s="225"/>
      <c r="I42" s="225"/>
      <c r="J42" s="225"/>
      <c r="K42" s="226"/>
    </row>
    <row r="43" spans="1:11" ht="15.95" customHeight="1" thickBot="1" x14ac:dyDescent="0.3">
      <c r="A43" s="231"/>
      <c r="B43" s="117">
        <v>40</v>
      </c>
      <c r="C43" s="23" t="s">
        <v>385</v>
      </c>
      <c r="D43" s="224" t="s">
        <v>662</v>
      </c>
      <c r="E43" s="225"/>
      <c r="F43" s="225"/>
      <c r="G43" s="225"/>
      <c r="H43" s="225"/>
      <c r="I43" s="225"/>
      <c r="J43" s="225"/>
      <c r="K43" s="226"/>
    </row>
    <row r="44" spans="1:11" ht="15.95" customHeight="1" thickBot="1" x14ac:dyDescent="0.3">
      <c r="A44" s="231"/>
      <c r="B44" s="117">
        <v>41</v>
      </c>
      <c r="C44" s="23" t="s">
        <v>391</v>
      </c>
      <c r="D44" s="224"/>
      <c r="E44" s="225"/>
      <c r="F44" s="225"/>
      <c r="G44" s="225"/>
      <c r="H44" s="225"/>
      <c r="I44" s="225"/>
      <c r="J44" s="225"/>
      <c r="K44" s="226"/>
    </row>
    <row r="45" spans="1:11" ht="15.95" customHeight="1" thickBot="1" x14ac:dyDescent="0.3">
      <c r="A45" s="231"/>
      <c r="B45" s="117">
        <v>42</v>
      </c>
      <c r="C45" s="23" t="s">
        <v>397</v>
      </c>
      <c r="D45" s="224"/>
      <c r="E45" s="225"/>
      <c r="F45" s="225"/>
      <c r="G45" s="225"/>
      <c r="H45" s="225"/>
      <c r="I45" s="225"/>
      <c r="J45" s="225"/>
      <c r="K45" s="226"/>
    </row>
    <row r="46" spans="1:11" ht="15.95" customHeight="1" thickBot="1" x14ac:dyDescent="0.3">
      <c r="A46" s="231"/>
      <c r="B46" s="117">
        <v>43</v>
      </c>
      <c r="C46" s="23" t="s">
        <v>386</v>
      </c>
      <c r="D46" s="224" t="s">
        <v>663</v>
      </c>
      <c r="E46" s="225"/>
      <c r="F46" s="225"/>
      <c r="G46" s="225"/>
      <c r="H46" s="225"/>
      <c r="I46" s="225"/>
      <c r="J46" s="225"/>
      <c r="K46" s="226"/>
    </row>
    <row r="47" spans="1:11" ht="15.95" customHeight="1" thickBot="1" x14ac:dyDescent="0.3">
      <c r="A47" s="231"/>
      <c r="B47" s="117">
        <v>44</v>
      </c>
      <c r="C47" s="23" t="s">
        <v>392</v>
      </c>
      <c r="D47" s="224"/>
      <c r="E47" s="225"/>
      <c r="F47" s="225"/>
      <c r="G47" s="225"/>
      <c r="H47" s="225"/>
      <c r="I47" s="225"/>
      <c r="J47" s="225"/>
      <c r="K47" s="226"/>
    </row>
    <row r="48" spans="1:11" ht="15.95" customHeight="1" thickBot="1" x14ac:dyDescent="0.3">
      <c r="A48" s="231"/>
      <c r="B48" s="117">
        <v>45</v>
      </c>
      <c r="C48" s="23" t="s">
        <v>398</v>
      </c>
      <c r="D48" s="224"/>
      <c r="E48" s="225"/>
      <c r="F48" s="225"/>
      <c r="G48" s="225"/>
      <c r="H48" s="225"/>
      <c r="I48" s="225"/>
      <c r="J48" s="225"/>
      <c r="K48" s="226"/>
    </row>
    <row r="49" spans="1:11" ht="15.95" customHeight="1" thickBot="1" x14ac:dyDescent="0.3">
      <c r="A49" s="231"/>
      <c r="B49" s="117">
        <v>46</v>
      </c>
      <c r="C49" s="23" t="s">
        <v>510</v>
      </c>
      <c r="D49" s="224"/>
      <c r="E49" s="225"/>
      <c r="F49" s="225"/>
      <c r="G49" s="225"/>
      <c r="H49" s="225"/>
      <c r="I49" s="225"/>
      <c r="J49" s="225"/>
      <c r="K49" s="226"/>
    </row>
    <row r="50" spans="1:11" ht="15.95" customHeight="1" thickBot="1" x14ac:dyDescent="0.3">
      <c r="A50" s="231"/>
      <c r="B50" s="117">
        <v>47</v>
      </c>
      <c r="C50" s="23" t="s">
        <v>511</v>
      </c>
      <c r="D50" s="224"/>
      <c r="E50" s="225"/>
      <c r="F50" s="225"/>
      <c r="G50" s="225"/>
      <c r="H50" s="225"/>
      <c r="I50" s="225"/>
      <c r="J50" s="225"/>
      <c r="K50" s="226"/>
    </row>
    <row r="51" spans="1:11" ht="15.95" customHeight="1" thickBot="1" x14ac:dyDescent="0.3">
      <c r="A51" s="231"/>
      <c r="B51" s="117">
        <v>48</v>
      </c>
      <c r="C51" s="23" t="s">
        <v>402</v>
      </c>
      <c r="D51" s="224" t="s">
        <v>658</v>
      </c>
      <c r="E51" s="225"/>
      <c r="F51" s="225"/>
      <c r="G51" s="225"/>
      <c r="H51" s="225"/>
      <c r="I51" s="225"/>
      <c r="J51" s="225"/>
      <c r="K51" s="226"/>
    </row>
    <row r="52" spans="1:11" ht="15.95" customHeight="1" thickBot="1" x14ac:dyDescent="0.3">
      <c r="A52" s="231"/>
      <c r="B52" s="117">
        <v>49</v>
      </c>
      <c r="C52" s="23" t="s">
        <v>408</v>
      </c>
      <c r="D52" s="224"/>
      <c r="E52" s="225"/>
      <c r="F52" s="225"/>
      <c r="G52" s="225"/>
      <c r="H52" s="225"/>
      <c r="I52" s="225"/>
      <c r="J52" s="225"/>
      <c r="K52" s="226"/>
    </row>
    <row r="53" spans="1:11" ht="15.95" customHeight="1" thickBot="1" x14ac:dyDescent="0.3">
      <c r="A53" s="231"/>
      <c r="B53" s="117">
        <v>50</v>
      </c>
      <c r="C53" s="23" t="s">
        <v>414</v>
      </c>
      <c r="D53" s="224"/>
      <c r="E53" s="225"/>
      <c r="F53" s="225"/>
      <c r="G53" s="225"/>
      <c r="H53" s="225"/>
      <c r="I53" s="225"/>
      <c r="J53" s="225"/>
      <c r="K53" s="226"/>
    </row>
    <row r="54" spans="1:11" ht="15.95" customHeight="1" thickBot="1" x14ac:dyDescent="0.3">
      <c r="A54" s="231"/>
      <c r="B54" s="117">
        <v>51</v>
      </c>
      <c r="C54" s="23" t="s">
        <v>403</v>
      </c>
      <c r="D54" s="224" t="s">
        <v>659</v>
      </c>
      <c r="E54" s="225"/>
      <c r="F54" s="225"/>
      <c r="G54" s="225"/>
      <c r="H54" s="225"/>
      <c r="I54" s="225"/>
      <c r="J54" s="225"/>
      <c r="K54" s="226"/>
    </row>
    <row r="55" spans="1:11" ht="15.95" customHeight="1" thickBot="1" x14ac:dyDescent="0.3">
      <c r="A55" s="231"/>
      <c r="B55" s="117">
        <v>52</v>
      </c>
      <c r="C55" s="23" t="s">
        <v>409</v>
      </c>
      <c r="D55" s="224"/>
      <c r="E55" s="225"/>
      <c r="F55" s="225"/>
      <c r="G55" s="225"/>
      <c r="H55" s="225"/>
      <c r="I55" s="225"/>
      <c r="J55" s="225"/>
      <c r="K55" s="226"/>
    </row>
    <row r="56" spans="1:11" ht="15.95" customHeight="1" thickBot="1" x14ac:dyDescent="0.3">
      <c r="A56" s="231"/>
      <c r="B56" s="117">
        <v>53</v>
      </c>
      <c r="C56" s="23" t="s">
        <v>415</v>
      </c>
      <c r="D56" s="224"/>
      <c r="E56" s="225"/>
      <c r="F56" s="225"/>
      <c r="G56" s="225"/>
      <c r="H56" s="225"/>
      <c r="I56" s="225"/>
      <c r="J56" s="225"/>
      <c r="K56" s="226"/>
    </row>
    <row r="57" spans="1:11" ht="15.95" customHeight="1" thickBot="1" x14ac:dyDescent="0.3">
      <c r="A57" s="231"/>
      <c r="B57" s="117">
        <v>54</v>
      </c>
      <c r="C57" s="23" t="s">
        <v>404</v>
      </c>
      <c r="D57" s="224" t="s">
        <v>660</v>
      </c>
      <c r="E57" s="225"/>
      <c r="F57" s="225"/>
      <c r="G57" s="225"/>
      <c r="H57" s="225"/>
      <c r="I57" s="225"/>
      <c r="J57" s="225"/>
      <c r="K57" s="226"/>
    </row>
    <row r="58" spans="1:11" ht="15.95" customHeight="1" thickBot="1" x14ac:dyDescent="0.3">
      <c r="A58" s="231"/>
      <c r="B58" s="117">
        <v>55</v>
      </c>
      <c r="C58" s="23" t="s">
        <v>410</v>
      </c>
      <c r="D58" s="224"/>
      <c r="E58" s="225"/>
      <c r="F58" s="225"/>
      <c r="G58" s="225"/>
      <c r="H58" s="225"/>
      <c r="I58" s="225"/>
      <c r="J58" s="225"/>
      <c r="K58" s="226"/>
    </row>
    <row r="59" spans="1:11" ht="15.95" customHeight="1" thickBot="1" x14ac:dyDescent="0.3">
      <c r="A59" s="231"/>
      <c r="B59" s="117">
        <v>56</v>
      </c>
      <c r="C59" s="23" t="s">
        <v>416</v>
      </c>
      <c r="D59" s="224"/>
      <c r="E59" s="225"/>
      <c r="F59" s="225"/>
      <c r="G59" s="225"/>
      <c r="H59" s="225"/>
      <c r="I59" s="225"/>
      <c r="J59" s="225"/>
      <c r="K59" s="226"/>
    </row>
    <row r="60" spans="1:11" ht="15.95" customHeight="1" thickBot="1" x14ac:dyDescent="0.3">
      <c r="A60" s="231"/>
      <c r="B60" s="117">
        <v>57</v>
      </c>
      <c r="C60" s="23" t="s">
        <v>405</v>
      </c>
      <c r="D60" s="224" t="s">
        <v>661</v>
      </c>
      <c r="E60" s="225"/>
      <c r="F60" s="225"/>
      <c r="G60" s="225"/>
      <c r="H60" s="225"/>
      <c r="I60" s="225"/>
      <c r="J60" s="225"/>
      <c r="K60" s="226"/>
    </row>
    <row r="61" spans="1:11" ht="15.95" customHeight="1" thickBot="1" x14ac:dyDescent="0.3">
      <c r="A61" s="231"/>
      <c r="B61" s="117">
        <v>58</v>
      </c>
      <c r="C61" s="23" t="s">
        <v>411</v>
      </c>
      <c r="D61" s="224"/>
      <c r="E61" s="225"/>
      <c r="F61" s="225"/>
      <c r="G61" s="225"/>
      <c r="H61" s="225"/>
      <c r="I61" s="225"/>
      <c r="J61" s="225"/>
      <c r="K61" s="226"/>
    </row>
    <row r="62" spans="1:11" ht="15.95" customHeight="1" thickBot="1" x14ac:dyDescent="0.3">
      <c r="A62" s="231"/>
      <c r="B62" s="117">
        <v>59</v>
      </c>
      <c r="C62" s="23" t="s">
        <v>417</v>
      </c>
      <c r="D62" s="224"/>
      <c r="E62" s="225"/>
      <c r="F62" s="225"/>
      <c r="G62" s="225"/>
      <c r="H62" s="225"/>
      <c r="I62" s="225"/>
      <c r="J62" s="225"/>
      <c r="K62" s="226"/>
    </row>
    <row r="63" spans="1:11" ht="15.95" customHeight="1" thickBot="1" x14ac:dyDescent="0.3">
      <c r="A63" s="231"/>
      <c r="B63" s="117">
        <v>60</v>
      </c>
      <c r="C63" s="23" t="s">
        <v>406</v>
      </c>
      <c r="D63" s="224" t="s">
        <v>662</v>
      </c>
      <c r="E63" s="225"/>
      <c r="F63" s="225"/>
      <c r="G63" s="225"/>
      <c r="H63" s="225"/>
      <c r="I63" s="225"/>
      <c r="J63" s="225"/>
      <c r="K63" s="226"/>
    </row>
    <row r="64" spans="1:11" ht="15.95" customHeight="1" thickBot="1" x14ac:dyDescent="0.3">
      <c r="A64" s="231"/>
      <c r="B64" s="117">
        <v>61</v>
      </c>
      <c r="C64" s="23" t="s">
        <v>412</v>
      </c>
      <c r="D64" s="224"/>
      <c r="E64" s="225"/>
      <c r="F64" s="225"/>
      <c r="G64" s="225"/>
      <c r="H64" s="225"/>
      <c r="I64" s="225"/>
      <c r="J64" s="225"/>
      <c r="K64" s="226"/>
    </row>
    <row r="65" spans="1:11" ht="15.95" customHeight="1" thickBot="1" x14ac:dyDescent="0.3">
      <c r="A65" s="231"/>
      <c r="B65" s="117">
        <v>62</v>
      </c>
      <c r="C65" s="23" t="s">
        <v>418</v>
      </c>
      <c r="D65" s="224"/>
      <c r="E65" s="225"/>
      <c r="F65" s="225"/>
      <c r="G65" s="225"/>
      <c r="H65" s="225"/>
      <c r="I65" s="225"/>
      <c r="J65" s="225"/>
      <c r="K65" s="226"/>
    </row>
    <row r="66" spans="1:11" ht="15.95" customHeight="1" thickBot="1" x14ac:dyDescent="0.3">
      <c r="A66" s="231"/>
      <c r="B66" s="117">
        <v>63</v>
      </c>
      <c r="C66" s="23" t="s">
        <v>407</v>
      </c>
      <c r="D66" s="224" t="s">
        <v>663</v>
      </c>
      <c r="E66" s="225"/>
      <c r="F66" s="225"/>
      <c r="G66" s="225"/>
      <c r="H66" s="225"/>
      <c r="I66" s="225"/>
      <c r="J66" s="225"/>
      <c r="K66" s="226"/>
    </row>
    <row r="67" spans="1:11" ht="15.95" customHeight="1" thickBot="1" x14ac:dyDescent="0.3">
      <c r="A67" s="231"/>
      <c r="B67" s="117">
        <v>64</v>
      </c>
      <c r="C67" s="23" t="s">
        <v>413</v>
      </c>
      <c r="D67" s="224"/>
      <c r="E67" s="225"/>
      <c r="F67" s="225"/>
      <c r="G67" s="225"/>
      <c r="H67" s="225"/>
      <c r="I67" s="225"/>
      <c r="J67" s="225"/>
      <c r="K67" s="226"/>
    </row>
    <row r="68" spans="1:11" ht="15.95" customHeight="1" thickBot="1" x14ac:dyDescent="0.3">
      <c r="A68" s="231"/>
      <c r="B68" s="117">
        <v>65</v>
      </c>
      <c r="C68" s="23" t="s">
        <v>419</v>
      </c>
      <c r="D68" s="224"/>
      <c r="E68" s="225"/>
      <c r="F68" s="225"/>
      <c r="G68" s="225"/>
      <c r="H68" s="225"/>
      <c r="I68" s="225"/>
      <c r="J68" s="225"/>
      <c r="K68" s="226"/>
    </row>
    <row r="69" spans="1:11" ht="15.95" customHeight="1" thickBot="1" x14ac:dyDescent="0.3">
      <c r="A69" s="231"/>
      <c r="B69" s="117">
        <v>66</v>
      </c>
      <c r="C69" s="23" t="s">
        <v>478</v>
      </c>
      <c r="D69" s="224" t="s">
        <v>664</v>
      </c>
      <c r="E69" s="225"/>
      <c r="F69" s="225"/>
      <c r="G69" s="225"/>
      <c r="H69" s="225"/>
      <c r="I69" s="225"/>
      <c r="J69" s="225"/>
      <c r="K69" s="226"/>
    </row>
    <row r="70" spans="1:11" ht="15.95" customHeight="1" thickBot="1" x14ac:dyDescent="0.3">
      <c r="A70" s="231"/>
      <c r="B70" s="117">
        <v>67</v>
      </c>
      <c r="C70" s="23" t="s">
        <v>479</v>
      </c>
      <c r="D70" s="224"/>
      <c r="E70" s="225"/>
      <c r="F70" s="225"/>
      <c r="G70" s="225"/>
      <c r="H70" s="225"/>
      <c r="I70" s="225"/>
      <c r="J70" s="225"/>
      <c r="K70" s="226"/>
    </row>
    <row r="71" spans="1:11" ht="15.95" customHeight="1" thickBot="1" x14ac:dyDescent="0.3">
      <c r="A71" s="231"/>
      <c r="B71" s="117">
        <v>68</v>
      </c>
      <c r="C71" s="23" t="s">
        <v>480</v>
      </c>
      <c r="D71" s="224"/>
      <c r="E71" s="225"/>
      <c r="F71" s="225"/>
      <c r="G71" s="225"/>
      <c r="H71" s="225"/>
      <c r="I71" s="225"/>
      <c r="J71" s="225"/>
      <c r="K71" s="226"/>
    </row>
    <row r="72" spans="1:11" ht="15.95" customHeight="1" thickBot="1" x14ac:dyDescent="0.3">
      <c r="A72" s="231"/>
      <c r="B72" s="117">
        <v>69</v>
      </c>
      <c r="C72" s="23" t="s">
        <v>512</v>
      </c>
      <c r="D72" s="224"/>
      <c r="E72" s="225"/>
      <c r="F72" s="225"/>
      <c r="G72" s="225"/>
      <c r="H72" s="225"/>
      <c r="I72" s="225"/>
      <c r="J72" s="225"/>
      <c r="K72" s="226"/>
    </row>
    <row r="73" spans="1:11" ht="15.95" customHeight="1" thickBot="1" x14ac:dyDescent="0.3">
      <c r="A73" s="231"/>
      <c r="B73" s="117">
        <v>70</v>
      </c>
      <c r="C73" s="23" t="s">
        <v>513</v>
      </c>
      <c r="D73" s="224"/>
      <c r="E73" s="225"/>
      <c r="F73" s="225"/>
      <c r="G73" s="225"/>
      <c r="H73" s="225"/>
      <c r="I73" s="225"/>
      <c r="J73" s="225"/>
      <c r="K73" s="226"/>
    </row>
    <row r="74" spans="1:11" ht="15.95" customHeight="1" thickBot="1" x14ac:dyDescent="0.3">
      <c r="A74" s="231"/>
      <c r="B74" s="117">
        <v>71</v>
      </c>
      <c r="C74" s="23" t="s">
        <v>439</v>
      </c>
      <c r="D74" s="224" t="s">
        <v>658</v>
      </c>
      <c r="E74" s="225"/>
      <c r="F74" s="225"/>
      <c r="G74" s="225"/>
      <c r="H74" s="225"/>
      <c r="I74" s="225"/>
      <c r="J74" s="225"/>
      <c r="K74" s="226"/>
    </row>
    <row r="75" spans="1:11" ht="15.95" customHeight="1" thickBot="1" x14ac:dyDescent="0.3">
      <c r="A75" s="231"/>
      <c r="B75" s="117">
        <v>72</v>
      </c>
      <c r="C75" s="23" t="s">
        <v>445</v>
      </c>
      <c r="D75" s="224"/>
      <c r="E75" s="225"/>
      <c r="F75" s="225"/>
      <c r="G75" s="225"/>
      <c r="H75" s="225"/>
      <c r="I75" s="225"/>
      <c r="J75" s="225"/>
      <c r="K75" s="226"/>
    </row>
    <row r="76" spans="1:11" ht="15.95" customHeight="1" thickBot="1" x14ac:dyDescent="0.3">
      <c r="A76" s="231"/>
      <c r="B76" s="117">
        <v>73</v>
      </c>
      <c r="C76" s="23" t="s">
        <v>451</v>
      </c>
      <c r="D76" s="224"/>
      <c r="E76" s="225"/>
      <c r="F76" s="225"/>
      <c r="G76" s="225"/>
      <c r="H76" s="225"/>
      <c r="I76" s="225"/>
      <c r="J76" s="225"/>
      <c r="K76" s="226"/>
    </row>
    <row r="77" spans="1:11" ht="15.95" customHeight="1" thickBot="1" x14ac:dyDescent="0.3">
      <c r="A77" s="231"/>
      <c r="B77" s="117">
        <v>74</v>
      </c>
      <c r="C77" s="23" t="s">
        <v>440</v>
      </c>
      <c r="D77" s="224" t="s">
        <v>659</v>
      </c>
      <c r="E77" s="225"/>
      <c r="F77" s="225"/>
      <c r="G77" s="225"/>
      <c r="H77" s="225"/>
      <c r="I77" s="225"/>
      <c r="J77" s="225"/>
      <c r="K77" s="226"/>
    </row>
    <row r="78" spans="1:11" ht="15.95" customHeight="1" thickBot="1" x14ac:dyDescent="0.3">
      <c r="A78" s="231"/>
      <c r="B78" s="117">
        <v>75</v>
      </c>
      <c r="C78" s="23" t="s">
        <v>446</v>
      </c>
      <c r="D78" s="224"/>
      <c r="E78" s="225"/>
      <c r="F78" s="225"/>
      <c r="G78" s="225"/>
      <c r="H78" s="225"/>
      <c r="I78" s="225"/>
      <c r="J78" s="225"/>
      <c r="K78" s="226"/>
    </row>
    <row r="79" spans="1:11" ht="15.95" customHeight="1" thickBot="1" x14ac:dyDescent="0.3">
      <c r="A79" s="231"/>
      <c r="B79" s="117">
        <v>76</v>
      </c>
      <c r="C79" s="23" t="s">
        <v>452</v>
      </c>
      <c r="D79" s="224"/>
      <c r="E79" s="225"/>
      <c r="F79" s="225"/>
      <c r="G79" s="225"/>
      <c r="H79" s="225"/>
      <c r="I79" s="225"/>
      <c r="J79" s="225"/>
      <c r="K79" s="226"/>
    </row>
    <row r="80" spans="1:11" ht="15.95" customHeight="1" thickBot="1" x14ac:dyDescent="0.3">
      <c r="A80" s="231"/>
      <c r="B80" s="117">
        <v>77</v>
      </c>
      <c r="C80" s="23" t="s">
        <v>441</v>
      </c>
      <c r="D80" s="224" t="s">
        <v>660</v>
      </c>
      <c r="E80" s="225"/>
      <c r="F80" s="225"/>
      <c r="G80" s="225"/>
      <c r="H80" s="225"/>
      <c r="I80" s="225"/>
      <c r="J80" s="225"/>
      <c r="K80" s="226"/>
    </row>
    <row r="81" spans="1:11" ht="15.95" customHeight="1" thickBot="1" x14ac:dyDescent="0.3">
      <c r="A81" s="231"/>
      <c r="B81" s="117">
        <v>78</v>
      </c>
      <c r="C81" s="23" t="s">
        <v>447</v>
      </c>
      <c r="D81" s="224"/>
      <c r="E81" s="225"/>
      <c r="F81" s="225"/>
      <c r="G81" s="225"/>
      <c r="H81" s="225"/>
      <c r="I81" s="225"/>
      <c r="J81" s="225"/>
      <c r="K81" s="226"/>
    </row>
    <row r="82" spans="1:11" ht="15.95" customHeight="1" thickBot="1" x14ac:dyDescent="0.3">
      <c r="A82" s="231"/>
      <c r="B82" s="117">
        <v>79</v>
      </c>
      <c r="C82" s="23" t="s">
        <v>453</v>
      </c>
      <c r="D82" s="224"/>
      <c r="E82" s="225"/>
      <c r="F82" s="225"/>
      <c r="G82" s="225"/>
      <c r="H82" s="225"/>
      <c r="I82" s="225"/>
      <c r="J82" s="225"/>
      <c r="K82" s="226"/>
    </row>
    <row r="83" spans="1:11" ht="15.95" customHeight="1" thickBot="1" x14ac:dyDescent="0.3">
      <c r="A83" s="231"/>
      <c r="B83" s="117">
        <v>80</v>
      </c>
      <c r="C83" s="23" t="s">
        <v>442</v>
      </c>
      <c r="D83" s="224" t="s">
        <v>661</v>
      </c>
      <c r="E83" s="225"/>
      <c r="F83" s="225"/>
      <c r="G83" s="225"/>
      <c r="H83" s="225"/>
      <c r="I83" s="225"/>
      <c r="J83" s="225"/>
      <c r="K83" s="226"/>
    </row>
    <row r="84" spans="1:11" ht="15.95" customHeight="1" thickBot="1" x14ac:dyDescent="0.3">
      <c r="A84" s="231"/>
      <c r="B84" s="117">
        <v>81</v>
      </c>
      <c r="C84" s="23" t="s">
        <v>448</v>
      </c>
      <c r="D84" s="224"/>
      <c r="E84" s="225"/>
      <c r="F84" s="225"/>
      <c r="G84" s="225"/>
      <c r="H84" s="225"/>
      <c r="I84" s="225"/>
      <c r="J84" s="225"/>
      <c r="K84" s="226"/>
    </row>
    <row r="85" spans="1:11" ht="15.95" customHeight="1" thickBot="1" x14ac:dyDescent="0.3">
      <c r="A85" s="231"/>
      <c r="B85" s="117">
        <v>82</v>
      </c>
      <c r="C85" s="23" t="s">
        <v>454</v>
      </c>
      <c r="D85" s="224"/>
      <c r="E85" s="225"/>
      <c r="F85" s="225"/>
      <c r="G85" s="225"/>
      <c r="H85" s="225"/>
      <c r="I85" s="225"/>
      <c r="J85" s="225"/>
      <c r="K85" s="226"/>
    </row>
    <row r="86" spans="1:11" ht="15.95" customHeight="1" thickBot="1" x14ac:dyDescent="0.3">
      <c r="A86" s="231"/>
      <c r="B86" s="117">
        <v>83</v>
      </c>
      <c r="C86" s="23" t="s">
        <v>443</v>
      </c>
      <c r="D86" s="224" t="s">
        <v>662</v>
      </c>
      <c r="E86" s="225"/>
      <c r="F86" s="225"/>
      <c r="G86" s="225"/>
      <c r="H86" s="225"/>
      <c r="I86" s="225"/>
      <c r="J86" s="225"/>
      <c r="K86" s="226"/>
    </row>
    <row r="87" spans="1:11" ht="15.95" customHeight="1" thickBot="1" x14ac:dyDescent="0.3">
      <c r="A87" s="231"/>
      <c r="B87" s="117">
        <v>84</v>
      </c>
      <c r="C87" s="23" t="s">
        <v>449</v>
      </c>
      <c r="D87" s="224"/>
      <c r="E87" s="225"/>
      <c r="F87" s="225"/>
      <c r="G87" s="225"/>
      <c r="H87" s="225"/>
      <c r="I87" s="225"/>
      <c r="J87" s="225"/>
      <c r="K87" s="226"/>
    </row>
    <row r="88" spans="1:11" ht="15.95" customHeight="1" thickBot="1" x14ac:dyDescent="0.3">
      <c r="A88" s="231"/>
      <c r="B88" s="117">
        <v>85</v>
      </c>
      <c r="C88" s="23" t="s">
        <v>455</v>
      </c>
      <c r="D88" s="224"/>
      <c r="E88" s="225"/>
      <c r="F88" s="225"/>
      <c r="G88" s="225"/>
      <c r="H88" s="225"/>
      <c r="I88" s="225"/>
      <c r="J88" s="225"/>
      <c r="K88" s="226"/>
    </row>
    <row r="89" spans="1:11" ht="15.95" customHeight="1" thickBot="1" x14ac:dyDescent="0.3">
      <c r="A89" s="231"/>
      <c r="B89" s="117">
        <v>86</v>
      </c>
      <c r="C89" s="23" t="s">
        <v>444</v>
      </c>
      <c r="D89" s="224" t="s">
        <v>663</v>
      </c>
      <c r="E89" s="225"/>
      <c r="F89" s="225"/>
      <c r="G89" s="225"/>
      <c r="H89" s="225"/>
      <c r="I89" s="225"/>
      <c r="J89" s="225"/>
      <c r="K89" s="226"/>
    </row>
    <row r="90" spans="1:11" ht="15.95" customHeight="1" thickBot="1" x14ac:dyDescent="0.3">
      <c r="A90" s="231"/>
      <c r="B90" s="117">
        <v>87</v>
      </c>
      <c r="C90" s="23" t="s">
        <v>450</v>
      </c>
      <c r="D90" s="224"/>
      <c r="E90" s="225"/>
      <c r="F90" s="225"/>
      <c r="G90" s="225"/>
      <c r="H90" s="225"/>
      <c r="I90" s="225"/>
      <c r="J90" s="225"/>
      <c r="K90" s="226"/>
    </row>
    <row r="91" spans="1:11" ht="15.95" customHeight="1" thickBot="1" x14ac:dyDescent="0.3">
      <c r="A91" s="231"/>
      <c r="B91" s="117">
        <v>88</v>
      </c>
      <c r="C91" s="23" t="s">
        <v>456</v>
      </c>
      <c r="D91" s="224"/>
      <c r="E91" s="225"/>
      <c r="F91" s="225"/>
      <c r="G91" s="225"/>
      <c r="H91" s="225"/>
      <c r="I91" s="225"/>
      <c r="J91" s="225"/>
      <c r="K91" s="226"/>
    </row>
    <row r="92" spans="1:11" ht="15.95" customHeight="1" thickBot="1" x14ac:dyDescent="0.3">
      <c r="A92" s="231"/>
      <c r="B92" s="117">
        <v>89</v>
      </c>
      <c r="C92" s="23" t="s">
        <v>514</v>
      </c>
      <c r="D92" s="224"/>
      <c r="E92" s="225"/>
      <c r="F92" s="225"/>
      <c r="G92" s="225"/>
      <c r="H92" s="225"/>
      <c r="I92" s="225"/>
      <c r="J92" s="225"/>
      <c r="K92" s="226"/>
    </row>
    <row r="93" spans="1:11" ht="15.95" customHeight="1" thickBot="1" x14ac:dyDescent="0.3">
      <c r="A93" s="231"/>
      <c r="B93" s="117">
        <v>90</v>
      </c>
      <c r="C93" s="23" t="s">
        <v>515</v>
      </c>
      <c r="D93" s="224"/>
      <c r="E93" s="225"/>
      <c r="F93" s="225"/>
      <c r="G93" s="225"/>
      <c r="H93" s="225"/>
      <c r="I93" s="225"/>
      <c r="J93" s="225"/>
      <c r="K93" s="226"/>
    </row>
    <row r="94" spans="1:11" ht="15.95" customHeight="1" thickBot="1" x14ac:dyDescent="0.3">
      <c r="A94" s="231"/>
      <c r="B94" s="117">
        <v>91</v>
      </c>
      <c r="C94" s="23" t="s">
        <v>457</v>
      </c>
      <c r="D94" s="224" t="s">
        <v>658</v>
      </c>
      <c r="E94" s="225"/>
      <c r="F94" s="225"/>
      <c r="G94" s="225"/>
      <c r="H94" s="225"/>
      <c r="I94" s="225"/>
      <c r="J94" s="225"/>
      <c r="K94" s="226"/>
    </row>
    <row r="95" spans="1:11" ht="15.95" customHeight="1" thickBot="1" x14ac:dyDescent="0.3">
      <c r="A95" s="231"/>
      <c r="B95" s="117">
        <v>92</v>
      </c>
      <c r="C95" s="23" t="s">
        <v>463</v>
      </c>
      <c r="D95" s="224"/>
      <c r="E95" s="225"/>
      <c r="F95" s="225"/>
      <c r="G95" s="225"/>
      <c r="H95" s="225"/>
      <c r="I95" s="225"/>
      <c r="J95" s="225"/>
      <c r="K95" s="226"/>
    </row>
    <row r="96" spans="1:11" ht="15.95" customHeight="1" thickBot="1" x14ac:dyDescent="0.3">
      <c r="A96" s="231"/>
      <c r="B96" s="117">
        <v>93</v>
      </c>
      <c r="C96" s="23" t="s">
        <v>469</v>
      </c>
      <c r="D96" s="224"/>
      <c r="E96" s="225"/>
      <c r="F96" s="225"/>
      <c r="G96" s="225"/>
      <c r="H96" s="225"/>
      <c r="I96" s="225"/>
      <c r="J96" s="225"/>
      <c r="K96" s="226"/>
    </row>
    <row r="97" spans="1:11" ht="15.95" customHeight="1" thickBot="1" x14ac:dyDescent="0.3">
      <c r="A97" s="231"/>
      <c r="B97" s="117">
        <v>94</v>
      </c>
      <c r="C97" s="23" t="s">
        <v>458</v>
      </c>
      <c r="D97" s="224" t="s">
        <v>659</v>
      </c>
      <c r="E97" s="225"/>
      <c r="F97" s="225"/>
      <c r="G97" s="225"/>
      <c r="H97" s="225"/>
      <c r="I97" s="225"/>
      <c r="J97" s="225"/>
      <c r="K97" s="226"/>
    </row>
    <row r="98" spans="1:11" ht="15.95" customHeight="1" thickBot="1" x14ac:dyDescent="0.3">
      <c r="A98" s="231"/>
      <c r="B98" s="117">
        <v>95</v>
      </c>
      <c r="C98" s="23" t="s">
        <v>464</v>
      </c>
      <c r="D98" s="224"/>
      <c r="E98" s="225"/>
      <c r="F98" s="225"/>
      <c r="G98" s="225"/>
      <c r="H98" s="225"/>
      <c r="I98" s="225"/>
      <c r="J98" s="225"/>
      <c r="K98" s="226"/>
    </row>
    <row r="99" spans="1:11" ht="15.95" customHeight="1" thickBot="1" x14ac:dyDescent="0.3">
      <c r="A99" s="231"/>
      <c r="B99" s="117">
        <v>96</v>
      </c>
      <c r="C99" s="23" t="s">
        <v>470</v>
      </c>
      <c r="D99" s="224"/>
      <c r="E99" s="225"/>
      <c r="F99" s="225"/>
      <c r="G99" s="225"/>
      <c r="H99" s="225"/>
      <c r="I99" s="225"/>
      <c r="J99" s="225"/>
      <c r="K99" s="226"/>
    </row>
    <row r="100" spans="1:11" ht="15.95" customHeight="1" thickBot="1" x14ac:dyDescent="0.3">
      <c r="A100" s="231"/>
      <c r="B100" s="117">
        <v>97</v>
      </c>
      <c r="C100" s="23" t="s">
        <v>459</v>
      </c>
      <c r="D100" s="224" t="s">
        <v>660</v>
      </c>
      <c r="E100" s="225"/>
      <c r="F100" s="225"/>
      <c r="G100" s="225"/>
      <c r="H100" s="225"/>
      <c r="I100" s="225"/>
      <c r="J100" s="225"/>
      <c r="K100" s="226"/>
    </row>
    <row r="101" spans="1:11" ht="15.95" customHeight="1" thickBot="1" x14ac:dyDescent="0.3">
      <c r="A101" s="231"/>
      <c r="B101" s="117">
        <v>98</v>
      </c>
      <c r="C101" s="23" t="s">
        <v>465</v>
      </c>
      <c r="D101" s="224"/>
      <c r="E101" s="225"/>
      <c r="F101" s="225"/>
      <c r="G101" s="225"/>
      <c r="H101" s="225"/>
      <c r="I101" s="225"/>
      <c r="J101" s="225"/>
      <c r="K101" s="226"/>
    </row>
    <row r="102" spans="1:11" ht="15.95" customHeight="1" thickBot="1" x14ac:dyDescent="0.3">
      <c r="A102" s="231"/>
      <c r="B102" s="117">
        <v>99</v>
      </c>
      <c r="C102" s="23" t="s">
        <v>471</v>
      </c>
      <c r="D102" s="224"/>
      <c r="E102" s="225"/>
      <c r="F102" s="225"/>
      <c r="G102" s="225"/>
      <c r="H102" s="225"/>
      <c r="I102" s="225"/>
      <c r="J102" s="225"/>
      <c r="K102" s="226"/>
    </row>
    <row r="103" spans="1:11" ht="15.95" customHeight="1" thickBot="1" x14ac:dyDescent="0.3">
      <c r="A103" s="231"/>
      <c r="B103" s="117">
        <v>100</v>
      </c>
      <c r="C103" s="23" t="s">
        <v>460</v>
      </c>
      <c r="D103" s="224" t="s">
        <v>661</v>
      </c>
      <c r="E103" s="225"/>
      <c r="F103" s="225"/>
      <c r="G103" s="225"/>
      <c r="H103" s="225"/>
      <c r="I103" s="225"/>
      <c r="J103" s="225"/>
      <c r="K103" s="226"/>
    </row>
    <row r="104" spans="1:11" ht="15.95" customHeight="1" thickBot="1" x14ac:dyDescent="0.3">
      <c r="A104" s="231"/>
      <c r="B104" s="117">
        <v>101</v>
      </c>
      <c r="C104" s="23" t="s">
        <v>466</v>
      </c>
      <c r="D104" s="224"/>
      <c r="E104" s="225"/>
      <c r="F104" s="225"/>
      <c r="G104" s="225"/>
      <c r="H104" s="225"/>
      <c r="I104" s="225"/>
      <c r="J104" s="225"/>
      <c r="K104" s="226"/>
    </row>
    <row r="105" spans="1:11" ht="15.95" customHeight="1" thickBot="1" x14ac:dyDescent="0.3">
      <c r="A105" s="231"/>
      <c r="B105" s="117">
        <v>102</v>
      </c>
      <c r="C105" s="23" t="s">
        <v>472</v>
      </c>
      <c r="D105" s="224"/>
      <c r="E105" s="225"/>
      <c r="F105" s="225"/>
      <c r="G105" s="225"/>
      <c r="H105" s="225"/>
      <c r="I105" s="225"/>
      <c r="J105" s="225"/>
      <c r="K105" s="226"/>
    </row>
    <row r="106" spans="1:11" ht="15.95" customHeight="1" thickBot="1" x14ac:dyDescent="0.3">
      <c r="A106" s="231"/>
      <c r="B106" s="117">
        <v>103</v>
      </c>
      <c r="C106" s="23" t="s">
        <v>461</v>
      </c>
      <c r="D106" s="224" t="s">
        <v>662</v>
      </c>
      <c r="E106" s="225"/>
      <c r="F106" s="225"/>
      <c r="G106" s="225"/>
      <c r="H106" s="225"/>
      <c r="I106" s="225"/>
      <c r="J106" s="225"/>
      <c r="K106" s="226"/>
    </row>
    <row r="107" spans="1:11" ht="15.95" customHeight="1" thickBot="1" x14ac:dyDescent="0.3">
      <c r="A107" s="231"/>
      <c r="B107" s="117">
        <v>104</v>
      </c>
      <c r="C107" s="23" t="s">
        <v>467</v>
      </c>
      <c r="D107" s="224"/>
      <c r="E107" s="225"/>
      <c r="F107" s="225"/>
      <c r="G107" s="225"/>
      <c r="H107" s="225"/>
      <c r="I107" s="225"/>
      <c r="J107" s="225"/>
      <c r="K107" s="226"/>
    </row>
    <row r="108" spans="1:11" ht="15.95" customHeight="1" thickBot="1" x14ac:dyDescent="0.3">
      <c r="A108" s="231"/>
      <c r="B108" s="117">
        <v>105</v>
      </c>
      <c r="C108" s="23" t="s">
        <v>473</v>
      </c>
      <c r="D108" s="224"/>
      <c r="E108" s="225"/>
      <c r="F108" s="225"/>
      <c r="G108" s="225"/>
      <c r="H108" s="225"/>
      <c r="I108" s="225"/>
      <c r="J108" s="225"/>
      <c r="K108" s="226"/>
    </row>
    <row r="109" spans="1:11" ht="15.95" customHeight="1" thickBot="1" x14ac:dyDescent="0.3">
      <c r="A109" s="231"/>
      <c r="B109" s="117">
        <v>106</v>
      </c>
      <c r="C109" s="23" t="s">
        <v>462</v>
      </c>
      <c r="D109" s="224" t="s">
        <v>663</v>
      </c>
      <c r="E109" s="225"/>
      <c r="F109" s="225"/>
      <c r="G109" s="225"/>
      <c r="H109" s="225"/>
      <c r="I109" s="225"/>
      <c r="J109" s="225"/>
      <c r="K109" s="226"/>
    </row>
    <row r="110" spans="1:11" ht="15.95" customHeight="1" thickBot="1" x14ac:dyDescent="0.3">
      <c r="A110" s="231"/>
      <c r="B110" s="117">
        <v>107</v>
      </c>
      <c r="C110" s="23" t="s">
        <v>468</v>
      </c>
      <c r="D110" s="224"/>
      <c r="E110" s="225"/>
      <c r="F110" s="225"/>
      <c r="G110" s="225"/>
      <c r="H110" s="225"/>
      <c r="I110" s="225"/>
      <c r="J110" s="225"/>
      <c r="K110" s="226"/>
    </row>
    <row r="111" spans="1:11" ht="15.95" customHeight="1" thickBot="1" x14ac:dyDescent="0.3">
      <c r="A111" s="231"/>
      <c r="B111" s="117">
        <v>108</v>
      </c>
      <c r="C111" s="23" t="s">
        <v>474</v>
      </c>
      <c r="D111" s="224"/>
      <c r="E111" s="225"/>
      <c r="F111" s="225"/>
      <c r="G111" s="225"/>
      <c r="H111" s="225"/>
      <c r="I111" s="225"/>
      <c r="J111" s="225"/>
      <c r="K111" s="226"/>
    </row>
    <row r="112" spans="1:11" ht="15.95" customHeight="1" thickBot="1" x14ac:dyDescent="0.3">
      <c r="A112" s="231"/>
      <c r="B112" s="117">
        <v>109</v>
      </c>
      <c r="C112" s="23" t="s">
        <v>516</v>
      </c>
      <c r="D112" s="224"/>
      <c r="E112" s="225"/>
      <c r="F112" s="225"/>
      <c r="G112" s="225"/>
      <c r="H112" s="225"/>
      <c r="I112" s="225"/>
      <c r="J112" s="225"/>
      <c r="K112" s="226"/>
    </row>
    <row r="113" spans="1:11" ht="15.95" customHeight="1" thickBot="1" x14ac:dyDescent="0.3">
      <c r="A113" s="231"/>
      <c r="B113" s="117">
        <v>110</v>
      </c>
      <c r="C113" s="23" t="s">
        <v>517</v>
      </c>
      <c r="D113" s="224"/>
      <c r="E113" s="225"/>
      <c r="F113" s="225"/>
      <c r="G113" s="225"/>
      <c r="H113" s="225"/>
      <c r="I113" s="225"/>
      <c r="J113" s="225"/>
      <c r="K113" s="226"/>
    </row>
    <row r="114" spans="1:11" ht="15.95" customHeight="1" thickBot="1" x14ac:dyDescent="0.3">
      <c r="A114" s="231"/>
      <c r="B114" s="117">
        <v>111</v>
      </c>
      <c r="C114" s="23" t="s">
        <v>363</v>
      </c>
      <c r="D114" s="224" t="s">
        <v>655</v>
      </c>
      <c r="E114" s="225"/>
      <c r="F114" s="225"/>
      <c r="G114" s="225"/>
      <c r="H114" s="225"/>
      <c r="I114" s="225"/>
      <c r="J114" s="225"/>
      <c r="K114" s="226"/>
    </row>
    <row r="115" spans="1:11" ht="15.95" customHeight="1" thickBot="1" x14ac:dyDescent="0.3">
      <c r="A115" s="231"/>
      <c r="B115" s="117">
        <v>112</v>
      </c>
      <c r="C115" s="23" t="s">
        <v>369</v>
      </c>
      <c r="D115" s="224" t="s">
        <v>656</v>
      </c>
      <c r="E115" s="225"/>
      <c r="F115" s="225"/>
      <c r="G115" s="225"/>
      <c r="H115" s="225"/>
      <c r="I115" s="225"/>
      <c r="J115" s="225"/>
      <c r="K115" s="226"/>
    </row>
    <row r="116" spans="1:11" ht="15.95" customHeight="1" thickBot="1" x14ac:dyDescent="0.3">
      <c r="A116" s="231"/>
      <c r="B116" s="117">
        <v>113</v>
      </c>
      <c r="C116" s="23" t="s">
        <v>375</v>
      </c>
      <c r="D116" s="224" t="s">
        <v>657</v>
      </c>
      <c r="E116" s="225"/>
      <c r="F116" s="225"/>
      <c r="G116" s="225"/>
      <c r="H116" s="225"/>
      <c r="I116" s="225"/>
      <c r="J116" s="225"/>
      <c r="K116" s="226"/>
    </row>
    <row r="117" spans="1:11" ht="15.95" customHeight="1" thickBot="1" x14ac:dyDescent="0.3">
      <c r="A117" s="231"/>
      <c r="B117" s="117">
        <v>114</v>
      </c>
      <c r="C117" s="23" t="s">
        <v>364</v>
      </c>
      <c r="D117" s="224" t="s">
        <v>655</v>
      </c>
      <c r="E117" s="225"/>
      <c r="F117" s="225"/>
      <c r="G117" s="225"/>
      <c r="H117" s="225"/>
      <c r="I117" s="225"/>
      <c r="J117" s="225"/>
      <c r="K117" s="226"/>
    </row>
    <row r="118" spans="1:11" ht="15.95" customHeight="1" thickBot="1" x14ac:dyDescent="0.3">
      <c r="A118" s="231"/>
      <c r="B118" s="117">
        <v>115</v>
      </c>
      <c r="C118" s="23" t="s">
        <v>370</v>
      </c>
      <c r="D118" s="224" t="s">
        <v>656</v>
      </c>
      <c r="E118" s="225"/>
      <c r="F118" s="225"/>
      <c r="G118" s="225"/>
      <c r="H118" s="225"/>
      <c r="I118" s="225"/>
      <c r="J118" s="225"/>
      <c r="K118" s="226"/>
    </row>
    <row r="119" spans="1:11" ht="15.95" customHeight="1" thickBot="1" x14ac:dyDescent="0.3">
      <c r="A119" s="231"/>
      <c r="B119" s="117">
        <v>116</v>
      </c>
      <c r="C119" s="23" t="s">
        <v>376</v>
      </c>
      <c r="D119" s="224" t="s">
        <v>657</v>
      </c>
      <c r="E119" s="225"/>
      <c r="F119" s="225"/>
      <c r="G119" s="225"/>
      <c r="H119" s="225"/>
      <c r="I119" s="225"/>
      <c r="J119" s="225"/>
      <c r="K119" s="226"/>
    </row>
    <row r="120" spans="1:11" ht="15.95" customHeight="1" thickBot="1" x14ac:dyDescent="0.3">
      <c r="A120" s="231"/>
      <c r="B120" s="117">
        <v>117</v>
      </c>
      <c r="C120" s="23" t="s">
        <v>365</v>
      </c>
      <c r="D120" s="224" t="s">
        <v>655</v>
      </c>
      <c r="E120" s="225"/>
      <c r="F120" s="225"/>
      <c r="G120" s="225"/>
      <c r="H120" s="225"/>
      <c r="I120" s="225"/>
      <c r="J120" s="225"/>
      <c r="K120" s="226"/>
    </row>
    <row r="121" spans="1:11" ht="15.95" customHeight="1" thickBot="1" x14ac:dyDescent="0.3">
      <c r="A121" s="231"/>
      <c r="B121" s="117">
        <v>118</v>
      </c>
      <c r="C121" s="23" t="s">
        <v>371</v>
      </c>
      <c r="D121" s="224" t="s">
        <v>656</v>
      </c>
      <c r="E121" s="225"/>
      <c r="F121" s="225"/>
      <c r="G121" s="225"/>
      <c r="H121" s="225"/>
      <c r="I121" s="225"/>
      <c r="J121" s="225"/>
      <c r="K121" s="226"/>
    </row>
    <row r="122" spans="1:11" ht="15.95" customHeight="1" thickBot="1" x14ac:dyDescent="0.3">
      <c r="A122" s="231"/>
      <c r="B122" s="117">
        <v>119</v>
      </c>
      <c r="C122" s="23" t="s">
        <v>377</v>
      </c>
      <c r="D122" s="224" t="s">
        <v>657</v>
      </c>
      <c r="E122" s="225"/>
      <c r="F122" s="225"/>
      <c r="G122" s="225"/>
      <c r="H122" s="225"/>
      <c r="I122" s="225"/>
      <c r="J122" s="225"/>
      <c r="K122" s="226"/>
    </row>
    <row r="123" spans="1:11" ht="15.95" customHeight="1" thickBot="1" x14ac:dyDescent="0.3">
      <c r="A123" s="231"/>
      <c r="B123" s="117">
        <v>120</v>
      </c>
      <c r="C123" s="23" t="s">
        <v>366</v>
      </c>
      <c r="D123" s="224" t="s">
        <v>655</v>
      </c>
      <c r="E123" s="225"/>
      <c r="F123" s="225"/>
      <c r="G123" s="225"/>
      <c r="H123" s="225"/>
      <c r="I123" s="225"/>
      <c r="J123" s="225"/>
      <c r="K123" s="226"/>
    </row>
    <row r="124" spans="1:11" ht="15.95" customHeight="1" thickBot="1" x14ac:dyDescent="0.3">
      <c r="A124" s="231"/>
      <c r="B124" s="117">
        <v>121</v>
      </c>
      <c r="C124" s="23" t="s">
        <v>372</v>
      </c>
      <c r="D124" s="224" t="s">
        <v>656</v>
      </c>
      <c r="E124" s="225"/>
      <c r="F124" s="225"/>
      <c r="G124" s="225"/>
      <c r="H124" s="225"/>
      <c r="I124" s="225"/>
      <c r="J124" s="225"/>
      <c r="K124" s="226"/>
    </row>
    <row r="125" spans="1:11" ht="15.95" customHeight="1" thickBot="1" x14ac:dyDescent="0.3">
      <c r="A125" s="231"/>
      <c r="B125" s="117">
        <v>122</v>
      </c>
      <c r="C125" s="23" t="s">
        <v>378</v>
      </c>
      <c r="D125" s="224" t="s">
        <v>657</v>
      </c>
      <c r="E125" s="225"/>
      <c r="F125" s="225"/>
      <c r="G125" s="225"/>
      <c r="H125" s="225"/>
      <c r="I125" s="225"/>
      <c r="J125" s="225"/>
      <c r="K125" s="226"/>
    </row>
    <row r="126" spans="1:11" ht="15.95" customHeight="1" thickBot="1" x14ac:dyDescent="0.3">
      <c r="A126" s="231"/>
      <c r="B126" s="117">
        <v>123</v>
      </c>
      <c r="C126" s="23" t="s">
        <v>367</v>
      </c>
      <c r="D126" s="224" t="s">
        <v>655</v>
      </c>
      <c r="E126" s="225"/>
      <c r="F126" s="225"/>
      <c r="G126" s="225"/>
      <c r="H126" s="225"/>
      <c r="I126" s="225"/>
      <c r="J126" s="225"/>
      <c r="K126" s="226"/>
    </row>
    <row r="127" spans="1:11" ht="15.95" customHeight="1" thickBot="1" x14ac:dyDescent="0.3">
      <c r="A127" s="231"/>
      <c r="B127" s="117">
        <v>124</v>
      </c>
      <c r="C127" s="23" t="s">
        <v>373</v>
      </c>
      <c r="D127" s="224" t="s">
        <v>656</v>
      </c>
      <c r="E127" s="225"/>
      <c r="F127" s="225"/>
      <c r="G127" s="225"/>
      <c r="H127" s="225"/>
      <c r="I127" s="225"/>
      <c r="J127" s="225"/>
      <c r="K127" s="226"/>
    </row>
    <row r="128" spans="1:11" ht="15.95" customHeight="1" thickBot="1" x14ac:dyDescent="0.3">
      <c r="A128" s="231"/>
      <c r="B128" s="117">
        <v>125</v>
      </c>
      <c r="C128" s="23" t="s">
        <v>379</v>
      </c>
      <c r="D128" s="224" t="s">
        <v>657</v>
      </c>
      <c r="E128" s="225"/>
      <c r="F128" s="225"/>
      <c r="G128" s="225"/>
      <c r="H128" s="225"/>
      <c r="I128" s="225"/>
      <c r="J128" s="225"/>
      <c r="K128" s="226"/>
    </row>
    <row r="129" spans="1:12" ht="15.95" customHeight="1" thickBot="1" x14ac:dyDescent="0.3">
      <c r="A129" s="231"/>
      <c r="B129" s="117">
        <v>126</v>
      </c>
      <c r="C129" s="23" t="s">
        <v>368</v>
      </c>
      <c r="D129" s="224" t="s">
        <v>655</v>
      </c>
      <c r="E129" s="225"/>
      <c r="F129" s="225"/>
      <c r="G129" s="225"/>
      <c r="H129" s="225"/>
      <c r="I129" s="225"/>
      <c r="J129" s="225"/>
      <c r="K129" s="226"/>
    </row>
    <row r="130" spans="1:12" ht="15.95" customHeight="1" thickBot="1" x14ac:dyDescent="0.3">
      <c r="A130" s="231"/>
      <c r="B130" s="117">
        <v>127</v>
      </c>
      <c r="C130" s="23" t="s">
        <v>374</v>
      </c>
      <c r="D130" s="224" t="s">
        <v>656</v>
      </c>
      <c r="E130" s="225"/>
      <c r="F130" s="225"/>
      <c r="G130" s="225"/>
      <c r="H130" s="225"/>
      <c r="I130" s="225"/>
      <c r="J130" s="225"/>
      <c r="K130" s="226"/>
    </row>
    <row r="131" spans="1:12" ht="15.95" customHeight="1" thickBot="1" x14ac:dyDescent="0.3">
      <c r="A131" s="231"/>
      <c r="B131" s="117">
        <v>128</v>
      </c>
      <c r="C131" s="23" t="s">
        <v>380</v>
      </c>
      <c r="D131" s="224" t="s">
        <v>657</v>
      </c>
      <c r="E131" s="225"/>
      <c r="F131" s="225"/>
      <c r="G131" s="225"/>
      <c r="H131" s="225"/>
      <c r="I131" s="225"/>
      <c r="J131" s="225"/>
      <c r="K131" s="226"/>
    </row>
    <row r="132" spans="1:12" ht="15.95" customHeight="1" thickBot="1" x14ac:dyDescent="0.3">
      <c r="A132" s="231"/>
      <c r="B132" s="117">
        <v>129</v>
      </c>
      <c r="C132" s="23" t="s">
        <v>494</v>
      </c>
      <c r="D132" s="224" t="s">
        <v>665</v>
      </c>
      <c r="E132" s="225"/>
      <c r="F132" s="225"/>
      <c r="G132" s="225"/>
      <c r="H132" s="225"/>
      <c r="I132" s="225"/>
      <c r="J132" s="225"/>
      <c r="K132" s="226"/>
    </row>
    <row r="133" spans="1:12" ht="15.95" customHeight="1" thickBot="1" x14ac:dyDescent="0.3">
      <c r="A133" s="231"/>
      <c r="B133" s="117">
        <v>130</v>
      </c>
      <c r="C133" s="23" t="s">
        <v>496</v>
      </c>
      <c r="D133" s="224"/>
      <c r="E133" s="225"/>
      <c r="F133" s="225"/>
      <c r="G133" s="225"/>
      <c r="H133" s="225"/>
      <c r="I133" s="225"/>
      <c r="J133" s="225"/>
      <c r="K133" s="226"/>
    </row>
    <row r="134" spans="1:12" ht="15.95" customHeight="1" thickBot="1" x14ac:dyDescent="0.3">
      <c r="A134" s="231"/>
      <c r="B134" s="117">
        <v>131</v>
      </c>
      <c r="C134" s="23" t="s">
        <v>498</v>
      </c>
      <c r="D134" s="224"/>
      <c r="E134" s="225"/>
      <c r="F134" s="225"/>
      <c r="G134" s="225"/>
      <c r="H134" s="225"/>
      <c r="I134" s="225"/>
      <c r="J134" s="225"/>
      <c r="K134" s="226"/>
    </row>
    <row r="135" spans="1:12" ht="15.95" customHeight="1" thickBot="1" x14ac:dyDescent="0.3">
      <c r="A135" s="231"/>
      <c r="B135" s="117">
        <v>132</v>
      </c>
      <c r="C135" s="23" t="s">
        <v>481</v>
      </c>
      <c r="D135" s="224" t="s">
        <v>666</v>
      </c>
      <c r="E135" s="225"/>
      <c r="F135" s="225"/>
      <c r="G135" s="225"/>
      <c r="H135" s="225"/>
      <c r="I135" s="225"/>
      <c r="J135" s="225"/>
      <c r="K135" s="226"/>
    </row>
    <row r="136" spans="1:12" ht="15.95" customHeight="1" thickBot="1" x14ac:dyDescent="0.3">
      <c r="A136" s="231"/>
      <c r="B136" s="117">
        <v>133</v>
      </c>
      <c r="C136" s="23" t="s">
        <v>482</v>
      </c>
      <c r="D136" s="224"/>
      <c r="E136" s="225"/>
      <c r="F136" s="225"/>
      <c r="G136" s="225"/>
      <c r="H136" s="225"/>
      <c r="I136" s="225"/>
      <c r="J136" s="225"/>
      <c r="K136" s="226"/>
    </row>
    <row r="137" spans="1:12" ht="15.95" customHeight="1" thickBot="1" x14ac:dyDescent="0.3">
      <c r="A137" s="231"/>
      <c r="B137" s="117">
        <v>134</v>
      </c>
      <c r="C137" s="23" t="s">
        <v>483</v>
      </c>
      <c r="D137" s="224"/>
      <c r="E137" s="225"/>
      <c r="F137" s="225"/>
      <c r="G137" s="225"/>
      <c r="H137" s="225"/>
      <c r="I137" s="225"/>
      <c r="J137" s="225"/>
      <c r="K137" s="226"/>
    </row>
    <row r="138" spans="1:12" ht="15.95" customHeight="1" thickBot="1" x14ac:dyDescent="0.3">
      <c r="A138" s="231"/>
      <c r="B138" s="117">
        <v>135</v>
      </c>
      <c r="C138" s="23" t="s">
        <v>667</v>
      </c>
      <c r="D138" s="224" t="s">
        <v>653</v>
      </c>
      <c r="E138" s="225"/>
      <c r="F138" s="225"/>
      <c r="G138" s="225"/>
      <c r="H138" s="225"/>
      <c r="I138" s="225"/>
      <c r="J138" s="225"/>
      <c r="K138" s="226"/>
      <c r="L138" s="227" t="s">
        <v>668</v>
      </c>
    </row>
    <row r="139" spans="1:12" ht="15.95" customHeight="1" thickBot="1" x14ac:dyDescent="0.3">
      <c r="A139" s="231"/>
      <c r="B139" s="117">
        <v>136</v>
      </c>
      <c r="C139" s="23" t="s">
        <v>669</v>
      </c>
      <c r="D139" s="224"/>
      <c r="E139" s="225"/>
      <c r="F139" s="225"/>
      <c r="G139" s="225"/>
      <c r="H139" s="225"/>
      <c r="I139" s="225"/>
      <c r="J139" s="225"/>
      <c r="K139" s="226"/>
      <c r="L139" s="228"/>
    </row>
    <row r="140" spans="1:12" ht="15.95" customHeight="1" thickBot="1" x14ac:dyDescent="0.3">
      <c r="A140" s="231"/>
      <c r="B140" s="117">
        <v>137</v>
      </c>
      <c r="C140" s="23" t="s">
        <v>670</v>
      </c>
      <c r="D140" s="224"/>
      <c r="E140" s="225"/>
      <c r="F140" s="225"/>
      <c r="G140" s="225"/>
      <c r="H140" s="225"/>
      <c r="I140" s="225"/>
      <c r="J140" s="225"/>
      <c r="K140" s="226"/>
      <c r="L140" s="228"/>
    </row>
    <row r="141" spans="1:12" ht="15.95" customHeight="1" thickBot="1" x14ac:dyDescent="0.3">
      <c r="A141" s="231"/>
      <c r="B141" s="117">
        <v>138</v>
      </c>
      <c r="C141" s="23" t="s">
        <v>518</v>
      </c>
      <c r="D141" s="224"/>
      <c r="E141" s="225"/>
      <c r="F141" s="225"/>
      <c r="G141" s="225"/>
      <c r="H141" s="225"/>
      <c r="I141" s="225"/>
      <c r="J141" s="225"/>
      <c r="K141" s="226"/>
      <c r="L141" s="228"/>
    </row>
    <row r="142" spans="1:12" ht="15.95" customHeight="1" thickBot="1" x14ac:dyDescent="0.3">
      <c r="A142" s="231"/>
      <c r="B142" s="117">
        <v>139</v>
      </c>
      <c r="C142" s="23" t="s">
        <v>519</v>
      </c>
      <c r="D142" s="224"/>
      <c r="E142" s="225"/>
      <c r="F142" s="225"/>
      <c r="G142" s="225"/>
      <c r="H142" s="225"/>
      <c r="I142" s="225"/>
      <c r="J142" s="225"/>
      <c r="K142" s="226"/>
      <c r="L142" s="228"/>
    </row>
    <row r="143" spans="1:12" ht="15.95" customHeight="1" thickBot="1" x14ac:dyDescent="0.3">
      <c r="A143" s="231"/>
      <c r="B143" s="117">
        <v>140</v>
      </c>
      <c r="C143" s="23" t="s">
        <v>554</v>
      </c>
      <c r="D143" s="224" t="s">
        <v>658</v>
      </c>
      <c r="E143" s="225"/>
      <c r="F143" s="225"/>
      <c r="G143" s="225"/>
      <c r="H143" s="225"/>
      <c r="I143" s="225"/>
      <c r="J143" s="225"/>
      <c r="K143" s="226"/>
      <c r="L143" s="228"/>
    </row>
    <row r="144" spans="1:12" ht="15.95" customHeight="1" thickBot="1" x14ac:dyDescent="0.3">
      <c r="A144" s="231"/>
      <c r="B144" s="117">
        <v>141</v>
      </c>
      <c r="C144" s="23" t="s">
        <v>560</v>
      </c>
      <c r="D144" s="224"/>
      <c r="E144" s="225"/>
      <c r="F144" s="225"/>
      <c r="G144" s="225"/>
      <c r="H144" s="225"/>
      <c r="I144" s="225"/>
      <c r="J144" s="225"/>
      <c r="K144" s="226"/>
      <c r="L144" s="228"/>
    </row>
    <row r="145" spans="1:12" ht="15.95" customHeight="1" thickBot="1" x14ac:dyDescent="0.3">
      <c r="A145" s="231"/>
      <c r="B145" s="117">
        <v>142</v>
      </c>
      <c r="C145" s="23" t="s">
        <v>566</v>
      </c>
      <c r="D145" s="224"/>
      <c r="E145" s="225"/>
      <c r="F145" s="225"/>
      <c r="G145" s="225"/>
      <c r="H145" s="225"/>
      <c r="I145" s="225"/>
      <c r="J145" s="225"/>
      <c r="K145" s="226"/>
      <c r="L145" s="228"/>
    </row>
    <row r="146" spans="1:12" ht="15.95" customHeight="1" thickBot="1" x14ac:dyDescent="0.3">
      <c r="A146" s="231"/>
      <c r="B146" s="117">
        <v>143</v>
      </c>
      <c r="C146" s="23" t="s">
        <v>555</v>
      </c>
      <c r="D146" s="224" t="s">
        <v>659</v>
      </c>
      <c r="E146" s="225"/>
      <c r="F146" s="225"/>
      <c r="G146" s="225"/>
      <c r="H146" s="225"/>
      <c r="I146" s="225"/>
      <c r="J146" s="225"/>
      <c r="K146" s="226"/>
      <c r="L146" s="228"/>
    </row>
    <row r="147" spans="1:12" ht="15.95" customHeight="1" thickBot="1" x14ac:dyDescent="0.3">
      <c r="A147" s="231"/>
      <c r="B147" s="117">
        <v>144</v>
      </c>
      <c r="C147" s="23" t="s">
        <v>561</v>
      </c>
      <c r="D147" s="224"/>
      <c r="E147" s="225"/>
      <c r="F147" s="225"/>
      <c r="G147" s="225"/>
      <c r="H147" s="225"/>
      <c r="I147" s="225"/>
      <c r="J147" s="225"/>
      <c r="K147" s="226"/>
      <c r="L147" s="228"/>
    </row>
    <row r="148" spans="1:12" ht="15.95" customHeight="1" thickBot="1" x14ac:dyDescent="0.3">
      <c r="A148" s="231"/>
      <c r="B148" s="117">
        <v>145</v>
      </c>
      <c r="C148" s="23" t="s">
        <v>567</v>
      </c>
      <c r="D148" s="224"/>
      <c r="E148" s="225"/>
      <c r="F148" s="225"/>
      <c r="G148" s="225"/>
      <c r="H148" s="225"/>
      <c r="I148" s="225"/>
      <c r="J148" s="225"/>
      <c r="K148" s="226"/>
      <c r="L148" s="228"/>
    </row>
    <row r="149" spans="1:12" ht="15.95" customHeight="1" thickBot="1" x14ac:dyDescent="0.3">
      <c r="A149" s="231"/>
      <c r="B149" s="117">
        <v>146</v>
      </c>
      <c r="C149" s="23" t="s">
        <v>556</v>
      </c>
      <c r="D149" s="224" t="s">
        <v>660</v>
      </c>
      <c r="E149" s="225"/>
      <c r="F149" s="225"/>
      <c r="G149" s="225"/>
      <c r="H149" s="225"/>
      <c r="I149" s="225"/>
      <c r="J149" s="225"/>
      <c r="K149" s="226"/>
      <c r="L149" s="228"/>
    </row>
    <row r="150" spans="1:12" ht="15.95" customHeight="1" thickBot="1" x14ac:dyDescent="0.3">
      <c r="A150" s="231"/>
      <c r="B150" s="117">
        <v>147</v>
      </c>
      <c r="C150" s="23" t="s">
        <v>562</v>
      </c>
      <c r="D150" s="224"/>
      <c r="E150" s="225"/>
      <c r="F150" s="225"/>
      <c r="G150" s="225"/>
      <c r="H150" s="225"/>
      <c r="I150" s="225"/>
      <c r="J150" s="225"/>
      <c r="K150" s="226"/>
      <c r="L150" s="228"/>
    </row>
    <row r="151" spans="1:12" ht="15.95" customHeight="1" thickBot="1" x14ac:dyDescent="0.3">
      <c r="A151" s="231"/>
      <c r="B151" s="117">
        <v>148</v>
      </c>
      <c r="C151" s="23" t="s">
        <v>568</v>
      </c>
      <c r="D151" s="224"/>
      <c r="E151" s="225"/>
      <c r="F151" s="225"/>
      <c r="G151" s="225"/>
      <c r="H151" s="225"/>
      <c r="I151" s="225"/>
      <c r="J151" s="225"/>
      <c r="K151" s="226"/>
      <c r="L151" s="228"/>
    </row>
    <row r="152" spans="1:12" ht="15.95" customHeight="1" thickBot="1" x14ac:dyDescent="0.3">
      <c r="A152" s="231"/>
      <c r="B152" s="117">
        <v>149</v>
      </c>
      <c r="C152" s="23" t="s">
        <v>557</v>
      </c>
      <c r="D152" s="224" t="s">
        <v>661</v>
      </c>
      <c r="E152" s="225"/>
      <c r="F152" s="225"/>
      <c r="G152" s="225"/>
      <c r="H152" s="225"/>
      <c r="I152" s="225"/>
      <c r="J152" s="225"/>
      <c r="K152" s="226"/>
      <c r="L152" s="228"/>
    </row>
    <row r="153" spans="1:12" ht="15.95" customHeight="1" thickBot="1" x14ac:dyDescent="0.3">
      <c r="A153" s="231"/>
      <c r="B153" s="117">
        <v>150</v>
      </c>
      <c r="C153" s="23" t="s">
        <v>563</v>
      </c>
      <c r="D153" s="224"/>
      <c r="E153" s="225"/>
      <c r="F153" s="225"/>
      <c r="G153" s="225"/>
      <c r="H153" s="225"/>
      <c r="I153" s="225"/>
      <c r="J153" s="225"/>
      <c r="K153" s="226"/>
      <c r="L153" s="228"/>
    </row>
    <row r="154" spans="1:12" ht="15.95" customHeight="1" thickBot="1" x14ac:dyDescent="0.3">
      <c r="A154" s="231"/>
      <c r="B154" s="117">
        <v>151</v>
      </c>
      <c r="C154" s="23" t="s">
        <v>569</v>
      </c>
      <c r="D154" s="224"/>
      <c r="E154" s="225"/>
      <c r="F154" s="225"/>
      <c r="G154" s="225"/>
      <c r="H154" s="225"/>
      <c r="I154" s="225"/>
      <c r="J154" s="225"/>
      <c r="K154" s="226"/>
      <c r="L154" s="228"/>
    </row>
    <row r="155" spans="1:12" ht="15.95" customHeight="1" thickBot="1" x14ac:dyDescent="0.3">
      <c r="A155" s="231"/>
      <c r="B155" s="117">
        <v>152</v>
      </c>
      <c r="C155" s="23" t="s">
        <v>558</v>
      </c>
      <c r="D155" s="224" t="s">
        <v>662</v>
      </c>
      <c r="E155" s="225"/>
      <c r="F155" s="225"/>
      <c r="G155" s="225"/>
      <c r="H155" s="225"/>
      <c r="I155" s="225"/>
      <c r="J155" s="225"/>
      <c r="K155" s="226"/>
      <c r="L155" s="228"/>
    </row>
    <row r="156" spans="1:12" ht="15.95" customHeight="1" thickBot="1" x14ac:dyDescent="0.3">
      <c r="A156" s="231"/>
      <c r="B156" s="117">
        <v>153</v>
      </c>
      <c r="C156" s="23" t="s">
        <v>564</v>
      </c>
      <c r="D156" s="224"/>
      <c r="E156" s="225"/>
      <c r="F156" s="225"/>
      <c r="G156" s="225"/>
      <c r="H156" s="225"/>
      <c r="I156" s="225"/>
      <c r="J156" s="225"/>
      <c r="K156" s="226"/>
      <c r="L156" s="228"/>
    </row>
    <row r="157" spans="1:12" ht="15.95" customHeight="1" thickBot="1" x14ac:dyDescent="0.3">
      <c r="A157" s="231"/>
      <c r="B157" s="117">
        <v>154</v>
      </c>
      <c r="C157" s="23" t="s">
        <v>570</v>
      </c>
      <c r="D157" s="224"/>
      <c r="E157" s="225"/>
      <c r="F157" s="225"/>
      <c r="G157" s="225"/>
      <c r="H157" s="225"/>
      <c r="I157" s="225"/>
      <c r="J157" s="225"/>
      <c r="K157" s="226"/>
      <c r="L157" s="228"/>
    </row>
    <row r="158" spans="1:12" ht="15.95" customHeight="1" thickBot="1" x14ac:dyDescent="0.3">
      <c r="A158" s="231"/>
      <c r="B158" s="117">
        <v>155</v>
      </c>
      <c r="C158" s="23" t="s">
        <v>559</v>
      </c>
      <c r="D158" s="224" t="s">
        <v>663</v>
      </c>
      <c r="E158" s="225"/>
      <c r="F158" s="225"/>
      <c r="G158" s="225"/>
      <c r="H158" s="225"/>
      <c r="I158" s="225"/>
      <c r="J158" s="225"/>
      <c r="K158" s="226"/>
      <c r="L158" s="228"/>
    </row>
    <row r="159" spans="1:12" ht="15.95" customHeight="1" thickBot="1" x14ac:dyDescent="0.3">
      <c r="A159" s="231"/>
      <c r="B159" s="117">
        <v>156</v>
      </c>
      <c r="C159" s="23" t="s">
        <v>565</v>
      </c>
      <c r="D159" s="224"/>
      <c r="E159" s="225"/>
      <c r="F159" s="225"/>
      <c r="G159" s="225"/>
      <c r="H159" s="225"/>
      <c r="I159" s="225"/>
      <c r="J159" s="225"/>
      <c r="K159" s="226"/>
      <c r="L159" s="228"/>
    </row>
    <row r="160" spans="1:12" ht="15.95" customHeight="1" thickBot="1" x14ac:dyDescent="0.3">
      <c r="A160" s="231"/>
      <c r="B160" s="117">
        <v>157</v>
      </c>
      <c r="C160" s="23" t="s">
        <v>571</v>
      </c>
      <c r="D160" s="224"/>
      <c r="E160" s="225"/>
      <c r="F160" s="225"/>
      <c r="G160" s="225"/>
      <c r="H160" s="225"/>
      <c r="I160" s="225"/>
      <c r="J160" s="225"/>
      <c r="K160" s="226"/>
      <c r="L160" s="228"/>
    </row>
    <row r="161" spans="1:12" ht="15.95" customHeight="1" thickBot="1" x14ac:dyDescent="0.3">
      <c r="A161" s="231"/>
      <c r="B161" s="117">
        <v>158</v>
      </c>
      <c r="C161" s="23" t="s">
        <v>520</v>
      </c>
      <c r="D161" s="224"/>
      <c r="E161" s="225"/>
      <c r="F161" s="225"/>
      <c r="G161" s="225"/>
      <c r="H161" s="225"/>
      <c r="I161" s="225"/>
      <c r="J161" s="225"/>
      <c r="K161" s="226"/>
      <c r="L161" s="228"/>
    </row>
    <row r="162" spans="1:12" ht="15.95" customHeight="1" thickBot="1" x14ac:dyDescent="0.3">
      <c r="A162" s="231"/>
      <c r="B162" s="117">
        <v>159</v>
      </c>
      <c r="C162" s="23" t="s">
        <v>521</v>
      </c>
      <c r="D162" s="224"/>
      <c r="E162" s="225"/>
      <c r="F162" s="225"/>
      <c r="G162" s="225"/>
      <c r="H162" s="225"/>
      <c r="I162" s="225"/>
      <c r="J162" s="225"/>
      <c r="K162" s="226"/>
      <c r="L162" s="228"/>
    </row>
    <row r="163" spans="1:12" ht="15.95" customHeight="1" thickBot="1" x14ac:dyDescent="0.3">
      <c r="A163" s="231"/>
      <c r="B163" s="117">
        <v>160</v>
      </c>
      <c r="C163" s="23" t="s">
        <v>572</v>
      </c>
      <c r="D163" s="224" t="s">
        <v>658</v>
      </c>
      <c r="E163" s="225"/>
      <c r="F163" s="225"/>
      <c r="G163" s="225"/>
      <c r="H163" s="225"/>
      <c r="I163" s="225"/>
      <c r="J163" s="225"/>
      <c r="K163" s="226"/>
      <c r="L163" s="228"/>
    </row>
    <row r="164" spans="1:12" ht="15.95" customHeight="1" thickBot="1" x14ac:dyDescent="0.3">
      <c r="A164" s="231"/>
      <c r="B164" s="117">
        <v>161</v>
      </c>
      <c r="C164" s="23" t="s">
        <v>578</v>
      </c>
      <c r="D164" s="224"/>
      <c r="E164" s="225"/>
      <c r="F164" s="225"/>
      <c r="G164" s="225"/>
      <c r="H164" s="225"/>
      <c r="I164" s="225"/>
      <c r="J164" s="225"/>
      <c r="K164" s="226"/>
      <c r="L164" s="228"/>
    </row>
    <row r="165" spans="1:12" ht="15.95" customHeight="1" thickBot="1" x14ac:dyDescent="0.3">
      <c r="A165" s="231"/>
      <c r="B165" s="117">
        <v>162</v>
      </c>
      <c r="C165" s="23" t="s">
        <v>584</v>
      </c>
      <c r="D165" s="224"/>
      <c r="E165" s="225"/>
      <c r="F165" s="225"/>
      <c r="G165" s="225"/>
      <c r="H165" s="225"/>
      <c r="I165" s="225"/>
      <c r="J165" s="225"/>
      <c r="K165" s="226"/>
      <c r="L165" s="228"/>
    </row>
    <row r="166" spans="1:12" ht="15.95" customHeight="1" thickBot="1" x14ac:dyDescent="0.3">
      <c r="A166" s="231"/>
      <c r="B166" s="117">
        <v>163</v>
      </c>
      <c r="C166" s="23" t="s">
        <v>573</v>
      </c>
      <c r="D166" s="224" t="s">
        <v>659</v>
      </c>
      <c r="E166" s="225"/>
      <c r="F166" s="225"/>
      <c r="G166" s="225"/>
      <c r="H166" s="225"/>
      <c r="I166" s="225"/>
      <c r="J166" s="225"/>
      <c r="K166" s="226"/>
      <c r="L166" s="228"/>
    </row>
    <row r="167" spans="1:12" ht="15.95" customHeight="1" thickBot="1" x14ac:dyDescent="0.3">
      <c r="A167" s="231"/>
      <c r="B167" s="117">
        <v>164</v>
      </c>
      <c r="C167" s="23" t="s">
        <v>579</v>
      </c>
      <c r="D167" s="224"/>
      <c r="E167" s="225"/>
      <c r="F167" s="225"/>
      <c r="G167" s="225"/>
      <c r="H167" s="225"/>
      <c r="I167" s="225"/>
      <c r="J167" s="225"/>
      <c r="K167" s="226"/>
      <c r="L167" s="228"/>
    </row>
    <row r="168" spans="1:12" ht="15.95" customHeight="1" thickBot="1" x14ac:dyDescent="0.3">
      <c r="A168" s="231"/>
      <c r="B168" s="117">
        <v>165</v>
      </c>
      <c r="C168" s="23" t="s">
        <v>585</v>
      </c>
      <c r="D168" s="224"/>
      <c r="E168" s="225"/>
      <c r="F168" s="225"/>
      <c r="G168" s="225"/>
      <c r="H168" s="225"/>
      <c r="I168" s="225"/>
      <c r="J168" s="225"/>
      <c r="K168" s="226"/>
      <c r="L168" s="228"/>
    </row>
    <row r="169" spans="1:12" ht="15.95" customHeight="1" thickBot="1" x14ac:dyDescent="0.3">
      <c r="A169" s="231"/>
      <c r="B169" s="117">
        <v>166</v>
      </c>
      <c r="C169" s="23" t="s">
        <v>574</v>
      </c>
      <c r="D169" s="224" t="s">
        <v>660</v>
      </c>
      <c r="E169" s="225"/>
      <c r="F169" s="225"/>
      <c r="G169" s="225"/>
      <c r="H169" s="225"/>
      <c r="I169" s="225"/>
      <c r="J169" s="225"/>
      <c r="K169" s="226"/>
      <c r="L169" s="228"/>
    </row>
    <row r="170" spans="1:12" ht="15.95" customHeight="1" thickBot="1" x14ac:dyDescent="0.3">
      <c r="A170" s="231"/>
      <c r="B170" s="117">
        <v>167</v>
      </c>
      <c r="C170" s="23" t="s">
        <v>580</v>
      </c>
      <c r="D170" s="224"/>
      <c r="E170" s="225"/>
      <c r="F170" s="225"/>
      <c r="G170" s="225"/>
      <c r="H170" s="225"/>
      <c r="I170" s="225"/>
      <c r="J170" s="225"/>
      <c r="K170" s="226"/>
      <c r="L170" s="228"/>
    </row>
    <row r="171" spans="1:12" ht="15.95" customHeight="1" thickBot="1" x14ac:dyDescent="0.3">
      <c r="A171" s="231"/>
      <c r="B171" s="117">
        <v>168</v>
      </c>
      <c r="C171" s="23" t="s">
        <v>586</v>
      </c>
      <c r="D171" s="224"/>
      <c r="E171" s="225"/>
      <c r="F171" s="225"/>
      <c r="G171" s="225"/>
      <c r="H171" s="225"/>
      <c r="I171" s="225"/>
      <c r="J171" s="225"/>
      <c r="K171" s="226"/>
      <c r="L171" s="228"/>
    </row>
    <row r="172" spans="1:12" ht="15.95" customHeight="1" thickBot="1" x14ac:dyDescent="0.3">
      <c r="A172" s="231"/>
      <c r="B172" s="117">
        <v>169</v>
      </c>
      <c r="C172" s="23" t="s">
        <v>575</v>
      </c>
      <c r="D172" s="224" t="s">
        <v>661</v>
      </c>
      <c r="E172" s="225"/>
      <c r="F172" s="225"/>
      <c r="G172" s="225"/>
      <c r="H172" s="225"/>
      <c r="I172" s="225"/>
      <c r="J172" s="225"/>
      <c r="K172" s="226"/>
      <c r="L172" s="228"/>
    </row>
    <row r="173" spans="1:12" ht="15.95" customHeight="1" thickBot="1" x14ac:dyDescent="0.3">
      <c r="A173" s="231"/>
      <c r="B173" s="117">
        <v>170</v>
      </c>
      <c r="C173" s="23" t="s">
        <v>581</v>
      </c>
      <c r="D173" s="224"/>
      <c r="E173" s="225"/>
      <c r="F173" s="225"/>
      <c r="G173" s="225"/>
      <c r="H173" s="225"/>
      <c r="I173" s="225"/>
      <c r="J173" s="225"/>
      <c r="K173" s="226"/>
      <c r="L173" s="228"/>
    </row>
    <row r="174" spans="1:12" ht="15.95" customHeight="1" thickBot="1" x14ac:dyDescent="0.3">
      <c r="A174" s="231"/>
      <c r="B174" s="117">
        <v>171</v>
      </c>
      <c r="C174" s="23" t="s">
        <v>587</v>
      </c>
      <c r="D174" s="224"/>
      <c r="E174" s="225"/>
      <c r="F174" s="225"/>
      <c r="G174" s="225"/>
      <c r="H174" s="225"/>
      <c r="I174" s="225"/>
      <c r="J174" s="225"/>
      <c r="K174" s="226"/>
      <c r="L174" s="228"/>
    </row>
    <row r="175" spans="1:12" ht="15.95" customHeight="1" thickBot="1" x14ac:dyDescent="0.3">
      <c r="A175" s="231"/>
      <c r="B175" s="117">
        <v>172</v>
      </c>
      <c r="C175" s="23" t="s">
        <v>576</v>
      </c>
      <c r="D175" s="224" t="s">
        <v>662</v>
      </c>
      <c r="E175" s="225"/>
      <c r="F175" s="225"/>
      <c r="G175" s="225"/>
      <c r="H175" s="225"/>
      <c r="I175" s="225"/>
      <c r="J175" s="225"/>
      <c r="K175" s="226"/>
      <c r="L175" s="228"/>
    </row>
    <row r="176" spans="1:12" ht="15.95" customHeight="1" thickBot="1" x14ac:dyDescent="0.3">
      <c r="A176" s="231"/>
      <c r="B176" s="117">
        <v>173</v>
      </c>
      <c r="C176" s="23" t="s">
        <v>582</v>
      </c>
      <c r="D176" s="224"/>
      <c r="E176" s="225"/>
      <c r="F176" s="225"/>
      <c r="G176" s="225"/>
      <c r="H176" s="225"/>
      <c r="I176" s="225"/>
      <c r="J176" s="225"/>
      <c r="K176" s="226"/>
      <c r="L176" s="228"/>
    </row>
    <row r="177" spans="1:12" ht="15.95" customHeight="1" thickBot="1" x14ac:dyDescent="0.3">
      <c r="A177" s="231"/>
      <c r="B177" s="117">
        <v>174</v>
      </c>
      <c r="C177" s="23" t="s">
        <v>588</v>
      </c>
      <c r="D177" s="224"/>
      <c r="E177" s="225"/>
      <c r="F177" s="225"/>
      <c r="G177" s="225"/>
      <c r="H177" s="225"/>
      <c r="I177" s="225"/>
      <c r="J177" s="225"/>
      <c r="K177" s="226"/>
      <c r="L177" s="228"/>
    </row>
    <row r="178" spans="1:12" ht="15.95" customHeight="1" thickBot="1" x14ac:dyDescent="0.3">
      <c r="A178" s="231"/>
      <c r="B178" s="117">
        <v>175</v>
      </c>
      <c r="C178" s="23" t="s">
        <v>577</v>
      </c>
      <c r="D178" s="224" t="s">
        <v>663</v>
      </c>
      <c r="E178" s="225"/>
      <c r="F178" s="225"/>
      <c r="G178" s="225"/>
      <c r="H178" s="225"/>
      <c r="I178" s="225"/>
      <c r="J178" s="225"/>
      <c r="K178" s="226"/>
      <c r="L178" s="228"/>
    </row>
    <row r="179" spans="1:12" ht="15.95" customHeight="1" thickBot="1" x14ac:dyDescent="0.3">
      <c r="A179" s="231"/>
      <c r="B179" s="117">
        <v>176</v>
      </c>
      <c r="C179" s="23" t="s">
        <v>583</v>
      </c>
      <c r="D179" s="224"/>
      <c r="E179" s="225"/>
      <c r="F179" s="225"/>
      <c r="G179" s="225"/>
      <c r="H179" s="225"/>
      <c r="I179" s="225"/>
      <c r="J179" s="225"/>
      <c r="K179" s="226"/>
      <c r="L179" s="228"/>
    </row>
    <row r="180" spans="1:12" ht="15.95" customHeight="1" thickBot="1" x14ac:dyDescent="0.3">
      <c r="A180" s="231"/>
      <c r="B180" s="117">
        <v>177</v>
      </c>
      <c r="C180" s="23" t="s">
        <v>589</v>
      </c>
      <c r="D180" s="224"/>
      <c r="E180" s="225"/>
      <c r="F180" s="225"/>
      <c r="G180" s="225"/>
      <c r="H180" s="225"/>
      <c r="I180" s="225"/>
      <c r="J180" s="225"/>
      <c r="K180" s="226"/>
      <c r="L180" s="228"/>
    </row>
    <row r="181" spans="1:12" ht="15.95" customHeight="1" thickBot="1" x14ac:dyDescent="0.3">
      <c r="A181" s="231"/>
      <c r="B181" s="117">
        <v>178</v>
      </c>
      <c r="C181" s="23" t="s">
        <v>671</v>
      </c>
      <c r="D181" s="224" t="s">
        <v>664</v>
      </c>
      <c r="E181" s="225"/>
      <c r="F181" s="225"/>
      <c r="G181" s="225"/>
      <c r="H181" s="225"/>
      <c r="I181" s="225"/>
      <c r="J181" s="225"/>
      <c r="K181" s="226"/>
      <c r="L181" s="228"/>
    </row>
    <row r="182" spans="1:12" ht="15.95" customHeight="1" thickBot="1" x14ac:dyDescent="0.3">
      <c r="A182" s="231"/>
      <c r="B182" s="117">
        <v>179</v>
      </c>
      <c r="C182" s="23" t="s">
        <v>672</v>
      </c>
      <c r="D182" s="224"/>
      <c r="E182" s="225"/>
      <c r="F182" s="225"/>
      <c r="G182" s="225"/>
      <c r="H182" s="225"/>
      <c r="I182" s="225"/>
      <c r="J182" s="225"/>
      <c r="K182" s="226"/>
      <c r="L182" s="228"/>
    </row>
    <row r="183" spans="1:12" ht="15.95" customHeight="1" thickBot="1" x14ac:dyDescent="0.3">
      <c r="A183" s="231"/>
      <c r="B183" s="117">
        <v>180</v>
      </c>
      <c r="C183" s="23" t="s">
        <v>673</v>
      </c>
      <c r="D183" s="224"/>
      <c r="E183" s="225"/>
      <c r="F183" s="225"/>
      <c r="G183" s="225"/>
      <c r="H183" s="225"/>
      <c r="I183" s="225"/>
      <c r="J183" s="225"/>
      <c r="K183" s="226"/>
      <c r="L183" s="228"/>
    </row>
    <row r="184" spans="1:12" ht="15.95" customHeight="1" thickBot="1" x14ac:dyDescent="0.3">
      <c r="A184" s="231"/>
      <c r="B184" s="117">
        <v>181</v>
      </c>
      <c r="C184" s="23" t="s">
        <v>522</v>
      </c>
      <c r="D184" s="224"/>
      <c r="E184" s="225"/>
      <c r="F184" s="225"/>
      <c r="G184" s="225"/>
      <c r="H184" s="225"/>
      <c r="I184" s="225"/>
      <c r="J184" s="225"/>
      <c r="K184" s="226"/>
      <c r="L184" s="228"/>
    </row>
    <row r="185" spans="1:12" ht="15.95" customHeight="1" thickBot="1" x14ac:dyDescent="0.3">
      <c r="A185" s="231"/>
      <c r="B185" s="117">
        <v>182</v>
      </c>
      <c r="C185" s="23" t="s">
        <v>523</v>
      </c>
      <c r="D185" s="224"/>
      <c r="E185" s="225"/>
      <c r="F185" s="225"/>
      <c r="G185" s="225"/>
      <c r="H185" s="225"/>
      <c r="I185" s="225"/>
      <c r="J185" s="225"/>
      <c r="K185" s="226"/>
      <c r="L185" s="228"/>
    </row>
    <row r="186" spans="1:12" ht="15.95" customHeight="1" thickBot="1" x14ac:dyDescent="0.3">
      <c r="A186" s="231"/>
      <c r="B186" s="117">
        <v>183</v>
      </c>
      <c r="C186" s="23" t="s">
        <v>590</v>
      </c>
      <c r="D186" s="224" t="s">
        <v>658</v>
      </c>
      <c r="E186" s="225"/>
      <c r="F186" s="225"/>
      <c r="G186" s="225"/>
      <c r="H186" s="225"/>
      <c r="I186" s="225"/>
      <c r="J186" s="225"/>
      <c r="K186" s="226"/>
      <c r="L186" s="228"/>
    </row>
    <row r="187" spans="1:12" ht="15.95" customHeight="1" thickBot="1" x14ac:dyDescent="0.3">
      <c r="A187" s="231"/>
      <c r="B187" s="117">
        <v>184</v>
      </c>
      <c r="C187" s="23" t="s">
        <v>596</v>
      </c>
      <c r="D187" s="224"/>
      <c r="E187" s="225"/>
      <c r="F187" s="225"/>
      <c r="G187" s="225"/>
      <c r="H187" s="225"/>
      <c r="I187" s="225"/>
      <c r="J187" s="225"/>
      <c r="K187" s="226"/>
      <c r="L187" s="228"/>
    </row>
    <row r="188" spans="1:12" ht="15.95" customHeight="1" thickBot="1" x14ac:dyDescent="0.3">
      <c r="A188" s="231"/>
      <c r="B188" s="117">
        <v>185</v>
      </c>
      <c r="C188" s="23" t="s">
        <v>602</v>
      </c>
      <c r="D188" s="224"/>
      <c r="E188" s="225"/>
      <c r="F188" s="225"/>
      <c r="G188" s="225"/>
      <c r="H188" s="225"/>
      <c r="I188" s="225"/>
      <c r="J188" s="225"/>
      <c r="K188" s="226"/>
      <c r="L188" s="228"/>
    </row>
    <row r="189" spans="1:12" ht="15.95" customHeight="1" thickBot="1" x14ac:dyDescent="0.3">
      <c r="A189" s="231"/>
      <c r="B189" s="117">
        <v>186</v>
      </c>
      <c r="C189" s="23" t="s">
        <v>591</v>
      </c>
      <c r="D189" s="224" t="s">
        <v>659</v>
      </c>
      <c r="E189" s="225"/>
      <c r="F189" s="225"/>
      <c r="G189" s="225"/>
      <c r="H189" s="225"/>
      <c r="I189" s="225"/>
      <c r="J189" s="225"/>
      <c r="K189" s="226"/>
      <c r="L189" s="228"/>
    </row>
    <row r="190" spans="1:12" ht="15.95" customHeight="1" thickBot="1" x14ac:dyDescent="0.3">
      <c r="A190" s="231"/>
      <c r="B190" s="117">
        <v>187</v>
      </c>
      <c r="C190" s="23" t="s">
        <v>597</v>
      </c>
      <c r="D190" s="224"/>
      <c r="E190" s="225"/>
      <c r="F190" s="225"/>
      <c r="G190" s="225"/>
      <c r="H190" s="225"/>
      <c r="I190" s="225"/>
      <c r="J190" s="225"/>
      <c r="K190" s="226"/>
      <c r="L190" s="228"/>
    </row>
    <row r="191" spans="1:12" ht="15.95" customHeight="1" thickBot="1" x14ac:dyDescent="0.3">
      <c r="A191" s="231"/>
      <c r="B191" s="117">
        <v>188</v>
      </c>
      <c r="C191" s="23" t="s">
        <v>603</v>
      </c>
      <c r="D191" s="224"/>
      <c r="E191" s="225"/>
      <c r="F191" s="225"/>
      <c r="G191" s="225"/>
      <c r="H191" s="225"/>
      <c r="I191" s="225"/>
      <c r="J191" s="225"/>
      <c r="K191" s="226"/>
      <c r="L191" s="228"/>
    </row>
    <row r="192" spans="1:12" ht="15.95" customHeight="1" thickBot="1" x14ac:dyDescent="0.3">
      <c r="A192" s="231"/>
      <c r="B192" s="117">
        <v>189</v>
      </c>
      <c r="C192" s="23" t="s">
        <v>592</v>
      </c>
      <c r="D192" s="224" t="s">
        <v>660</v>
      </c>
      <c r="E192" s="225"/>
      <c r="F192" s="225"/>
      <c r="G192" s="225"/>
      <c r="H192" s="225"/>
      <c r="I192" s="225"/>
      <c r="J192" s="225"/>
      <c r="K192" s="226"/>
      <c r="L192" s="228"/>
    </row>
    <row r="193" spans="1:12" ht="15.95" customHeight="1" thickBot="1" x14ac:dyDescent="0.3">
      <c r="A193" s="231"/>
      <c r="B193" s="117">
        <v>190</v>
      </c>
      <c r="C193" s="23" t="s">
        <v>598</v>
      </c>
      <c r="D193" s="224"/>
      <c r="E193" s="225"/>
      <c r="F193" s="225"/>
      <c r="G193" s="225"/>
      <c r="H193" s="225"/>
      <c r="I193" s="225"/>
      <c r="J193" s="225"/>
      <c r="K193" s="226"/>
      <c r="L193" s="228"/>
    </row>
    <row r="194" spans="1:12" ht="15.95" customHeight="1" thickBot="1" x14ac:dyDescent="0.3">
      <c r="A194" s="231"/>
      <c r="B194" s="117">
        <v>191</v>
      </c>
      <c r="C194" s="23" t="s">
        <v>604</v>
      </c>
      <c r="D194" s="224"/>
      <c r="E194" s="225"/>
      <c r="F194" s="225"/>
      <c r="G194" s="225"/>
      <c r="H194" s="225"/>
      <c r="I194" s="225"/>
      <c r="J194" s="225"/>
      <c r="K194" s="226"/>
      <c r="L194" s="228"/>
    </row>
    <row r="195" spans="1:12" ht="15.95" customHeight="1" thickBot="1" x14ac:dyDescent="0.3">
      <c r="A195" s="231"/>
      <c r="B195" s="117">
        <v>192</v>
      </c>
      <c r="C195" s="23" t="s">
        <v>593</v>
      </c>
      <c r="D195" s="224" t="s">
        <v>661</v>
      </c>
      <c r="E195" s="225"/>
      <c r="F195" s="225"/>
      <c r="G195" s="225"/>
      <c r="H195" s="225"/>
      <c r="I195" s="225"/>
      <c r="J195" s="225"/>
      <c r="K195" s="226"/>
      <c r="L195" s="228"/>
    </row>
    <row r="196" spans="1:12" ht="15.95" customHeight="1" thickBot="1" x14ac:dyDescent="0.3">
      <c r="A196" s="231"/>
      <c r="B196" s="117">
        <v>193</v>
      </c>
      <c r="C196" s="23" t="s">
        <v>599</v>
      </c>
      <c r="D196" s="224"/>
      <c r="E196" s="225"/>
      <c r="F196" s="225"/>
      <c r="G196" s="225"/>
      <c r="H196" s="225"/>
      <c r="I196" s="225"/>
      <c r="J196" s="225"/>
      <c r="K196" s="226"/>
      <c r="L196" s="228"/>
    </row>
    <row r="197" spans="1:12" ht="15.95" customHeight="1" thickBot="1" x14ac:dyDescent="0.3">
      <c r="A197" s="231"/>
      <c r="B197" s="117">
        <v>194</v>
      </c>
      <c r="C197" s="23" t="s">
        <v>605</v>
      </c>
      <c r="D197" s="224"/>
      <c r="E197" s="225"/>
      <c r="F197" s="225"/>
      <c r="G197" s="225"/>
      <c r="H197" s="225"/>
      <c r="I197" s="225"/>
      <c r="J197" s="225"/>
      <c r="K197" s="226"/>
      <c r="L197" s="228"/>
    </row>
    <row r="198" spans="1:12" ht="15.95" customHeight="1" thickBot="1" x14ac:dyDescent="0.3">
      <c r="A198" s="231"/>
      <c r="B198" s="117">
        <v>195</v>
      </c>
      <c r="C198" s="23" t="s">
        <v>594</v>
      </c>
      <c r="D198" s="224" t="s">
        <v>662</v>
      </c>
      <c r="E198" s="225"/>
      <c r="F198" s="225"/>
      <c r="G198" s="225"/>
      <c r="H198" s="225"/>
      <c r="I198" s="225"/>
      <c r="J198" s="225"/>
      <c r="K198" s="226"/>
      <c r="L198" s="228"/>
    </row>
    <row r="199" spans="1:12" ht="15.95" customHeight="1" thickBot="1" x14ac:dyDescent="0.3">
      <c r="A199" s="231"/>
      <c r="B199" s="117">
        <v>196</v>
      </c>
      <c r="C199" s="23" t="s">
        <v>600</v>
      </c>
      <c r="D199" s="224"/>
      <c r="E199" s="225"/>
      <c r="F199" s="225"/>
      <c r="G199" s="225"/>
      <c r="H199" s="225"/>
      <c r="I199" s="225"/>
      <c r="J199" s="225"/>
      <c r="K199" s="226"/>
      <c r="L199" s="228"/>
    </row>
    <row r="200" spans="1:12" ht="15.95" customHeight="1" thickBot="1" x14ac:dyDescent="0.3">
      <c r="A200" s="231"/>
      <c r="B200" s="117">
        <v>197</v>
      </c>
      <c r="C200" s="23" t="s">
        <v>606</v>
      </c>
      <c r="D200" s="224"/>
      <c r="E200" s="225"/>
      <c r="F200" s="225"/>
      <c r="G200" s="225"/>
      <c r="H200" s="225"/>
      <c r="I200" s="225"/>
      <c r="J200" s="225"/>
      <c r="K200" s="226"/>
      <c r="L200" s="228"/>
    </row>
    <row r="201" spans="1:12" ht="15.95" customHeight="1" thickBot="1" x14ac:dyDescent="0.3">
      <c r="A201" s="231"/>
      <c r="B201" s="117">
        <v>198</v>
      </c>
      <c r="C201" s="23" t="s">
        <v>595</v>
      </c>
      <c r="D201" s="224" t="s">
        <v>663</v>
      </c>
      <c r="E201" s="225"/>
      <c r="F201" s="225"/>
      <c r="G201" s="225"/>
      <c r="H201" s="225"/>
      <c r="I201" s="225"/>
      <c r="J201" s="225"/>
      <c r="K201" s="226"/>
      <c r="L201" s="228"/>
    </row>
    <row r="202" spans="1:12" ht="15.95" customHeight="1" thickBot="1" x14ac:dyDescent="0.3">
      <c r="A202" s="231"/>
      <c r="B202" s="117">
        <v>199</v>
      </c>
      <c r="C202" s="23" t="s">
        <v>601</v>
      </c>
      <c r="D202" s="224"/>
      <c r="E202" s="225"/>
      <c r="F202" s="225"/>
      <c r="G202" s="225"/>
      <c r="H202" s="225"/>
      <c r="I202" s="225"/>
      <c r="J202" s="225"/>
      <c r="K202" s="226"/>
      <c r="L202" s="228"/>
    </row>
    <row r="203" spans="1:12" ht="15.95" customHeight="1" thickBot="1" x14ac:dyDescent="0.3">
      <c r="A203" s="231"/>
      <c r="B203" s="117">
        <v>200</v>
      </c>
      <c r="C203" s="23" t="s">
        <v>607</v>
      </c>
      <c r="D203" s="224"/>
      <c r="E203" s="225"/>
      <c r="F203" s="225"/>
      <c r="G203" s="225"/>
      <c r="H203" s="225"/>
      <c r="I203" s="225"/>
      <c r="J203" s="225"/>
      <c r="K203" s="226"/>
      <c r="L203" s="228"/>
    </row>
    <row r="204" spans="1:12" ht="15.95" customHeight="1" thickBot="1" x14ac:dyDescent="0.3">
      <c r="A204" s="231"/>
      <c r="B204" s="117">
        <v>201</v>
      </c>
      <c r="C204" s="23" t="s">
        <v>524</v>
      </c>
      <c r="D204" s="224"/>
      <c r="E204" s="225"/>
      <c r="F204" s="225"/>
      <c r="G204" s="225"/>
      <c r="H204" s="225"/>
      <c r="I204" s="225"/>
      <c r="J204" s="225"/>
      <c r="K204" s="226"/>
      <c r="L204" s="228"/>
    </row>
    <row r="205" spans="1:12" ht="15.95" customHeight="1" thickBot="1" x14ac:dyDescent="0.3">
      <c r="A205" s="231"/>
      <c r="B205" s="117">
        <v>202</v>
      </c>
      <c r="C205" s="23" t="s">
        <v>525</v>
      </c>
      <c r="D205" s="224"/>
      <c r="E205" s="225"/>
      <c r="F205" s="225"/>
      <c r="G205" s="225"/>
      <c r="H205" s="225"/>
      <c r="I205" s="225"/>
      <c r="J205" s="225"/>
      <c r="K205" s="226"/>
      <c r="L205" s="228"/>
    </row>
    <row r="206" spans="1:12" ht="15.95" customHeight="1" thickBot="1" x14ac:dyDescent="0.3">
      <c r="A206" s="231"/>
      <c r="B206" s="117">
        <v>203</v>
      </c>
      <c r="C206" s="23" t="s">
        <v>608</v>
      </c>
      <c r="D206" s="224" t="s">
        <v>658</v>
      </c>
      <c r="E206" s="225"/>
      <c r="F206" s="225"/>
      <c r="G206" s="225"/>
      <c r="H206" s="225"/>
      <c r="I206" s="225"/>
      <c r="J206" s="225"/>
      <c r="K206" s="226"/>
      <c r="L206" s="228"/>
    </row>
    <row r="207" spans="1:12" ht="15.95" customHeight="1" thickBot="1" x14ac:dyDescent="0.3">
      <c r="A207" s="231"/>
      <c r="B207" s="117">
        <v>204</v>
      </c>
      <c r="C207" s="23" t="s">
        <v>614</v>
      </c>
      <c r="D207" s="224"/>
      <c r="E207" s="225"/>
      <c r="F207" s="225"/>
      <c r="G207" s="225"/>
      <c r="H207" s="225"/>
      <c r="I207" s="225"/>
      <c r="J207" s="225"/>
      <c r="K207" s="226"/>
      <c r="L207" s="228"/>
    </row>
    <row r="208" spans="1:12" ht="15.95" customHeight="1" thickBot="1" x14ac:dyDescent="0.3">
      <c r="A208" s="231"/>
      <c r="B208" s="117">
        <v>205</v>
      </c>
      <c r="C208" s="23" t="s">
        <v>620</v>
      </c>
      <c r="D208" s="224"/>
      <c r="E208" s="225"/>
      <c r="F208" s="225"/>
      <c r="G208" s="225"/>
      <c r="H208" s="225"/>
      <c r="I208" s="225"/>
      <c r="J208" s="225"/>
      <c r="K208" s="226"/>
      <c r="L208" s="228"/>
    </row>
    <row r="209" spans="1:12" ht="15.95" customHeight="1" thickBot="1" x14ac:dyDescent="0.3">
      <c r="A209" s="231"/>
      <c r="B209" s="117">
        <v>206</v>
      </c>
      <c r="C209" s="23" t="s">
        <v>609</v>
      </c>
      <c r="D209" s="224" t="s">
        <v>659</v>
      </c>
      <c r="E209" s="225"/>
      <c r="F209" s="225"/>
      <c r="G209" s="225"/>
      <c r="H209" s="225"/>
      <c r="I209" s="225"/>
      <c r="J209" s="225"/>
      <c r="K209" s="226"/>
      <c r="L209" s="228"/>
    </row>
    <row r="210" spans="1:12" ht="15.95" customHeight="1" thickBot="1" x14ac:dyDescent="0.3">
      <c r="A210" s="231"/>
      <c r="B210" s="117">
        <v>207</v>
      </c>
      <c r="C210" s="23" t="s">
        <v>615</v>
      </c>
      <c r="D210" s="224"/>
      <c r="E210" s="225"/>
      <c r="F210" s="225"/>
      <c r="G210" s="225"/>
      <c r="H210" s="225"/>
      <c r="I210" s="225"/>
      <c r="J210" s="225"/>
      <c r="K210" s="226"/>
      <c r="L210" s="228"/>
    </row>
    <row r="211" spans="1:12" ht="15.95" customHeight="1" thickBot="1" x14ac:dyDescent="0.3">
      <c r="A211" s="231"/>
      <c r="B211" s="117">
        <v>208</v>
      </c>
      <c r="C211" s="23" t="s">
        <v>621</v>
      </c>
      <c r="D211" s="224"/>
      <c r="E211" s="225"/>
      <c r="F211" s="225"/>
      <c r="G211" s="225"/>
      <c r="H211" s="225"/>
      <c r="I211" s="225"/>
      <c r="J211" s="225"/>
      <c r="K211" s="226"/>
      <c r="L211" s="228"/>
    </row>
    <row r="212" spans="1:12" ht="15.95" customHeight="1" thickBot="1" x14ac:dyDescent="0.3">
      <c r="A212" s="231"/>
      <c r="B212" s="117">
        <v>209</v>
      </c>
      <c r="C212" s="23" t="s">
        <v>610</v>
      </c>
      <c r="D212" s="224" t="s">
        <v>660</v>
      </c>
      <c r="E212" s="225"/>
      <c r="F212" s="225"/>
      <c r="G212" s="225"/>
      <c r="H212" s="225"/>
      <c r="I212" s="225"/>
      <c r="J212" s="225"/>
      <c r="K212" s="226"/>
      <c r="L212" s="228"/>
    </row>
    <row r="213" spans="1:12" ht="15.95" customHeight="1" thickBot="1" x14ac:dyDescent="0.3">
      <c r="A213" s="231"/>
      <c r="B213" s="117">
        <v>210</v>
      </c>
      <c r="C213" s="23" t="s">
        <v>616</v>
      </c>
      <c r="D213" s="224"/>
      <c r="E213" s="225"/>
      <c r="F213" s="225"/>
      <c r="G213" s="225"/>
      <c r="H213" s="225"/>
      <c r="I213" s="225"/>
      <c r="J213" s="225"/>
      <c r="K213" s="226"/>
      <c r="L213" s="228"/>
    </row>
    <row r="214" spans="1:12" ht="15.95" customHeight="1" thickBot="1" x14ac:dyDescent="0.3">
      <c r="A214" s="231"/>
      <c r="B214" s="117">
        <v>211</v>
      </c>
      <c r="C214" s="23" t="s">
        <v>622</v>
      </c>
      <c r="D214" s="224"/>
      <c r="E214" s="225"/>
      <c r="F214" s="225"/>
      <c r="G214" s="225"/>
      <c r="H214" s="225"/>
      <c r="I214" s="225"/>
      <c r="J214" s="225"/>
      <c r="K214" s="226"/>
      <c r="L214" s="228"/>
    </row>
    <row r="215" spans="1:12" ht="15.95" customHeight="1" thickBot="1" x14ac:dyDescent="0.3">
      <c r="A215" s="231"/>
      <c r="B215" s="117">
        <v>212</v>
      </c>
      <c r="C215" s="23" t="s">
        <v>611</v>
      </c>
      <c r="D215" s="224" t="s">
        <v>661</v>
      </c>
      <c r="E215" s="225"/>
      <c r="F215" s="225"/>
      <c r="G215" s="225"/>
      <c r="H215" s="225"/>
      <c r="I215" s="225"/>
      <c r="J215" s="225"/>
      <c r="K215" s="226"/>
      <c r="L215" s="228"/>
    </row>
    <row r="216" spans="1:12" ht="15.95" customHeight="1" thickBot="1" x14ac:dyDescent="0.3">
      <c r="A216" s="231"/>
      <c r="B216" s="117">
        <v>213</v>
      </c>
      <c r="C216" s="23" t="s">
        <v>617</v>
      </c>
      <c r="D216" s="224"/>
      <c r="E216" s="225"/>
      <c r="F216" s="225"/>
      <c r="G216" s="225"/>
      <c r="H216" s="225"/>
      <c r="I216" s="225"/>
      <c r="J216" s="225"/>
      <c r="K216" s="226"/>
      <c r="L216" s="228"/>
    </row>
    <row r="217" spans="1:12" ht="15.95" customHeight="1" thickBot="1" x14ac:dyDescent="0.3">
      <c r="A217" s="231"/>
      <c r="B217" s="117">
        <v>214</v>
      </c>
      <c r="C217" s="23" t="s">
        <v>623</v>
      </c>
      <c r="D217" s="224"/>
      <c r="E217" s="225"/>
      <c r="F217" s="225"/>
      <c r="G217" s="225"/>
      <c r="H217" s="225"/>
      <c r="I217" s="225"/>
      <c r="J217" s="225"/>
      <c r="K217" s="226"/>
      <c r="L217" s="228"/>
    </row>
    <row r="218" spans="1:12" ht="15.95" customHeight="1" thickBot="1" x14ac:dyDescent="0.3">
      <c r="A218" s="231"/>
      <c r="B218" s="117">
        <v>215</v>
      </c>
      <c r="C218" s="23" t="s">
        <v>612</v>
      </c>
      <c r="D218" s="224" t="s">
        <v>662</v>
      </c>
      <c r="E218" s="225"/>
      <c r="F218" s="225"/>
      <c r="G218" s="225"/>
      <c r="H218" s="225"/>
      <c r="I218" s="225"/>
      <c r="J218" s="225"/>
      <c r="K218" s="226"/>
      <c r="L218" s="228"/>
    </row>
    <row r="219" spans="1:12" ht="15.95" customHeight="1" thickBot="1" x14ac:dyDescent="0.3">
      <c r="A219" s="231"/>
      <c r="B219" s="117">
        <v>216</v>
      </c>
      <c r="C219" s="23" t="s">
        <v>618</v>
      </c>
      <c r="D219" s="224"/>
      <c r="E219" s="225"/>
      <c r="F219" s="225"/>
      <c r="G219" s="225"/>
      <c r="H219" s="225"/>
      <c r="I219" s="225"/>
      <c r="J219" s="225"/>
      <c r="K219" s="226"/>
      <c r="L219" s="228"/>
    </row>
    <row r="220" spans="1:12" ht="15.95" customHeight="1" thickBot="1" x14ac:dyDescent="0.3">
      <c r="A220" s="231"/>
      <c r="B220" s="117">
        <v>217</v>
      </c>
      <c r="C220" s="23" t="s">
        <v>624</v>
      </c>
      <c r="D220" s="224"/>
      <c r="E220" s="225"/>
      <c r="F220" s="225"/>
      <c r="G220" s="225"/>
      <c r="H220" s="225"/>
      <c r="I220" s="225"/>
      <c r="J220" s="225"/>
      <c r="K220" s="226"/>
      <c r="L220" s="228"/>
    </row>
    <row r="221" spans="1:12" ht="15.95" customHeight="1" thickBot="1" x14ac:dyDescent="0.3">
      <c r="A221" s="231"/>
      <c r="B221" s="117">
        <v>218</v>
      </c>
      <c r="C221" s="23" t="s">
        <v>613</v>
      </c>
      <c r="D221" s="224" t="s">
        <v>663</v>
      </c>
      <c r="E221" s="225"/>
      <c r="F221" s="225"/>
      <c r="G221" s="225"/>
      <c r="H221" s="225"/>
      <c r="I221" s="225"/>
      <c r="J221" s="225"/>
      <c r="K221" s="226"/>
      <c r="L221" s="228"/>
    </row>
    <row r="222" spans="1:12" ht="15.95" customHeight="1" thickBot="1" x14ac:dyDescent="0.3">
      <c r="A222" s="231"/>
      <c r="B222" s="117">
        <v>219</v>
      </c>
      <c r="C222" s="23" t="s">
        <v>619</v>
      </c>
      <c r="D222" s="224"/>
      <c r="E222" s="225"/>
      <c r="F222" s="225"/>
      <c r="G222" s="225"/>
      <c r="H222" s="225"/>
      <c r="I222" s="225"/>
      <c r="J222" s="225"/>
      <c r="K222" s="226"/>
      <c r="L222" s="228"/>
    </row>
    <row r="223" spans="1:12" ht="15.95" customHeight="1" thickBot="1" x14ac:dyDescent="0.3">
      <c r="A223" s="231"/>
      <c r="B223" s="117">
        <v>220</v>
      </c>
      <c r="C223" s="23" t="s">
        <v>625</v>
      </c>
      <c r="D223" s="224"/>
      <c r="E223" s="225"/>
      <c r="F223" s="225"/>
      <c r="G223" s="225"/>
      <c r="H223" s="225"/>
      <c r="I223" s="225"/>
      <c r="J223" s="225"/>
      <c r="K223" s="226"/>
      <c r="L223" s="228"/>
    </row>
    <row r="224" spans="1:12" ht="15.95" customHeight="1" thickBot="1" x14ac:dyDescent="0.3">
      <c r="A224" s="231"/>
      <c r="B224" s="117">
        <v>221</v>
      </c>
      <c r="C224" s="23" t="s">
        <v>526</v>
      </c>
      <c r="D224" s="224"/>
      <c r="E224" s="225"/>
      <c r="F224" s="225"/>
      <c r="G224" s="225"/>
      <c r="H224" s="225"/>
      <c r="I224" s="225"/>
      <c r="J224" s="225"/>
      <c r="K224" s="226"/>
      <c r="L224" s="228"/>
    </row>
    <row r="225" spans="1:12" ht="15.95" customHeight="1" thickBot="1" x14ac:dyDescent="0.3">
      <c r="A225" s="231"/>
      <c r="B225" s="117">
        <v>222</v>
      </c>
      <c r="C225" s="23" t="s">
        <v>527</v>
      </c>
      <c r="D225" s="224"/>
      <c r="E225" s="225"/>
      <c r="F225" s="225"/>
      <c r="G225" s="225"/>
      <c r="H225" s="225"/>
      <c r="I225" s="225"/>
      <c r="J225" s="225"/>
      <c r="K225" s="226"/>
      <c r="L225" s="228"/>
    </row>
    <row r="226" spans="1:12" ht="15.95" customHeight="1" thickBot="1" x14ac:dyDescent="0.3">
      <c r="A226" s="231"/>
      <c r="B226" s="117">
        <v>223</v>
      </c>
      <c r="C226" s="23" t="s">
        <v>626</v>
      </c>
      <c r="D226" s="224" t="s">
        <v>658</v>
      </c>
      <c r="E226" s="225"/>
      <c r="F226" s="225"/>
      <c r="G226" s="225"/>
      <c r="H226" s="225"/>
      <c r="I226" s="225"/>
      <c r="J226" s="225"/>
      <c r="K226" s="226"/>
      <c r="L226" s="228"/>
    </row>
    <row r="227" spans="1:12" ht="15.95" customHeight="1" thickBot="1" x14ac:dyDescent="0.3">
      <c r="A227" s="231"/>
      <c r="B227" s="117">
        <v>224</v>
      </c>
      <c r="C227" s="23" t="s">
        <v>632</v>
      </c>
      <c r="D227" s="224"/>
      <c r="E227" s="225"/>
      <c r="F227" s="225"/>
      <c r="G227" s="225"/>
      <c r="H227" s="225"/>
      <c r="I227" s="225"/>
      <c r="J227" s="225"/>
      <c r="K227" s="226"/>
      <c r="L227" s="228"/>
    </row>
    <row r="228" spans="1:12" ht="15.95" customHeight="1" thickBot="1" x14ac:dyDescent="0.3">
      <c r="A228" s="231"/>
      <c r="B228" s="117">
        <v>225</v>
      </c>
      <c r="C228" s="23" t="s">
        <v>638</v>
      </c>
      <c r="D228" s="224"/>
      <c r="E228" s="225"/>
      <c r="F228" s="225"/>
      <c r="G228" s="225"/>
      <c r="H228" s="225"/>
      <c r="I228" s="225"/>
      <c r="J228" s="225"/>
      <c r="K228" s="226"/>
      <c r="L228" s="228"/>
    </row>
    <row r="229" spans="1:12" ht="15.95" customHeight="1" thickBot="1" x14ac:dyDescent="0.3">
      <c r="A229" s="231"/>
      <c r="B229" s="117">
        <v>226</v>
      </c>
      <c r="C229" s="23" t="s">
        <v>627</v>
      </c>
      <c r="D229" s="224" t="s">
        <v>659</v>
      </c>
      <c r="E229" s="225"/>
      <c r="F229" s="225"/>
      <c r="G229" s="225"/>
      <c r="H229" s="225"/>
      <c r="I229" s="225"/>
      <c r="J229" s="225"/>
      <c r="K229" s="226"/>
      <c r="L229" s="228"/>
    </row>
    <row r="230" spans="1:12" ht="15.95" customHeight="1" thickBot="1" x14ac:dyDescent="0.3">
      <c r="A230" s="231"/>
      <c r="B230" s="117">
        <v>227</v>
      </c>
      <c r="C230" s="23" t="s">
        <v>633</v>
      </c>
      <c r="D230" s="224"/>
      <c r="E230" s="225"/>
      <c r="F230" s="225"/>
      <c r="G230" s="225"/>
      <c r="H230" s="225"/>
      <c r="I230" s="225"/>
      <c r="J230" s="225"/>
      <c r="K230" s="226"/>
      <c r="L230" s="228"/>
    </row>
    <row r="231" spans="1:12" ht="15.95" customHeight="1" thickBot="1" x14ac:dyDescent="0.3">
      <c r="A231" s="231"/>
      <c r="B231" s="117">
        <v>228</v>
      </c>
      <c r="C231" s="23" t="s">
        <v>639</v>
      </c>
      <c r="D231" s="224"/>
      <c r="E231" s="225"/>
      <c r="F231" s="225"/>
      <c r="G231" s="225"/>
      <c r="H231" s="225"/>
      <c r="I231" s="225"/>
      <c r="J231" s="225"/>
      <c r="K231" s="226"/>
      <c r="L231" s="228"/>
    </row>
    <row r="232" spans="1:12" ht="15.95" customHeight="1" thickBot="1" x14ac:dyDescent="0.3">
      <c r="A232" s="231"/>
      <c r="B232" s="117">
        <v>229</v>
      </c>
      <c r="C232" s="23" t="s">
        <v>628</v>
      </c>
      <c r="D232" s="224" t="s">
        <v>660</v>
      </c>
      <c r="E232" s="225"/>
      <c r="F232" s="225"/>
      <c r="G232" s="225"/>
      <c r="H232" s="225"/>
      <c r="I232" s="225"/>
      <c r="J232" s="225"/>
      <c r="K232" s="226"/>
      <c r="L232" s="228"/>
    </row>
    <row r="233" spans="1:12" ht="15.95" customHeight="1" thickBot="1" x14ac:dyDescent="0.3">
      <c r="A233" s="231"/>
      <c r="B233" s="117">
        <v>230</v>
      </c>
      <c r="C233" s="23" t="s">
        <v>634</v>
      </c>
      <c r="D233" s="224"/>
      <c r="E233" s="225"/>
      <c r="F233" s="225"/>
      <c r="G233" s="225"/>
      <c r="H233" s="225"/>
      <c r="I233" s="225"/>
      <c r="J233" s="225"/>
      <c r="K233" s="226"/>
      <c r="L233" s="228"/>
    </row>
    <row r="234" spans="1:12" ht="15.95" customHeight="1" thickBot="1" x14ac:dyDescent="0.3">
      <c r="A234" s="231"/>
      <c r="B234" s="117">
        <v>231</v>
      </c>
      <c r="C234" s="23" t="s">
        <v>640</v>
      </c>
      <c r="D234" s="224"/>
      <c r="E234" s="225"/>
      <c r="F234" s="225"/>
      <c r="G234" s="225"/>
      <c r="H234" s="225"/>
      <c r="I234" s="225"/>
      <c r="J234" s="225"/>
      <c r="K234" s="226"/>
      <c r="L234" s="228"/>
    </row>
    <row r="235" spans="1:12" ht="15.95" customHeight="1" thickBot="1" x14ac:dyDescent="0.3">
      <c r="A235" s="231"/>
      <c r="B235" s="117">
        <v>232</v>
      </c>
      <c r="C235" s="23" t="s">
        <v>629</v>
      </c>
      <c r="D235" s="224" t="s">
        <v>661</v>
      </c>
      <c r="E235" s="225"/>
      <c r="F235" s="225"/>
      <c r="G235" s="225"/>
      <c r="H235" s="225"/>
      <c r="I235" s="225"/>
      <c r="J235" s="225"/>
      <c r="K235" s="226"/>
      <c r="L235" s="228"/>
    </row>
    <row r="236" spans="1:12" ht="15.95" customHeight="1" thickBot="1" x14ac:dyDescent="0.3">
      <c r="A236" s="231"/>
      <c r="B236" s="117">
        <v>233</v>
      </c>
      <c r="C236" s="23" t="s">
        <v>635</v>
      </c>
      <c r="D236" s="224"/>
      <c r="E236" s="225"/>
      <c r="F236" s="225"/>
      <c r="G236" s="225"/>
      <c r="H236" s="225"/>
      <c r="I236" s="225"/>
      <c r="J236" s="225"/>
      <c r="K236" s="226"/>
      <c r="L236" s="228"/>
    </row>
    <row r="237" spans="1:12" ht="15.95" customHeight="1" thickBot="1" x14ac:dyDescent="0.3">
      <c r="A237" s="231"/>
      <c r="B237" s="117">
        <v>234</v>
      </c>
      <c r="C237" s="23" t="s">
        <v>641</v>
      </c>
      <c r="D237" s="224"/>
      <c r="E237" s="225"/>
      <c r="F237" s="225"/>
      <c r="G237" s="225"/>
      <c r="H237" s="225"/>
      <c r="I237" s="225"/>
      <c r="J237" s="225"/>
      <c r="K237" s="226"/>
      <c r="L237" s="228"/>
    </row>
    <row r="238" spans="1:12" ht="15.95" customHeight="1" thickBot="1" x14ac:dyDescent="0.3">
      <c r="A238" s="231"/>
      <c r="B238" s="117">
        <v>235</v>
      </c>
      <c r="C238" s="23" t="s">
        <v>630</v>
      </c>
      <c r="D238" s="224" t="s">
        <v>662</v>
      </c>
      <c r="E238" s="225"/>
      <c r="F238" s="225"/>
      <c r="G238" s="225"/>
      <c r="H238" s="225"/>
      <c r="I238" s="225"/>
      <c r="J238" s="225"/>
      <c r="K238" s="226"/>
      <c r="L238" s="228"/>
    </row>
    <row r="239" spans="1:12" ht="15.95" customHeight="1" thickBot="1" x14ac:dyDescent="0.3">
      <c r="A239" s="231"/>
      <c r="B239" s="117">
        <v>236</v>
      </c>
      <c r="C239" s="23" t="s">
        <v>636</v>
      </c>
      <c r="D239" s="224"/>
      <c r="E239" s="225"/>
      <c r="F239" s="225"/>
      <c r="G239" s="225"/>
      <c r="H239" s="225"/>
      <c r="I239" s="225"/>
      <c r="J239" s="225"/>
      <c r="K239" s="226"/>
      <c r="L239" s="228"/>
    </row>
    <row r="240" spans="1:12" ht="15.95" customHeight="1" thickBot="1" x14ac:dyDescent="0.3">
      <c r="A240" s="231"/>
      <c r="B240" s="117">
        <v>237</v>
      </c>
      <c r="C240" s="23" t="s">
        <v>642</v>
      </c>
      <c r="D240" s="224"/>
      <c r="E240" s="225"/>
      <c r="F240" s="225"/>
      <c r="G240" s="225"/>
      <c r="H240" s="225"/>
      <c r="I240" s="225"/>
      <c r="J240" s="225"/>
      <c r="K240" s="226"/>
      <c r="L240" s="228"/>
    </row>
    <row r="241" spans="1:12" ht="15.95" customHeight="1" thickBot="1" x14ac:dyDescent="0.3">
      <c r="A241" s="231"/>
      <c r="B241" s="117">
        <v>238</v>
      </c>
      <c r="C241" s="23" t="s">
        <v>631</v>
      </c>
      <c r="D241" s="224" t="s">
        <v>663</v>
      </c>
      <c r="E241" s="225"/>
      <c r="F241" s="225"/>
      <c r="G241" s="225"/>
      <c r="H241" s="225"/>
      <c r="I241" s="225"/>
      <c r="J241" s="225"/>
      <c r="K241" s="226"/>
      <c r="L241" s="228"/>
    </row>
    <row r="242" spans="1:12" ht="15.95" customHeight="1" thickBot="1" x14ac:dyDescent="0.3">
      <c r="A242" s="231"/>
      <c r="B242" s="117">
        <v>239</v>
      </c>
      <c r="C242" s="23" t="s">
        <v>637</v>
      </c>
      <c r="D242" s="224"/>
      <c r="E242" s="225"/>
      <c r="F242" s="225"/>
      <c r="G242" s="225"/>
      <c r="H242" s="225"/>
      <c r="I242" s="225"/>
      <c r="J242" s="225"/>
      <c r="K242" s="226"/>
      <c r="L242" s="228"/>
    </row>
    <row r="243" spans="1:12" ht="15.95" customHeight="1" thickBot="1" x14ac:dyDescent="0.3">
      <c r="A243" s="231"/>
      <c r="B243" s="117">
        <v>240</v>
      </c>
      <c r="C243" s="23" t="s">
        <v>643</v>
      </c>
      <c r="D243" s="224"/>
      <c r="E243" s="225"/>
      <c r="F243" s="225"/>
      <c r="G243" s="225"/>
      <c r="H243" s="225"/>
      <c r="I243" s="225"/>
      <c r="J243" s="225"/>
      <c r="K243" s="226"/>
      <c r="L243" s="228"/>
    </row>
    <row r="244" spans="1:12" ht="15.95" customHeight="1" thickBot="1" x14ac:dyDescent="0.3">
      <c r="A244" s="231"/>
      <c r="B244" s="117">
        <v>241</v>
      </c>
      <c r="C244" s="23" t="s">
        <v>528</v>
      </c>
      <c r="D244" s="224"/>
      <c r="E244" s="225"/>
      <c r="F244" s="225"/>
      <c r="G244" s="225"/>
      <c r="H244" s="225"/>
      <c r="I244" s="225"/>
      <c r="J244" s="225"/>
      <c r="K244" s="226"/>
      <c r="L244" s="228"/>
    </row>
    <row r="245" spans="1:12" ht="15.95" customHeight="1" thickBot="1" x14ac:dyDescent="0.3">
      <c r="A245" s="231"/>
      <c r="B245" s="117">
        <v>242</v>
      </c>
      <c r="C245" s="23" t="s">
        <v>529</v>
      </c>
      <c r="D245" s="224"/>
      <c r="E245" s="225"/>
      <c r="F245" s="225"/>
      <c r="G245" s="225"/>
      <c r="H245" s="225"/>
      <c r="I245" s="225"/>
      <c r="J245" s="225"/>
      <c r="K245" s="226"/>
      <c r="L245" s="228"/>
    </row>
    <row r="246" spans="1:12" ht="15.95" customHeight="1" thickBot="1" x14ac:dyDescent="0.3">
      <c r="A246" s="231"/>
      <c r="B246" s="117">
        <v>243</v>
      </c>
      <c r="C246" s="23" t="s">
        <v>674</v>
      </c>
      <c r="D246" s="224" t="s">
        <v>666</v>
      </c>
      <c r="E246" s="225"/>
      <c r="F246" s="225"/>
      <c r="G246" s="225"/>
      <c r="H246" s="225"/>
      <c r="I246" s="225"/>
      <c r="J246" s="225"/>
      <c r="K246" s="226"/>
      <c r="L246" s="228"/>
    </row>
    <row r="247" spans="1:12" ht="15.95" customHeight="1" thickBot="1" x14ac:dyDescent="0.3">
      <c r="A247" s="231"/>
      <c r="B247" s="117">
        <v>244</v>
      </c>
      <c r="C247" s="23" t="s">
        <v>675</v>
      </c>
      <c r="D247" s="224"/>
      <c r="E247" s="225"/>
      <c r="F247" s="225"/>
      <c r="G247" s="225"/>
      <c r="H247" s="225"/>
      <c r="I247" s="225"/>
      <c r="J247" s="225"/>
      <c r="K247" s="226"/>
      <c r="L247" s="228"/>
    </row>
    <row r="248" spans="1:12" ht="15.95" customHeight="1" thickBot="1" x14ac:dyDescent="0.3">
      <c r="A248" s="232"/>
      <c r="B248" s="117">
        <v>245</v>
      </c>
      <c r="C248" s="23" t="s">
        <v>676</v>
      </c>
      <c r="D248" s="224"/>
      <c r="E248" s="225"/>
      <c r="F248" s="225"/>
      <c r="G248" s="225"/>
      <c r="H248" s="225"/>
      <c r="I248" s="225"/>
      <c r="J248" s="225"/>
      <c r="K248" s="226"/>
      <c r="L248" s="229"/>
    </row>
  </sheetData>
  <mergeCells count="250">
    <mergeCell ref="D16:K16"/>
    <mergeCell ref="D17:K17"/>
    <mergeCell ref="D18:K18"/>
    <mergeCell ref="D19:K19"/>
    <mergeCell ref="D20:K20"/>
    <mergeCell ref="A1:K1"/>
    <mergeCell ref="B2:K2"/>
    <mergeCell ref="D3:K3"/>
    <mergeCell ref="D4:K4"/>
    <mergeCell ref="D5:K5"/>
    <mergeCell ref="D6:K6"/>
    <mergeCell ref="D7:K7"/>
    <mergeCell ref="D8:K8"/>
    <mergeCell ref="D9:K9"/>
    <mergeCell ref="D10:K10"/>
    <mergeCell ref="D11:K11"/>
    <mergeCell ref="D12:K12"/>
    <mergeCell ref="D13:K13"/>
    <mergeCell ref="D14:K14"/>
    <mergeCell ref="D15:K15"/>
    <mergeCell ref="D26:K26"/>
    <mergeCell ref="D27:K27"/>
    <mergeCell ref="D28:K28"/>
    <mergeCell ref="D29:K29"/>
    <mergeCell ref="D30:K30"/>
    <mergeCell ref="D21:K21"/>
    <mergeCell ref="D22:K22"/>
    <mergeCell ref="D23:K23"/>
    <mergeCell ref="D24:K24"/>
    <mergeCell ref="D25:K25"/>
    <mergeCell ref="D42:K42"/>
    <mergeCell ref="D43:K43"/>
    <mergeCell ref="D44:K44"/>
    <mergeCell ref="D36:K36"/>
    <mergeCell ref="D37:K37"/>
    <mergeCell ref="D38:K38"/>
    <mergeCell ref="D39:K39"/>
    <mergeCell ref="D45:K45"/>
    <mergeCell ref="D31:K31"/>
    <mergeCell ref="D32:K32"/>
    <mergeCell ref="D33:K33"/>
    <mergeCell ref="D34:K34"/>
    <mergeCell ref="D35:K35"/>
    <mergeCell ref="D62:K62"/>
    <mergeCell ref="D63:K63"/>
    <mergeCell ref="D64:K64"/>
    <mergeCell ref="D65:K65"/>
    <mergeCell ref="D66:K66"/>
    <mergeCell ref="A2:A248"/>
    <mergeCell ref="D47:K47"/>
    <mergeCell ref="D48:K48"/>
    <mergeCell ref="D49:K49"/>
    <mergeCell ref="D50:K50"/>
    <mergeCell ref="D51:K51"/>
    <mergeCell ref="D52:K52"/>
    <mergeCell ref="D53:K53"/>
    <mergeCell ref="D54:K54"/>
    <mergeCell ref="D55:K55"/>
    <mergeCell ref="D56:K56"/>
    <mergeCell ref="D57:K57"/>
    <mergeCell ref="D58:K58"/>
    <mergeCell ref="D59:K59"/>
    <mergeCell ref="D60:K60"/>
    <mergeCell ref="D61:K61"/>
    <mergeCell ref="D46:K46"/>
    <mergeCell ref="D40:K40"/>
    <mergeCell ref="D41:K41"/>
    <mergeCell ref="D72:K72"/>
    <mergeCell ref="D73:K73"/>
    <mergeCell ref="D74:K74"/>
    <mergeCell ref="D75:K75"/>
    <mergeCell ref="D76:K76"/>
    <mergeCell ref="D67:K67"/>
    <mergeCell ref="D68:K68"/>
    <mergeCell ref="D69:K69"/>
    <mergeCell ref="D70:K70"/>
    <mergeCell ref="D71:K71"/>
    <mergeCell ref="D82:K82"/>
    <mergeCell ref="D83:K83"/>
    <mergeCell ref="D84:K84"/>
    <mergeCell ref="D85:K85"/>
    <mergeCell ref="D86:K86"/>
    <mergeCell ref="D77:K77"/>
    <mergeCell ref="D78:K78"/>
    <mergeCell ref="D79:K79"/>
    <mergeCell ref="D80:K80"/>
    <mergeCell ref="D81:K81"/>
    <mergeCell ref="D92:K92"/>
    <mergeCell ref="D93:K93"/>
    <mergeCell ref="D94:K94"/>
    <mergeCell ref="D95:K95"/>
    <mergeCell ref="D96:K96"/>
    <mergeCell ref="D87:K87"/>
    <mergeCell ref="D88:K88"/>
    <mergeCell ref="D89:K89"/>
    <mergeCell ref="D90:K90"/>
    <mergeCell ref="D91:K91"/>
    <mergeCell ref="D102:K102"/>
    <mergeCell ref="D103:K103"/>
    <mergeCell ref="D104:K104"/>
    <mergeCell ref="D105:K105"/>
    <mergeCell ref="D106:K106"/>
    <mergeCell ref="D97:K97"/>
    <mergeCell ref="D98:K98"/>
    <mergeCell ref="D99:K99"/>
    <mergeCell ref="D100:K100"/>
    <mergeCell ref="D101:K101"/>
    <mergeCell ref="D112:K112"/>
    <mergeCell ref="D113:K113"/>
    <mergeCell ref="D114:K114"/>
    <mergeCell ref="D115:K115"/>
    <mergeCell ref="D116:K116"/>
    <mergeCell ref="D107:K107"/>
    <mergeCell ref="D108:K108"/>
    <mergeCell ref="D109:K109"/>
    <mergeCell ref="D110:K110"/>
    <mergeCell ref="D111:K111"/>
    <mergeCell ref="D122:K122"/>
    <mergeCell ref="D123:K123"/>
    <mergeCell ref="D124:K124"/>
    <mergeCell ref="D125:K125"/>
    <mergeCell ref="D126:K126"/>
    <mergeCell ref="D117:K117"/>
    <mergeCell ref="D118:K118"/>
    <mergeCell ref="D119:K119"/>
    <mergeCell ref="D120:K120"/>
    <mergeCell ref="D121:K121"/>
    <mergeCell ref="D132:K132"/>
    <mergeCell ref="D133:K133"/>
    <mergeCell ref="D134:K134"/>
    <mergeCell ref="D135:K135"/>
    <mergeCell ref="D136:K136"/>
    <mergeCell ref="D127:K127"/>
    <mergeCell ref="D128:K128"/>
    <mergeCell ref="D129:K129"/>
    <mergeCell ref="D130:K130"/>
    <mergeCell ref="D131:K131"/>
    <mergeCell ref="D152:K152"/>
    <mergeCell ref="D153:K153"/>
    <mergeCell ref="D154:K154"/>
    <mergeCell ref="D155:K155"/>
    <mergeCell ref="D156:K156"/>
    <mergeCell ref="D137:K137"/>
    <mergeCell ref="D138:K138"/>
    <mergeCell ref="L138:L248"/>
    <mergeCell ref="D139:K139"/>
    <mergeCell ref="D140:K140"/>
    <mergeCell ref="D141:K141"/>
    <mergeCell ref="D142:K142"/>
    <mergeCell ref="D143:K143"/>
    <mergeCell ref="D144:K144"/>
    <mergeCell ref="D145:K145"/>
    <mergeCell ref="D146:K146"/>
    <mergeCell ref="D147:K147"/>
    <mergeCell ref="D148:K148"/>
    <mergeCell ref="D149:K149"/>
    <mergeCell ref="D150:K150"/>
    <mergeCell ref="D151:K151"/>
    <mergeCell ref="D162:K162"/>
    <mergeCell ref="D163:K163"/>
    <mergeCell ref="D164:K164"/>
    <mergeCell ref="D165:K165"/>
    <mergeCell ref="D166:K166"/>
    <mergeCell ref="D157:K157"/>
    <mergeCell ref="D158:K158"/>
    <mergeCell ref="D159:K159"/>
    <mergeCell ref="D160:K160"/>
    <mergeCell ref="D161:K161"/>
    <mergeCell ref="D172:K172"/>
    <mergeCell ref="D173:K173"/>
    <mergeCell ref="D174:K174"/>
    <mergeCell ref="D175:K175"/>
    <mergeCell ref="D176:K176"/>
    <mergeCell ref="D167:K167"/>
    <mergeCell ref="D168:K168"/>
    <mergeCell ref="D169:K169"/>
    <mergeCell ref="D170:K170"/>
    <mergeCell ref="D171:K171"/>
    <mergeCell ref="D182:K182"/>
    <mergeCell ref="D183:K183"/>
    <mergeCell ref="D184:K184"/>
    <mergeCell ref="D185:K185"/>
    <mergeCell ref="D186:K186"/>
    <mergeCell ref="D177:K177"/>
    <mergeCell ref="D178:K178"/>
    <mergeCell ref="D179:K179"/>
    <mergeCell ref="D180:K180"/>
    <mergeCell ref="D181:K181"/>
    <mergeCell ref="D192:K192"/>
    <mergeCell ref="D193:K193"/>
    <mergeCell ref="D194:K194"/>
    <mergeCell ref="D195:K195"/>
    <mergeCell ref="D196:K196"/>
    <mergeCell ref="D187:K187"/>
    <mergeCell ref="D188:K188"/>
    <mergeCell ref="D189:K189"/>
    <mergeCell ref="D190:K190"/>
    <mergeCell ref="D191:K191"/>
    <mergeCell ref="D202:K202"/>
    <mergeCell ref="D203:K203"/>
    <mergeCell ref="D204:K204"/>
    <mergeCell ref="D205:K205"/>
    <mergeCell ref="D206:K206"/>
    <mergeCell ref="D197:K197"/>
    <mergeCell ref="D198:K198"/>
    <mergeCell ref="D199:K199"/>
    <mergeCell ref="D200:K200"/>
    <mergeCell ref="D201:K201"/>
    <mergeCell ref="D212:K212"/>
    <mergeCell ref="D213:K213"/>
    <mergeCell ref="D214:K214"/>
    <mergeCell ref="D215:K215"/>
    <mergeCell ref="D216:K216"/>
    <mergeCell ref="D207:K207"/>
    <mergeCell ref="D208:K208"/>
    <mergeCell ref="D209:K209"/>
    <mergeCell ref="D210:K210"/>
    <mergeCell ref="D211:K211"/>
    <mergeCell ref="D222:K222"/>
    <mergeCell ref="D223:K223"/>
    <mergeCell ref="D224:K224"/>
    <mergeCell ref="D225:K225"/>
    <mergeCell ref="D226:K226"/>
    <mergeCell ref="D217:K217"/>
    <mergeCell ref="D218:K218"/>
    <mergeCell ref="D219:K219"/>
    <mergeCell ref="D220:K220"/>
    <mergeCell ref="D221:K221"/>
    <mergeCell ref="D232:K232"/>
    <mergeCell ref="D233:K233"/>
    <mergeCell ref="D234:K234"/>
    <mergeCell ref="D235:K235"/>
    <mergeCell ref="D236:K236"/>
    <mergeCell ref="D227:K227"/>
    <mergeCell ref="D228:K228"/>
    <mergeCell ref="D229:K229"/>
    <mergeCell ref="D230:K230"/>
    <mergeCell ref="D231:K231"/>
    <mergeCell ref="D247:K247"/>
    <mergeCell ref="D248:K248"/>
    <mergeCell ref="D242:K242"/>
    <mergeCell ref="D243:K243"/>
    <mergeCell ref="D244:K244"/>
    <mergeCell ref="D245:K245"/>
    <mergeCell ref="D246:K246"/>
    <mergeCell ref="D237:K237"/>
    <mergeCell ref="D238:K238"/>
    <mergeCell ref="D239:K239"/>
    <mergeCell ref="D240:K240"/>
    <mergeCell ref="D241:K24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opLeftCell="A5" workbookViewId="0">
      <selection activeCell="C13" sqref="C13"/>
    </sheetView>
  </sheetViews>
  <sheetFormatPr defaultColWidth="11.5703125" defaultRowHeight="15" x14ac:dyDescent="0.25"/>
  <cols>
    <col min="2" max="2" width="5" bestFit="1" customWidth="1"/>
    <col min="3" max="3" width="88.5703125" bestFit="1" customWidth="1"/>
    <col min="4" max="4" width="24.5703125" bestFit="1" customWidth="1"/>
  </cols>
  <sheetData>
    <row r="1" spans="1:4" ht="15" customHeight="1" x14ac:dyDescent="0.25">
      <c r="A1" s="242" t="s">
        <v>278</v>
      </c>
      <c r="B1" s="243"/>
      <c r="C1" s="243"/>
      <c r="D1" s="244"/>
    </row>
    <row r="2" spans="1:4" ht="15.75" customHeight="1" thickBot="1" x14ac:dyDescent="0.3">
      <c r="A2" s="245"/>
      <c r="B2" s="246"/>
      <c r="C2" s="246"/>
      <c r="D2" s="247"/>
    </row>
    <row r="3" spans="1:4" ht="16.5" thickBot="1" x14ac:dyDescent="0.3">
      <c r="A3" s="248" t="s">
        <v>278</v>
      </c>
      <c r="B3" s="192" t="s">
        <v>284</v>
      </c>
      <c r="C3" s="193"/>
      <c r="D3" s="194"/>
    </row>
    <row r="4" spans="1:4" ht="16.5" thickBot="1" x14ac:dyDescent="0.3">
      <c r="A4" s="249"/>
      <c r="B4" s="6" t="s">
        <v>29</v>
      </c>
      <c r="C4" s="7" t="s">
        <v>31</v>
      </c>
      <c r="D4" s="8" t="s">
        <v>33</v>
      </c>
    </row>
    <row r="5" spans="1:4" ht="32.25" customHeight="1" thickBot="1" x14ac:dyDescent="0.3">
      <c r="A5" s="249"/>
      <c r="B5" s="42">
        <v>1</v>
      </c>
      <c r="C5" s="34" t="s">
        <v>280</v>
      </c>
      <c r="D5" s="51"/>
    </row>
    <row r="6" spans="1:4" ht="32.25" customHeight="1" thickBot="1" x14ac:dyDescent="0.3">
      <c r="A6" s="249"/>
      <c r="B6" s="42">
        <v>2</v>
      </c>
      <c r="C6" s="34" t="s">
        <v>279</v>
      </c>
      <c r="D6" s="20"/>
    </row>
    <row r="7" spans="1:4" ht="32.25" thickBot="1" x14ac:dyDescent="0.3">
      <c r="A7" s="249"/>
      <c r="B7" s="42">
        <v>3</v>
      </c>
      <c r="C7" s="34" t="s">
        <v>282</v>
      </c>
      <c r="D7" s="51" t="s">
        <v>203</v>
      </c>
    </row>
    <row r="8" spans="1:4" ht="16.5" thickBot="1" x14ac:dyDescent="0.3">
      <c r="A8" s="249"/>
      <c r="B8" s="42">
        <v>4</v>
      </c>
      <c r="C8" s="34" t="s">
        <v>281</v>
      </c>
      <c r="D8" s="50"/>
    </row>
    <row r="9" spans="1:4" ht="16.5" thickBot="1" x14ac:dyDescent="0.3">
      <c r="A9" s="249"/>
      <c r="B9" s="236" t="s">
        <v>283</v>
      </c>
      <c r="C9" s="237"/>
      <c r="D9" s="238"/>
    </row>
    <row r="10" spans="1:4" ht="32.25" thickBot="1" x14ac:dyDescent="0.3">
      <c r="A10" s="249"/>
      <c r="B10" s="42">
        <v>6</v>
      </c>
      <c r="C10" s="34" t="s">
        <v>285</v>
      </c>
      <c r="D10" s="50"/>
    </row>
    <row r="11" spans="1:4" ht="48" thickBot="1" x14ac:dyDescent="0.3">
      <c r="A11" s="249"/>
      <c r="B11" s="42">
        <v>7</v>
      </c>
      <c r="C11" s="34" t="s">
        <v>286</v>
      </c>
      <c r="D11" s="4"/>
    </row>
    <row r="12" spans="1:4" ht="48" thickBot="1" x14ac:dyDescent="0.3">
      <c r="A12" s="249"/>
      <c r="B12" s="42">
        <v>8</v>
      </c>
      <c r="C12" s="34" t="s">
        <v>288</v>
      </c>
      <c r="D12" s="4"/>
    </row>
    <row r="13" spans="1:4" ht="48" thickBot="1" x14ac:dyDescent="0.3">
      <c r="A13" s="250"/>
      <c r="B13" s="41">
        <v>9</v>
      </c>
      <c r="C13" s="34" t="s">
        <v>287</v>
      </c>
      <c r="D13" s="4"/>
    </row>
  </sheetData>
  <mergeCells count="4">
    <mergeCell ref="B9:D9"/>
    <mergeCell ref="A1:D2"/>
    <mergeCell ref="A3:A13"/>
    <mergeCell ref="B3:D3"/>
  </mergeCells>
  <hyperlinks>
    <hyperlink ref="D7" location="'Extraction - Overview'!B34:I39" display="Extraction - Overview'!B34"/>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0"/>
  <sheetViews>
    <sheetView topLeftCell="A85" zoomScale="70" zoomScaleNormal="70" workbookViewId="0">
      <selection activeCell="A3" sqref="A3:A120"/>
    </sheetView>
  </sheetViews>
  <sheetFormatPr defaultColWidth="11.5703125" defaultRowHeight="15.75" x14ac:dyDescent="0.25"/>
  <cols>
    <col min="2" max="2" width="20.42578125" style="19" customWidth="1"/>
    <col min="3" max="3" width="13.42578125" style="19" bestFit="1" customWidth="1"/>
    <col min="4" max="8" width="11.85546875" style="19" bestFit="1" customWidth="1"/>
    <col min="9" max="10" width="13" style="19" bestFit="1" customWidth="1"/>
    <col min="11" max="11" width="11.140625" bestFit="1" customWidth="1"/>
    <col min="12" max="14" width="13" bestFit="1" customWidth="1"/>
    <col min="15" max="18" width="11.7109375" bestFit="1" customWidth="1"/>
    <col min="19" max="19" width="8.7109375" bestFit="1" customWidth="1"/>
    <col min="20" max="20" width="11.7109375" bestFit="1" customWidth="1"/>
    <col min="21" max="23" width="13.42578125" bestFit="1" customWidth="1"/>
    <col min="24" max="26" width="13" bestFit="1" customWidth="1"/>
  </cols>
  <sheetData>
    <row r="1" spans="1:26" ht="15" customHeight="1" x14ac:dyDescent="0.25">
      <c r="A1" s="242" t="s">
        <v>277</v>
      </c>
      <c r="B1" s="243"/>
      <c r="C1" s="243"/>
      <c r="D1" s="243"/>
      <c r="E1" s="243"/>
      <c r="F1" s="243"/>
      <c r="G1" s="243"/>
      <c r="H1" s="243"/>
      <c r="I1" s="243"/>
      <c r="J1" s="243"/>
      <c r="K1" s="243"/>
      <c r="L1" s="243"/>
      <c r="M1" s="243"/>
      <c r="N1" s="243"/>
      <c r="O1" s="243"/>
      <c r="P1" s="243"/>
      <c r="Q1" s="243"/>
      <c r="R1" s="243"/>
      <c r="S1" s="243"/>
      <c r="T1" s="243"/>
      <c r="U1" s="243"/>
      <c r="V1" s="243"/>
      <c r="W1" s="243"/>
      <c r="X1" s="243"/>
      <c r="Y1" s="243"/>
      <c r="Z1" s="244"/>
    </row>
    <row r="2" spans="1:26" s="11" customFormat="1" ht="15.75" customHeight="1" thickBot="1" x14ac:dyDescent="0.3">
      <c r="A2" s="245"/>
      <c r="B2" s="246"/>
      <c r="C2" s="246"/>
      <c r="D2" s="246"/>
      <c r="E2" s="246"/>
      <c r="F2" s="246"/>
      <c r="G2" s="246"/>
      <c r="H2" s="246"/>
      <c r="I2" s="246"/>
      <c r="J2" s="246"/>
      <c r="K2" s="246"/>
      <c r="L2" s="246"/>
      <c r="M2" s="246"/>
      <c r="N2" s="246"/>
      <c r="O2" s="246"/>
      <c r="P2" s="246"/>
      <c r="Q2" s="246"/>
      <c r="R2" s="246"/>
      <c r="S2" s="246"/>
      <c r="T2" s="246"/>
      <c r="U2" s="246"/>
      <c r="V2" s="246"/>
      <c r="W2" s="246"/>
      <c r="X2" s="246"/>
      <c r="Y2" s="246"/>
      <c r="Z2" s="247"/>
    </row>
    <row r="3" spans="1:26" ht="16.5" customHeight="1" thickBot="1" x14ac:dyDescent="0.3">
      <c r="A3" s="275" t="s">
        <v>277</v>
      </c>
      <c r="B3" s="192" t="s">
        <v>321</v>
      </c>
      <c r="C3" s="176"/>
      <c r="D3" s="176"/>
      <c r="E3" s="176"/>
      <c r="F3" s="176"/>
      <c r="G3" s="176"/>
      <c r="H3" s="176"/>
      <c r="I3" s="176"/>
      <c r="J3" s="176"/>
      <c r="K3" s="176"/>
      <c r="L3" s="176"/>
      <c r="M3" s="176"/>
      <c r="N3" s="176"/>
      <c r="O3" s="176"/>
      <c r="P3" s="176"/>
      <c r="Q3" s="176"/>
      <c r="R3" s="176"/>
      <c r="S3" s="176"/>
      <c r="T3" s="176"/>
      <c r="U3" s="176"/>
      <c r="V3" s="176"/>
      <c r="W3" s="176"/>
      <c r="X3" s="176"/>
      <c r="Y3" s="176"/>
      <c r="Z3" s="177"/>
    </row>
    <row r="4" spans="1:26" ht="50.1" customHeight="1" thickBot="1" x14ac:dyDescent="0.3">
      <c r="A4" s="276"/>
      <c r="B4" s="32" t="s">
        <v>292</v>
      </c>
      <c r="C4" s="267" t="s">
        <v>323</v>
      </c>
      <c r="D4" s="268"/>
      <c r="E4" s="268"/>
      <c r="F4" s="268"/>
      <c r="G4" s="268"/>
      <c r="H4" s="268"/>
      <c r="I4" s="268"/>
      <c r="J4" s="268"/>
      <c r="K4" s="268"/>
      <c r="L4" s="268"/>
      <c r="M4" s="268"/>
      <c r="N4" s="269"/>
      <c r="O4" s="255" t="s">
        <v>291</v>
      </c>
      <c r="P4" s="256"/>
      <c r="Q4" s="256"/>
      <c r="R4" s="256"/>
      <c r="S4" s="256"/>
      <c r="T4" s="256"/>
      <c r="U4" s="256"/>
      <c r="V4" s="256"/>
      <c r="W4" s="256"/>
      <c r="X4" s="256"/>
      <c r="Y4" s="256"/>
      <c r="Z4" s="257"/>
    </row>
    <row r="5" spans="1:26" ht="16.5" customHeight="1" thickBot="1" x14ac:dyDescent="0.3">
      <c r="A5" s="276"/>
      <c r="B5" s="23"/>
      <c r="C5" s="258" t="s">
        <v>294</v>
      </c>
      <c r="D5" s="259"/>
      <c r="E5" s="260"/>
      <c r="F5" s="259" t="s">
        <v>19</v>
      </c>
      <c r="G5" s="259"/>
      <c r="H5" s="259"/>
      <c r="I5" s="258" t="s">
        <v>20</v>
      </c>
      <c r="J5" s="259"/>
      <c r="K5" s="259"/>
      <c r="L5" s="261" t="s">
        <v>295</v>
      </c>
      <c r="M5" s="262"/>
      <c r="N5" s="262"/>
      <c r="O5" s="263" t="s">
        <v>296</v>
      </c>
      <c r="P5" s="264"/>
      <c r="Q5" s="265"/>
      <c r="R5" s="264" t="s">
        <v>297</v>
      </c>
      <c r="S5" s="264"/>
      <c r="T5" s="265"/>
      <c r="U5" s="266" t="s">
        <v>298</v>
      </c>
      <c r="V5" s="266"/>
      <c r="W5" s="266"/>
      <c r="X5" s="263" t="s">
        <v>299</v>
      </c>
      <c r="Y5" s="264"/>
      <c r="Z5" s="265"/>
    </row>
    <row r="6" spans="1:26" ht="16.5" thickBot="1" x14ac:dyDescent="0.3">
      <c r="A6" s="276"/>
      <c r="B6" s="87"/>
      <c r="C6" s="72" t="s">
        <v>314</v>
      </c>
      <c r="D6" s="71" t="s">
        <v>315</v>
      </c>
      <c r="E6" s="69" t="s">
        <v>316</v>
      </c>
      <c r="F6" s="71" t="s">
        <v>314</v>
      </c>
      <c r="G6" s="71" t="s">
        <v>315</v>
      </c>
      <c r="H6" s="71" t="s">
        <v>316</v>
      </c>
      <c r="I6" s="84" t="s">
        <v>314</v>
      </c>
      <c r="J6" s="85" t="s">
        <v>315</v>
      </c>
      <c r="K6" s="85" t="s">
        <v>316</v>
      </c>
      <c r="L6" s="72" t="s">
        <v>314</v>
      </c>
      <c r="M6" s="71" t="s">
        <v>315</v>
      </c>
      <c r="N6" s="71" t="s">
        <v>316</v>
      </c>
      <c r="O6" s="80" t="s">
        <v>314</v>
      </c>
      <c r="P6" s="68" t="s">
        <v>315</v>
      </c>
      <c r="Q6" s="63" t="s">
        <v>316</v>
      </c>
      <c r="R6" s="68" t="s">
        <v>314</v>
      </c>
      <c r="S6" s="68" t="s">
        <v>315</v>
      </c>
      <c r="T6" s="63" t="s">
        <v>316</v>
      </c>
      <c r="U6" s="68" t="s">
        <v>314</v>
      </c>
      <c r="V6" s="68" t="s">
        <v>315</v>
      </c>
      <c r="W6" s="68" t="s">
        <v>316</v>
      </c>
      <c r="X6" s="79" t="s">
        <v>314</v>
      </c>
      <c r="Y6" s="78" t="s">
        <v>315</v>
      </c>
      <c r="Z6" s="70" t="s">
        <v>316</v>
      </c>
    </row>
    <row r="7" spans="1:26" ht="20.100000000000001" customHeight="1" thickBot="1" x14ac:dyDescent="0.3">
      <c r="A7" s="276"/>
      <c r="B7" s="86" t="s">
        <v>105</v>
      </c>
      <c r="C7" s="97">
        <v>2800000</v>
      </c>
      <c r="D7" s="94">
        <v>2620000</v>
      </c>
      <c r="E7" s="95">
        <v>2800000</v>
      </c>
      <c r="F7" s="94">
        <v>3070000</v>
      </c>
      <c r="G7" s="94">
        <v>2910000</v>
      </c>
      <c r="H7" s="94">
        <v>3130000</v>
      </c>
      <c r="I7" s="93">
        <v>50900000</v>
      </c>
      <c r="J7" s="94">
        <v>45900000</v>
      </c>
      <c r="K7" s="96">
        <v>50400000</v>
      </c>
      <c r="L7" s="93">
        <v>39700000</v>
      </c>
      <c r="M7" s="94">
        <v>36100000</v>
      </c>
      <c r="N7" s="94">
        <v>39400000</v>
      </c>
      <c r="O7" s="90">
        <v>140000</v>
      </c>
      <c r="P7" s="91">
        <v>142000</v>
      </c>
      <c r="Q7" s="91">
        <v>135000</v>
      </c>
      <c r="R7" s="90">
        <v>124000</v>
      </c>
      <c r="S7" s="92">
        <v>128000</v>
      </c>
      <c r="T7" s="91">
        <v>125000</v>
      </c>
      <c r="U7" s="93">
        <v>3580000</v>
      </c>
      <c r="V7" s="94">
        <v>3520000</v>
      </c>
      <c r="W7" s="94">
        <v>3640000</v>
      </c>
      <c r="X7" s="93">
        <v>995000</v>
      </c>
      <c r="Y7" s="94">
        <v>984000</v>
      </c>
      <c r="Z7" s="95">
        <v>946000</v>
      </c>
    </row>
    <row r="8" spans="1:26" ht="20.100000000000001" customHeight="1" thickBot="1" x14ac:dyDescent="0.3">
      <c r="A8" s="276"/>
      <c r="B8" s="86" t="s">
        <v>106</v>
      </c>
      <c r="C8" s="97">
        <v>1390000</v>
      </c>
      <c r="D8" s="94">
        <v>1380000</v>
      </c>
      <c r="E8" s="95">
        <v>1400000</v>
      </c>
      <c r="F8" s="94">
        <v>1580000</v>
      </c>
      <c r="G8" s="94">
        <v>1500000</v>
      </c>
      <c r="H8" s="94">
        <v>1540000</v>
      </c>
      <c r="I8" s="93">
        <v>22700000</v>
      </c>
      <c r="J8" s="94">
        <v>21300000</v>
      </c>
      <c r="K8" s="96">
        <v>21400000</v>
      </c>
      <c r="L8" s="93">
        <v>17100000</v>
      </c>
      <c r="M8" s="94">
        <v>16800000</v>
      </c>
      <c r="N8" s="94">
        <v>16700000</v>
      </c>
      <c r="O8" s="93">
        <v>135000</v>
      </c>
      <c r="P8" s="94">
        <v>133000</v>
      </c>
      <c r="Q8" s="94">
        <v>136000</v>
      </c>
      <c r="R8" s="93">
        <v>124000</v>
      </c>
      <c r="S8" s="96">
        <v>118000</v>
      </c>
      <c r="T8" s="94">
        <v>120000</v>
      </c>
      <c r="U8" s="93">
        <v>3150000</v>
      </c>
      <c r="V8" s="94">
        <v>2990000</v>
      </c>
      <c r="W8" s="94">
        <v>3070000</v>
      </c>
      <c r="X8" s="93">
        <v>858000</v>
      </c>
      <c r="Y8" s="94">
        <v>808000</v>
      </c>
      <c r="Z8" s="95">
        <v>825000</v>
      </c>
    </row>
    <row r="9" spans="1:26" ht="20.100000000000001" customHeight="1" thickBot="1" x14ac:dyDescent="0.3">
      <c r="A9" s="276"/>
      <c r="B9" s="86" t="s">
        <v>107</v>
      </c>
      <c r="C9" s="97">
        <v>142000</v>
      </c>
      <c r="D9" s="94">
        <v>149000</v>
      </c>
      <c r="E9" s="95">
        <v>143000</v>
      </c>
      <c r="F9" s="94">
        <v>157000</v>
      </c>
      <c r="G9" s="94">
        <v>167000</v>
      </c>
      <c r="H9" s="94">
        <v>156000</v>
      </c>
      <c r="I9" s="93">
        <v>1700000</v>
      </c>
      <c r="J9" s="94">
        <v>1800000</v>
      </c>
      <c r="K9" s="96">
        <v>1690000</v>
      </c>
      <c r="L9" s="93">
        <v>1370000</v>
      </c>
      <c r="M9" s="94">
        <v>1410000</v>
      </c>
      <c r="N9" s="94">
        <v>1380000</v>
      </c>
      <c r="O9" s="93">
        <v>134000</v>
      </c>
      <c r="P9" s="94">
        <v>138000</v>
      </c>
      <c r="Q9" s="94">
        <v>139000</v>
      </c>
      <c r="R9" s="93">
        <v>122000</v>
      </c>
      <c r="S9" s="96">
        <v>123000</v>
      </c>
      <c r="T9" s="94">
        <v>125000</v>
      </c>
      <c r="U9" s="93">
        <v>2330000</v>
      </c>
      <c r="V9" s="94">
        <v>2440000</v>
      </c>
      <c r="W9" s="94">
        <v>2400000</v>
      </c>
      <c r="X9" s="93">
        <v>648000</v>
      </c>
      <c r="Y9" s="94">
        <v>664000</v>
      </c>
      <c r="Z9" s="95">
        <v>672000</v>
      </c>
    </row>
    <row r="10" spans="1:26" ht="20.100000000000001" customHeight="1" thickBot="1" x14ac:dyDescent="0.3">
      <c r="A10" s="276"/>
      <c r="B10" s="86" t="s">
        <v>108</v>
      </c>
      <c r="C10" s="97">
        <v>35600</v>
      </c>
      <c r="D10" s="94">
        <v>31900</v>
      </c>
      <c r="E10" s="95">
        <v>28500</v>
      </c>
      <c r="F10" s="94">
        <v>31800</v>
      </c>
      <c r="G10" s="94">
        <v>31900</v>
      </c>
      <c r="H10" s="94">
        <v>32000</v>
      </c>
      <c r="I10" s="93">
        <v>366000</v>
      </c>
      <c r="J10" s="94">
        <v>346000</v>
      </c>
      <c r="K10" s="96">
        <v>337000</v>
      </c>
      <c r="L10" s="93">
        <v>274000</v>
      </c>
      <c r="M10" s="94">
        <v>279000</v>
      </c>
      <c r="N10" s="94">
        <v>255000</v>
      </c>
      <c r="O10" s="93">
        <v>138000</v>
      </c>
      <c r="P10" s="94">
        <v>137000</v>
      </c>
      <c r="Q10" s="94">
        <v>135000</v>
      </c>
      <c r="R10" s="93">
        <v>121000</v>
      </c>
      <c r="S10" s="96">
        <v>120000</v>
      </c>
      <c r="T10" s="94">
        <v>118000</v>
      </c>
      <c r="U10" s="93">
        <v>2410000</v>
      </c>
      <c r="V10" s="94">
        <v>2340000</v>
      </c>
      <c r="W10" s="94">
        <v>2320000</v>
      </c>
      <c r="X10" s="93">
        <v>648000</v>
      </c>
      <c r="Y10" s="94">
        <v>641000</v>
      </c>
      <c r="Z10" s="95">
        <v>640000</v>
      </c>
    </row>
    <row r="11" spans="1:26" ht="20.100000000000001" customHeight="1" thickBot="1" x14ac:dyDescent="0.3">
      <c r="A11" s="276"/>
      <c r="B11" s="86" t="s">
        <v>109</v>
      </c>
      <c r="C11" s="97">
        <v>15300</v>
      </c>
      <c r="D11" s="94">
        <v>17500</v>
      </c>
      <c r="E11" s="95">
        <v>17200</v>
      </c>
      <c r="F11" s="94">
        <v>15900</v>
      </c>
      <c r="G11" s="94">
        <v>16100</v>
      </c>
      <c r="H11" s="94">
        <v>15500</v>
      </c>
      <c r="I11" s="93">
        <v>177000</v>
      </c>
      <c r="J11" s="94">
        <v>176000</v>
      </c>
      <c r="K11" s="96">
        <v>187000</v>
      </c>
      <c r="L11" s="93">
        <v>132000</v>
      </c>
      <c r="M11" s="94">
        <v>131000</v>
      </c>
      <c r="N11" s="94">
        <v>140000</v>
      </c>
      <c r="O11" s="93">
        <v>136000</v>
      </c>
      <c r="P11" s="94">
        <v>135000</v>
      </c>
      <c r="Q11" s="94">
        <v>141000</v>
      </c>
      <c r="R11" s="93">
        <v>119000</v>
      </c>
      <c r="S11" s="96">
        <v>121000</v>
      </c>
      <c r="T11" s="94">
        <v>121000</v>
      </c>
      <c r="U11" s="93">
        <v>2300000</v>
      </c>
      <c r="V11" s="94">
        <v>2290000</v>
      </c>
      <c r="W11" s="94">
        <v>2320000</v>
      </c>
      <c r="X11" s="93">
        <v>657000</v>
      </c>
      <c r="Y11" s="94">
        <v>655000</v>
      </c>
      <c r="Z11" s="95">
        <v>648000</v>
      </c>
    </row>
    <row r="12" spans="1:26" ht="20.100000000000001" customHeight="1" thickBot="1" x14ac:dyDescent="0.3">
      <c r="A12" s="276"/>
      <c r="B12" s="86" t="s">
        <v>110</v>
      </c>
      <c r="C12" s="97">
        <v>14200</v>
      </c>
      <c r="D12" s="94">
        <v>14300</v>
      </c>
      <c r="E12" s="95">
        <v>15000</v>
      </c>
      <c r="F12" s="94">
        <v>14400</v>
      </c>
      <c r="G12" s="94">
        <v>13000</v>
      </c>
      <c r="H12" s="94">
        <v>12000</v>
      </c>
      <c r="I12" s="93">
        <v>145000</v>
      </c>
      <c r="J12" s="94">
        <v>146000</v>
      </c>
      <c r="K12" s="98">
        <v>152000</v>
      </c>
      <c r="L12" s="93">
        <v>110000</v>
      </c>
      <c r="M12" s="94">
        <v>108000</v>
      </c>
      <c r="N12" s="94">
        <v>112000</v>
      </c>
      <c r="O12" s="93">
        <v>131000</v>
      </c>
      <c r="P12" s="94">
        <v>136000</v>
      </c>
      <c r="Q12" s="94">
        <v>133000</v>
      </c>
      <c r="R12" s="93">
        <v>121000</v>
      </c>
      <c r="S12" s="96">
        <v>123000</v>
      </c>
      <c r="T12" s="94">
        <v>121000</v>
      </c>
      <c r="U12" s="93">
        <v>2270000</v>
      </c>
      <c r="V12" s="94">
        <v>2310000</v>
      </c>
      <c r="W12" s="94">
        <v>2330000</v>
      </c>
      <c r="X12" s="93">
        <v>649000</v>
      </c>
      <c r="Y12" s="94">
        <v>641000</v>
      </c>
      <c r="Z12" s="95">
        <v>640000</v>
      </c>
    </row>
    <row r="13" spans="1:26" ht="16.5" thickBot="1" x14ac:dyDescent="0.3">
      <c r="A13" s="276"/>
      <c r="B13" s="66"/>
      <c r="C13" s="64"/>
      <c r="D13" s="64"/>
      <c r="E13" s="64"/>
      <c r="F13" s="64"/>
      <c r="G13" s="64"/>
      <c r="H13" s="64"/>
      <c r="I13" s="64"/>
      <c r="J13" s="64"/>
      <c r="K13" s="45"/>
      <c r="S13" s="64"/>
      <c r="T13" s="64"/>
      <c r="U13" s="64"/>
      <c r="V13" s="64"/>
    </row>
    <row r="14" spans="1:26" ht="16.5" thickBot="1" x14ac:dyDescent="0.3">
      <c r="A14" s="276"/>
      <c r="B14" s="192" t="s">
        <v>322</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7"/>
    </row>
    <row r="15" spans="1:26" ht="50.1" customHeight="1" thickBot="1" x14ac:dyDescent="0.3">
      <c r="A15" s="276"/>
      <c r="B15" s="32" t="s">
        <v>293</v>
      </c>
      <c r="C15" s="267" t="s">
        <v>323</v>
      </c>
      <c r="D15" s="268"/>
      <c r="E15" s="268"/>
      <c r="F15" s="268"/>
      <c r="G15" s="268"/>
      <c r="H15" s="268"/>
      <c r="I15" s="268"/>
      <c r="J15" s="268"/>
      <c r="K15" s="268"/>
      <c r="L15" s="268"/>
      <c r="M15" s="268"/>
      <c r="N15" s="269"/>
      <c r="O15" s="255" t="s">
        <v>291</v>
      </c>
      <c r="P15" s="256"/>
      <c r="Q15" s="256"/>
      <c r="R15" s="256"/>
      <c r="S15" s="256"/>
      <c r="T15" s="256"/>
      <c r="U15" s="256"/>
      <c r="V15" s="256"/>
      <c r="W15" s="256"/>
      <c r="X15" s="256"/>
      <c r="Y15" s="256"/>
      <c r="Z15" s="257"/>
    </row>
    <row r="16" spans="1:26" ht="16.5" customHeight="1" thickBot="1" x14ac:dyDescent="0.3">
      <c r="A16" s="276"/>
      <c r="B16" s="1"/>
      <c r="C16" s="258" t="s">
        <v>294</v>
      </c>
      <c r="D16" s="259"/>
      <c r="E16" s="260"/>
      <c r="F16" s="259" t="s">
        <v>19</v>
      </c>
      <c r="G16" s="259"/>
      <c r="H16" s="259"/>
      <c r="I16" s="258" t="s">
        <v>20</v>
      </c>
      <c r="J16" s="259"/>
      <c r="K16" s="259"/>
      <c r="L16" s="261" t="s">
        <v>295</v>
      </c>
      <c r="M16" s="262"/>
      <c r="N16" s="262"/>
      <c r="O16" s="263" t="s">
        <v>296</v>
      </c>
      <c r="P16" s="264"/>
      <c r="Q16" s="265"/>
      <c r="R16" s="264" t="s">
        <v>297</v>
      </c>
      <c r="S16" s="264"/>
      <c r="T16" s="265"/>
      <c r="U16" s="266" t="s">
        <v>298</v>
      </c>
      <c r="V16" s="266"/>
      <c r="W16" s="266"/>
      <c r="X16" s="263" t="s">
        <v>299</v>
      </c>
      <c r="Y16" s="264"/>
      <c r="Z16" s="265"/>
    </row>
    <row r="17" spans="1:26" ht="16.5" customHeight="1" thickBot="1" x14ac:dyDescent="0.3">
      <c r="A17" s="276"/>
      <c r="B17" s="1"/>
      <c r="C17" s="72" t="s">
        <v>314</v>
      </c>
      <c r="D17" s="71" t="s">
        <v>315</v>
      </c>
      <c r="E17" s="69" t="s">
        <v>316</v>
      </c>
      <c r="F17" s="71" t="s">
        <v>314</v>
      </c>
      <c r="G17" s="71" t="s">
        <v>315</v>
      </c>
      <c r="H17" s="71" t="s">
        <v>316</v>
      </c>
      <c r="I17" s="59" t="s">
        <v>314</v>
      </c>
      <c r="J17" s="60" t="s">
        <v>315</v>
      </c>
      <c r="K17" s="60" t="s">
        <v>316</v>
      </c>
      <c r="L17" s="72" t="s">
        <v>314</v>
      </c>
      <c r="M17" s="71" t="s">
        <v>315</v>
      </c>
      <c r="N17" s="71" t="s">
        <v>316</v>
      </c>
      <c r="O17" s="80" t="s">
        <v>314</v>
      </c>
      <c r="P17" s="68" t="s">
        <v>315</v>
      </c>
      <c r="Q17" s="63" t="s">
        <v>316</v>
      </c>
      <c r="R17" s="68" t="s">
        <v>314</v>
      </c>
      <c r="S17" s="68" t="s">
        <v>315</v>
      </c>
      <c r="T17" s="63" t="s">
        <v>316</v>
      </c>
      <c r="U17" s="68" t="s">
        <v>314</v>
      </c>
      <c r="V17" s="68" t="s">
        <v>315</v>
      </c>
      <c r="W17" s="68" t="s">
        <v>316</v>
      </c>
      <c r="X17" s="79" t="s">
        <v>314</v>
      </c>
      <c r="Y17" s="78" t="s">
        <v>315</v>
      </c>
      <c r="Z17" s="70" t="s">
        <v>316</v>
      </c>
    </row>
    <row r="18" spans="1:26" ht="16.5" thickBot="1" x14ac:dyDescent="0.3">
      <c r="A18" s="276"/>
      <c r="B18" s="61" t="s">
        <v>105</v>
      </c>
      <c r="C18" s="97">
        <v>3620000</v>
      </c>
      <c r="D18" s="94">
        <v>3360000</v>
      </c>
      <c r="E18" s="95">
        <v>3560000</v>
      </c>
      <c r="F18" s="94">
        <v>3840000</v>
      </c>
      <c r="G18" s="94">
        <v>3660000</v>
      </c>
      <c r="H18" s="94">
        <v>3920000</v>
      </c>
      <c r="I18" s="93">
        <v>61900000</v>
      </c>
      <c r="J18" s="94">
        <v>56300000</v>
      </c>
      <c r="K18" s="96">
        <v>61500000</v>
      </c>
      <c r="L18" s="93">
        <v>47800000</v>
      </c>
      <c r="M18" s="94">
        <v>43700000</v>
      </c>
      <c r="N18" s="94">
        <v>47500000</v>
      </c>
      <c r="O18" s="90">
        <v>179000</v>
      </c>
      <c r="P18" s="91">
        <v>184000</v>
      </c>
      <c r="Q18" s="91">
        <v>175000</v>
      </c>
      <c r="R18" s="90">
        <v>155000</v>
      </c>
      <c r="S18" s="92">
        <v>159000</v>
      </c>
      <c r="T18" s="91">
        <v>157000</v>
      </c>
      <c r="U18" s="93">
        <v>4310000</v>
      </c>
      <c r="V18" s="94">
        <v>4330000</v>
      </c>
      <c r="W18" s="94">
        <v>4170000</v>
      </c>
      <c r="X18" s="93">
        <v>1140000</v>
      </c>
      <c r="Y18" s="94">
        <v>1150000</v>
      </c>
      <c r="Z18" s="95">
        <v>1150000</v>
      </c>
    </row>
    <row r="19" spans="1:26" ht="16.5" thickBot="1" x14ac:dyDescent="0.3">
      <c r="A19" s="276"/>
      <c r="B19" s="61" t="s">
        <v>106</v>
      </c>
      <c r="C19" s="97">
        <v>1740000</v>
      </c>
      <c r="D19" s="94">
        <v>1760000</v>
      </c>
      <c r="E19" s="95">
        <v>1820000</v>
      </c>
      <c r="F19" s="94">
        <v>1910000</v>
      </c>
      <c r="G19" s="94">
        <v>1890000</v>
      </c>
      <c r="H19" s="94">
        <v>2010000</v>
      </c>
      <c r="I19" s="93">
        <v>26000000</v>
      </c>
      <c r="J19" s="94">
        <v>25500000</v>
      </c>
      <c r="K19" s="96">
        <v>27800000</v>
      </c>
      <c r="L19" s="93">
        <v>19600000</v>
      </c>
      <c r="M19" s="94">
        <v>19100000</v>
      </c>
      <c r="N19" s="94">
        <v>20600000</v>
      </c>
      <c r="O19" s="93">
        <v>167000</v>
      </c>
      <c r="P19" s="94">
        <v>173000</v>
      </c>
      <c r="Q19" s="94">
        <v>175000</v>
      </c>
      <c r="R19" s="93">
        <v>151000</v>
      </c>
      <c r="S19" s="96">
        <v>148000</v>
      </c>
      <c r="T19" s="94">
        <v>162000</v>
      </c>
      <c r="U19" s="93">
        <v>3590000</v>
      </c>
      <c r="V19" s="94">
        <v>3490000</v>
      </c>
      <c r="W19" s="94">
        <v>3880000</v>
      </c>
      <c r="X19" s="93">
        <v>929000</v>
      </c>
      <c r="Y19" s="94">
        <v>952000</v>
      </c>
      <c r="Z19" s="95">
        <v>1010000</v>
      </c>
    </row>
    <row r="20" spans="1:26" ht="16.5" thickBot="1" x14ac:dyDescent="0.3">
      <c r="A20" s="276"/>
      <c r="B20" s="61" t="s">
        <v>107</v>
      </c>
      <c r="C20" s="97">
        <v>181000</v>
      </c>
      <c r="D20" s="94">
        <v>194000</v>
      </c>
      <c r="E20" s="95">
        <v>178000</v>
      </c>
      <c r="F20" s="94">
        <v>197000</v>
      </c>
      <c r="G20" s="94">
        <v>201000</v>
      </c>
      <c r="H20" s="94">
        <v>195000</v>
      </c>
      <c r="I20" s="93">
        <v>2000000</v>
      </c>
      <c r="J20" s="94">
        <v>2040000</v>
      </c>
      <c r="K20" s="96">
        <v>2070000</v>
      </c>
      <c r="L20" s="93">
        <v>1580000</v>
      </c>
      <c r="M20" s="94">
        <v>1580000</v>
      </c>
      <c r="N20" s="94">
        <v>1560000</v>
      </c>
      <c r="O20" s="93">
        <v>177000</v>
      </c>
      <c r="P20" s="94">
        <v>179000</v>
      </c>
      <c r="Q20" s="94">
        <v>175000</v>
      </c>
      <c r="R20" s="93">
        <v>152000</v>
      </c>
      <c r="S20" s="96">
        <v>155000</v>
      </c>
      <c r="T20" s="94">
        <v>154000</v>
      </c>
      <c r="U20" s="93">
        <v>2730000</v>
      </c>
      <c r="V20" s="94">
        <v>2740000</v>
      </c>
      <c r="W20" s="94">
        <v>2750000</v>
      </c>
      <c r="X20" s="93">
        <v>762000</v>
      </c>
      <c r="Y20" s="94">
        <v>739000</v>
      </c>
      <c r="Z20" s="95">
        <v>758000</v>
      </c>
    </row>
    <row r="21" spans="1:26" ht="16.5" thickBot="1" x14ac:dyDescent="0.3">
      <c r="A21" s="276"/>
      <c r="B21" s="61" t="s">
        <v>108</v>
      </c>
      <c r="C21" s="97">
        <v>40300</v>
      </c>
      <c r="D21" s="94">
        <v>41500</v>
      </c>
      <c r="E21" s="95">
        <v>48300</v>
      </c>
      <c r="F21" s="94">
        <v>41600</v>
      </c>
      <c r="G21" s="94">
        <v>40500</v>
      </c>
      <c r="H21" s="94">
        <v>45100</v>
      </c>
      <c r="I21" s="93">
        <v>410000</v>
      </c>
      <c r="J21" s="94">
        <v>421000</v>
      </c>
      <c r="K21" s="96">
        <v>437000</v>
      </c>
      <c r="L21" s="93">
        <v>313000</v>
      </c>
      <c r="M21" s="94">
        <v>317000</v>
      </c>
      <c r="N21" s="94">
        <v>320000</v>
      </c>
      <c r="O21" s="93">
        <v>180000</v>
      </c>
      <c r="P21" s="94">
        <v>176000</v>
      </c>
      <c r="Q21" s="94">
        <v>179000</v>
      </c>
      <c r="R21" s="93">
        <v>163000</v>
      </c>
      <c r="S21" s="96">
        <v>152000</v>
      </c>
      <c r="T21" s="94">
        <v>163000</v>
      </c>
      <c r="U21" s="93">
        <v>2710000</v>
      </c>
      <c r="V21" s="94">
        <v>2760000</v>
      </c>
      <c r="W21" s="94">
        <v>2840000</v>
      </c>
      <c r="X21" s="93">
        <v>742000</v>
      </c>
      <c r="Y21" s="94">
        <v>747000</v>
      </c>
      <c r="Z21" s="95">
        <v>735000</v>
      </c>
    </row>
    <row r="22" spans="1:26" ht="16.5" thickBot="1" x14ac:dyDescent="0.3">
      <c r="A22" s="276"/>
      <c r="B22" s="61" t="s">
        <v>109</v>
      </c>
      <c r="C22" s="97">
        <v>21800</v>
      </c>
      <c r="D22" s="94">
        <v>21100</v>
      </c>
      <c r="E22" s="95">
        <v>22100</v>
      </c>
      <c r="F22" s="94">
        <v>22900</v>
      </c>
      <c r="G22" s="94">
        <v>21400</v>
      </c>
      <c r="H22" s="94">
        <v>19600</v>
      </c>
      <c r="I22" s="93">
        <v>231000</v>
      </c>
      <c r="J22" s="94">
        <v>223000</v>
      </c>
      <c r="K22" s="96">
        <v>216000</v>
      </c>
      <c r="L22" s="93">
        <v>168000</v>
      </c>
      <c r="M22" s="94">
        <v>159000</v>
      </c>
      <c r="N22" s="94">
        <v>159000</v>
      </c>
      <c r="O22" s="93">
        <v>178000</v>
      </c>
      <c r="P22" s="94">
        <v>183000</v>
      </c>
      <c r="Q22" s="94">
        <v>176000</v>
      </c>
      <c r="R22" s="93">
        <v>161000</v>
      </c>
      <c r="S22" s="96">
        <v>152000</v>
      </c>
      <c r="T22" s="94">
        <v>153000</v>
      </c>
      <c r="U22" s="93">
        <v>2740000</v>
      </c>
      <c r="V22" s="94">
        <v>2710000</v>
      </c>
      <c r="W22" s="94">
        <v>2740000</v>
      </c>
      <c r="X22" s="93">
        <v>750000</v>
      </c>
      <c r="Y22" s="94">
        <v>753000</v>
      </c>
      <c r="Z22" s="95">
        <v>738000</v>
      </c>
    </row>
    <row r="23" spans="1:26" ht="16.5" thickBot="1" x14ac:dyDescent="0.3">
      <c r="A23" s="276"/>
      <c r="B23" s="61" t="s">
        <v>110</v>
      </c>
      <c r="C23" s="97">
        <v>17200</v>
      </c>
      <c r="D23" s="94">
        <v>19300</v>
      </c>
      <c r="E23" s="95">
        <v>18400</v>
      </c>
      <c r="F23" s="94">
        <v>15900</v>
      </c>
      <c r="G23" s="94">
        <v>19100</v>
      </c>
      <c r="H23" s="94">
        <v>17800</v>
      </c>
      <c r="I23" s="93">
        <v>183000</v>
      </c>
      <c r="J23" s="94">
        <v>190000</v>
      </c>
      <c r="K23" s="98">
        <v>185000</v>
      </c>
      <c r="L23" s="93">
        <v>131000</v>
      </c>
      <c r="M23" s="94">
        <v>129000</v>
      </c>
      <c r="N23" s="94">
        <v>125000</v>
      </c>
      <c r="O23" s="93">
        <v>182000</v>
      </c>
      <c r="P23" s="94">
        <v>182000</v>
      </c>
      <c r="Q23" s="94">
        <v>183000</v>
      </c>
      <c r="R23" s="93">
        <v>160000</v>
      </c>
      <c r="S23" s="96">
        <v>162000</v>
      </c>
      <c r="T23" s="94">
        <v>157000</v>
      </c>
      <c r="U23" s="93">
        <v>2780000</v>
      </c>
      <c r="V23" s="94">
        <v>2880000</v>
      </c>
      <c r="W23" s="94">
        <v>2780000</v>
      </c>
      <c r="X23" s="93">
        <v>747000</v>
      </c>
      <c r="Y23" s="94">
        <v>754000</v>
      </c>
      <c r="Z23" s="95">
        <v>754000</v>
      </c>
    </row>
    <row r="24" spans="1:26" ht="16.5" thickBot="1" x14ac:dyDescent="0.3">
      <c r="A24" s="276"/>
      <c r="B24" s="66"/>
      <c r="C24" s="64"/>
      <c r="D24" s="64"/>
      <c r="E24" s="64"/>
      <c r="F24" s="64"/>
      <c r="G24" s="64"/>
      <c r="H24" s="64"/>
      <c r="I24" s="64"/>
      <c r="J24" s="64"/>
      <c r="K24" s="45"/>
    </row>
    <row r="25" spans="1:26" ht="16.5" thickBot="1" x14ac:dyDescent="0.3">
      <c r="A25" s="276"/>
      <c r="B25" s="192" t="s">
        <v>317</v>
      </c>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7"/>
    </row>
    <row r="26" spans="1:26" ht="50.1" customHeight="1" thickBot="1" x14ac:dyDescent="0.3">
      <c r="A26" s="276"/>
      <c r="B26" s="82" t="s">
        <v>129</v>
      </c>
      <c r="C26" s="267" t="s">
        <v>323</v>
      </c>
      <c r="D26" s="268"/>
      <c r="E26" s="268"/>
      <c r="F26" s="268"/>
      <c r="G26" s="268"/>
      <c r="H26" s="268"/>
      <c r="I26" s="268"/>
      <c r="J26" s="268"/>
      <c r="K26" s="268"/>
      <c r="L26" s="268"/>
      <c r="M26" s="268"/>
      <c r="N26" s="269"/>
      <c r="O26" s="255" t="s">
        <v>291</v>
      </c>
      <c r="P26" s="256"/>
      <c r="Q26" s="256"/>
      <c r="R26" s="256"/>
      <c r="S26" s="256"/>
      <c r="T26" s="256"/>
      <c r="U26" s="256"/>
      <c r="V26" s="256"/>
      <c r="W26" s="256"/>
      <c r="X26" s="256"/>
      <c r="Y26" s="256"/>
      <c r="Z26" s="257"/>
    </row>
    <row r="27" spans="1:26" ht="16.5" customHeight="1" thickBot="1" x14ac:dyDescent="0.3">
      <c r="A27" s="276"/>
      <c r="B27" s="1"/>
      <c r="C27" s="258" t="s">
        <v>294</v>
      </c>
      <c r="D27" s="259"/>
      <c r="E27" s="260"/>
      <c r="F27" s="259" t="s">
        <v>19</v>
      </c>
      <c r="G27" s="259"/>
      <c r="H27" s="259"/>
      <c r="I27" s="258" t="s">
        <v>20</v>
      </c>
      <c r="J27" s="259"/>
      <c r="K27" s="259"/>
      <c r="L27" s="261" t="s">
        <v>295</v>
      </c>
      <c r="M27" s="262"/>
      <c r="N27" s="262"/>
      <c r="O27" s="263" t="s">
        <v>296</v>
      </c>
      <c r="P27" s="264"/>
      <c r="Q27" s="265"/>
      <c r="R27" s="264" t="s">
        <v>297</v>
      </c>
      <c r="S27" s="264"/>
      <c r="T27" s="265"/>
      <c r="U27" s="266" t="s">
        <v>298</v>
      </c>
      <c r="V27" s="266"/>
      <c r="W27" s="266"/>
      <c r="X27" s="263" t="s">
        <v>299</v>
      </c>
      <c r="Y27" s="264"/>
      <c r="Z27" s="265"/>
    </row>
    <row r="28" spans="1:26" ht="16.5" customHeight="1" thickBot="1" x14ac:dyDescent="0.3">
      <c r="A28" s="276"/>
      <c r="B28" s="1"/>
      <c r="C28" s="72" t="s">
        <v>314</v>
      </c>
      <c r="D28" s="71" t="s">
        <v>315</v>
      </c>
      <c r="E28" s="69" t="s">
        <v>316</v>
      </c>
      <c r="F28" s="71" t="s">
        <v>314</v>
      </c>
      <c r="G28" s="71" t="s">
        <v>315</v>
      </c>
      <c r="H28" s="71" t="s">
        <v>316</v>
      </c>
      <c r="I28" s="59" t="s">
        <v>314</v>
      </c>
      <c r="J28" s="60" t="s">
        <v>315</v>
      </c>
      <c r="K28" s="60" t="s">
        <v>316</v>
      </c>
      <c r="L28" s="72" t="s">
        <v>314</v>
      </c>
      <c r="M28" s="71" t="s">
        <v>315</v>
      </c>
      <c r="N28" s="71" t="s">
        <v>316</v>
      </c>
      <c r="O28" s="80" t="s">
        <v>314</v>
      </c>
      <c r="P28" s="68" t="s">
        <v>315</v>
      </c>
      <c r="Q28" s="63" t="s">
        <v>316</v>
      </c>
      <c r="R28" s="68" t="s">
        <v>314</v>
      </c>
      <c r="S28" s="68" t="s">
        <v>315</v>
      </c>
      <c r="T28" s="63" t="s">
        <v>316</v>
      </c>
      <c r="U28" s="68" t="s">
        <v>314</v>
      </c>
      <c r="V28" s="68" t="s">
        <v>315</v>
      </c>
      <c r="W28" s="68" t="s">
        <v>316</v>
      </c>
      <c r="X28" s="79" t="s">
        <v>314</v>
      </c>
      <c r="Y28" s="78" t="s">
        <v>315</v>
      </c>
      <c r="Z28" s="70" t="s">
        <v>316</v>
      </c>
    </row>
    <row r="29" spans="1:26" ht="16.5" thickBot="1" x14ac:dyDescent="0.3">
      <c r="A29" s="276"/>
      <c r="B29" s="33" t="s">
        <v>130</v>
      </c>
      <c r="C29" s="74">
        <v>212000</v>
      </c>
      <c r="D29" s="75">
        <v>213000</v>
      </c>
      <c r="E29" s="76">
        <v>205000</v>
      </c>
      <c r="F29" s="75">
        <v>95200</v>
      </c>
      <c r="G29" s="75">
        <v>92700</v>
      </c>
      <c r="H29" s="75">
        <v>91300</v>
      </c>
      <c r="I29" s="77">
        <v>3240000</v>
      </c>
      <c r="J29" s="75">
        <v>3340000</v>
      </c>
      <c r="K29" s="67">
        <v>3260000</v>
      </c>
      <c r="L29" s="77">
        <v>866000</v>
      </c>
      <c r="M29" s="75">
        <v>890000</v>
      </c>
      <c r="N29" s="75">
        <v>880000</v>
      </c>
      <c r="O29" s="73">
        <v>157000</v>
      </c>
      <c r="P29" s="65">
        <v>160000</v>
      </c>
      <c r="Q29" s="65">
        <v>162000</v>
      </c>
      <c r="R29" s="73">
        <v>178000</v>
      </c>
      <c r="S29" s="62">
        <v>183000</v>
      </c>
      <c r="T29" s="65">
        <v>174000</v>
      </c>
      <c r="U29" s="77">
        <v>3620000</v>
      </c>
      <c r="V29" s="75">
        <v>3780000</v>
      </c>
      <c r="W29" s="75">
        <v>3740000</v>
      </c>
      <c r="X29" s="77">
        <v>964000</v>
      </c>
      <c r="Y29" s="75">
        <v>1000000</v>
      </c>
      <c r="Z29" s="76">
        <v>999000</v>
      </c>
    </row>
    <row r="30" spans="1:26" ht="16.5" thickBot="1" x14ac:dyDescent="0.3">
      <c r="A30" s="276"/>
      <c r="B30" s="33" t="s">
        <v>131</v>
      </c>
      <c r="C30" s="74">
        <v>202000</v>
      </c>
      <c r="D30" s="75">
        <v>202000</v>
      </c>
      <c r="E30" s="76">
        <v>204000</v>
      </c>
      <c r="F30" s="75">
        <v>89400</v>
      </c>
      <c r="G30" s="75">
        <v>92600</v>
      </c>
      <c r="H30" s="75">
        <v>91900</v>
      </c>
      <c r="I30" s="77">
        <v>3060000</v>
      </c>
      <c r="J30" s="75">
        <v>3050000</v>
      </c>
      <c r="K30" s="67">
        <v>3220000</v>
      </c>
      <c r="L30" s="77">
        <v>820000</v>
      </c>
      <c r="M30" s="75">
        <v>860000</v>
      </c>
      <c r="N30" s="75">
        <v>856000</v>
      </c>
      <c r="O30" s="77">
        <v>159000</v>
      </c>
      <c r="P30" s="75">
        <v>161000</v>
      </c>
      <c r="Q30" s="75">
        <v>157000</v>
      </c>
      <c r="R30" s="77">
        <v>176000</v>
      </c>
      <c r="S30" s="67">
        <v>177000</v>
      </c>
      <c r="T30" s="75">
        <v>178000</v>
      </c>
      <c r="U30" s="77">
        <v>3520000</v>
      </c>
      <c r="V30" s="75">
        <v>3560000</v>
      </c>
      <c r="W30" s="75">
        <v>3670000</v>
      </c>
      <c r="X30" s="77">
        <v>929000</v>
      </c>
      <c r="Y30" s="75">
        <v>936000</v>
      </c>
      <c r="Z30" s="76">
        <v>971000</v>
      </c>
    </row>
    <row r="31" spans="1:26" ht="16.5" thickBot="1" x14ac:dyDescent="0.3">
      <c r="A31" s="276"/>
      <c r="B31" s="33" t="s">
        <v>132</v>
      </c>
      <c r="C31" s="74">
        <v>201000</v>
      </c>
      <c r="D31" s="75">
        <v>197000</v>
      </c>
      <c r="E31" s="76">
        <v>199000</v>
      </c>
      <c r="F31" s="75">
        <v>92100</v>
      </c>
      <c r="G31" s="75">
        <v>89800</v>
      </c>
      <c r="H31" s="75">
        <v>87600</v>
      </c>
      <c r="I31" s="77">
        <v>3130000</v>
      </c>
      <c r="J31" s="75">
        <v>2900000</v>
      </c>
      <c r="K31" s="67">
        <v>2950000</v>
      </c>
      <c r="L31" s="77">
        <v>824000</v>
      </c>
      <c r="M31" s="75">
        <v>785000</v>
      </c>
      <c r="N31" s="75">
        <v>812000</v>
      </c>
      <c r="O31" s="77">
        <v>152000</v>
      </c>
      <c r="P31" s="75">
        <v>155000</v>
      </c>
      <c r="Q31" s="75">
        <v>156000</v>
      </c>
      <c r="R31" s="77">
        <v>178000</v>
      </c>
      <c r="S31" s="67">
        <v>171000</v>
      </c>
      <c r="T31" s="75">
        <v>170000</v>
      </c>
      <c r="U31" s="77">
        <v>3560000</v>
      </c>
      <c r="V31" s="75">
        <v>3410000</v>
      </c>
      <c r="W31" s="75">
        <v>3460000</v>
      </c>
      <c r="X31" s="77">
        <v>958000</v>
      </c>
      <c r="Y31" s="75">
        <v>918000</v>
      </c>
      <c r="Z31" s="76">
        <v>909000</v>
      </c>
    </row>
    <row r="32" spans="1:26" ht="16.5" thickBot="1" x14ac:dyDescent="0.3">
      <c r="A32" s="276"/>
      <c r="B32" s="33" t="s">
        <v>133</v>
      </c>
      <c r="C32" s="74">
        <v>204000</v>
      </c>
      <c r="D32" s="75">
        <v>198000</v>
      </c>
      <c r="E32" s="76">
        <v>203000</v>
      </c>
      <c r="F32" s="75">
        <v>95300</v>
      </c>
      <c r="G32" s="75">
        <v>87300</v>
      </c>
      <c r="H32" s="75">
        <v>93600</v>
      </c>
      <c r="I32" s="77">
        <v>3200000</v>
      </c>
      <c r="J32" s="75">
        <v>3010000</v>
      </c>
      <c r="K32" s="67">
        <v>3070000</v>
      </c>
      <c r="L32" s="77">
        <v>844000</v>
      </c>
      <c r="M32" s="75">
        <v>814000</v>
      </c>
      <c r="N32" s="75">
        <v>794000</v>
      </c>
      <c r="O32" s="77">
        <v>155000</v>
      </c>
      <c r="P32" s="75">
        <v>157000</v>
      </c>
      <c r="Q32" s="75">
        <v>157000</v>
      </c>
      <c r="R32" s="77">
        <v>181000</v>
      </c>
      <c r="S32" s="67">
        <v>168000</v>
      </c>
      <c r="T32" s="75">
        <v>176000</v>
      </c>
      <c r="U32" s="77">
        <v>3670000</v>
      </c>
      <c r="V32" s="75">
        <v>3500000</v>
      </c>
      <c r="W32" s="75">
        <v>3580000</v>
      </c>
      <c r="X32" s="77">
        <v>961000</v>
      </c>
      <c r="Y32" s="75">
        <v>933000</v>
      </c>
      <c r="Z32" s="76">
        <v>957000</v>
      </c>
    </row>
    <row r="33" spans="1:26" ht="16.5" thickBot="1" x14ac:dyDescent="0.3">
      <c r="A33" s="276"/>
      <c r="B33" s="33" t="s">
        <v>134</v>
      </c>
      <c r="C33" s="74">
        <v>210000</v>
      </c>
      <c r="D33" s="75">
        <v>212000</v>
      </c>
      <c r="E33" s="76">
        <v>208000</v>
      </c>
      <c r="F33" s="75">
        <v>92300</v>
      </c>
      <c r="G33" s="75">
        <v>92600</v>
      </c>
      <c r="H33" s="75">
        <v>96800</v>
      </c>
      <c r="I33" s="77">
        <v>3210000</v>
      </c>
      <c r="J33" s="75">
        <v>3290000</v>
      </c>
      <c r="K33" s="67">
        <v>3250000</v>
      </c>
      <c r="L33" s="77">
        <v>849000</v>
      </c>
      <c r="M33" s="75">
        <v>875000</v>
      </c>
      <c r="N33" s="75">
        <v>846000</v>
      </c>
      <c r="O33" s="77">
        <v>163000</v>
      </c>
      <c r="P33" s="75">
        <v>162000</v>
      </c>
      <c r="Q33" s="75">
        <v>165000</v>
      </c>
      <c r="R33" s="77">
        <v>187000</v>
      </c>
      <c r="S33" s="67">
        <v>179000</v>
      </c>
      <c r="T33" s="75">
        <v>182000</v>
      </c>
      <c r="U33" s="77">
        <v>3710000</v>
      </c>
      <c r="V33" s="75">
        <v>3700000</v>
      </c>
      <c r="W33" s="75">
        <v>3710000</v>
      </c>
      <c r="X33" s="77">
        <v>997000</v>
      </c>
      <c r="Y33" s="75">
        <v>982000</v>
      </c>
      <c r="Z33" s="76">
        <v>993000</v>
      </c>
    </row>
    <row r="34" spans="1:26" ht="16.5" thickBot="1" x14ac:dyDescent="0.3">
      <c r="A34" s="276"/>
      <c r="B34" s="33" t="s">
        <v>135</v>
      </c>
      <c r="C34" s="74">
        <v>206000</v>
      </c>
      <c r="D34" s="75">
        <v>211000</v>
      </c>
      <c r="E34" s="76">
        <v>212000</v>
      </c>
      <c r="F34" s="75">
        <v>97200</v>
      </c>
      <c r="G34" s="75">
        <v>93600</v>
      </c>
      <c r="H34" s="75">
        <v>98600</v>
      </c>
      <c r="I34" s="77">
        <v>3350000</v>
      </c>
      <c r="J34" s="75">
        <v>3300000</v>
      </c>
      <c r="K34" s="67">
        <v>3230000</v>
      </c>
      <c r="L34" s="77">
        <v>861000</v>
      </c>
      <c r="M34" s="75">
        <v>853000</v>
      </c>
      <c r="N34" s="75">
        <v>851000</v>
      </c>
      <c r="O34" s="77">
        <v>158000</v>
      </c>
      <c r="P34" s="75">
        <v>157000</v>
      </c>
      <c r="Q34" s="75">
        <v>158000</v>
      </c>
      <c r="R34" s="77">
        <v>182000</v>
      </c>
      <c r="S34" s="67">
        <v>181000</v>
      </c>
      <c r="T34" s="75">
        <v>181000</v>
      </c>
      <c r="U34" s="77">
        <v>3670000</v>
      </c>
      <c r="V34" s="75">
        <v>3500000</v>
      </c>
      <c r="W34" s="75">
        <v>3490000</v>
      </c>
      <c r="X34" s="77">
        <v>959000</v>
      </c>
      <c r="Y34" s="75">
        <v>947000</v>
      </c>
      <c r="Z34" s="76">
        <v>949000</v>
      </c>
    </row>
    <row r="35" spans="1:26" ht="50.1" customHeight="1" thickBot="1" x14ac:dyDescent="0.3">
      <c r="A35" s="276"/>
      <c r="B35" s="57" t="s">
        <v>263</v>
      </c>
      <c r="C35" s="267" t="s">
        <v>323</v>
      </c>
      <c r="D35" s="268"/>
      <c r="E35" s="268"/>
      <c r="F35" s="268"/>
      <c r="G35" s="268"/>
      <c r="H35" s="268"/>
      <c r="I35" s="268"/>
      <c r="J35" s="268"/>
      <c r="K35" s="268"/>
      <c r="L35" s="268"/>
      <c r="M35" s="268"/>
      <c r="N35" s="269"/>
      <c r="O35" s="255" t="s">
        <v>291</v>
      </c>
      <c r="P35" s="256"/>
      <c r="Q35" s="256"/>
      <c r="R35" s="256"/>
      <c r="S35" s="256"/>
      <c r="T35" s="256"/>
      <c r="U35" s="256"/>
      <c r="V35" s="256"/>
      <c r="W35" s="256"/>
      <c r="X35" s="256"/>
      <c r="Y35" s="256"/>
      <c r="Z35" s="257"/>
    </row>
    <row r="36" spans="1:26" ht="16.5" customHeight="1" thickBot="1" x14ac:dyDescent="0.3">
      <c r="A36" s="276"/>
      <c r="B36" s="57"/>
      <c r="C36" s="258" t="s">
        <v>294</v>
      </c>
      <c r="D36" s="259"/>
      <c r="E36" s="260"/>
      <c r="F36" s="259" t="s">
        <v>19</v>
      </c>
      <c r="G36" s="259"/>
      <c r="H36" s="259"/>
      <c r="I36" s="258" t="s">
        <v>20</v>
      </c>
      <c r="J36" s="259"/>
      <c r="K36" s="259"/>
      <c r="L36" s="261" t="s">
        <v>295</v>
      </c>
      <c r="M36" s="262"/>
      <c r="N36" s="262"/>
      <c r="O36" s="263" t="s">
        <v>296</v>
      </c>
      <c r="P36" s="264"/>
      <c r="Q36" s="265"/>
      <c r="R36" s="264" t="s">
        <v>297</v>
      </c>
      <c r="S36" s="264"/>
      <c r="T36" s="265"/>
      <c r="U36" s="266" t="s">
        <v>298</v>
      </c>
      <c r="V36" s="266"/>
      <c r="W36" s="266"/>
      <c r="X36" s="263" t="s">
        <v>299</v>
      </c>
      <c r="Y36" s="264"/>
      <c r="Z36" s="265"/>
    </row>
    <row r="37" spans="1:26" ht="16.5" customHeight="1" thickBot="1" x14ac:dyDescent="0.3">
      <c r="A37" s="276"/>
      <c r="B37" s="57"/>
      <c r="C37" s="72" t="s">
        <v>314</v>
      </c>
      <c r="D37" s="71" t="s">
        <v>315</v>
      </c>
      <c r="E37" s="69" t="s">
        <v>316</v>
      </c>
      <c r="F37" s="71" t="s">
        <v>314</v>
      </c>
      <c r="G37" s="71" t="s">
        <v>315</v>
      </c>
      <c r="H37" s="71" t="s">
        <v>316</v>
      </c>
      <c r="I37" s="59" t="s">
        <v>314</v>
      </c>
      <c r="J37" s="60" t="s">
        <v>315</v>
      </c>
      <c r="K37" s="60" t="s">
        <v>316</v>
      </c>
      <c r="L37" s="72" t="s">
        <v>314</v>
      </c>
      <c r="M37" s="71" t="s">
        <v>315</v>
      </c>
      <c r="N37" s="71" t="s">
        <v>316</v>
      </c>
      <c r="O37" s="80" t="s">
        <v>314</v>
      </c>
      <c r="P37" s="68" t="s">
        <v>315</v>
      </c>
      <c r="Q37" s="63" t="s">
        <v>316</v>
      </c>
      <c r="R37" s="68" t="s">
        <v>314</v>
      </c>
      <c r="S37" s="68" t="s">
        <v>315</v>
      </c>
      <c r="T37" s="63" t="s">
        <v>316</v>
      </c>
      <c r="U37" s="68" t="s">
        <v>314</v>
      </c>
      <c r="V37" s="68" t="s">
        <v>315</v>
      </c>
      <c r="W37" s="68" t="s">
        <v>316</v>
      </c>
      <c r="X37" s="79" t="s">
        <v>314</v>
      </c>
      <c r="Y37" s="78" t="s">
        <v>315</v>
      </c>
      <c r="Z37" s="70" t="s">
        <v>316</v>
      </c>
    </row>
    <row r="38" spans="1:26" ht="16.5" thickBot="1" x14ac:dyDescent="0.3">
      <c r="A38" s="276"/>
      <c r="B38" s="44" t="s">
        <v>262</v>
      </c>
      <c r="C38" s="74">
        <v>230000</v>
      </c>
      <c r="D38" s="75">
        <v>228000</v>
      </c>
      <c r="E38" s="76">
        <v>231000</v>
      </c>
      <c r="F38" s="75">
        <v>107000</v>
      </c>
      <c r="G38" s="75">
        <v>111000</v>
      </c>
      <c r="H38" s="75">
        <v>110000</v>
      </c>
      <c r="I38" s="77">
        <v>5180000</v>
      </c>
      <c r="J38" s="75">
        <v>5190000</v>
      </c>
      <c r="K38" s="67">
        <v>5330000</v>
      </c>
      <c r="L38" s="77">
        <v>1180000</v>
      </c>
      <c r="M38" s="75">
        <v>1180000</v>
      </c>
      <c r="N38" s="75">
        <v>1210000</v>
      </c>
      <c r="O38" s="73">
        <v>164000</v>
      </c>
      <c r="P38" s="65">
        <v>161000</v>
      </c>
      <c r="Q38" s="65">
        <v>167000</v>
      </c>
      <c r="R38" s="73">
        <v>192000</v>
      </c>
      <c r="S38" s="62">
        <v>198000</v>
      </c>
      <c r="T38" s="65">
        <v>197000</v>
      </c>
      <c r="U38" s="77">
        <v>4120000</v>
      </c>
      <c r="V38" s="75">
        <v>4150000</v>
      </c>
      <c r="W38" s="75">
        <v>4290000</v>
      </c>
      <c r="X38" s="77">
        <v>1030000</v>
      </c>
      <c r="Y38" s="75">
        <v>1010000</v>
      </c>
      <c r="Z38" s="76">
        <v>1020000</v>
      </c>
    </row>
    <row r="39" spans="1:26" ht="16.5" customHeight="1" thickBot="1" x14ac:dyDescent="0.3">
      <c r="A39" s="276"/>
      <c r="B39" s="44" t="s">
        <v>257</v>
      </c>
      <c r="C39" s="74">
        <v>231000</v>
      </c>
      <c r="D39" s="75">
        <v>232000</v>
      </c>
      <c r="E39" s="76">
        <v>232000</v>
      </c>
      <c r="F39" s="75">
        <v>118000</v>
      </c>
      <c r="G39" s="75">
        <v>118000</v>
      </c>
      <c r="H39" s="75">
        <v>117000</v>
      </c>
      <c r="I39" s="77">
        <v>5370000</v>
      </c>
      <c r="J39" s="75">
        <v>5530000</v>
      </c>
      <c r="K39" s="67">
        <v>5430000</v>
      </c>
      <c r="L39" s="77">
        <v>1240000</v>
      </c>
      <c r="M39" s="75">
        <v>1220000</v>
      </c>
      <c r="N39" s="75">
        <v>1240000</v>
      </c>
      <c r="O39" s="77">
        <v>157000</v>
      </c>
      <c r="P39" s="75">
        <v>159000</v>
      </c>
      <c r="Q39" s="75">
        <v>163000</v>
      </c>
      <c r="R39" s="77">
        <v>197000</v>
      </c>
      <c r="S39" s="67">
        <v>190000</v>
      </c>
      <c r="T39" s="75">
        <v>190000</v>
      </c>
      <c r="U39" s="77">
        <v>4160000</v>
      </c>
      <c r="V39" s="75">
        <v>4210000</v>
      </c>
      <c r="W39" s="75">
        <v>4150000</v>
      </c>
      <c r="X39" s="77">
        <v>1020000</v>
      </c>
      <c r="Y39" s="75">
        <v>998000</v>
      </c>
      <c r="Z39" s="76">
        <v>1030000</v>
      </c>
    </row>
    <row r="40" spans="1:26" ht="16.5" thickBot="1" x14ac:dyDescent="0.3">
      <c r="A40" s="276"/>
      <c r="B40" s="44" t="s">
        <v>258</v>
      </c>
      <c r="C40" s="74">
        <v>237000</v>
      </c>
      <c r="D40" s="75">
        <v>233000</v>
      </c>
      <c r="E40" s="76">
        <v>235000</v>
      </c>
      <c r="F40" s="75">
        <v>119000</v>
      </c>
      <c r="G40" s="75">
        <v>118000</v>
      </c>
      <c r="H40" s="75">
        <v>116000</v>
      </c>
      <c r="I40" s="77">
        <v>5350000</v>
      </c>
      <c r="J40" s="75">
        <v>5400000</v>
      </c>
      <c r="K40" s="67">
        <v>5510000</v>
      </c>
      <c r="L40" s="77">
        <v>1230000</v>
      </c>
      <c r="M40" s="75">
        <v>1220000</v>
      </c>
      <c r="N40" s="75">
        <v>1230000</v>
      </c>
      <c r="O40" s="77">
        <v>164000</v>
      </c>
      <c r="P40" s="75">
        <v>164000</v>
      </c>
      <c r="Q40" s="75">
        <v>160000</v>
      </c>
      <c r="R40" s="77">
        <v>199000</v>
      </c>
      <c r="S40" s="67">
        <v>193000</v>
      </c>
      <c r="T40" s="75">
        <v>200000</v>
      </c>
      <c r="U40" s="77">
        <v>4120000</v>
      </c>
      <c r="V40" s="75">
        <v>4080000</v>
      </c>
      <c r="W40" s="75">
        <v>4140000</v>
      </c>
      <c r="X40" s="77">
        <v>1040000</v>
      </c>
      <c r="Y40" s="75">
        <v>1010000</v>
      </c>
      <c r="Z40" s="76">
        <v>976000</v>
      </c>
    </row>
    <row r="41" spans="1:26" ht="16.5" thickBot="1" x14ac:dyDescent="0.3">
      <c r="A41" s="276"/>
      <c r="B41" s="44" t="s">
        <v>259</v>
      </c>
      <c r="C41" s="74">
        <v>234000</v>
      </c>
      <c r="D41" s="75">
        <v>238000</v>
      </c>
      <c r="E41" s="76">
        <v>234000</v>
      </c>
      <c r="F41" s="75">
        <v>115000</v>
      </c>
      <c r="G41" s="75">
        <v>123000</v>
      </c>
      <c r="H41" s="75">
        <v>116000</v>
      </c>
      <c r="I41" s="77">
        <v>5330000</v>
      </c>
      <c r="J41" s="75">
        <v>5430000</v>
      </c>
      <c r="K41" s="67">
        <v>5380000</v>
      </c>
      <c r="L41" s="77">
        <v>1190000</v>
      </c>
      <c r="M41" s="75">
        <v>1230000</v>
      </c>
      <c r="N41" s="75">
        <v>1230000</v>
      </c>
      <c r="O41" s="77">
        <v>162000</v>
      </c>
      <c r="P41" s="75">
        <v>167000</v>
      </c>
      <c r="Q41" s="75">
        <v>161000</v>
      </c>
      <c r="R41" s="77">
        <v>192000</v>
      </c>
      <c r="S41" s="67">
        <v>201000</v>
      </c>
      <c r="T41" s="75">
        <v>205000</v>
      </c>
      <c r="U41" s="77">
        <v>4030000</v>
      </c>
      <c r="V41" s="75">
        <v>4130000</v>
      </c>
      <c r="W41" s="75">
        <v>4160000</v>
      </c>
      <c r="X41" s="77">
        <v>1000000</v>
      </c>
      <c r="Y41" s="75">
        <v>1020000</v>
      </c>
      <c r="Z41" s="76">
        <v>1000000</v>
      </c>
    </row>
    <row r="42" spans="1:26" ht="16.5" thickBot="1" x14ac:dyDescent="0.3">
      <c r="A42" s="276"/>
      <c r="B42" s="44" t="s">
        <v>260</v>
      </c>
      <c r="C42" s="74">
        <v>235000</v>
      </c>
      <c r="D42" s="75">
        <v>232000</v>
      </c>
      <c r="E42" s="76">
        <v>238000</v>
      </c>
      <c r="F42" s="75">
        <v>123000</v>
      </c>
      <c r="G42" s="75">
        <v>120000</v>
      </c>
      <c r="H42" s="75">
        <v>111000</v>
      </c>
      <c r="I42" s="77">
        <v>5400000</v>
      </c>
      <c r="J42" s="75">
        <v>5230000</v>
      </c>
      <c r="K42" s="67">
        <v>5310000</v>
      </c>
      <c r="L42" s="77">
        <v>1280000</v>
      </c>
      <c r="M42" s="75">
        <v>1230000</v>
      </c>
      <c r="N42" s="75">
        <v>1190000</v>
      </c>
      <c r="O42" s="77">
        <v>166000</v>
      </c>
      <c r="P42" s="75">
        <v>165000</v>
      </c>
      <c r="Q42" s="75">
        <v>165000</v>
      </c>
      <c r="R42" s="77">
        <v>200000</v>
      </c>
      <c r="S42" s="67">
        <v>203000</v>
      </c>
      <c r="T42" s="75">
        <v>199000</v>
      </c>
      <c r="U42" s="77">
        <v>4280000</v>
      </c>
      <c r="V42" s="75">
        <v>4160000</v>
      </c>
      <c r="W42" s="75">
        <v>4190000</v>
      </c>
      <c r="X42" s="77">
        <v>1050000</v>
      </c>
      <c r="Y42" s="75">
        <v>1030000</v>
      </c>
      <c r="Z42" s="76">
        <v>998000</v>
      </c>
    </row>
    <row r="43" spans="1:26" ht="16.5" thickBot="1" x14ac:dyDescent="0.3">
      <c r="A43" s="276"/>
      <c r="B43" s="44" t="s">
        <v>261</v>
      </c>
      <c r="C43" s="74">
        <v>229000</v>
      </c>
      <c r="D43" s="75">
        <v>236000</v>
      </c>
      <c r="E43" s="76">
        <v>226000</v>
      </c>
      <c r="F43" s="75">
        <v>115000</v>
      </c>
      <c r="G43" s="75">
        <v>120000</v>
      </c>
      <c r="H43" s="75">
        <v>117000</v>
      </c>
      <c r="I43" s="77">
        <v>5160000</v>
      </c>
      <c r="J43" s="75">
        <v>5320000</v>
      </c>
      <c r="K43" s="67">
        <v>5160000</v>
      </c>
      <c r="L43" s="77">
        <v>1190000</v>
      </c>
      <c r="M43" s="75">
        <v>1230000</v>
      </c>
      <c r="N43" s="75">
        <v>1200000</v>
      </c>
      <c r="O43" s="77">
        <v>160000</v>
      </c>
      <c r="P43" s="75">
        <v>166000</v>
      </c>
      <c r="Q43" s="75">
        <v>164000</v>
      </c>
      <c r="R43" s="77">
        <v>197000</v>
      </c>
      <c r="S43" s="67">
        <v>202000</v>
      </c>
      <c r="T43" s="75">
        <v>202000</v>
      </c>
      <c r="U43" s="77">
        <v>4110000</v>
      </c>
      <c r="V43" s="75">
        <v>4230000</v>
      </c>
      <c r="W43" s="75">
        <v>4100000</v>
      </c>
      <c r="X43" s="77">
        <v>984000</v>
      </c>
      <c r="Y43" s="75">
        <v>1010000</v>
      </c>
      <c r="Z43" s="76">
        <v>1010000</v>
      </c>
    </row>
    <row r="44" spans="1:26" ht="50.1" customHeight="1" thickBot="1" x14ac:dyDescent="0.3">
      <c r="A44" s="276"/>
      <c r="B44" s="57" t="s">
        <v>264</v>
      </c>
      <c r="C44" s="267" t="s">
        <v>323</v>
      </c>
      <c r="D44" s="268"/>
      <c r="E44" s="268"/>
      <c r="F44" s="268"/>
      <c r="G44" s="268"/>
      <c r="H44" s="268"/>
      <c r="I44" s="268"/>
      <c r="J44" s="268"/>
      <c r="K44" s="268"/>
      <c r="L44" s="268"/>
      <c r="M44" s="268"/>
      <c r="N44" s="269"/>
      <c r="O44" s="255" t="s">
        <v>291</v>
      </c>
      <c r="P44" s="256"/>
      <c r="Q44" s="256"/>
      <c r="R44" s="256"/>
      <c r="S44" s="256"/>
      <c r="T44" s="256"/>
      <c r="U44" s="256"/>
      <c r="V44" s="256"/>
      <c r="W44" s="256"/>
      <c r="X44" s="256"/>
      <c r="Y44" s="256"/>
      <c r="Z44" s="257"/>
    </row>
    <row r="45" spans="1:26" ht="16.5" customHeight="1" x14ac:dyDescent="0.25">
      <c r="A45" s="276"/>
      <c r="B45" s="253"/>
      <c r="C45" s="258" t="s">
        <v>294</v>
      </c>
      <c r="D45" s="259"/>
      <c r="E45" s="260"/>
      <c r="F45" s="259" t="s">
        <v>19</v>
      </c>
      <c r="G45" s="259"/>
      <c r="H45" s="259"/>
      <c r="I45" s="258" t="s">
        <v>20</v>
      </c>
      <c r="J45" s="259"/>
      <c r="K45" s="259"/>
      <c r="L45" s="270" t="s">
        <v>295</v>
      </c>
      <c r="M45" s="271"/>
      <c r="N45" s="271"/>
      <c r="O45" s="272" t="s">
        <v>296</v>
      </c>
      <c r="P45" s="273"/>
      <c r="Q45" s="274"/>
      <c r="R45" s="273" t="s">
        <v>297</v>
      </c>
      <c r="S45" s="273"/>
      <c r="T45" s="274"/>
      <c r="U45" s="266" t="s">
        <v>298</v>
      </c>
      <c r="V45" s="266"/>
      <c r="W45" s="266"/>
      <c r="X45" s="272" t="s">
        <v>299</v>
      </c>
      <c r="Y45" s="273"/>
      <c r="Z45" s="274"/>
    </row>
    <row r="46" spans="1:26" ht="16.5" customHeight="1" thickBot="1" x14ac:dyDescent="0.3">
      <c r="A46" s="276"/>
      <c r="B46" s="254"/>
      <c r="C46" s="72" t="s">
        <v>314</v>
      </c>
      <c r="D46" s="71" t="s">
        <v>315</v>
      </c>
      <c r="E46" s="69" t="s">
        <v>316</v>
      </c>
      <c r="F46" s="71" t="s">
        <v>314</v>
      </c>
      <c r="G46" s="71" t="s">
        <v>315</v>
      </c>
      <c r="H46" s="71" t="s">
        <v>316</v>
      </c>
      <c r="I46" s="59" t="s">
        <v>314</v>
      </c>
      <c r="J46" s="60" t="s">
        <v>315</v>
      </c>
      <c r="K46" s="60" t="s">
        <v>316</v>
      </c>
      <c r="L46" s="72" t="s">
        <v>314</v>
      </c>
      <c r="M46" s="71" t="s">
        <v>315</v>
      </c>
      <c r="N46" s="71" t="s">
        <v>316</v>
      </c>
      <c r="O46" s="80" t="s">
        <v>314</v>
      </c>
      <c r="P46" s="68" t="s">
        <v>315</v>
      </c>
      <c r="Q46" s="63" t="s">
        <v>316</v>
      </c>
      <c r="R46" s="68" t="s">
        <v>314</v>
      </c>
      <c r="S46" s="68" t="s">
        <v>315</v>
      </c>
      <c r="T46" s="63" t="s">
        <v>316</v>
      </c>
      <c r="U46" s="68" t="s">
        <v>314</v>
      </c>
      <c r="V46" s="68" t="s">
        <v>315</v>
      </c>
      <c r="W46" s="68" t="s">
        <v>316</v>
      </c>
      <c r="X46" s="79" t="s">
        <v>314</v>
      </c>
      <c r="Y46" s="78" t="s">
        <v>315</v>
      </c>
      <c r="Z46" s="70" t="s">
        <v>316</v>
      </c>
    </row>
    <row r="47" spans="1:26" ht="16.5" thickBot="1" x14ac:dyDescent="0.3">
      <c r="A47" s="276"/>
      <c r="B47" s="44" t="s">
        <v>265</v>
      </c>
      <c r="C47" s="74">
        <v>215000</v>
      </c>
      <c r="D47" s="75">
        <v>212000</v>
      </c>
      <c r="E47" s="76">
        <v>217000</v>
      </c>
      <c r="F47" s="75">
        <v>141000</v>
      </c>
      <c r="G47" s="75">
        <v>147000</v>
      </c>
      <c r="H47" s="75">
        <v>145000</v>
      </c>
      <c r="I47" s="77">
        <v>3200000</v>
      </c>
      <c r="J47" s="75">
        <v>3040000</v>
      </c>
      <c r="K47" s="67">
        <v>3170000</v>
      </c>
      <c r="L47" s="77">
        <v>854000</v>
      </c>
      <c r="M47" s="75">
        <v>826000</v>
      </c>
      <c r="N47" s="75">
        <v>838000</v>
      </c>
      <c r="O47" s="73">
        <v>192000</v>
      </c>
      <c r="P47" s="65">
        <v>196000</v>
      </c>
      <c r="Q47" s="65">
        <v>193000</v>
      </c>
      <c r="R47" s="73">
        <v>245000</v>
      </c>
      <c r="S47" s="62">
        <v>250000</v>
      </c>
      <c r="T47" s="65">
        <v>241000</v>
      </c>
      <c r="U47" s="77">
        <v>3620000</v>
      </c>
      <c r="V47" s="75">
        <v>3590000</v>
      </c>
      <c r="W47" s="75">
        <v>3620000</v>
      </c>
      <c r="X47" s="77">
        <v>945000</v>
      </c>
      <c r="Y47" s="75">
        <v>895000</v>
      </c>
      <c r="Z47" s="76">
        <v>915000</v>
      </c>
    </row>
    <row r="48" spans="1:26" ht="16.5" thickBot="1" x14ac:dyDescent="0.3">
      <c r="A48" s="276"/>
      <c r="B48" s="44" t="s">
        <v>266</v>
      </c>
      <c r="C48" s="74">
        <v>209000</v>
      </c>
      <c r="D48" s="75">
        <v>207000</v>
      </c>
      <c r="E48" s="76">
        <v>212000</v>
      </c>
      <c r="F48" s="75">
        <v>144000</v>
      </c>
      <c r="G48" s="75">
        <v>139000</v>
      </c>
      <c r="H48" s="75">
        <v>138000</v>
      </c>
      <c r="I48" s="77">
        <v>2980000</v>
      </c>
      <c r="J48" s="75">
        <v>2940000</v>
      </c>
      <c r="K48" s="67">
        <v>2950000</v>
      </c>
      <c r="L48" s="77">
        <v>812000</v>
      </c>
      <c r="M48" s="75">
        <v>788000</v>
      </c>
      <c r="N48" s="75">
        <v>807000</v>
      </c>
      <c r="O48" s="77">
        <v>191000</v>
      </c>
      <c r="P48" s="75">
        <v>187000</v>
      </c>
      <c r="Q48" s="75">
        <v>197000</v>
      </c>
      <c r="R48" s="77">
        <v>240000</v>
      </c>
      <c r="S48" s="67">
        <v>237000</v>
      </c>
      <c r="T48" s="75">
        <v>244000</v>
      </c>
      <c r="U48" s="77">
        <v>3510000</v>
      </c>
      <c r="V48" s="75">
        <v>3430000</v>
      </c>
      <c r="W48" s="75">
        <v>3440000</v>
      </c>
      <c r="X48" s="77">
        <v>924000</v>
      </c>
      <c r="Y48" s="75">
        <v>895000</v>
      </c>
      <c r="Z48" s="76">
        <v>926000</v>
      </c>
    </row>
    <row r="49" spans="1:26" ht="16.5" customHeight="1" thickBot="1" x14ac:dyDescent="0.3">
      <c r="A49" s="276"/>
      <c r="B49" s="44" t="s">
        <v>267</v>
      </c>
      <c r="C49" s="74">
        <v>208000</v>
      </c>
      <c r="D49" s="75">
        <v>208000</v>
      </c>
      <c r="E49" s="76">
        <v>209000</v>
      </c>
      <c r="F49" s="75">
        <v>138000</v>
      </c>
      <c r="G49" s="75">
        <v>134000</v>
      </c>
      <c r="H49" s="75">
        <v>139000</v>
      </c>
      <c r="I49" s="77">
        <v>2930000</v>
      </c>
      <c r="J49" s="75">
        <v>2920000</v>
      </c>
      <c r="K49" s="67">
        <v>2860000</v>
      </c>
      <c r="L49" s="77">
        <v>773000</v>
      </c>
      <c r="M49" s="75">
        <v>755000</v>
      </c>
      <c r="N49" s="75">
        <v>744000</v>
      </c>
      <c r="O49" s="77">
        <v>196000</v>
      </c>
      <c r="P49" s="75">
        <v>200000</v>
      </c>
      <c r="Q49" s="75">
        <v>196000</v>
      </c>
      <c r="R49" s="77">
        <v>244000</v>
      </c>
      <c r="S49" s="67">
        <v>241000</v>
      </c>
      <c r="T49" s="75">
        <v>243000</v>
      </c>
      <c r="U49" s="77">
        <v>3410000</v>
      </c>
      <c r="V49" s="75">
        <v>3590000</v>
      </c>
      <c r="W49" s="75">
        <v>3540000</v>
      </c>
      <c r="X49" s="77">
        <v>928000</v>
      </c>
      <c r="Y49" s="75">
        <v>936000</v>
      </c>
      <c r="Z49" s="76">
        <v>935000</v>
      </c>
    </row>
    <row r="50" spans="1:26" ht="16.5" thickBot="1" x14ac:dyDescent="0.3">
      <c r="A50" s="276"/>
      <c r="B50" s="44" t="s">
        <v>268</v>
      </c>
      <c r="C50" s="74">
        <v>195000</v>
      </c>
      <c r="D50" s="75">
        <v>208000</v>
      </c>
      <c r="E50" s="76">
        <v>212000</v>
      </c>
      <c r="F50" s="75">
        <v>137000</v>
      </c>
      <c r="G50" s="75">
        <v>139000</v>
      </c>
      <c r="H50" s="75">
        <v>135000</v>
      </c>
      <c r="I50" s="77">
        <v>2830000</v>
      </c>
      <c r="J50" s="75">
        <v>2850000</v>
      </c>
      <c r="K50" s="67">
        <v>2890000</v>
      </c>
      <c r="L50" s="77">
        <v>743000</v>
      </c>
      <c r="M50" s="75">
        <v>751000</v>
      </c>
      <c r="N50" s="75">
        <v>785000</v>
      </c>
      <c r="O50" s="77">
        <v>195000</v>
      </c>
      <c r="P50" s="75">
        <v>195000</v>
      </c>
      <c r="Q50" s="75">
        <v>199000</v>
      </c>
      <c r="R50" s="77">
        <v>242000</v>
      </c>
      <c r="S50" s="67">
        <v>251000</v>
      </c>
      <c r="T50" s="75">
        <v>251000</v>
      </c>
      <c r="U50" s="77">
        <v>3440000</v>
      </c>
      <c r="V50" s="75">
        <v>3440000</v>
      </c>
      <c r="W50" s="75">
        <v>3460000</v>
      </c>
      <c r="X50" s="77">
        <v>920000</v>
      </c>
      <c r="Y50" s="75">
        <v>936000</v>
      </c>
      <c r="Z50" s="76">
        <v>919000</v>
      </c>
    </row>
    <row r="51" spans="1:26" ht="16.5" thickBot="1" x14ac:dyDescent="0.3">
      <c r="A51" s="276"/>
      <c r="B51" s="44" t="s">
        <v>269</v>
      </c>
      <c r="C51" s="74">
        <v>216000</v>
      </c>
      <c r="D51" s="75">
        <v>208000</v>
      </c>
      <c r="E51" s="76">
        <v>210000</v>
      </c>
      <c r="F51" s="75">
        <v>144000</v>
      </c>
      <c r="G51" s="75">
        <v>138000</v>
      </c>
      <c r="H51" s="75">
        <v>143000</v>
      </c>
      <c r="I51" s="77">
        <v>2910000</v>
      </c>
      <c r="J51" s="75">
        <v>2910000</v>
      </c>
      <c r="K51" s="67">
        <v>2950000</v>
      </c>
      <c r="L51" s="77">
        <v>789000</v>
      </c>
      <c r="M51" s="75">
        <v>770000</v>
      </c>
      <c r="N51" s="75">
        <v>795000</v>
      </c>
      <c r="O51" s="77">
        <v>192000</v>
      </c>
      <c r="P51" s="75">
        <v>193000</v>
      </c>
      <c r="Q51" s="75">
        <v>187000</v>
      </c>
      <c r="R51" s="77">
        <v>237000</v>
      </c>
      <c r="S51" s="67">
        <v>238000</v>
      </c>
      <c r="T51" s="75">
        <v>241000</v>
      </c>
      <c r="U51" s="77">
        <v>3490000</v>
      </c>
      <c r="V51" s="75">
        <v>3360000</v>
      </c>
      <c r="W51" s="75">
        <v>3490000</v>
      </c>
      <c r="X51" s="77">
        <v>910000</v>
      </c>
      <c r="Y51" s="75">
        <v>887000</v>
      </c>
      <c r="Z51" s="76">
        <v>888000</v>
      </c>
    </row>
    <row r="52" spans="1:26" ht="16.5" thickBot="1" x14ac:dyDescent="0.3">
      <c r="A52" s="276"/>
      <c r="B52" s="44" t="s">
        <v>270</v>
      </c>
      <c r="C52" s="74">
        <v>205000</v>
      </c>
      <c r="D52" s="75">
        <v>209000</v>
      </c>
      <c r="E52" s="76">
        <v>207000</v>
      </c>
      <c r="F52" s="75">
        <v>144000</v>
      </c>
      <c r="G52" s="75">
        <v>142000</v>
      </c>
      <c r="H52" s="75">
        <v>138000</v>
      </c>
      <c r="I52" s="77">
        <v>2820000</v>
      </c>
      <c r="J52" s="75">
        <v>2940000</v>
      </c>
      <c r="K52" s="67">
        <v>2980000</v>
      </c>
      <c r="L52" s="77">
        <v>772000</v>
      </c>
      <c r="M52" s="75">
        <v>775000</v>
      </c>
      <c r="N52" s="75">
        <v>794000</v>
      </c>
      <c r="O52" s="77">
        <v>194000</v>
      </c>
      <c r="P52" s="75">
        <v>198000</v>
      </c>
      <c r="Q52" s="75">
        <v>193000</v>
      </c>
      <c r="R52" s="77">
        <v>247000</v>
      </c>
      <c r="S52" s="67">
        <v>244000</v>
      </c>
      <c r="T52" s="75">
        <v>251000</v>
      </c>
      <c r="U52" s="77">
        <v>3500000</v>
      </c>
      <c r="V52" s="75">
        <v>3470000</v>
      </c>
      <c r="W52" s="75">
        <v>3490000</v>
      </c>
      <c r="X52" s="77">
        <v>928000</v>
      </c>
      <c r="Y52" s="75">
        <v>907000</v>
      </c>
      <c r="Z52" s="76">
        <v>927000</v>
      </c>
    </row>
    <row r="53" spans="1:26" ht="50.1" customHeight="1" thickBot="1" x14ac:dyDescent="0.3">
      <c r="A53" s="276"/>
      <c r="B53" s="57" t="s">
        <v>289</v>
      </c>
      <c r="C53" s="267" t="s">
        <v>323</v>
      </c>
      <c r="D53" s="268"/>
      <c r="E53" s="268"/>
      <c r="F53" s="268"/>
      <c r="G53" s="268"/>
      <c r="H53" s="268"/>
      <c r="I53" s="268"/>
      <c r="J53" s="268"/>
      <c r="K53" s="268"/>
      <c r="L53" s="268"/>
      <c r="M53" s="268"/>
      <c r="N53" s="269"/>
      <c r="O53" s="255" t="s">
        <v>291</v>
      </c>
      <c r="P53" s="256"/>
      <c r="Q53" s="256"/>
      <c r="R53" s="256"/>
      <c r="S53" s="256"/>
      <c r="T53" s="256"/>
      <c r="U53" s="256"/>
      <c r="V53" s="256"/>
      <c r="W53" s="256"/>
      <c r="X53" s="256"/>
      <c r="Y53" s="256"/>
      <c r="Z53" s="257"/>
    </row>
    <row r="54" spans="1:26" ht="16.5" customHeight="1" x14ac:dyDescent="0.25">
      <c r="A54" s="276"/>
      <c r="B54" s="253"/>
      <c r="C54" s="258" t="s">
        <v>294</v>
      </c>
      <c r="D54" s="259"/>
      <c r="E54" s="260"/>
      <c r="F54" s="259" t="s">
        <v>19</v>
      </c>
      <c r="G54" s="259"/>
      <c r="H54" s="259"/>
      <c r="I54" s="258" t="s">
        <v>20</v>
      </c>
      <c r="J54" s="259"/>
      <c r="K54" s="259"/>
      <c r="L54" s="270" t="s">
        <v>295</v>
      </c>
      <c r="M54" s="271"/>
      <c r="N54" s="271"/>
      <c r="O54" s="272" t="s">
        <v>296</v>
      </c>
      <c r="P54" s="273"/>
      <c r="Q54" s="274"/>
      <c r="R54" s="273" t="s">
        <v>297</v>
      </c>
      <c r="S54" s="273"/>
      <c r="T54" s="274"/>
      <c r="U54" s="266" t="s">
        <v>298</v>
      </c>
      <c r="V54" s="266"/>
      <c r="W54" s="266"/>
      <c r="X54" s="272" t="s">
        <v>299</v>
      </c>
      <c r="Y54" s="273"/>
      <c r="Z54" s="274"/>
    </row>
    <row r="55" spans="1:26" ht="16.5" thickBot="1" x14ac:dyDescent="0.3">
      <c r="A55" s="276"/>
      <c r="B55" s="254"/>
      <c r="C55" s="72" t="s">
        <v>314</v>
      </c>
      <c r="D55" s="71" t="s">
        <v>315</v>
      </c>
      <c r="E55" s="69" t="s">
        <v>316</v>
      </c>
      <c r="F55" s="71" t="s">
        <v>314</v>
      </c>
      <c r="G55" s="71" t="s">
        <v>315</v>
      </c>
      <c r="H55" s="71" t="s">
        <v>316</v>
      </c>
      <c r="I55" s="59" t="s">
        <v>314</v>
      </c>
      <c r="J55" s="60" t="s">
        <v>315</v>
      </c>
      <c r="K55" s="60" t="s">
        <v>316</v>
      </c>
      <c r="L55" s="72" t="s">
        <v>314</v>
      </c>
      <c r="M55" s="71" t="s">
        <v>315</v>
      </c>
      <c r="N55" s="71" t="s">
        <v>316</v>
      </c>
      <c r="O55" s="80" t="s">
        <v>314</v>
      </c>
      <c r="P55" s="68" t="s">
        <v>315</v>
      </c>
      <c r="Q55" s="63" t="s">
        <v>316</v>
      </c>
      <c r="R55" s="68" t="s">
        <v>314</v>
      </c>
      <c r="S55" s="68" t="s">
        <v>315</v>
      </c>
      <c r="T55" s="63" t="s">
        <v>316</v>
      </c>
      <c r="U55" s="68" t="s">
        <v>314</v>
      </c>
      <c r="V55" s="68" t="s">
        <v>315</v>
      </c>
      <c r="W55" s="68" t="s">
        <v>316</v>
      </c>
      <c r="X55" s="79" t="s">
        <v>314</v>
      </c>
      <c r="Y55" s="78" t="s">
        <v>315</v>
      </c>
      <c r="Z55" s="70" t="s">
        <v>316</v>
      </c>
    </row>
    <row r="56" spans="1:26" ht="16.5" thickBot="1" x14ac:dyDescent="0.3">
      <c r="A56" s="276"/>
      <c r="B56" s="44" t="s">
        <v>271</v>
      </c>
      <c r="C56" s="74">
        <v>142000</v>
      </c>
      <c r="D56" s="75">
        <v>136000</v>
      </c>
      <c r="E56" s="76">
        <v>139000</v>
      </c>
      <c r="F56" s="75">
        <v>56000</v>
      </c>
      <c r="G56" s="75">
        <v>56100</v>
      </c>
      <c r="H56" s="75">
        <v>57400</v>
      </c>
      <c r="I56" s="77">
        <v>1960000</v>
      </c>
      <c r="J56" s="75">
        <v>1950000</v>
      </c>
      <c r="K56" s="67">
        <v>1960000</v>
      </c>
      <c r="L56" s="77">
        <v>567000</v>
      </c>
      <c r="M56" s="75">
        <v>555000</v>
      </c>
      <c r="N56" s="75">
        <v>534000</v>
      </c>
      <c r="O56" s="73">
        <v>183000</v>
      </c>
      <c r="P56" s="65">
        <v>180000</v>
      </c>
      <c r="Q56" s="65">
        <v>179000</v>
      </c>
      <c r="R56" s="73">
        <v>186000</v>
      </c>
      <c r="S56" s="62">
        <v>184000</v>
      </c>
      <c r="T56" s="65">
        <v>187000</v>
      </c>
      <c r="U56" s="77">
        <v>3430000</v>
      </c>
      <c r="V56" s="75">
        <v>3360000</v>
      </c>
      <c r="W56" s="75">
        <v>3320000</v>
      </c>
      <c r="X56" s="77">
        <v>1050000</v>
      </c>
      <c r="Y56" s="75">
        <v>1000000</v>
      </c>
      <c r="Z56" s="76">
        <v>1000000</v>
      </c>
    </row>
    <row r="57" spans="1:26" ht="16.5" thickBot="1" x14ac:dyDescent="0.3">
      <c r="A57" s="276"/>
      <c r="B57" s="44" t="s">
        <v>272</v>
      </c>
      <c r="C57" s="74">
        <v>140000</v>
      </c>
      <c r="D57" s="75">
        <v>144000</v>
      </c>
      <c r="E57" s="76">
        <v>139000</v>
      </c>
      <c r="F57" s="75">
        <v>54100</v>
      </c>
      <c r="G57" s="75">
        <v>56000</v>
      </c>
      <c r="H57" s="75">
        <v>55300</v>
      </c>
      <c r="I57" s="77">
        <v>1970000</v>
      </c>
      <c r="J57" s="75">
        <v>1950000</v>
      </c>
      <c r="K57" s="67">
        <v>1960000</v>
      </c>
      <c r="L57" s="77">
        <v>558000</v>
      </c>
      <c r="M57" s="75">
        <v>554000</v>
      </c>
      <c r="N57" s="75">
        <v>550000</v>
      </c>
      <c r="O57" s="77">
        <v>178000</v>
      </c>
      <c r="P57" s="75">
        <v>181000</v>
      </c>
      <c r="Q57" s="75">
        <v>178000</v>
      </c>
      <c r="R57" s="77">
        <v>185000</v>
      </c>
      <c r="S57" s="67">
        <v>189000</v>
      </c>
      <c r="T57" s="75">
        <v>180000</v>
      </c>
      <c r="U57" s="77">
        <v>3280000</v>
      </c>
      <c r="V57" s="75">
        <v>3390000</v>
      </c>
      <c r="W57" s="75">
        <v>3300000</v>
      </c>
      <c r="X57" s="77">
        <v>1030000</v>
      </c>
      <c r="Y57" s="75">
        <v>1010000</v>
      </c>
      <c r="Z57" s="76">
        <v>985000</v>
      </c>
    </row>
    <row r="58" spans="1:26" ht="16.5" thickBot="1" x14ac:dyDescent="0.3">
      <c r="A58" s="276"/>
      <c r="B58" s="44" t="s">
        <v>273</v>
      </c>
      <c r="C58" s="74">
        <v>142000</v>
      </c>
      <c r="D58" s="75">
        <v>135000</v>
      </c>
      <c r="E58" s="76">
        <v>142000</v>
      </c>
      <c r="F58" s="75">
        <v>54000</v>
      </c>
      <c r="G58" s="75">
        <v>54200</v>
      </c>
      <c r="H58" s="75">
        <v>54600</v>
      </c>
      <c r="I58" s="77">
        <v>1930000</v>
      </c>
      <c r="J58" s="75">
        <v>1910000</v>
      </c>
      <c r="K58" s="67">
        <v>1960000</v>
      </c>
      <c r="L58" s="77">
        <v>549000</v>
      </c>
      <c r="M58" s="75">
        <v>543000</v>
      </c>
      <c r="N58" s="75">
        <v>561000</v>
      </c>
      <c r="O58" s="77">
        <v>187000</v>
      </c>
      <c r="P58" s="75">
        <v>177000</v>
      </c>
      <c r="Q58" s="75">
        <v>186000</v>
      </c>
      <c r="R58" s="77">
        <v>189000</v>
      </c>
      <c r="S58" s="67">
        <v>196000</v>
      </c>
      <c r="T58" s="75">
        <v>197000</v>
      </c>
      <c r="U58" s="77">
        <v>3400000</v>
      </c>
      <c r="V58" s="75">
        <v>3390000</v>
      </c>
      <c r="W58" s="75">
        <v>3440000</v>
      </c>
      <c r="X58" s="77">
        <v>1030000</v>
      </c>
      <c r="Y58" s="75">
        <v>1090000</v>
      </c>
      <c r="Z58" s="76">
        <v>1050000</v>
      </c>
    </row>
    <row r="59" spans="1:26" ht="16.5" customHeight="1" thickBot="1" x14ac:dyDescent="0.3">
      <c r="A59" s="276"/>
      <c r="B59" s="44" t="s">
        <v>274</v>
      </c>
      <c r="C59" s="74">
        <v>144000</v>
      </c>
      <c r="D59" s="75">
        <v>135000</v>
      </c>
      <c r="E59" s="76">
        <v>143000</v>
      </c>
      <c r="F59" s="75">
        <v>54300</v>
      </c>
      <c r="G59" s="75">
        <v>54800</v>
      </c>
      <c r="H59" s="75">
        <v>55400</v>
      </c>
      <c r="I59" s="77">
        <v>1980000</v>
      </c>
      <c r="J59" s="75">
        <v>1920000</v>
      </c>
      <c r="K59" s="67">
        <v>1980000</v>
      </c>
      <c r="L59" s="77">
        <v>567000</v>
      </c>
      <c r="M59" s="75">
        <v>546000</v>
      </c>
      <c r="N59" s="75">
        <v>571000</v>
      </c>
      <c r="O59" s="77">
        <v>181000</v>
      </c>
      <c r="P59" s="75">
        <v>177000</v>
      </c>
      <c r="Q59" s="75">
        <v>177000</v>
      </c>
      <c r="R59" s="77">
        <v>189000</v>
      </c>
      <c r="S59" s="67">
        <v>187000</v>
      </c>
      <c r="T59" s="75">
        <v>183000</v>
      </c>
      <c r="U59" s="77">
        <v>3360000</v>
      </c>
      <c r="V59" s="75">
        <v>3280000</v>
      </c>
      <c r="W59" s="75">
        <v>3310000</v>
      </c>
      <c r="X59" s="77">
        <v>1020000</v>
      </c>
      <c r="Y59" s="75">
        <v>998000</v>
      </c>
      <c r="Z59" s="76">
        <v>1010000</v>
      </c>
    </row>
    <row r="60" spans="1:26" ht="16.5" thickBot="1" x14ac:dyDescent="0.3">
      <c r="A60" s="276"/>
      <c r="B60" s="44" t="s">
        <v>275</v>
      </c>
      <c r="C60" s="74">
        <v>140000</v>
      </c>
      <c r="D60" s="75">
        <v>135000</v>
      </c>
      <c r="E60" s="76">
        <v>144000</v>
      </c>
      <c r="F60" s="75">
        <v>54000</v>
      </c>
      <c r="G60" s="75">
        <v>56600</v>
      </c>
      <c r="H60" s="75">
        <v>56400</v>
      </c>
      <c r="I60" s="77">
        <v>1950000</v>
      </c>
      <c r="J60" s="75">
        <v>1960000</v>
      </c>
      <c r="K60" s="67">
        <v>1950000</v>
      </c>
      <c r="L60" s="77">
        <v>549000</v>
      </c>
      <c r="M60" s="75">
        <v>546000</v>
      </c>
      <c r="N60" s="75">
        <v>573000</v>
      </c>
      <c r="O60" s="77">
        <v>185000</v>
      </c>
      <c r="P60" s="75">
        <v>181000</v>
      </c>
      <c r="Q60" s="75">
        <v>182000</v>
      </c>
      <c r="R60" s="77">
        <v>193000</v>
      </c>
      <c r="S60" s="67">
        <v>183000</v>
      </c>
      <c r="T60" s="75">
        <v>191000</v>
      </c>
      <c r="U60" s="77">
        <v>3360000</v>
      </c>
      <c r="V60" s="75">
        <v>3300000</v>
      </c>
      <c r="W60" s="75">
        <v>3340000</v>
      </c>
      <c r="X60" s="77">
        <v>1040000</v>
      </c>
      <c r="Y60" s="75">
        <v>1010000</v>
      </c>
      <c r="Z60" s="76">
        <v>1030000</v>
      </c>
    </row>
    <row r="61" spans="1:26" ht="16.5" thickBot="1" x14ac:dyDescent="0.3">
      <c r="A61" s="276"/>
      <c r="B61" s="81" t="s">
        <v>276</v>
      </c>
      <c r="C61" s="74">
        <v>144000</v>
      </c>
      <c r="D61" s="75">
        <v>149000</v>
      </c>
      <c r="E61" s="76">
        <v>144000</v>
      </c>
      <c r="F61" s="75">
        <v>58500</v>
      </c>
      <c r="G61" s="75">
        <v>57700</v>
      </c>
      <c r="H61" s="75">
        <v>57400</v>
      </c>
      <c r="I61" s="77">
        <v>1970000</v>
      </c>
      <c r="J61" s="75">
        <v>1940000</v>
      </c>
      <c r="K61" s="67">
        <v>1860000</v>
      </c>
      <c r="L61" s="77">
        <v>544000</v>
      </c>
      <c r="M61" s="75">
        <v>551000</v>
      </c>
      <c r="N61" s="75">
        <v>531000</v>
      </c>
      <c r="O61" s="77">
        <v>186000</v>
      </c>
      <c r="P61" s="75">
        <v>184000</v>
      </c>
      <c r="Q61" s="75">
        <v>186000</v>
      </c>
      <c r="R61" s="77">
        <v>198000</v>
      </c>
      <c r="S61" s="67">
        <v>193000</v>
      </c>
      <c r="T61" s="75">
        <v>195000</v>
      </c>
      <c r="U61" s="77">
        <v>3390000</v>
      </c>
      <c r="V61" s="75">
        <v>3420000</v>
      </c>
      <c r="W61" s="75">
        <v>3310000</v>
      </c>
      <c r="X61" s="77">
        <v>1040000</v>
      </c>
      <c r="Y61" s="75">
        <v>1050000</v>
      </c>
      <c r="Z61" s="76">
        <v>1030000</v>
      </c>
    </row>
    <row r="62" spans="1:26" ht="16.5" thickBot="1" x14ac:dyDescent="0.3">
      <c r="A62" s="276"/>
      <c r="B62" s="66"/>
      <c r="C62" s="58"/>
      <c r="D62" s="58"/>
      <c r="E62" s="58"/>
      <c r="F62" s="58"/>
      <c r="G62" s="58"/>
      <c r="H62" s="58"/>
      <c r="I62" s="58"/>
      <c r="J62" s="58"/>
      <c r="K62" s="45"/>
      <c r="L62" s="45"/>
      <c r="M62" s="45"/>
      <c r="N62" s="45"/>
      <c r="O62" s="45"/>
      <c r="P62" s="45"/>
      <c r="Q62" s="45"/>
      <c r="R62" s="45"/>
      <c r="S62" s="45"/>
      <c r="T62" s="45"/>
      <c r="U62" s="45"/>
      <c r="V62" s="45"/>
      <c r="W62" s="45"/>
      <c r="X62" s="45"/>
      <c r="Y62" s="45"/>
      <c r="Z62" s="45"/>
    </row>
    <row r="63" spans="1:26" ht="16.5" thickBot="1" x14ac:dyDescent="0.3">
      <c r="A63" s="276"/>
      <c r="B63" s="237" t="s">
        <v>318</v>
      </c>
      <c r="C63" s="237"/>
      <c r="D63" s="237"/>
      <c r="E63" s="237"/>
      <c r="F63" s="237"/>
      <c r="G63" s="237"/>
      <c r="H63" s="237"/>
      <c r="I63" s="237"/>
      <c r="J63" s="237"/>
      <c r="K63" s="237"/>
      <c r="L63" s="237"/>
      <c r="M63" s="237"/>
      <c r="N63" s="237"/>
      <c r="O63" s="237"/>
      <c r="P63" s="237"/>
      <c r="Q63" s="237"/>
      <c r="R63" s="237"/>
      <c r="S63" s="237"/>
      <c r="T63" s="237"/>
      <c r="U63" s="237"/>
      <c r="V63" s="237"/>
      <c r="W63" s="237"/>
      <c r="X63" s="237"/>
      <c r="Y63" s="237"/>
      <c r="Z63" s="238"/>
    </row>
    <row r="64" spans="1:26" ht="50.1" customHeight="1" thickBot="1" x14ac:dyDescent="0.3">
      <c r="A64" s="276"/>
      <c r="B64" s="83" t="s">
        <v>300</v>
      </c>
      <c r="C64" s="267" t="s">
        <v>323</v>
      </c>
      <c r="D64" s="268"/>
      <c r="E64" s="268"/>
      <c r="F64" s="268"/>
      <c r="G64" s="268"/>
      <c r="H64" s="268"/>
      <c r="I64" s="268"/>
      <c r="J64" s="268"/>
      <c r="K64" s="268"/>
      <c r="L64" s="268"/>
      <c r="M64" s="268"/>
      <c r="N64" s="269"/>
      <c r="O64" s="255" t="s">
        <v>291</v>
      </c>
      <c r="P64" s="256"/>
      <c r="Q64" s="256"/>
      <c r="R64" s="256"/>
      <c r="S64" s="256"/>
      <c r="T64" s="256"/>
      <c r="U64" s="256"/>
      <c r="V64" s="256"/>
      <c r="W64" s="256"/>
      <c r="X64" s="256"/>
      <c r="Y64" s="256"/>
      <c r="Z64" s="257"/>
    </row>
    <row r="65" spans="1:26" ht="16.5" customHeight="1" x14ac:dyDescent="0.25">
      <c r="A65" s="276"/>
      <c r="B65" s="251"/>
      <c r="C65" s="258" t="s">
        <v>294</v>
      </c>
      <c r="D65" s="259"/>
      <c r="E65" s="260"/>
      <c r="F65" s="259" t="s">
        <v>19</v>
      </c>
      <c r="G65" s="259"/>
      <c r="H65" s="259"/>
      <c r="I65" s="258" t="s">
        <v>20</v>
      </c>
      <c r="J65" s="259"/>
      <c r="K65" s="259"/>
      <c r="L65" s="261" t="s">
        <v>295</v>
      </c>
      <c r="M65" s="262"/>
      <c r="N65" s="262"/>
      <c r="O65" s="263" t="s">
        <v>296</v>
      </c>
      <c r="P65" s="264"/>
      <c r="Q65" s="265"/>
      <c r="R65" s="264" t="s">
        <v>297</v>
      </c>
      <c r="S65" s="264"/>
      <c r="T65" s="265"/>
      <c r="U65" s="266" t="s">
        <v>298</v>
      </c>
      <c r="V65" s="266"/>
      <c r="W65" s="266"/>
      <c r="X65" s="263" t="s">
        <v>299</v>
      </c>
      <c r="Y65" s="264"/>
      <c r="Z65" s="265"/>
    </row>
    <row r="66" spans="1:26" ht="16.5" customHeight="1" thickBot="1" x14ac:dyDescent="0.3">
      <c r="A66" s="276"/>
      <c r="B66" s="252"/>
      <c r="C66" s="72" t="s">
        <v>314</v>
      </c>
      <c r="D66" s="71" t="s">
        <v>315</v>
      </c>
      <c r="E66" s="69" t="s">
        <v>316</v>
      </c>
      <c r="F66" s="71" t="s">
        <v>314</v>
      </c>
      <c r="G66" s="71" t="s">
        <v>315</v>
      </c>
      <c r="H66" s="71" t="s">
        <v>316</v>
      </c>
      <c r="I66" s="59" t="s">
        <v>314</v>
      </c>
      <c r="J66" s="60" t="s">
        <v>315</v>
      </c>
      <c r="K66" s="60" t="s">
        <v>316</v>
      </c>
      <c r="L66" s="72" t="s">
        <v>314</v>
      </c>
      <c r="M66" s="71" t="s">
        <v>315</v>
      </c>
      <c r="N66" s="71" t="s">
        <v>316</v>
      </c>
      <c r="O66" s="80" t="s">
        <v>314</v>
      </c>
      <c r="P66" s="68" t="s">
        <v>315</v>
      </c>
      <c r="Q66" s="63" t="s">
        <v>316</v>
      </c>
      <c r="R66" s="68" t="s">
        <v>314</v>
      </c>
      <c r="S66" s="68" t="s">
        <v>315</v>
      </c>
      <c r="T66" s="63" t="s">
        <v>316</v>
      </c>
      <c r="U66" s="68" t="s">
        <v>314</v>
      </c>
      <c r="V66" s="68" t="s">
        <v>315</v>
      </c>
      <c r="W66" s="68" t="s">
        <v>316</v>
      </c>
      <c r="X66" s="79" t="s">
        <v>314</v>
      </c>
      <c r="Y66" s="78" t="s">
        <v>315</v>
      </c>
      <c r="Z66" s="70" t="s">
        <v>316</v>
      </c>
    </row>
    <row r="67" spans="1:26" ht="16.5" thickBot="1" x14ac:dyDescent="0.3">
      <c r="A67" s="276"/>
      <c r="B67" s="52" t="s">
        <v>301</v>
      </c>
      <c r="C67" s="74">
        <v>74100</v>
      </c>
      <c r="D67" s="75">
        <v>78500</v>
      </c>
      <c r="E67" s="76">
        <v>79100</v>
      </c>
      <c r="F67" s="75">
        <v>32000</v>
      </c>
      <c r="G67" s="75">
        <v>32500</v>
      </c>
      <c r="H67" s="75">
        <v>33200</v>
      </c>
      <c r="I67" s="77">
        <v>957000</v>
      </c>
      <c r="J67" s="75">
        <v>932000</v>
      </c>
      <c r="K67" s="67">
        <v>946000</v>
      </c>
      <c r="L67" s="77">
        <v>247000</v>
      </c>
      <c r="M67" s="75">
        <v>233000</v>
      </c>
      <c r="N67" s="75">
        <v>253000</v>
      </c>
      <c r="O67" s="73">
        <v>194000</v>
      </c>
      <c r="P67" s="65">
        <v>193000</v>
      </c>
      <c r="Q67" s="65">
        <v>191000</v>
      </c>
      <c r="R67" s="73">
        <v>177000</v>
      </c>
      <c r="S67" s="62">
        <v>174000</v>
      </c>
      <c r="T67" s="65">
        <v>182000</v>
      </c>
      <c r="U67" s="77">
        <v>2910000</v>
      </c>
      <c r="V67" s="75">
        <v>2890000</v>
      </c>
      <c r="W67" s="75">
        <v>2960000</v>
      </c>
      <c r="X67" s="77">
        <v>799000</v>
      </c>
      <c r="Y67" s="75">
        <v>794000</v>
      </c>
      <c r="Z67" s="76">
        <v>806000</v>
      </c>
    </row>
    <row r="68" spans="1:26" ht="16.7" customHeight="1" thickBot="1" x14ac:dyDescent="0.3">
      <c r="A68" s="276"/>
      <c r="B68" s="52" t="s">
        <v>302</v>
      </c>
      <c r="C68" s="74">
        <v>80400</v>
      </c>
      <c r="D68" s="75">
        <v>81200</v>
      </c>
      <c r="E68" s="76">
        <v>80200</v>
      </c>
      <c r="F68" s="75">
        <v>33400</v>
      </c>
      <c r="G68" s="75">
        <v>33200</v>
      </c>
      <c r="H68" s="75">
        <v>33300</v>
      </c>
      <c r="I68" s="77">
        <v>930000</v>
      </c>
      <c r="J68" s="75">
        <v>927000</v>
      </c>
      <c r="K68" s="67">
        <v>925000</v>
      </c>
      <c r="L68" s="77">
        <v>250000</v>
      </c>
      <c r="M68" s="75">
        <v>243000</v>
      </c>
      <c r="N68" s="75">
        <v>243000</v>
      </c>
      <c r="O68" s="77">
        <v>195000</v>
      </c>
      <c r="P68" s="75">
        <v>197000</v>
      </c>
      <c r="Q68" s="75">
        <v>195000</v>
      </c>
      <c r="R68" s="77">
        <v>188000</v>
      </c>
      <c r="S68" s="67">
        <v>182000</v>
      </c>
      <c r="T68" s="75">
        <v>183000</v>
      </c>
      <c r="U68" s="77">
        <v>2960000</v>
      </c>
      <c r="V68" s="75">
        <v>3040000</v>
      </c>
      <c r="W68" s="75">
        <v>2990000</v>
      </c>
      <c r="X68" s="77">
        <v>814000</v>
      </c>
      <c r="Y68" s="75">
        <v>806000</v>
      </c>
      <c r="Z68" s="76">
        <v>780000</v>
      </c>
    </row>
    <row r="69" spans="1:26" ht="16.5" thickBot="1" x14ac:dyDescent="0.3">
      <c r="A69" s="276"/>
      <c r="B69" s="52" t="s">
        <v>303</v>
      </c>
      <c r="C69" s="74">
        <v>82400</v>
      </c>
      <c r="D69" s="75">
        <v>82100</v>
      </c>
      <c r="E69" s="76">
        <v>78300</v>
      </c>
      <c r="F69" s="75">
        <v>34000</v>
      </c>
      <c r="G69" s="75">
        <v>32900</v>
      </c>
      <c r="H69" s="75">
        <v>31800</v>
      </c>
      <c r="I69" s="77">
        <v>926000</v>
      </c>
      <c r="J69" s="75">
        <v>946000</v>
      </c>
      <c r="K69" s="67">
        <v>937000</v>
      </c>
      <c r="L69" s="77">
        <v>251000</v>
      </c>
      <c r="M69" s="75">
        <v>238000</v>
      </c>
      <c r="N69" s="75">
        <v>242000</v>
      </c>
      <c r="O69" s="77">
        <v>196000</v>
      </c>
      <c r="P69" s="75">
        <v>195000</v>
      </c>
      <c r="Q69" s="75">
        <v>198000</v>
      </c>
      <c r="R69" s="77">
        <v>182000</v>
      </c>
      <c r="S69" s="67">
        <v>183000</v>
      </c>
      <c r="T69" s="75">
        <v>180000</v>
      </c>
      <c r="U69" s="77">
        <v>2960000</v>
      </c>
      <c r="V69" s="75">
        <v>3020000</v>
      </c>
      <c r="W69" s="75">
        <v>2970000</v>
      </c>
      <c r="X69" s="77">
        <v>807000</v>
      </c>
      <c r="Y69" s="75">
        <v>799000</v>
      </c>
      <c r="Z69" s="76">
        <v>812000</v>
      </c>
    </row>
    <row r="70" spans="1:26" ht="16.5" thickBot="1" x14ac:dyDescent="0.3">
      <c r="A70" s="276"/>
      <c r="B70" s="52" t="s">
        <v>304</v>
      </c>
      <c r="C70" s="74">
        <v>81200</v>
      </c>
      <c r="D70" s="75">
        <v>75900</v>
      </c>
      <c r="E70" s="76">
        <v>78600</v>
      </c>
      <c r="F70" s="75">
        <v>31600</v>
      </c>
      <c r="G70" s="75">
        <v>29800</v>
      </c>
      <c r="H70" s="75">
        <v>32400</v>
      </c>
      <c r="I70" s="77">
        <v>883000</v>
      </c>
      <c r="J70" s="75">
        <v>899000</v>
      </c>
      <c r="K70" s="67">
        <v>912000</v>
      </c>
      <c r="L70" s="77">
        <v>230000</v>
      </c>
      <c r="M70" s="75">
        <v>228000</v>
      </c>
      <c r="N70" s="75">
        <v>240000</v>
      </c>
      <c r="O70" s="77">
        <v>200000</v>
      </c>
      <c r="P70" s="75">
        <v>199000</v>
      </c>
      <c r="Q70" s="75">
        <v>196000</v>
      </c>
      <c r="R70" s="77">
        <v>181000</v>
      </c>
      <c r="S70" s="67">
        <v>175000</v>
      </c>
      <c r="T70" s="75">
        <v>178000</v>
      </c>
      <c r="U70" s="77">
        <v>2950000</v>
      </c>
      <c r="V70" s="75">
        <v>2920000</v>
      </c>
      <c r="W70" s="75">
        <v>2950000</v>
      </c>
      <c r="X70" s="77">
        <v>805000</v>
      </c>
      <c r="Y70" s="75">
        <v>776000</v>
      </c>
      <c r="Z70" s="76">
        <v>805000</v>
      </c>
    </row>
    <row r="71" spans="1:26" ht="16.5" thickBot="1" x14ac:dyDescent="0.3">
      <c r="A71" s="276"/>
      <c r="B71" s="52" t="s">
        <v>312</v>
      </c>
      <c r="C71" s="74">
        <v>81600</v>
      </c>
      <c r="D71" s="75">
        <v>80700</v>
      </c>
      <c r="E71" s="76">
        <v>79600</v>
      </c>
      <c r="F71" s="75">
        <v>32000</v>
      </c>
      <c r="G71" s="75">
        <v>32900</v>
      </c>
      <c r="H71" s="75">
        <v>31500</v>
      </c>
      <c r="I71" s="77">
        <v>928000</v>
      </c>
      <c r="J71" s="75">
        <v>927000</v>
      </c>
      <c r="K71" s="67">
        <v>929000</v>
      </c>
      <c r="L71" s="77">
        <v>240000</v>
      </c>
      <c r="M71" s="75">
        <v>238000</v>
      </c>
      <c r="N71" s="75">
        <v>241000</v>
      </c>
      <c r="O71" s="77">
        <v>199000</v>
      </c>
      <c r="P71" s="75">
        <v>195000</v>
      </c>
      <c r="Q71" s="75">
        <v>200000</v>
      </c>
      <c r="R71" s="77">
        <v>184000</v>
      </c>
      <c r="S71" s="67">
        <v>187000</v>
      </c>
      <c r="T71" s="75">
        <v>186000</v>
      </c>
      <c r="U71" s="77">
        <v>2970000</v>
      </c>
      <c r="V71" s="75">
        <v>2950000</v>
      </c>
      <c r="W71" s="75">
        <v>2940000</v>
      </c>
      <c r="X71" s="77">
        <v>786000</v>
      </c>
      <c r="Y71" s="75">
        <v>765000</v>
      </c>
      <c r="Z71" s="76">
        <v>785000</v>
      </c>
    </row>
    <row r="72" spans="1:26" ht="16.5" thickBot="1" x14ac:dyDescent="0.3">
      <c r="A72" s="276"/>
      <c r="B72" s="52" t="s">
        <v>313</v>
      </c>
      <c r="C72" s="74">
        <v>80900</v>
      </c>
      <c r="D72" s="75">
        <v>78900</v>
      </c>
      <c r="E72" s="76">
        <v>81400</v>
      </c>
      <c r="F72" s="75">
        <v>32300</v>
      </c>
      <c r="G72" s="75">
        <v>30300</v>
      </c>
      <c r="H72" s="75">
        <v>32100</v>
      </c>
      <c r="I72" s="77">
        <v>886000</v>
      </c>
      <c r="J72" s="75">
        <v>907000</v>
      </c>
      <c r="K72" s="67">
        <v>913000</v>
      </c>
      <c r="L72" s="77">
        <v>235000</v>
      </c>
      <c r="M72" s="75">
        <v>233000</v>
      </c>
      <c r="N72" s="75">
        <v>243000</v>
      </c>
      <c r="O72" s="77">
        <v>201000</v>
      </c>
      <c r="P72" s="75">
        <v>203000</v>
      </c>
      <c r="Q72" s="75">
        <v>200000</v>
      </c>
      <c r="R72" s="77">
        <v>186000</v>
      </c>
      <c r="S72" s="67">
        <v>184000</v>
      </c>
      <c r="T72" s="75">
        <v>179000</v>
      </c>
      <c r="U72" s="77">
        <v>2810000</v>
      </c>
      <c r="V72" s="75">
        <v>2940000</v>
      </c>
      <c r="W72" s="75">
        <v>2930000</v>
      </c>
      <c r="X72" s="77">
        <v>786000</v>
      </c>
      <c r="Y72" s="75">
        <v>775000</v>
      </c>
      <c r="Z72" s="76">
        <v>784000</v>
      </c>
    </row>
    <row r="73" spans="1:26" ht="50.1" customHeight="1" thickBot="1" x14ac:dyDescent="0.3">
      <c r="A73" s="276"/>
      <c r="B73" s="83" t="s">
        <v>156</v>
      </c>
      <c r="C73" s="267" t="s">
        <v>323</v>
      </c>
      <c r="D73" s="268"/>
      <c r="E73" s="268"/>
      <c r="F73" s="268"/>
      <c r="G73" s="268"/>
      <c r="H73" s="268"/>
      <c r="I73" s="268"/>
      <c r="J73" s="268"/>
      <c r="K73" s="268"/>
      <c r="L73" s="268"/>
      <c r="M73" s="268"/>
      <c r="N73" s="269"/>
      <c r="O73" s="255" t="s">
        <v>291</v>
      </c>
      <c r="P73" s="256"/>
      <c r="Q73" s="256"/>
      <c r="R73" s="256"/>
      <c r="S73" s="256"/>
      <c r="T73" s="256"/>
      <c r="U73" s="256"/>
      <c r="V73" s="256"/>
      <c r="W73" s="256"/>
      <c r="X73" s="256"/>
      <c r="Y73" s="256"/>
      <c r="Z73" s="257"/>
    </row>
    <row r="74" spans="1:26" ht="16.5" customHeight="1" x14ac:dyDescent="0.25">
      <c r="A74" s="276"/>
      <c r="B74" s="251"/>
      <c r="C74" s="258" t="s">
        <v>294</v>
      </c>
      <c r="D74" s="259"/>
      <c r="E74" s="260"/>
      <c r="F74" s="259" t="s">
        <v>19</v>
      </c>
      <c r="G74" s="259"/>
      <c r="H74" s="259"/>
      <c r="I74" s="258" t="s">
        <v>20</v>
      </c>
      <c r="J74" s="259"/>
      <c r="K74" s="259"/>
      <c r="L74" s="261" t="s">
        <v>295</v>
      </c>
      <c r="M74" s="262"/>
      <c r="N74" s="262"/>
      <c r="O74" s="263" t="s">
        <v>296</v>
      </c>
      <c r="P74" s="264"/>
      <c r="Q74" s="265"/>
      <c r="R74" s="264" t="s">
        <v>297</v>
      </c>
      <c r="S74" s="264"/>
      <c r="T74" s="265"/>
      <c r="U74" s="266" t="s">
        <v>298</v>
      </c>
      <c r="V74" s="266"/>
      <c r="W74" s="266"/>
      <c r="X74" s="263" t="s">
        <v>299</v>
      </c>
      <c r="Y74" s="264"/>
      <c r="Z74" s="265"/>
    </row>
    <row r="75" spans="1:26" ht="16.5" customHeight="1" thickBot="1" x14ac:dyDescent="0.3">
      <c r="A75" s="276"/>
      <c r="B75" s="252"/>
      <c r="C75" s="72" t="s">
        <v>314</v>
      </c>
      <c r="D75" s="71" t="s">
        <v>315</v>
      </c>
      <c r="E75" s="69" t="s">
        <v>316</v>
      </c>
      <c r="F75" s="71" t="s">
        <v>314</v>
      </c>
      <c r="G75" s="71" t="s">
        <v>315</v>
      </c>
      <c r="H75" s="71" t="s">
        <v>316</v>
      </c>
      <c r="I75" s="59" t="s">
        <v>314</v>
      </c>
      <c r="J75" s="60" t="s">
        <v>315</v>
      </c>
      <c r="K75" s="60" t="s">
        <v>316</v>
      </c>
      <c r="L75" s="72" t="s">
        <v>314</v>
      </c>
      <c r="M75" s="71" t="s">
        <v>315</v>
      </c>
      <c r="N75" s="71" t="s">
        <v>316</v>
      </c>
      <c r="O75" s="80" t="s">
        <v>314</v>
      </c>
      <c r="P75" s="68" t="s">
        <v>315</v>
      </c>
      <c r="Q75" s="63" t="s">
        <v>316</v>
      </c>
      <c r="R75" s="68" t="s">
        <v>314</v>
      </c>
      <c r="S75" s="68" t="s">
        <v>315</v>
      </c>
      <c r="T75" s="63" t="s">
        <v>316</v>
      </c>
      <c r="U75" s="68" t="s">
        <v>314</v>
      </c>
      <c r="V75" s="68" t="s">
        <v>315</v>
      </c>
      <c r="W75" s="68" t="s">
        <v>316</v>
      </c>
      <c r="X75" s="79" t="s">
        <v>314</v>
      </c>
      <c r="Y75" s="78" t="s">
        <v>315</v>
      </c>
      <c r="Z75" s="70" t="s">
        <v>316</v>
      </c>
    </row>
    <row r="76" spans="1:26" ht="16.5" thickBot="1" x14ac:dyDescent="0.3">
      <c r="A76" s="276"/>
      <c r="B76" s="52" t="s">
        <v>111</v>
      </c>
      <c r="C76" s="74">
        <v>124000</v>
      </c>
      <c r="D76" s="75">
        <v>123000</v>
      </c>
      <c r="E76" s="76">
        <v>126000</v>
      </c>
      <c r="F76" s="75">
        <v>56000</v>
      </c>
      <c r="G76" s="75">
        <v>53500</v>
      </c>
      <c r="H76" s="75">
        <v>55500</v>
      </c>
      <c r="I76" s="77">
        <v>1630000</v>
      </c>
      <c r="J76" s="75">
        <v>1630000</v>
      </c>
      <c r="K76" s="67">
        <v>1590000</v>
      </c>
      <c r="L76" s="77">
        <v>416000</v>
      </c>
      <c r="M76" s="75">
        <v>407000</v>
      </c>
      <c r="N76" s="75">
        <v>421000</v>
      </c>
      <c r="O76" s="73">
        <v>193000</v>
      </c>
      <c r="P76" s="65">
        <v>194000</v>
      </c>
      <c r="Q76" s="65">
        <v>190000</v>
      </c>
      <c r="R76" s="73">
        <v>196000</v>
      </c>
      <c r="S76" s="62">
        <v>196000</v>
      </c>
      <c r="T76" s="65">
        <v>193000</v>
      </c>
      <c r="U76" s="77">
        <v>3260000</v>
      </c>
      <c r="V76" s="75">
        <v>3170000</v>
      </c>
      <c r="W76" s="75">
        <v>3140000</v>
      </c>
      <c r="X76" s="77">
        <v>860000</v>
      </c>
      <c r="Y76" s="75">
        <v>852000</v>
      </c>
      <c r="Z76" s="76">
        <v>846000</v>
      </c>
    </row>
    <row r="77" spans="1:26" ht="16.5" customHeight="1" thickBot="1" x14ac:dyDescent="0.3">
      <c r="A77" s="276"/>
      <c r="B77" s="52" t="s">
        <v>112</v>
      </c>
      <c r="C77" s="74">
        <v>125000</v>
      </c>
      <c r="D77" s="75">
        <v>132000</v>
      </c>
      <c r="E77" s="76">
        <v>129000</v>
      </c>
      <c r="F77" s="75">
        <v>55500</v>
      </c>
      <c r="G77" s="75">
        <v>56500</v>
      </c>
      <c r="H77" s="75">
        <v>53900</v>
      </c>
      <c r="I77" s="77">
        <v>1720000</v>
      </c>
      <c r="J77" s="75">
        <v>1710000</v>
      </c>
      <c r="K77" s="67">
        <v>1680000</v>
      </c>
      <c r="L77" s="77">
        <v>428000</v>
      </c>
      <c r="M77" s="75">
        <v>432000</v>
      </c>
      <c r="N77" s="75">
        <v>427000</v>
      </c>
      <c r="O77" s="77">
        <v>200000</v>
      </c>
      <c r="P77" s="75">
        <v>198000</v>
      </c>
      <c r="Q77" s="75">
        <v>191000</v>
      </c>
      <c r="R77" s="77">
        <v>202000</v>
      </c>
      <c r="S77" s="67">
        <v>204000</v>
      </c>
      <c r="T77" s="75">
        <v>199000</v>
      </c>
      <c r="U77" s="77">
        <v>3300000</v>
      </c>
      <c r="V77" s="75">
        <v>3340000</v>
      </c>
      <c r="W77" s="75">
        <v>3300000</v>
      </c>
      <c r="X77" s="77">
        <v>879000</v>
      </c>
      <c r="Y77" s="75">
        <v>879000</v>
      </c>
      <c r="Z77" s="76">
        <v>857000</v>
      </c>
    </row>
    <row r="78" spans="1:26" ht="16.5" thickBot="1" x14ac:dyDescent="0.3">
      <c r="A78" s="276"/>
      <c r="B78" s="52" t="s">
        <v>113</v>
      </c>
      <c r="C78" s="74">
        <v>119000</v>
      </c>
      <c r="D78" s="75">
        <v>123000</v>
      </c>
      <c r="E78" s="76">
        <v>118000</v>
      </c>
      <c r="F78" s="75">
        <v>54000</v>
      </c>
      <c r="G78" s="75">
        <v>52100</v>
      </c>
      <c r="H78" s="75">
        <v>48800</v>
      </c>
      <c r="I78" s="77">
        <v>1470000</v>
      </c>
      <c r="J78" s="75">
        <v>1530000</v>
      </c>
      <c r="K78" s="67">
        <v>1500000</v>
      </c>
      <c r="L78" s="77">
        <v>379000</v>
      </c>
      <c r="M78" s="75">
        <v>396000</v>
      </c>
      <c r="N78" s="75">
        <v>385000</v>
      </c>
      <c r="O78" s="77">
        <v>193000</v>
      </c>
      <c r="P78" s="75">
        <v>198000</v>
      </c>
      <c r="Q78" s="75">
        <v>186000</v>
      </c>
      <c r="R78" s="77">
        <v>194000</v>
      </c>
      <c r="S78" s="67">
        <v>193000</v>
      </c>
      <c r="T78" s="75">
        <v>190000</v>
      </c>
      <c r="U78" s="77">
        <v>3070000</v>
      </c>
      <c r="V78" s="75">
        <v>3080000</v>
      </c>
      <c r="W78" s="75">
        <v>3080000</v>
      </c>
      <c r="X78" s="77">
        <v>803000</v>
      </c>
      <c r="Y78" s="75">
        <v>807000</v>
      </c>
      <c r="Z78" s="76">
        <v>831000</v>
      </c>
    </row>
    <row r="79" spans="1:26" ht="16.5" thickBot="1" x14ac:dyDescent="0.3">
      <c r="A79" s="276"/>
      <c r="B79" s="52" t="s">
        <v>114</v>
      </c>
      <c r="C79" s="74">
        <v>120000</v>
      </c>
      <c r="D79" s="75">
        <v>120000</v>
      </c>
      <c r="E79" s="76">
        <v>124000</v>
      </c>
      <c r="F79" s="75">
        <v>52700</v>
      </c>
      <c r="G79" s="75">
        <v>51800</v>
      </c>
      <c r="H79" s="75">
        <v>51800</v>
      </c>
      <c r="I79" s="77">
        <v>1540000</v>
      </c>
      <c r="J79" s="75">
        <v>1520000</v>
      </c>
      <c r="K79" s="67">
        <v>1470000</v>
      </c>
      <c r="L79" s="77">
        <v>389000</v>
      </c>
      <c r="M79" s="75">
        <v>381000</v>
      </c>
      <c r="N79" s="75">
        <v>386000</v>
      </c>
      <c r="O79" s="77">
        <v>201000</v>
      </c>
      <c r="P79" s="75">
        <v>199000</v>
      </c>
      <c r="Q79" s="75">
        <v>198000</v>
      </c>
      <c r="R79" s="77">
        <v>195000</v>
      </c>
      <c r="S79" s="67">
        <v>197000</v>
      </c>
      <c r="T79" s="75">
        <v>196000</v>
      </c>
      <c r="U79" s="77">
        <v>3150000</v>
      </c>
      <c r="V79" s="75">
        <v>3220000</v>
      </c>
      <c r="W79" s="75">
        <v>3180000</v>
      </c>
      <c r="X79" s="77">
        <v>828000</v>
      </c>
      <c r="Y79" s="75">
        <v>829000</v>
      </c>
      <c r="Z79" s="76">
        <v>829000</v>
      </c>
    </row>
    <row r="80" spans="1:26" ht="16.5" thickBot="1" x14ac:dyDescent="0.3">
      <c r="A80" s="276"/>
      <c r="B80" s="52" t="s">
        <v>115</v>
      </c>
      <c r="C80" s="74">
        <v>116000</v>
      </c>
      <c r="D80" s="75">
        <v>119000</v>
      </c>
      <c r="E80" s="76">
        <v>122000</v>
      </c>
      <c r="F80" s="75">
        <v>53600</v>
      </c>
      <c r="G80" s="75">
        <v>51600</v>
      </c>
      <c r="H80" s="75">
        <v>51400</v>
      </c>
      <c r="I80" s="77">
        <v>1460000</v>
      </c>
      <c r="J80" s="75">
        <v>1500000</v>
      </c>
      <c r="K80" s="67">
        <v>1460000</v>
      </c>
      <c r="L80" s="77">
        <v>369000</v>
      </c>
      <c r="M80" s="75">
        <v>397000</v>
      </c>
      <c r="N80" s="75">
        <v>388000</v>
      </c>
      <c r="O80" s="77">
        <v>194000</v>
      </c>
      <c r="P80" s="75">
        <v>199000</v>
      </c>
      <c r="Q80" s="75">
        <v>201000</v>
      </c>
      <c r="R80" s="77">
        <v>190000</v>
      </c>
      <c r="S80" s="67">
        <v>199000</v>
      </c>
      <c r="T80" s="75">
        <v>201000</v>
      </c>
      <c r="U80" s="77">
        <v>3060000</v>
      </c>
      <c r="V80" s="75">
        <v>3140000</v>
      </c>
      <c r="W80" s="75">
        <v>3160000</v>
      </c>
      <c r="X80" s="77">
        <v>822000</v>
      </c>
      <c r="Y80" s="75">
        <v>859000</v>
      </c>
      <c r="Z80" s="76">
        <v>837000</v>
      </c>
    </row>
    <row r="81" spans="1:26" ht="16.5" thickBot="1" x14ac:dyDescent="0.3">
      <c r="A81" s="276"/>
      <c r="B81" s="52" t="s">
        <v>116</v>
      </c>
      <c r="C81" s="74">
        <v>123000</v>
      </c>
      <c r="D81" s="75">
        <v>123000</v>
      </c>
      <c r="E81" s="76">
        <v>117000</v>
      </c>
      <c r="F81" s="75">
        <v>52500</v>
      </c>
      <c r="G81" s="75">
        <v>54800</v>
      </c>
      <c r="H81" s="75">
        <v>52700</v>
      </c>
      <c r="I81" s="77">
        <v>1500000</v>
      </c>
      <c r="J81" s="75">
        <v>1500000</v>
      </c>
      <c r="K81" s="67">
        <v>1480000</v>
      </c>
      <c r="L81" s="77">
        <v>390000</v>
      </c>
      <c r="M81" s="75">
        <v>380000</v>
      </c>
      <c r="N81" s="75">
        <v>386000</v>
      </c>
      <c r="O81" s="77">
        <v>203000</v>
      </c>
      <c r="P81" s="75">
        <v>206000</v>
      </c>
      <c r="Q81" s="75">
        <v>210000</v>
      </c>
      <c r="R81" s="77">
        <v>204000</v>
      </c>
      <c r="S81" s="67">
        <v>201000</v>
      </c>
      <c r="T81" s="75">
        <v>202000</v>
      </c>
      <c r="U81" s="77">
        <v>3270000</v>
      </c>
      <c r="V81" s="75">
        <v>3190000</v>
      </c>
      <c r="W81" s="75">
        <v>3220000</v>
      </c>
      <c r="X81" s="77">
        <v>860000</v>
      </c>
      <c r="Y81" s="75">
        <v>861000</v>
      </c>
      <c r="Z81" s="76">
        <v>853000</v>
      </c>
    </row>
    <row r="82" spans="1:26" ht="50.1" customHeight="1" thickBot="1" x14ac:dyDescent="0.3">
      <c r="A82" s="276"/>
      <c r="B82" s="83" t="s">
        <v>155</v>
      </c>
      <c r="C82" s="267" t="s">
        <v>323</v>
      </c>
      <c r="D82" s="268"/>
      <c r="E82" s="268"/>
      <c r="F82" s="268"/>
      <c r="G82" s="268"/>
      <c r="H82" s="268"/>
      <c r="I82" s="268"/>
      <c r="J82" s="268"/>
      <c r="K82" s="268"/>
      <c r="L82" s="268"/>
      <c r="M82" s="268"/>
      <c r="N82" s="269"/>
      <c r="O82" s="255" t="s">
        <v>291</v>
      </c>
      <c r="P82" s="256"/>
      <c r="Q82" s="256"/>
      <c r="R82" s="256"/>
      <c r="S82" s="256"/>
      <c r="T82" s="256"/>
      <c r="U82" s="256"/>
      <c r="V82" s="256"/>
      <c r="W82" s="256"/>
      <c r="X82" s="256"/>
      <c r="Y82" s="256"/>
      <c r="Z82" s="257"/>
    </row>
    <row r="83" spans="1:26" ht="16.5" customHeight="1" x14ac:dyDescent="0.25">
      <c r="A83" s="276"/>
      <c r="B83" s="251"/>
      <c r="C83" s="258" t="s">
        <v>294</v>
      </c>
      <c r="D83" s="259"/>
      <c r="E83" s="260"/>
      <c r="F83" s="259" t="s">
        <v>19</v>
      </c>
      <c r="G83" s="259"/>
      <c r="H83" s="259"/>
      <c r="I83" s="258" t="s">
        <v>20</v>
      </c>
      <c r="J83" s="259"/>
      <c r="K83" s="259"/>
      <c r="L83" s="261" t="s">
        <v>295</v>
      </c>
      <c r="M83" s="262"/>
      <c r="N83" s="262"/>
      <c r="O83" s="263" t="s">
        <v>296</v>
      </c>
      <c r="P83" s="264"/>
      <c r="Q83" s="265"/>
      <c r="R83" s="264" t="s">
        <v>297</v>
      </c>
      <c r="S83" s="264"/>
      <c r="T83" s="265"/>
      <c r="U83" s="266" t="s">
        <v>298</v>
      </c>
      <c r="V83" s="266"/>
      <c r="W83" s="266"/>
      <c r="X83" s="263" t="s">
        <v>299</v>
      </c>
      <c r="Y83" s="264"/>
      <c r="Z83" s="265"/>
    </row>
    <row r="84" spans="1:26" ht="16.5" customHeight="1" thickBot="1" x14ac:dyDescent="0.3">
      <c r="A84" s="276"/>
      <c r="B84" s="252"/>
      <c r="C84" s="72" t="s">
        <v>314</v>
      </c>
      <c r="D84" s="71" t="s">
        <v>315</v>
      </c>
      <c r="E84" s="69" t="s">
        <v>316</v>
      </c>
      <c r="F84" s="71" t="s">
        <v>314</v>
      </c>
      <c r="G84" s="71" t="s">
        <v>315</v>
      </c>
      <c r="H84" s="71" t="s">
        <v>316</v>
      </c>
      <c r="I84" s="59" t="s">
        <v>314</v>
      </c>
      <c r="J84" s="60" t="s">
        <v>315</v>
      </c>
      <c r="K84" s="60" t="s">
        <v>316</v>
      </c>
      <c r="L84" s="72" t="s">
        <v>314</v>
      </c>
      <c r="M84" s="71" t="s">
        <v>315</v>
      </c>
      <c r="N84" s="71" t="s">
        <v>316</v>
      </c>
      <c r="O84" s="80" t="s">
        <v>314</v>
      </c>
      <c r="P84" s="68" t="s">
        <v>315</v>
      </c>
      <c r="Q84" s="63" t="s">
        <v>316</v>
      </c>
      <c r="R84" s="68" t="s">
        <v>314</v>
      </c>
      <c r="S84" s="68" t="s">
        <v>315</v>
      </c>
      <c r="T84" s="63" t="s">
        <v>316</v>
      </c>
      <c r="U84" s="68" t="s">
        <v>314</v>
      </c>
      <c r="V84" s="68" t="s">
        <v>315</v>
      </c>
      <c r="W84" s="68" t="s">
        <v>316</v>
      </c>
      <c r="X84" s="79" t="s">
        <v>314</v>
      </c>
      <c r="Y84" s="78" t="s">
        <v>315</v>
      </c>
      <c r="Z84" s="70" t="s">
        <v>316</v>
      </c>
    </row>
    <row r="85" spans="1:26" ht="19.350000000000001" customHeight="1" thickBot="1" x14ac:dyDescent="0.3">
      <c r="A85" s="276"/>
      <c r="B85" s="52" t="s">
        <v>117</v>
      </c>
      <c r="C85" s="74">
        <v>207000</v>
      </c>
      <c r="D85" s="75">
        <v>214000</v>
      </c>
      <c r="E85" s="76">
        <v>206000</v>
      </c>
      <c r="F85" s="75">
        <v>119000</v>
      </c>
      <c r="G85" s="75">
        <v>115000</v>
      </c>
      <c r="H85" s="75">
        <v>113000</v>
      </c>
      <c r="I85" s="77">
        <v>3580000</v>
      </c>
      <c r="J85" s="75">
        <v>3550000</v>
      </c>
      <c r="K85" s="67">
        <v>3430000</v>
      </c>
      <c r="L85" s="77">
        <v>914000</v>
      </c>
      <c r="M85" s="75">
        <v>933000</v>
      </c>
      <c r="N85" s="75">
        <v>931000</v>
      </c>
      <c r="O85" s="73">
        <v>177000</v>
      </c>
      <c r="P85" s="65">
        <v>182000</v>
      </c>
      <c r="Q85" s="65">
        <v>181000</v>
      </c>
      <c r="R85" s="73">
        <v>224000</v>
      </c>
      <c r="S85" s="62">
        <v>222000</v>
      </c>
      <c r="T85" s="65">
        <v>224000</v>
      </c>
      <c r="U85" s="77">
        <v>3820000</v>
      </c>
      <c r="V85" s="75">
        <v>3840000</v>
      </c>
      <c r="W85" s="75">
        <v>3780000</v>
      </c>
      <c r="X85" s="77">
        <v>1020000</v>
      </c>
      <c r="Y85" s="75">
        <v>1040000</v>
      </c>
      <c r="Z85" s="76">
        <v>999000</v>
      </c>
    </row>
    <row r="86" spans="1:26" ht="16.5" thickBot="1" x14ac:dyDescent="0.3">
      <c r="A86" s="276"/>
      <c r="B86" s="52" t="s">
        <v>118</v>
      </c>
      <c r="C86" s="74">
        <v>207000</v>
      </c>
      <c r="D86" s="75">
        <v>211000</v>
      </c>
      <c r="E86" s="76">
        <v>214000</v>
      </c>
      <c r="F86" s="75">
        <v>114000</v>
      </c>
      <c r="G86" s="75">
        <v>112000</v>
      </c>
      <c r="H86" s="75">
        <v>114000</v>
      </c>
      <c r="I86" s="77">
        <v>3620000</v>
      </c>
      <c r="J86" s="75">
        <v>3550000</v>
      </c>
      <c r="K86" s="67">
        <v>3600000</v>
      </c>
      <c r="L86" s="77">
        <v>961000</v>
      </c>
      <c r="M86" s="75">
        <v>941000</v>
      </c>
      <c r="N86" s="75">
        <v>935000</v>
      </c>
      <c r="O86" s="77">
        <v>183000</v>
      </c>
      <c r="P86" s="75">
        <v>177000</v>
      </c>
      <c r="Q86" s="75">
        <v>182000</v>
      </c>
      <c r="R86" s="77">
        <v>229000</v>
      </c>
      <c r="S86" s="67">
        <v>229000</v>
      </c>
      <c r="T86" s="75">
        <v>229000</v>
      </c>
      <c r="U86" s="77">
        <v>3780000</v>
      </c>
      <c r="V86" s="75">
        <v>3840000</v>
      </c>
      <c r="W86" s="75">
        <v>3870000</v>
      </c>
      <c r="X86" s="77">
        <v>1040000</v>
      </c>
      <c r="Y86" s="75">
        <v>1030000</v>
      </c>
      <c r="Z86" s="76">
        <v>1030000</v>
      </c>
    </row>
    <row r="87" spans="1:26" ht="16.5" thickBot="1" x14ac:dyDescent="0.3">
      <c r="A87" s="276"/>
      <c r="B87" s="52" t="s">
        <v>119</v>
      </c>
      <c r="C87" s="74">
        <v>204000</v>
      </c>
      <c r="D87" s="75">
        <v>202000</v>
      </c>
      <c r="E87" s="76">
        <v>202000</v>
      </c>
      <c r="F87" s="75">
        <v>106000</v>
      </c>
      <c r="G87" s="75">
        <v>109000</v>
      </c>
      <c r="H87" s="75">
        <v>107000</v>
      </c>
      <c r="I87" s="77">
        <v>3210000</v>
      </c>
      <c r="J87" s="75">
        <v>3250000</v>
      </c>
      <c r="K87" s="67">
        <v>3270000</v>
      </c>
      <c r="L87" s="77">
        <v>848000</v>
      </c>
      <c r="M87" s="75">
        <v>855000</v>
      </c>
      <c r="N87" s="75">
        <v>859000</v>
      </c>
      <c r="O87" s="77">
        <v>176000</v>
      </c>
      <c r="P87" s="75">
        <v>185000</v>
      </c>
      <c r="Q87" s="75">
        <v>176000</v>
      </c>
      <c r="R87" s="77">
        <v>215000</v>
      </c>
      <c r="S87" s="67">
        <v>219000</v>
      </c>
      <c r="T87" s="75">
        <v>217000</v>
      </c>
      <c r="U87" s="77">
        <v>3620000</v>
      </c>
      <c r="V87" s="75">
        <v>3640000</v>
      </c>
      <c r="W87" s="75">
        <v>3770000</v>
      </c>
      <c r="X87" s="77">
        <v>957000</v>
      </c>
      <c r="Y87" s="75">
        <v>964000</v>
      </c>
      <c r="Z87" s="76">
        <v>997000</v>
      </c>
    </row>
    <row r="88" spans="1:26" ht="16.5" thickBot="1" x14ac:dyDescent="0.3">
      <c r="A88" s="276"/>
      <c r="B88" s="52" t="s">
        <v>120</v>
      </c>
      <c r="C88" s="74">
        <v>203000</v>
      </c>
      <c r="D88" s="75">
        <v>207000</v>
      </c>
      <c r="E88" s="76">
        <v>213000</v>
      </c>
      <c r="F88" s="75">
        <v>111000</v>
      </c>
      <c r="G88" s="75">
        <v>110000</v>
      </c>
      <c r="H88" s="75">
        <v>111000</v>
      </c>
      <c r="I88" s="77">
        <v>3390000</v>
      </c>
      <c r="J88" s="75">
        <v>3490000</v>
      </c>
      <c r="K88" s="67">
        <v>3430000</v>
      </c>
      <c r="L88" s="77">
        <v>878000</v>
      </c>
      <c r="M88" s="75">
        <v>925000</v>
      </c>
      <c r="N88" s="75">
        <v>930000</v>
      </c>
      <c r="O88" s="77">
        <v>186000</v>
      </c>
      <c r="P88" s="75">
        <v>186000</v>
      </c>
      <c r="Q88" s="75">
        <v>188000</v>
      </c>
      <c r="R88" s="77">
        <v>226000</v>
      </c>
      <c r="S88" s="67">
        <v>234000</v>
      </c>
      <c r="T88" s="75">
        <v>234000</v>
      </c>
      <c r="U88" s="77">
        <v>3890000</v>
      </c>
      <c r="V88" s="75">
        <v>3910000</v>
      </c>
      <c r="W88" s="75">
        <v>3870000</v>
      </c>
      <c r="X88" s="77">
        <v>1020000</v>
      </c>
      <c r="Y88" s="75">
        <v>1030000</v>
      </c>
      <c r="Z88" s="76">
        <v>1060000</v>
      </c>
    </row>
    <row r="89" spans="1:26" ht="16.5" thickBot="1" x14ac:dyDescent="0.3">
      <c r="A89" s="276"/>
      <c r="B89" s="52" t="s">
        <v>121</v>
      </c>
      <c r="C89" s="74">
        <v>218000</v>
      </c>
      <c r="D89" s="75">
        <v>215000</v>
      </c>
      <c r="E89" s="76">
        <v>222000</v>
      </c>
      <c r="F89" s="75">
        <v>121000</v>
      </c>
      <c r="G89" s="75">
        <v>123000</v>
      </c>
      <c r="H89" s="75">
        <v>119000</v>
      </c>
      <c r="I89" s="77">
        <v>3750000</v>
      </c>
      <c r="J89" s="75">
        <v>3720000</v>
      </c>
      <c r="K89" s="67">
        <v>3790000</v>
      </c>
      <c r="L89" s="77">
        <v>976000</v>
      </c>
      <c r="M89" s="75">
        <v>965000</v>
      </c>
      <c r="N89" s="75">
        <v>947000</v>
      </c>
      <c r="O89" s="77">
        <v>178000</v>
      </c>
      <c r="P89" s="75">
        <v>178000</v>
      </c>
      <c r="Q89" s="75">
        <v>178000</v>
      </c>
      <c r="R89" s="77">
        <v>231000</v>
      </c>
      <c r="S89" s="67">
        <v>226000</v>
      </c>
      <c r="T89" s="75">
        <v>240000</v>
      </c>
      <c r="U89" s="77">
        <v>3940000</v>
      </c>
      <c r="V89" s="75">
        <v>3820000</v>
      </c>
      <c r="W89" s="75">
        <v>3770000</v>
      </c>
      <c r="X89" s="77">
        <v>1040000</v>
      </c>
      <c r="Y89" s="75">
        <v>1020000</v>
      </c>
      <c r="Z89" s="76">
        <v>1060000</v>
      </c>
    </row>
    <row r="90" spans="1:26" ht="16.5" thickBot="1" x14ac:dyDescent="0.3">
      <c r="A90" s="276"/>
      <c r="B90" s="52" t="s">
        <v>122</v>
      </c>
      <c r="C90" s="74">
        <v>212000</v>
      </c>
      <c r="D90" s="75">
        <v>203000</v>
      </c>
      <c r="E90" s="76">
        <v>208000</v>
      </c>
      <c r="F90" s="75">
        <v>110000</v>
      </c>
      <c r="G90" s="75">
        <v>112000</v>
      </c>
      <c r="H90" s="75">
        <v>113000</v>
      </c>
      <c r="I90" s="77">
        <v>3330000</v>
      </c>
      <c r="J90" s="75">
        <v>3310000</v>
      </c>
      <c r="K90" s="67">
        <v>3290000</v>
      </c>
      <c r="L90" s="77">
        <v>854000</v>
      </c>
      <c r="M90" s="75">
        <v>878000</v>
      </c>
      <c r="N90" s="75">
        <v>858000</v>
      </c>
      <c r="O90" s="77">
        <v>184000</v>
      </c>
      <c r="P90" s="75">
        <v>181000</v>
      </c>
      <c r="Q90" s="75">
        <v>181000</v>
      </c>
      <c r="R90" s="77">
        <v>224000</v>
      </c>
      <c r="S90" s="67">
        <v>226000</v>
      </c>
      <c r="T90" s="75">
        <v>230000</v>
      </c>
      <c r="U90" s="77">
        <v>3730000</v>
      </c>
      <c r="V90" s="75">
        <v>3730000</v>
      </c>
      <c r="W90" s="75">
        <v>3730000</v>
      </c>
      <c r="X90" s="77">
        <v>1000000</v>
      </c>
      <c r="Y90" s="75">
        <v>980000</v>
      </c>
      <c r="Z90" s="76">
        <v>992000</v>
      </c>
    </row>
    <row r="91" spans="1:26" ht="50.1" customHeight="1" thickBot="1" x14ac:dyDescent="0.3">
      <c r="A91" s="276"/>
      <c r="B91" s="83" t="s">
        <v>157</v>
      </c>
      <c r="C91" s="267" t="s">
        <v>323</v>
      </c>
      <c r="D91" s="268"/>
      <c r="E91" s="268"/>
      <c r="F91" s="268"/>
      <c r="G91" s="268"/>
      <c r="H91" s="268"/>
      <c r="I91" s="268"/>
      <c r="J91" s="268"/>
      <c r="K91" s="268"/>
      <c r="L91" s="268"/>
      <c r="M91" s="268"/>
      <c r="N91" s="269"/>
      <c r="O91" s="255" t="s">
        <v>291</v>
      </c>
      <c r="P91" s="256"/>
      <c r="Q91" s="256"/>
      <c r="R91" s="256"/>
      <c r="S91" s="256"/>
      <c r="T91" s="256"/>
      <c r="U91" s="256"/>
      <c r="V91" s="256"/>
      <c r="W91" s="256"/>
      <c r="X91" s="256"/>
      <c r="Y91" s="256"/>
      <c r="Z91" s="257"/>
    </row>
    <row r="92" spans="1:26" ht="16.5" customHeight="1" x14ac:dyDescent="0.25">
      <c r="A92" s="276"/>
      <c r="B92" s="251"/>
      <c r="C92" s="258" t="s">
        <v>294</v>
      </c>
      <c r="D92" s="259"/>
      <c r="E92" s="260"/>
      <c r="F92" s="259" t="s">
        <v>19</v>
      </c>
      <c r="G92" s="259"/>
      <c r="H92" s="259"/>
      <c r="I92" s="258" t="s">
        <v>20</v>
      </c>
      <c r="J92" s="259"/>
      <c r="K92" s="259"/>
      <c r="L92" s="261" t="s">
        <v>295</v>
      </c>
      <c r="M92" s="262"/>
      <c r="N92" s="262"/>
      <c r="O92" s="263" t="s">
        <v>296</v>
      </c>
      <c r="P92" s="264"/>
      <c r="Q92" s="265"/>
      <c r="R92" s="264" t="s">
        <v>297</v>
      </c>
      <c r="S92" s="264"/>
      <c r="T92" s="265"/>
      <c r="U92" s="266" t="s">
        <v>298</v>
      </c>
      <c r="V92" s="266"/>
      <c r="W92" s="266"/>
      <c r="X92" s="263" t="s">
        <v>299</v>
      </c>
      <c r="Y92" s="264"/>
      <c r="Z92" s="265"/>
    </row>
    <row r="93" spans="1:26" ht="16.5" customHeight="1" thickBot="1" x14ac:dyDescent="0.3">
      <c r="A93" s="276"/>
      <c r="B93" s="252"/>
      <c r="C93" s="72" t="s">
        <v>314</v>
      </c>
      <c r="D93" s="71" t="s">
        <v>315</v>
      </c>
      <c r="E93" s="69" t="s">
        <v>316</v>
      </c>
      <c r="F93" s="71" t="s">
        <v>314</v>
      </c>
      <c r="G93" s="71" t="s">
        <v>315</v>
      </c>
      <c r="H93" s="71" t="s">
        <v>316</v>
      </c>
      <c r="I93" s="59" t="s">
        <v>314</v>
      </c>
      <c r="J93" s="60" t="s">
        <v>315</v>
      </c>
      <c r="K93" s="60" t="s">
        <v>316</v>
      </c>
      <c r="L93" s="72" t="s">
        <v>314</v>
      </c>
      <c r="M93" s="71" t="s">
        <v>315</v>
      </c>
      <c r="N93" s="71" t="s">
        <v>316</v>
      </c>
      <c r="O93" s="80" t="s">
        <v>314</v>
      </c>
      <c r="P93" s="68" t="s">
        <v>315</v>
      </c>
      <c r="Q93" s="63" t="s">
        <v>316</v>
      </c>
      <c r="R93" s="68" t="s">
        <v>314</v>
      </c>
      <c r="S93" s="68" t="s">
        <v>315</v>
      </c>
      <c r="T93" s="63" t="s">
        <v>316</v>
      </c>
      <c r="U93" s="68" t="s">
        <v>314</v>
      </c>
      <c r="V93" s="68" t="s">
        <v>315</v>
      </c>
      <c r="W93" s="68" t="s">
        <v>316</v>
      </c>
      <c r="X93" s="79" t="s">
        <v>314</v>
      </c>
      <c r="Y93" s="78" t="s">
        <v>315</v>
      </c>
      <c r="Z93" s="70" t="s">
        <v>316</v>
      </c>
    </row>
    <row r="94" spans="1:26" ht="16.5" thickBot="1" x14ac:dyDescent="0.3">
      <c r="A94" s="276"/>
      <c r="B94" s="52" t="s">
        <v>123</v>
      </c>
      <c r="C94" s="74">
        <v>308000</v>
      </c>
      <c r="D94" s="75">
        <v>306000</v>
      </c>
      <c r="E94" s="76">
        <v>304000</v>
      </c>
      <c r="F94" s="77">
        <v>260000</v>
      </c>
      <c r="G94" s="75">
        <v>262000</v>
      </c>
      <c r="H94" s="67">
        <v>269000</v>
      </c>
      <c r="I94" s="77">
        <v>5100000</v>
      </c>
      <c r="J94" s="75">
        <v>5100000</v>
      </c>
      <c r="K94" s="67">
        <v>5160000</v>
      </c>
      <c r="L94" s="77">
        <v>2040000</v>
      </c>
      <c r="M94" s="75">
        <v>2040000</v>
      </c>
      <c r="N94" s="76">
        <v>2070000</v>
      </c>
      <c r="O94" s="75">
        <v>177000</v>
      </c>
      <c r="P94" s="75">
        <v>182000</v>
      </c>
      <c r="Q94" s="75">
        <v>184000</v>
      </c>
      <c r="R94" s="73">
        <v>234000</v>
      </c>
      <c r="S94" s="62">
        <v>234000</v>
      </c>
      <c r="T94" s="65">
        <v>233000</v>
      </c>
      <c r="U94" s="77">
        <v>3930000</v>
      </c>
      <c r="V94" s="75">
        <v>3850000</v>
      </c>
      <c r="W94" s="75">
        <v>3770000</v>
      </c>
      <c r="X94" s="77">
        <v>1030000</v>
      </c>
      <c r="Y94" s="75">
        <v>1050000</v>
      </c>
      <c r="Z94" s="76">
        <v>1010000</v>
      </c>
    </row>
    <row r="95" spans="1:26" ht="16.5" thickBot="1" x14ac:dyDescent="0.3">
      <c r="A95" s="276"/>
      <c r="B95" s="52" t="s">
        <v>124</v>
      </c>
      <c r="C95" s="74">
        <v>313000</v>
      </c>
      <c r="D95" s="75">
        <v>324000</v>
      </c>
      <c r="E95" s="76">
        <v>310000</v>
      </c>
      <c r="F95" s="77">
        <v>267000</v>
      </c>
      <c r="G95" s="75">
        <v>264000</v>
      </c>
      <c r="H95" s="67">
        <v>259000</v>
      </c>
      <c r="I95" s="77">
        <v>5160000</v>
      </c>
      <c r="J95" s="75">
        <v>5150000</v>
      </c>
      <c r="K95" s="67">
        <v>5100000</v>
      </c>
      <c r="L95" s="77">
        <v>2050000</v>
      </c>
      <c r="M95" s="75">
        <v>2080000</v>
      </c>
      <c r="N95" s="76">
        <v>2070000</v>
      </c>
      <c r="O95" s="75">
        <v>181000</v>
      </c>
      <c r="P95" s="75">
        <v>178000</v>
      </c>
      <c r="Q95" s="75">
        <v>179000</v>
      </c>
      <c r="R95" s="77">
        <v>231000</v>
      </c>
      <c r="S95" s="67">
        <v>232000</v>
      </c>
      <c r="T95" s="75">
        <v>226000</v>
      </c>
      <c r="U95" s="77">
        <v>3740000</v>
      </c>
      <c r="V95" s="75">
        <v>3810000</v>
      </c>
      <c r="W95" s="75">
        <v>3860000</v>
      </c>
      <c r="X95" s="77">
        <v>1050000</v>
      </c>
      <c r="Y95" s="75">
        <v>1010000</v>
      </c>
      <c r="Z95" s="76">
        <v>1010000</v>
      </c>
    </row>
    <row r="96" spans="1:26" ht="16.5" thickBot="1" x14ac:dyDescent="0.3">
      <c r="A96" s="276"/>
      <c r="B96" s="52" t="s">
        <v>125</v>
      </c>
      <c r="C96" s="74">
        <v>311000</v>
      </c>
      <c r="D96" s="75">
        <v>316000</v>
      </c>
      <c r="E96" s="76">
        <v>317000</v>
      </c>
      <c r="F96" s="77">
        <v>264000</v>
      </c>
      <c r="G96" s="75">
        <v>267000</v>
      </c>
      <c r="H96" s="67">
        <v>265000</v>
      </c>
      <c r="I96" s="77">
        <v>5110000</v>
      </c>
      <c r="J96" s="75">
        <v>5190000</v>
      </c>
      <c r="K96" s="67">
        <v>5240000</v>
      </c>
      <c r="L96" s="77">
        <v>2090000</v>
      </c>
      <c r="M96" s="75">
        <v>2090000</v>
      </c>
      <c r="N96" s="76">
        <v>2030000</v>
      </c>
      <c r="O96" s="75">
        <v>179000</v>
      </c>
      <c r="P96" s="75">
        <v>182000</v>
      </c>
      <c r="Q96" s="75">
        <v>184000</v>
      </c>
      <c r="R96" s="77">
        <v>225000</v>
      </c>
      <c r="S96" s="67">
        <v>223000</v>
      </c>
      <c r="T96" s="75">
        <v>231000</v>
      </c>
      <c r="U96" s="77">
        <v>3710000</v>
      </c>
      <c r="V96" s="75">
        <v>3710000</v>
      </c>
      <c r="W96" s="75">
        <v>3820000</v>
      </c>
      <c r="X96" s="77">
        <v>994000</v>
      </c>
      <c r="Y96" s="75">
        <v>1010000</v>
      </c>
      <c r="Z96" s="76">
        <v>1010000</v>
      </c>
    </row>
    <row r="97" spans="1:26" ht="16.5" thickBot="1" x14ac:dyDescent="0.3">
      <c r="A97" s="276"/>
      <c r="B97" s="52" t="s">
        <v>126</v>
      </c>
      <c r="C97" s="74">
        <v>321000</v>
      </c>
      <c r="D97" s="75">
        <v>322000</v>
      </c>
      <c r="E97" s="76">
        <v>320000</v>
      </c>
      <c r="F97" s="77">
        <v>291000</v>
      </c>
      <c r="G97" s="75">
        <v>279000</v>
      </c>
      <c r="H97" s="67">
        <v>278000</v>
      </c>
      <c r="I97" s="77">
        <v>5230000</v>
      </c>
      <c r="J97" s="75">
        <v>5240000</v>
      </c>
      <c r="K97" s="67">
        <v>5320000</v>
      </c>
      <c r="L97" s="77">
        <v>2090000</v>
      </c>
      <c r="M97" s="75">
        <v>2120000</v>
      </c>
      <c r="N97" s="76">
        <v>2160000</v>
      </c>
      <c r="O97" s="75">
        <v>182000</v>
      </c>
      <c r="P97" s="75">
        <v>181000</v>
      </c>
      <c r="Q97" s="75">
        <v>185000</v>
      </c>
      <c r="R97" s="77">
        <v>234000</v>
      </c>
      <c r="S97" s="67">
        <v>246000</v>
      </c>
      <c r="T97" s="75">
        <v>249000</v>
      </c>
      <c r="U97" s="77">
        <v>3900000</v>
      </c>
      <c r="V97" s="75">
        <v>3860000</v>
      </c>
      <c r="W97" s="75">
        <v>4000000</v>
      </c>
      <c r="X97" s="77">
        <v>1040000</v>
      </c>
      <c r="Y97" s="75">
        <v>1060000</v>
      </c>
      <c r="Z97" s="76">
        <v>1070000</v>
      </c>
    </row>
    <row r="98" spans="1:26" ht="16.5" thickBot="1" x14ac:dyDescent="0.3">
      <c r="A98" s="276"/>
      <c r="B98" s="52" t="s">
        <v>127</v>
      </c>
      <c r="C98" s="74">
        <v>320000</v>
      </c>
      <c r="D98" s="75">
        <v>315000</v>
      </c>
      <c r="E98" s="76">
        <v>306000</v>
      </c>
      <c r="F98" s="77">
        <v>270000</v>
      </c>
      <c r="G98" s="75">
        <v>263000</v>
      </c>
      <c r="H98" s="67">
        <v>270000</v>
      </c>
      <c r="I98" s="77">
        <v>5120000</v>
      </c>
      <c r="J98" s="75">
        <v>4900000</v>
      </c>
      <c r="K98" s="67">
        <v>5010000</v>
      </c>
      <c r="L98" s="77">
        <v>2100000</v>
      </c>
      <c r="M98" s="75">
        <v>2040000</v>
      </c>
      <c r="N98" s="76">
        <v>2040000</v>
      </c>
      <c r="O98" s="75">
        <v>183000</v>
      </c>
      <c r="P98" s="75">
        <v>185000</v>
      </c>
      <c r="Q98" s="75">
        <v>184000</v>
      </c>
      <c r="R98" s="77">
        <v>232000</v>
      </c>
      <c r="S98" s="67">
        <v>236000</v>
      </c>
      <c r="T98" s="75">
        <v>234000</v>
      </c>
      <c r="U98" s="77">
        <v>3810000</v>
      </c>
      <c r="V98" s="75">
        <v>3720000</v>
      </c>
      <c r="W98" s="75">
        <v>3670000</v>
      </c>
      <c r="X98" s="77">
        <v>1000000</v>
      </c>
      <c r="Y98" s="75">
        <v>992000</v>
      </c>
      <c r="Z98" s="76">
        <v>988000</v>
      </c>
    </row>
    <row r="99" spans="1:26" ht="16.5" thickBot="1" x14ac:dyDescent="0.3">
      <c r="A99" s="276"/>
      <c r="B99" s="52" t="s">
        <v>128</v>
      </c>
      <c r="C99" s="74">
        <v>321000</v>
      </c>
      <c r="D99" s="75">
        <v>320000</v>
      </c>
      <c r="E99" s="76">
        <v>313000</v>
      </c>
      <c r="F99" s="77">
        <v>284000</v>
      </c>
      <c r="G99" s="75">
        <v>275000</v>
      </c>
      <c r="H99" s="67">
        <v>275000</v>
      </c>
      <c r="I99" s="77">
        <v>5280000</v>
      </c>
      <c r="J99" s="75">
        <v>5160000</v>
      </c>
      <c r="K99" s="67">
        <v>5060000</v>
      </c>
      <c r="L99" s="77">
        <v>2130000</v>
      </c>
      <c r="M99" s="75">
        <v>2070000</v>
      </c>
      <c r="N99" s="76">
        <v>2030000</v>
      </c>
      <c r="O99" s="75">
        <v>181000</v>
      </c>
      <c r="P99" s="75">
        <v>184000</v>
      </c>
      <c r="Q99" s="75">
        <v>181000</v>
      </c>
      <c r="R99" s="77">
        <v>239000</v>
      </c>
      <c r="S99" s="67">
        <v>234000</v>
      </c>
      <c r="T99" s="75">
        <v>234000</v>
      </c>
      <c r="U99" s="77">
        <v>3890000</v>
      </c>
      <c r="V99" s="75">
        <v>3820000</v>
      </c>
      <c r="W99" s="75">
        <v>3840000</v>
      </c>
      <c r="X99" s="77">
        <v>1020000</v>
      </c>
      <c r="Y99" s="75">
        <v>1010000</v>
      </c>
      <c r="Z99" s="76">
        <v>952000</v>
      </c>
    </row>
    <row r="100" spans="1:26" ht="50.1" customHeight="1" thickBot="1" x14ac:dyDescent="0.3">
      <c r="A100" s="276"/>
      <c r="B100" s="83" t="s">
        <v>305</v>
      </c>
      <c r="C100" s="267" t="s">
        <v>323</v>
      </c>
      <c r="D100" s="268"/>
      <c r="E100" s="268"/>
      <c r="F100" s="268"/>
      <c r="G100" s="268"/>
      <c r="H100" s="268"/>
      <c r="I100" s="268"/>
      <c r="J100" s="268"/>
      <c r="K100" s="268"/>
      <c r="L100" s="268"/>
      <c r="M100" s="268"/>
      <c r="N100" s="269"/>
      <c r="O100" s="255" t="s">
        <v>291</v>
      </c>
      <c r="P100" s="256"/>
      <c r="Q100" s="256"/>
      <c r="R100" s="256"/>
      <c r="S100" s="256"/>
      <c r="T100" s="256"/>
      <c r="U100" s="256"/>
      <c r="V100" s="256"/>
      <c r="W100" s="256"/>
      <c r="X100" s="256"/>
      <c r="Y100" s="256"/>
      <c r="Z100" s="257"/>
    </row>
    <row r="101" spans="1:26" ht="16.5" customHeight="1" x14ac:dyDescent="0.25">
      <c r="A101" s="276"/>
      <c r="B101" s="251"/>
      <c r="C101" s="258" t="s">
        <v>294</v>
      </c>
      <c r="D101" s="259"/>
      <c r="E101" s="260"/>
      <c r="F101" s="259" t="s">
        <v>19</v>
      </c>
      <c r="G101" s="259"/>
      <c r="H101" s="259"/>
      <c r="I101" s="258" t="s">
        <v>20</v>
      </c>
      <c r="J101" s="259"/>
      <c r="K101" s="259"/>
      <c r="L101" s="261" t="s">
        <v>295</v>
      </c>
      <c r="M101" s="262"/>
      <c r="N101" s="262"/>
      <c r="O101" s="263" t="s">
        <v>296</v>
      </c>
      <c r="P101" s="264"/>
      <c r="Q101" s="265"/>
      <c r="R101" s="264" t="s">
        <v>297</v>
      </c>
      <c r="S101" s="264"/>
      <c r="T101" s="265"/>
      <c r="U101" s="266" t="s">
        <v>298</v>
      </c>
      <c r="V101" s="266"/>
      <c r="W101" s="266"/>
      <c r="X101" s="263" t="s">
        <v>299</v>
      </c>
      <c r="Y101" s="264"/>
      <c r="Z101" s="265"/>
    </row>
    <row r="102" spans="1:26" ht="16.5" customHeight="1" thickBot="1" x14ac:dyDescent="0.3">
      <c r="A102" s="276"/>
      <c r="B102" s="252"/>
      <c r="C102" s="72" t="s">
        <v>314</v>
      </c>
      <c r="D102" s="71" t="s">
        <v>315</v>
      </c>
      <c r="E102" s="69" t="s">
        <v>316</v>
      </c>
      <c r="F102" s="71" t="s">
        <v>314</v>
      </c>
      <c r="G102" s="71" t="s">
        <v>315</v>
      </c>
      <c r="H102" s="71" t="s">
        <v>316</v>
      </c>
      <c r="I102" s="59" t="s">
        <v>314</v>
      </c>
      <c r="J102" s="60" t="s">
        <v>315</v>
      </c>
      <c r="K102" s="60" t="s">
        <v>316</v>
      </c>
      <c r="L102" s="72" t="s">
        <v>314</v>
      </c>
      <c r="M102" s="71" t="s">
        <v>315</v>
      </c>
      <c r="N102" s="71" t="s">
        <v>316</v>
      </c>
      <c r="O102" s="80" t="s">
        <v>314</v>
      </c>
      <c r="P102" s="68" t="s">
        <v>315</v>
      </c>
      <c r="Q102" s="63" t="s">
        <v>316</v>
      </c>
      <c r="R102" s="68" t="s">
        <v>314</v>
      </c>
      <c r="S102" s="68" t="s">
        <v>315</v>
      </c>
      <c r="T102" s="63" t="s">
        <v>316</v>
      </c>
      <c r="U102" s="68" t="s">
        <v>314</v>
      </c>
      <c r="V102" s="68" t="s">
        <v>315</v>
      </c>
      <c r="W102" s="68" t="s">
        <v>316</v>
      </c>
      <c r="X102" s="79" t="s">
        <v>314</v>
      </c>
      <c r="Y102" s="78" t="s">
        <v>315</v>
      </c>
      <c r="Z102" s="70" t="s">
        <v>316</v>
      </c>
    </row>
    <row r="103" spans="1:26" ht="16.5" thickBot="1" x14ac:dyDescent="0.3">
      <c r="A103" s="276"/>
      <c r="B103" s="52" t="s">
        <v>306</v>
      </c>
      <c r="C103" s="74">
        <v>411000</v>
      </c>
      <c r="D103" s="75">
        <v>411000</v>
      </c>
      <c r="E103" s="76">
        <v>411000</v>
      </c>
      <c r="F103" s="75">
        <v>407000</v>
      </c>
      <c r="G103" s="75">
        <v>414000</v>
      </c>
      <c r="H103" s="75">
        <v>413000</v>
      </c>
      <c r="I103" s="77">
        <v>6460000</v>
      </c>
      <c r="J103" s="75">
        <v>6270000</v>
      </c>
      <c r="K103" s="67">
        <v>6530000</v>
      </c>
      <c r="L103" s="77">
        <v>3110000</v>
      </c>
      <c r="M103" s="75">
        <v>3050000</v>
      </c>
      <c r="N103" s="75">
        <v>3190000</v>
      </c>
      <c r="O103" s="73">
        <v>189000</v>
      </c>
      <c r="P103" s="65">
        <v>188000</v>
      </c>
      <c r="Q103" s="65">
        <v>191000</v>
      </c>
      <c r="R103" s="73">
        <v>233000</v>
      </c>
      <c r="S103" s="62">
        <v>238000</v>
      </c>
      <c r="T103" s="65">
        <v>247000</v>
      </c>
      <c r="U103" s="77">
        <v>3840000</v>
      </c>
      <c r="V103" s="75">
        <v>3740000</v>
      </c>
      <c r="W103" s="75">
        <v>3740000</v>
      </c>
      <c r="X103" s="77">
        <v>997000</v>
      </c>
      <c r="Y103" s="75">
        <v>995000</v>
      </c>
      <c r="Z103" s="76">
        <v>1040000</v>
      </c>
    </row>
    <row r="104" spans="1:26" ht="16.5" thickBot="1" x14ac:dyDescent="0.3">
      <c r="A104" s="276"/>
      <c r="B104" s="52" t="s">
        <v>307</v>
      </c>
      <c r="C104" s="74">
        <v>392000</v>
      </c>
      <c r="D104" s="75">
        <v>403000</v>
      </c>
      <c r="E104" s="76">
        <v>402000</v>
      </c>
      <c r="F104" s="75">
        <v>408000</v>
      </c>
      <c r="G104" s="75">
        <v>418000</v>
      </c>
      <c r="H104" s="75">
        <v>409000</v>
      </c>
      <c r="I104" s="77">
        <v>6060000</v>
      </c>
      <c r="J104" s="75">
        <v>6350000</v>
      </c>
      <c r="K104" s="67">
        <v>6400000</v>
      </c>
      <c r="L104" s="77">
        <v>3020000</v>
      </c>
      <c r="M104" s="75">
        <v>3150000</v>
      </c>
      <c r="N104" s="75">
        <v>3060000</v>
      </c>
      <c r="O104" s="77">
        <v>181000</v>
      </c>
      <c r="P104" s="75">
        <v>184000</v>
      </c>
      <c r="Q104" s="75">
        <v>186000</v>
      </c>
      <c r="R104" s="77">
        <v>232000</v>
      </c>
      <c r="S104" s="67">
        <v>235000</v>
      </c>
      <c r="T104" s="75">
        <v>236000</v>
      </c>
      <c r="U104" s="77">
        <v>3690000</v>
      </c>
      <c r="V104" s="75">
        <v>3690000</v>
      </c>
      <c r="W104" s="75">
        <v>3720000</v>
      </c>
      <c r="X104" s="77">
        <v>970000</v>
      </c>
      <c r="Y104" s="75">
        <v>1040000</v>
      </c>
      <c r="Z104" s="76">
        <v>1020000</v>
      </c>
    </row>
    <row r="105" spans="1:26" ht="16.5" thickBot="1" x14ac:dyDescent="0.3">
      <c r="A105" s="276"/>
      <c r="B105" s="52" t="s">
        <v>308</v>
      </c>
      <c r="C105" s="74">
        <v>408000</v>
      </c>
      <c r="D105" s="75">
        <v>405000</v>
      </c>
      <c r="E105" s="76">
        <v>412000</v>
      </c>
      <c r="F105" s="75">
        <v>415000</v>
      </c>
      <c r="G105" s="75">
        <v>407000</v>
      </c>
      <c r="H105" s="75">
        <v>424000</v>
      </c>
      <c r="I105" s="77">
        <v>6350000</v>
      </c>
      <c r="J105" s="75">
        <v>6400000</v>
      </c>
      <c r="K105" s="67">
        <v>6340000</v>
      </c>
      <c r="L105" s="77">
        <v>3100000</v>
      </c>
      <c r="M105" s="75">
        <v>3060000</v>
      </c>
      <c r="N105" s="75">
        <v>3080000</v>
      </c>
      <c r="O105" s="77">
        <v>187000</v>
      </c>
      <c r="P105" s="75">
        <v>183000</v>
      </c>
      <c r="Q105" s="75">
        <v>186000</v>
      </c>
      <c r="R105" s="77">
        <v>242000</v>
      </c>
      <c r="S105" s="67">
        <v>240000</v>
      </c>
      <c r="T105" s="75">
        <v>241000</v>
      </c>
      <c r="U105" s="77">
        <v>3770000</v>
      </c>
      <c r="V105" s="75">
        <v>3670000</v>
      </c>
      <c r="W105" s="75">
        <v>3700000</v>
      </c>
      <c r="X105" s="77">
        <v>1020000</v>
      </c>
      <c r="Y105" s="75">
        <v>975000</v>
      </c>
      <c r="Z105" s="76">
        <v>1030000</v>
      </c>
    </row>
    <row r="106" spans="1:26" ht="16.5" thickBot="1" x14ac:dyDescent="0.3">
      <c r="A106" s="276"/>
      <c r="B106" s="52" t="s">
        <v>309</v>
      </c>
      <c r="C106" s="74">
        <v>418000</v>
      </c>
      <c r="D106" s="75">
        <v>405000</v>
      </c>
      <c r="E106" s="76">
        <v>414000</v>
      </c>
      <c r="F106" s="75">
        <v>460000</v>
      </c>
      <c r="G106" s="75">
        <v>428000</v>
      </c>
      <c r="H106" s="75">
        <v>431000</v>
      </c>
      <c r="I106" s="77">
        <v>6650000</v>
      </c>
      <c r="J106" s="75">
        <v>6330000</v>
      </c>
      <c r="K106" s="67">
        <v>6460000</v>
      </c>
      <c r="L106" s="77">
        <v>3200000</v>
      </c>
      <c r="M106" s="75">
        <v>3130000</v>
      </c>
      <c r="N106" s="75">
        <v>3140000</v>
      </c>
      <c r="O106" s="77">
        <v>188000</v>
      </c>
      <c r="P106" s="75">
        <v>187000</v>
      </c>
      <c r="Q106" s="75">
        <v>185000</v>
      </c>
      <c r="R106" s="77">
        <v>256000</v>
      </c>
      <c r="S106" s="67">
        <v>246000</v>
      </c>
      <c r="T106" s="75">
        <v>247000</v>
      </c>
      <c r="U106" s="77">
        <v>3950000</v>
      </c>
      <c r="V106" s="75">
        <v>3730000</v>
      </c>
      <c r="W106" s="75">
        <v>3750000</v>
      </c>
      <c r="X106" s="77">
        <v>1070000</v>
      </c>
      <c r="Y106" s="75">
        <v>1010000</v>
      </c>
      <c r="Z106" s="76">
        <v>1020000</v>
      </c>
    </row>
    <row r="107" spans="1:26" ht="16.5" thickBot="1" x14ac:dyDescent="0.3">
      <c r="A107" s="276"/>
      <c r="B107" s="52" t="s">
        <v>310</v>
      </c>
      <c r="C107" s="74">
        <v>418000</v>
      </c>
      <c r="D107" s="75">
        <v>419000</v>
      </c>
      <c r="E107" s="76">
        <v>425000</v>
      </c>
      <c r="F107" s="75">
        <v>437000</v>
      </c>
      <c r="G107" s="75">
        <v>441000</v>
      </c>
      <c r="H107" s="75">
        <v>431000</v>
      </c>
      <c r="I107" s="77">
        <v>6430000</v>
      </c>
      <c r="J107" s="75">
        <v>6440000</v>
      </c>
      <c r="K107" s="67">
        <v>6470000</v>
      </c>
      <c r="L107" s="77">
        <v>3210000</v>
      </c>
      <c r="M107" s="75">
        <v>3080000</v>
      </c>
      <c r="N107" s="75">
        <v>3230000</v>
      </c>
      <c r="O107" s="77">
        <v>193000</v>
      </c>
      <c r="P107" s="75">
        <v>193000</v>
      </c>
      <c r="Q107" s="75">
        <v>190000</v>
      </c>
      <c r="R107" s="77">
        <v>237000</v>
      </c>
      <c r="S107" s="67">
        <v>244000</v>
      </c>
      <c r="T107" s="75">
        <v>246000</v>
      </c>
      <c r="U107" s="77">
        <v>3840000</v>
      </c>
      <c r="V107" s="75">
        <v>3840000</v>
      </c>
      <c r="W107" s="75">
        <v>3740000</v>
      </c>
      <c r="X107" s="77">
        <v>1040000</v>
      </c>
      <c r="Y107" s="75">
        <v>1000000</v>
      </c>
      <c r="Z107" s="76">
        <v>1020000</v>
      </c>
    </row>
    <row r="108" spans="1:26" ht="16.5" thickBot="1" x14ac:dyDescent="0.3">
      <c r="A108" s="276"/>
      <c r="B108" s="52" t="s">
        <v>311</v>
      </c>
      <c r="C108" s="74">
        <v>418000</v>
      </c>
      <c r="D108" s="75">
        <v>421000</v>
      </c>
      <c r="E108" s="76">
        <v>413000</v>
      </c>
      <c r="F108" s="75">
        <v>430000</v>
      </c>
      <c r="G108" s="75">
        <v>424000</v>
      </c>
      <c r="H108" s="75">
        <v>442000</v>
      </c>
      <c r="I108" s="77">
        <v>6610000</v>
      </c>
      <c r="J108" s="75">
        <v>6490000</v>
      </c>
      <c r="K108" s="67">
        <v>6430000</v>
      </c>
      <c r="L108" s="77">
        <v>3240000</v>
      </c>
      <c r="M108" s="75">
        <v>3220000</v>
      </c>
      <c r="N108" s="75">
        <v>3180000</v>
      </c>
      <c r="O108" s="77">
        <v>191000</v>
      </c>
      <c r="P108" s="75">
        <v>193000</v>
      </c>
      <c r="Q108" s="75">
        <v>192000</v>
      </c>
      <c r="R108" s="77">
        <v>250000</v>
      </c>
      <c r="S108" s="67">
        <v>250000</v>
      </c>
      <c r="T108" s="75">
        <v>247000</v>
      </c>
      <c r="U108" s="77">
        <v>3850000</v>
      </c>
      <c r="V108" s="75">
        <v>3780000</v>
      </c>
      <c r="W108" s="75">
        <v>3820000</v>
      </c>
      <c r="X108" s="77">
        <v>1040000</v>
      </c>
      <c r="Y108" s="75">
        <v>1010000</v>
      </c>
      <c r="Z108" s="76">
        <v>995000</v>
      </c>
    </row>
    <row r="109" spans="1:26" ht="50.1" customHeight="1" thickBot="1" x14ac:dyDescent="0.3">
      <c r="A109" s="276"/>
      <c r="B109" s="83" t="s">
        <v>335</v>
      </c>
      <c r="C109" s="267" t="s">
        <v>323</v>
      </c>
      <c r="D109" s="268"/>
      <c r="E109" s="268"/>
      <c r="F109" s="268"/>
      <c r="G109" s="268"/>
      <c r="H109" s="268"/>
      <c r="I109" s="268"/>
      <c r="J109" s="268"/>
      <c r="K109" s="268"/>
      <c r="L109" s="268"/>
      <c r="M109" s="268"/>
      <c r="N109" s="269"/>
      <c r="O109" s="255" t="s">
        <v>291</v>
      </c>
      <c r="P109" s="256"/>
      <c r="Q109" s="256"/>
      <c r="R109" s="256"/>
      <c r="S109" s="256"/>
      <c r="T109" s="256"/>
      <c r="U109" s="256"/>
      <c r="V109" s="256"/>
      <c r="W109" s="256"/>
      <c r="X109" s="256"/>
      <c r="Y109" s="256"/>
      <c r="Z109" s="257"/>
    </row>
    <row r="110" spans="1:26" ht="16.5" customHeight="1" x14ac:dyDescent="0.25">
      <c r="A110" s="276"/>
      <c r="B110" s="251"/>
      <c r="C110" s="258" t="s">
        <v>294</v>
      </c>
      <c r="D110" s="259"/>
      <c r="E110" s="260"/>
      <c r="F110" s="259" t="s">
        <v>19</v>
      </c>
      <c r="G110" s="259"/>
      <c r="H110" s="259"/>
      <c r="I110" s="258" t="s">
        <v>20</v>
      </c>
      <c r="J110" s="259"/>
      <c r="K110" s="259"/>
      <c r="L110" s="261" t="s">
        <v>295</v>
      </c>
      <c r="M110" s="262"/>
      <c r="N110" s="262"/>
      <c r="O110" s="263" t="s">
        <v>296</v>
      </c>
      <c r="P110" s="264"/>
      <c r="Q110" s="265"/>
      <c r="R110" s="264" t="s">
        <v>297</v>
      </c>
      <c r="S110" s="264"/>
      <c r="T110" s="265"/>
      <c r="U110" s="266" t="s">
        <v>298</v>
      </c>
      <c r="V110" s="266"/>
      <c r="W110" s="266"/>
      <c r="X110" s="263" t="s">
        <v>299</v>
      </c>
      <c r="Y110" s="264"/>
      <c r="Z110" s="265"/>
    </row>
    <row r="111" spans="1:26" ht="16.5" customHeight="1" thickBot="1" x14ac:dyDescent="0.3">
      <c r="A111" s="276"/>
      <c r="B111" s="252"/>
      <c r="C111" s="72" t="s">
        <v>314</v>
      </c>
      <c r="D111" s="71" t="s">
        <v>315</v>
      </c>
      <c r="E111" s="69" t="s">
        <v>316</v>
      </c>
      <c r="F111" s="71" t="s">
        <v>314</v>
      </c>
      <c r="G111" s="71" t="s">
        <v>315</v>
      </c>
      <c r="H111" s="71" t="s">
        <v>316</v>
      </c>
      <c r="I111" s="59" t="s">
        <v>314</v>
      </c>
      <c r="J111" s="60" t="s">
        <v>315</v>
      </c>
      <c r="K111" s="60" t="s">
        <v>316</v>
      </c>
      <c r="L111" s="72" t="s">
        <v>314</v>
      </c>
      <c r="M111" s="71" t="s">
        <v>315</v>
      </c>
      <c r="N111" s="71" t="s">
        <v>316</v>
      </c>
      <c r="O111" s="80" t="s">
        <v>314</v>
      </c>
      <c r="P111" s="68" t="s">
        <v>315</v>
      </c>
      <c r="Q111" s="63" t="s">
        <v>316</v>
      </c>
      <c r="R111" s="68" t="s">
        <v>314</v>
      </c>
      <c r="S111" s="68" t="s">
        <v>315</v>
      </c>
      <c r="T111" s="63" t="s">
        <v>316</v>
      </c>
      <c r="U111" s="68" t="s">
        <v>314</v>
      </c>
      <c r="V111" s="68" t="s">
        <v>315</v>
      </c>
      <c r="W111" s="68" t="s">
        <v>316</v>
      </c>
      <c r="X111" s="79" t="s">
        <v>314</v>
      </c>
      <c r="Y111" s="78" t="s">
        <v>315</v>
      </c>
      <c r="Z111" s="70" t="s">
        <v>316</v>
      </c>
    </row>
    <row r="112" spans="1:26" ht="16.5" customHeight="1" thickBot="1" x14ac:dyDescent="0.3">
      <c r="A112" s="276"/>
      <c r="B112" s="52" t="s">
        <v>104</v>
      </c>
      <c r="C112" s="74">
        <v>5130</v>
      </c>
      <c r="D112" s="75">
        <v>3260</v>
      </c>
      <c r="E112" s="76">
        <v>5880</v>
      </c>
      <c r="F112" s="75">
        <v>3080</v>
      </c>
      <c r="G112" s="75">
        <v>798</v>
      </c>
      <c r="H112" s="75">
        <v>1210</v>
      </c>
      <c r="I112" s="77">
        <v>27300</v>
      </c>
      <c r="J112" s="75">
        <v>9770</v>
      </c>
      <c r="K112" s="67">
        <v>11400</v>
      </c>
      <c r="L112" s="77">
        <v>2750</v>
      </c>
      <c r="M112" s="75">
        <v>952</v>
      </c>
      <c r="N112" s="75">
        <v>1170</v>
      </c>
      <c r="O112" s="73">
        <v>834</v>
      </c>
      <c r="P112" s="65">
        <v>179</v>
      </c>
      <c r="Q112" s="65">
        <v>381</v>
      </c>
      <c r="R112" s="73">
        <v>385</v>
      </c>
      <c r="S112" s="62">
        <v>189</v>
      </c>
      <c r="T112" s="65">
        <v>377</v>
      </c>
      <c r="U112" s="77">
        <v>705</v>
      </c>
      <c r="V112" s="75">
        <v>2470</v>
      </c>
      <c r="W112" s="75">
        <v>3130</v>
      </c>
      <c r="X112" s="77">
        <v>567</v>
      </c>
      <c r="Y112" s="75">
        <v>453</v>
      </c>
      <c r="Z112" s="76">
        <v>338</v>
      </c>
    </row>
    <row r="113" spans="1:26" ht="16.5" customHeight="1" thickBot="1" x14ac:dyDescent="0.3">
      <c r="A113" s="276"/>
      <c r="B113" s="52" t="s">
        <v>104</v>
      </c>
      <c r="C113" s="74">
        <v>1900</v>
      </c>
      <c r="D113" s="75">
        <v>1560</v>
      </c>
      <c r="E113" s="76">
        <v>3500</v>
      </c>
      <c r="F113" s="75">
        <v>1110</v>
      </c>
      <c r="G113" s="75">
        <v>1130</v>
      </c>
      <c r="H113" s="75">
        <v>1730</v>
      </c>
      <c r="I113" s="77">
        <v>19400</v>
      </c>
      <c r="J113" s="75">
        <v>6890</v>
      </c>
      <c r="K113" s="67">
        <v>11100</v>
      </c>
      <c r="L113" s="77">
        <v>1020</v>
      </c>
      <c r="M113" s="75">
        <v>576</v>
      </c>
      <c r="N113" s="75">
        <v>732</v>
      </c>
      <c r="O113" s="77">
        <v>206</v>
      </c>
      <c r="P113" s="75">
        <v>68.900000000000006</v>
      </c>
      <c r="Q113" s="75">
        <v>155</v>
      </c>
      <c r="R113" s="77">
        <v>291</v>
      </c>
      <c r="S113" s="67">
        <v>156</v>
      </c>
      <c r="T113" s="75">
        <v>342</v>
      </c>
      <c r="U113" s="77">
        <v>364</v>
      </c>
      <c r="V113" s="75">
        <v>1050</v>
      </c>
      <c r="W113" s="75">
        <v>4000</v>
      </c>
      <c r="X113" s="77">
        <v>171</v>
      </c>
      <c r="Y113" s="75">
        <v>93</v>
      </c>
      <c r="Z113" s="76">
        <v>540</v>
      </c>
    </row>
    <row r="114" spans="1:26" ht="16.5" customHeight="1" thickBot="1" x14ac:dyDescent="0.3">
      <c r="A114" s="276"/>
      <c r="B114" s="52" t="s">
        <v>104</v>
      </c>
      <c r="C114" s="74">
        <v>1830</v>
      </c>
      <c r="D114" s="75">
        <v>1620</v>
      </c>
      <c r="E114" s="76">
        <v>3860</v>
      </c>
      <c r="F114" s="75">
        <v>1250</v>
      </c>
      <c r="G114" s="75">
        <v>917</v>
      </c>
      <c r="H114" s="75">
        <v>2160</v>
      </c>
      <c r="I114" s="77">
        <v>12700</v>
      </c>
      <c r="J114" s="75">
        <v>4990</v>
      </c>
      <c r="K114" s="67">
        <v>11800</v>
      </c>
      <c r="L114" s="77">
        <v>720</v>
      </c>
      <c r="M114" s="75">
        <v>620</v>
      </c>
      <c r="N114" s="75">
        <v>882</v>
      </c>
      <c r="O114" s="77">
        <v>247</v>
      </c>
      <c r="P114" s="75">
        <v>123</v>
      </c>
      <c r="Q114" s="75">
        <v>158</v>
      </c>
      <c r="R114" s="77">
        <v>276</v>
      </c>
      <c r="S114" s="67">
        <v>155</v>
      </c>
      <c r="T114" s="75">
        <v>144</v>
      </c>
      <c r="U114" s="77">
        <v>1670</v>
      </c>
      <c r="V114" s="75">
        <v>3230</v>
      </c>
      <c r="W114" s="75">
        <v>3430</v>
      </c>
      <c r="X114" s="77">
        <v>121</v>
      </c>
      <c r="Y114" s="75">
        <v>279</v>
      </c>
      <c r="Z114" s="76">
        <v>494</v>
      </c>
    </row>
    <row r="115" spans="1:26" ht="50.1" customHeight="1" thickBot="1" x14ac:dyDescent="0.3">
      <c r="A115" s="276"/>
      <c r="B115" s="83" t="s">
        <v>336</v>
      </c>
      <c r="C115" s="267" t="s">
        <v>323</v>
      </c>
      <c r="D115" s="268"/>
      <c r="E115" s="268"/>
      <c r="F115" s="268"/>
      <c r="G115" s="268"/>
      <c r="H115" s="268"/>
      <c r="I115" s="268"/>
      <c r="J115" s="268"/>
      <c r="K115" s="268"/>
      <c r="L115" s="268"/>
      <c r="M115" s="268"/>
      <c r="N115" s="269"/>
      <c r="O115" s="255" t="s">
        <v>291</v>
      </c>
      <c r="P115" s="256"/>
      <c r="Q115" s="256"/>
      <c r="R115" s="256"/>
      <c r="S115" s="256"/>
      <c r="T115" s="256"/>
      <c r="U115" s="256"/>
      <c r="V115" s="256"/>
      <c r="W115" s="256"/>
      <c r="X115" s="256"/>
      <c r="Y115" s="256"/>
      <c r="Z115" s="257"/>
    </row>
    <row r="116" spans="1:26" x14ac:dyDescent="0.25">
      <c r="A116" s="276"/>
      <c r="B116" s="251"/>
      <c r="C116" s="258" t="s">
        <v>294</v>
      </c>
      <c r="D116" s="259"/>
      <c r="E116" s="260"/>
      <c r="F116" s="259" t="s">
        <v>19</v>
      </c>
      <c r="G116" s="259"/>
      <c r="H116" s="259"/>
      <c r="I116" s="258" t="s">
        <v>20</v>
      </c>
      <c r="J116" s="259"/>
      <c r="K116" s="259"/>
      <c r="L116" s="261" t="s">
        <v>295</v>
      </c>
      <c r="M116" s="262"/>
      <c r="N116" s="262"/>
      <c r="O116" s="263" t="s">
        <v>296</v>
      </c>
      <c r="P116" s="264"/>
      <c r="Q116" s="265"/>
      <c r="R116" s="264" t="s">
        <v>297</v>
      </c>
      <c r="S116" s="264"/>
      <c r="T116" s="265"/>
      <c r="U116" s="266" t="s">
        <v>298</v>
      </c>
      <c r="V116" s="266"/>
      <c r="W116" s="266"/>
      <c r="X116" s="263" t="s">
        <v>299</v>
      </c>
      <c r="Y116" s="264"/>
      <c r="Z116" s="265"/>
    </row>
    <row r="117" spans="1:26" ht="16.5" thickBot="1" x14ac:dyDescent="0.3">
      <c r="A117" s="276"/>
      <c r="B117" s="252"/>
      <c r="C117" s="72" t="s">
        <v>314</v>
      </c>
      <c r="D117" s="71" t="s">
        <v>315</v>
      </c>
      <c r="E117" s="69" t="s">
        <v>316</v>
      </c>
      <c r="F117" s="71" t="s">
        <v>314</v>
      </c>
      <c r="G117" s="71" t="s">
        <v>315</v>
      </c>
      <c r="H117" s="71" t="s">
        <v>316</v>
      </c>
      <c r="I117" s="84" t="s">
        <v>314</v>
      </c>
      <c r="J117" s="85" t="s">
        <v>315</v>
      </c>
      <c r="K117" s="85" t="s">
        <v>316</v>
      </c>
      <c r="L117" s="72" t="s">
        <v>314</v>
      </c>
      <c r="M117" s="71" t="s">
        <v>315</v>
      </c>
      <c r="N117" s="71" t="s">
        <v>316</v>
      </c>
      <c r="O117" s="80" t="s">
        <v>314</v>
      </c>
      <c r="P117" s="68" t="s">
        <v>315</v>
      </c>
      <c r="Q117" s="63" t="s">
        <v>316</v>
      </c>
      <c r="R117" s="68" t="s">
        <v>314</v>
      </c>
      <c r="S117" s="68" t="s">
        <v>315</v>
      </c>
      <c r="T117" s="63" t="s">
        <v>316</v>
      </c>
      <c r="U117" s="68" t="s">
        <v>314</v>
      </c>
      <c r="V117" s="68" t="s">
        <v>315</v>
      </c>
      <c r="W117" s="68" t="s">
        <v>316</v>
      </c>
      <c r="X117" s="79" t="s">
        <v>314</v>
      </c>
      <c r="Y117" s="78" t="s">
        <v>315</v>
      </c>
      <c r="Z117" s="70" t="s">
        <v>316</v>
      </c>
    </row>
    <row r="118" spans="1:26" ht="16.5" thickBot="1" x14ac:dyDescent="0.3">
      <c r="A118" s="276"/>
      <c r="B118" s="86" t="s">
        <v>104</v>
      </c>
      <c r="C118" s="74">
        <v>194000</v>
      </c>
      <c r="D118" s="75">
        <v>193000</v>
      </c>
      <c r="E118" s="76">
        <v>190000</v>
      </c>
      <c r="F118" s="75">
        <v>103000</v>
      </c>
      <c r="G118" s="75">
        <v>110000</v>
      </c>
      <c r="H118" s="75">
        <v>112000</v>
      </c>
      <c r="I118" s="77">
        <v>3310000</v>
      </c>
      <c r="J118" s="75">
        <v>3130000</v>
      </c>
      <c r="K118" s="67">
        <v>3120000</v>
      </c>
      <c r="L118" s="77">
        <v>876000</v>
      </c>
      <c r="M118" s="75">
        <v>840000</v>
      </c>
      <c r="N118" s="75">
        <v>820000</v>
      </c>
      <c r="O118" s="73">
        <v>139</v>
      </c>
      <c r="P118" s="65">
        <v>128</v>
      </c>
      <c r="Q118" s="65">
        <v>275</v>
      </c>
      <c r="R118" s="73">
        <v>502</v>
      </c>
      <c r="S118" s="88">
        <v>145</v>
      </c>
      <c r="T118" s="65">
        <v>127</v>
      </c>
      <c r="U118" s="77">
        <v>701</v>
      </c>
      <c r="V118" s="75">
        <v>495</v>
      </c>
      <c r="W118" s="75">
        <v>1810</v>
      </c>
      <c r="X118" s="77">
        <v>165</v>
      </c>
      <c r="Y118" s="75">
        <v>133</v>
      </c>
      <c r="Z118" s="76">
        <v>152</v>
      </c>
    </row>
    <row r="119" spans="1:26" ht="16.5" thickBot="1" x14ac:dyDescent="0.3">
      <c r="A119" s="276"/>
      <c r="B119" s="86" t="s">
        <v>104</v>
      </c>
      <c r="C119" s="74">
        <v>198000</v>
      </c>
      <c r="D119" s="75">
        <v>197000</v>
      </c>
      <c r="E119" s="76">
        <v>195000</v>
      </c>
      <c r="F119" s="75">
        <v>109000</v>
      </c>
      <c r="G119" s="75">
        <v>112000</v>
      </c>
      <c r="H119" s="75">
        <v>115000</v>
      </c>
      <c r="I119" s="77">
        <v>3050000</v>
      </c>
      <c r="J119" s="75">
        <v>3070000</v>
      </c>
      <c r="K119" s="67">
        <v>3120000</v>
      </c>
      <c r="L119" s="77">
        <v>789000</v>
      </c>
      <c r="M119" s="75">
        <v>839000</v>
      </c>
      <c r="N119" s="75">
        <v>796000</v>
      </c>
      <c r="O119" s="77">
        <v>139</v>
      </c>
      <c r="P119" s="75">
        <v>305</v>
      </c>
      <c r="Q119" s="75">
        <v>199</v>
      </c>
      <c r="R119" s="77">
        <v>120</v>
      </c>
      <c r="S119" s="67">
        <v>217</v>
      </c>
      <c r="T119" s="75">
        <v>122</v>
      </c>
      <c r="U119" s="77">
        <v>378</v>
      </c>
      <c r="V119" s="75">
        <v>2490</v>
      </c>
      <c r="W119" s="75">
        <v>1650</v>
      </c>
      <c r="X119" s="77">
        <v>80.8</v>
      </c>
      <c r="Y119" s="75">
        <v>267</v>
      </c>
      <c r="Z119" s="76">
        <v>52.4</v>
      </c>
    </row>
    <row r="120" spans="1:26" ht="16.5" thickBot="1" x14ac:dyDescent="0.3">
      <c r="A120" s="276"/>
      <c r="B120" s="86" t="s">
        <v>104</v>
      </c>
      <c r="C120" s="74">
        <v>201000</v>
      </c>
      <c r="D120" s="75">
        <v>202000</v>
      </c>
      <c r="E120" s="76">
        <v>204000</v>
      </c>
      <c r="F120" s="75">
        <v>111000</v>
      </c>
      <c r="G120" s="75">
        <v>110000</v>
      </c>
      <c r="H120" s="75">
        <v>111000</v>
      </c>
      <c r="I120" s="77">
        <v>3060000</v>
      </c>
      <c r="J120" s="75">
        <v>3100000</v>
      </c>
      <c r="K120" s="67">
        <v>3150000</v>
      </c>
      <c r="L120" s="77">
        <v>807000</v>
      </c>
      <c r="M120" s="75">
        <v>809000</v>
      </c>
      <c r="N120" s="75">
        <v>836000</v>
      </c>
      <c r="O120" s="77">
        <v>124</v>
      </c>
      <c r="P120" s="75">
        <v>274</v>
      </c>
      <c r="Q120" s="75">
        <v>352</v>
      </c>
      <c r="R120" s="77">
        <v>135</v>
      </c>
      <c r="S120" s="67">
        <v>267</v>
      </c>
      <c r="T120" s="75">
        <v>855</v>
      </c>
      <c r="U120" s="77">
        <v>1390</v>
      </c>
      <c r="V120" s="75">
        <v>4810</v>
      </c>
      <c r="W120" s="75">
        <v>14000</v>
      </c>
      <c r="X120" s="77">
        <v>107</v>
      </c>
      <c r="Y120" s="75">
        <v>213</v>
      </c>
      <c r="Z120" s="76">
        <v>600</v>
      </c>
    </row>
  </sheetData>
  <mergeCells count="145">
    <mergeCell ref="A1:Z2"/>
    <mergeCell ref="B3:Z3"/>
    <mergeCell ref="C15:N15"/>
    <mergeCell ref="O15:Z15"/>
    <mergeCell ref="C16:E16"/>
    <mergeCell ref="F16:H16"/>
    <mergeCell ref="I16:K16"/>
    <mergeCell ref="L16:N16"/>
    <mergeCell ref="O16:Q16"/>
    <mergeCell ref="R16:T16"/>
    <mergeCell ref="U16:W16"/>
    <mergeCell ref="X16:Z16"/>
    <mergeCell ref="L5:N5"/>
    <mergeCell ref="O5:Q5"/>
    <mergeCell ref="R5:T5"/>
    <mergeCell ref="U5:W5"/>
    <mergeCell ref="X5:Z5"/>
    <mergeCell ref="C5:E5"/>
    <mergeCell ref="F5:H5"/>
    <mergeCell ref="I5:K5"/>
    <mergeCell ref="C4:N4"/>
    <mergeCell ref="O4:Z4"/>
    <mergeCell ref="A3:A120"/>
    <mergeCell ref="C115:N115"/>
    <mergeCell ref="O26:Z26"/>
    <mergeCell ref="C27:E27"/>
    <mergeCell ref="F27:H27"/>
    <mergeCell ref="I27:K27"/>
    <mergeCell ref="L27:N27"/>
    <mergeCell ref="O27:Q27"/>
    <mergeCell ref="R27:T27"/>
    <mergeCell ref="U27:W27"/>
    <mergeCell ref="X27:Z27"/>
    <mergeCell ref="C26:N26"/>
    <mergeCell ref="O35:Z35"/>
    <mergeCell ref="C36:E36"/>
    <mergeCell ref="F36:H36"/>
    <mergeCell ref="I36:K36"/>
    <mergeCell ref="L36:N36"/>
    <mergeCell ref="O36:Q36"/>
    <mergeCell ref="R36:T36"/>
    <mergeCell ref="U36:W36"/>
    <mergeCell ref="X36:Z36"/>
    <mergeCell ref="C35:N35"/>
    <mergeCell ref="C44:N44"/>
    <mergeCell ref="O44:Z44"/>
    <mergeCell ref="C45:E45"/>
    <mergeCell ref="F45:H45"/>
    <mergeCell ref="I45:K45"/>
    <mergeCell ref="L45:N45"/>
    <mergeCell ref="O45:Q45"/>
    <mergeCell ref="R45:T45"/>
    <mergeCell ref="U45:W45"/>
    <mergeCell ref="X45:Z45"/>
    <mergeCell ref="C53:N53"/>
    <mergeCell ref="O53:Z53"/>
    <mergeCell ref="C54:E54"/>
    <mergeCell ref="F54:H54"/>
    <mergeCell ref="I54:K54"/>
    <mergeCell ref="L54:N54"/>
    <mergeCell ref="O54:Q54"/>
    <mergeCell ref="R54:T54"/>
    <mergeCell ref="U54:W54"/>
    <mergeCell ref="X54:Z54"/>
    <mergeCell ref="C64:N64"/>
    <mergeCell ref="O64:Z64"/>
    <mergeCell ref="C65:E65"/>
    <mergeCell ref="F65:H65"/>
    <mergeCell ref="I65:K65"/>
    <mergeCell ref="L65:N65"/>
    <mergeCell ref="O65:Q65"/>
    <mergeCell ref="R65:T65"/>
    <mergeCell ref="U65:W65"/>
    <mergeCell ref="X65:Z65"/>
    <mergeCell ref="C73:N73"/>
    <mergeCell ref="O73:Z73"/>
    <mergeCell ref="C74:E74"/>
    <mergeCell ref="F74:H74"/>
    <mergeCell ref="I74:K74"/>
    <mergeCell ref="L74:N74"/>
    <mergeCell ref="O74:Q74"/>
    <mergeCell ref="R74:T74"/>
    <mergeCell ref="U74:W74"/>
    <mergeCell ref="X74:Z74"/>
    <mergeCell ref="O82:Z82"/>
    <mergeCell ref="C83:E83"/>
    <mergeCell ref="F83:H83"/>
    <mergeCell ref="I83:K83"/>
    <mergeCell ref="L83:N83"/>
    <mergeCell ref="O83:Q83"/>
    <mergeCell ref="R83:T83"/>
    <mergeCell ref="U83:W83"/>
    <mergeCell ref="X83:Z83"/>
    <mergeCell ref="C82:N82"/>
    <mergeCell ref="L101:N101"/>
    <mergeCell ref="O101:Q101"/>
    <mergeCell ref="R101:T101"/>
    <mergeCell ref="U101:W101"/>
    <mergeCell ref="X101:Z101"/>
    <mergeCell ref="C100:N100"/>
    <mergeCell ref="C109:N109"/>
    <mergeCell ref="O91:Z91"/>
    <mergeCell ref="C92:E92"/>
    <mergeCell ref="F92:H92"/>
    <mergeCell ref="I92:K92"/>
    <mergeCell ref="L92:N92"/>
    <mergeCell ref="O92:Q92"/>
    <mergeCell ref="R92:T92"/>
    <mergeCell ref="U92:W92"/>
    <mergeCell ref="X92:Z92"/>
    <mergeCell ref="C91:N91"/>
    <mergeCell ref="O115:Z115"/>
    <mergeCell ref="B116:B117"/>
    <mergeCell ref="C116:E116"/>
    <mergeCell ref="F116:H116"/>
    <mergeCell ref="I116:K116"/>
    <mergeCell ref="L116:N116"/>
    <mergeCell ref="O116:Q116"/>
    <mergeCell ref="R116:T116"/>
    <mergeCell ref="U116:W116"/>
    <mergeCell ref="X116:Z116"/>
    <mergeCell ref="B110:B111"/>
    <mergeCell ref="B65:B66"/>
    <mergeCell ref="B74:B75"/>
    <mergeCell ref="B83:B84"/>
    <mergeCell ref="B92:B93"/>
    <mergeCell ref="B101:B102"/>
    <mergeCell ref="B63:Z63"/>
    <mergeCell ref="B25:Z25"/>
    <mergeCell ref="B14:Z14"/>
    <mergeCell ref="B45:B46"/>
    <mergeCell ref="B54:B55"/>
    <mergeCell ref="O109:Z109"/>
    <mergeCell ref="C110:E110"/>
    <mergeCell ref="F110:H110"/>
    <mergeCell ref="I110:K110"/>
    <mergeCell ref="L110:N110"/>
    <mergeCell ref="O110:Q110"/>
    <mergeCell ref="R110:T110"/>
    <mergeCell ref="U110:W110"/>
    <mergeCell ref="X110:Z110"/>
    <mergeCell ref="O100:Z100"/>
    <mergeCell ref="C101:E101"/>
    <mergeCell ref="F101:H101"/>
    <mergeCell ref="I101:K101"/>
  </mergeCells>
  <pageMargins left="0.7" right="0.7" top="0.78740157499999996" bottom="0.78740157499999996"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D14" sqref="D14"/>
    </sheetView>
  </sheetViews>
  <sheetFormatPr defaultColWidth="9.140625" defaultRowHeight="15" x14ac:dyDescent="0.25"/>
  <cols>
    <col min="1" max="1" width="35" bestFit="1" customWidth="1"/>
    <col min="2" max="2" width="21.5703125" bestFit="1" customWidth="1"/>
    <col min="3" max="3" width="24.42578125" bestFit="1" customWidth="1"/>
    <col min="4" max="4" width="21.5703125" bestFit="1" customWidth="1"/>
    <col min="5" max="5" width="24.42578125" bestFit="1" customWidth="1"/>
    <col min="6" max="6" width="21.5703125" bestFit="1" customWidth="1"/>
    <col min="7" max="7" width="24.42578125" bestFit="1" customWidth="1"/>
    <col min="8" max="8" width="21.5703125" bestFit="1" customWidth="1"/>
    <col min="9" max="9" width="24.42578125" bestFit="1" customWidth="1"/>
  </cols>
  <sheetData>
    <row r="1" spans="1:9" x14ac:dyDescent="0.25">
      <c r="A1" s="89" t="s">
        <v>325</v>
      </c>
      <c r="B1" s="89" t="s">
        <v>326</v>
      </c>
      <c r="C1" s="89" t="s">
        <v>327</v>
      </c>
      <c r="D1" s="89" t="s">
        <v>328</v>
      </c>
      <c r="E1" s="89" t="s">
        <v>329</v>
      </c>
      <c r="F1" s="89" t="s">
        <v>330</v>
      </c>
      <c r="G1" s="89" t="s">
        <v>331</v>
      </c>
      <c r="H1" s="89" t="s">
        <v>332</v>
      </c>
      <c r="I1" s="89" t="s">
        <v>333</v>
      </c>
    </row>
    <row r="2" spans="1:9" x14ac:dyDescent="0.25">
      <c r="A2" t="s">
        <v>223</v>
      </c>
    </row>
    <row r="3" spans="1:9" x14ac:dyDescent="0.25">
      <c r="A3" t="s">
        <v>224</v>
      </c>
    </row>
    <row r="4" spans="1:9" x14ac:dyDescent="0.25">
      <c r="A4" t="s">
        <v>320</v>
      </c>
    </row>
    <row r="5" spans="1:9" x14ac:dyDescent="0.25">
      <c r="A5" t="s">
        <v>225</v>
      </c>
    </row>
    <row r="6" spans="1:9" x14ac:dyDescent="0.25">
      <c r="A6" t="s">
        <v>226</v>
      </c>
    </row>
    <row r="7" spans="1:9" x14ac:dyDescent="0.25">
      <c r="A7" t="s">
        <v>226</v>
      </c>
    </row>
    <row r="8" spans="1:9" x14ac:dyDescent="0.25">
      <c r="A8" t="s">
        <v>227</v>
      </c>
    </row>
    <row r="9" spans="1:9" x14ac:dyDescent="0.25">
      <c r="A9" t="s">
        <v>228</v>
      </c>
    </row>
    <row r="10" spans="1:9" x14ac:dyDescent="0.25">
      <c r="A10" t="s">
        <v>229</v>
      </c>
    </row>
    <row r="11" spans="1:9" x14ac:dyDescent="0.25">
      <c r="A11" t="s">
        <v>230</v>
      </c>
    </row>
    <row r="12" spans="1:9" x14ac:dyDescent="0.25">
      <c r="A12" t="s">
        <v>231</v>
      </c>
    </row>
    <row r="13" spans="1:9" x14ac:dyDescent="0.25">
      <c r="A13" t="s">
        <v>232</v>
      </c>
    </row>
    <row r="14" spans="1:9" x14ac:dyDescent="0.25">
      <c r="A14" t="s">
        <v>226</v>
      </c>
    </row>
    <row r="15" spans="1:9" x14ac:dyDescent="0.25">
      <c r="A15" t="s">
        <v>226</v>
      </c>
    </row>
    <row r="16" spans="1:9" x14ac:dyDescent="0.25">
      <c r="A16" t="s">
        <v>233</v>
      </c>
    </row>
    <row r="17" spans="1:1" x14ac:dyDescent="0.25">
      <c r="A17" t="s">
        <v>234</v>
      </c>
    </row>
    <row r="18" spans="1:1" x14ac:dyDescent="0.25">
      <c r="A18" t="s">
        <v>235</v>
      </c>
    </row>
    <row r="19" spans="1:1" x14ac:dyDescent="0.25">
      <c r="A19" t="s">
        <v>236</v>
      </c>
    </row>
    <row r="20" spans="1:1" x14ac:dyDescent="0.25">
      <c r="A20" t="s">
        <v>237</v>
      </c>
    </row>
    <row r="21" spans="1:1" x14ac:dyDescent="0.25">
      <c r="A21" t="s">
        <v>238</v>
      </c>
    </row>
    <row r="22" spans="1:1" x14ac:dyDescent="0.25">
      <c r="A22" t="s">
        <v>239</v>
      </c>
    </row>
    <row r="23" spans="1:1" x14ac:dyDescent="0.25">
      <c r="A23" t="s">
        <v>226</v>
      </c>
    </row>
    <row r="24" spans="1:1" x14ac:dyDescent="0.25">
      <c r="A24" t="s">
        <v>226</v>
      </c>
    </row>
    <row r="25" spans="1:1" x14ac:dyDescent="0.25">
      <c r="A25" t="s">
        <v>240</v>
      </c>
    </row>
    <row r="26" spans="1:1" x14ac:dyDescent="0.25">
      <c r="A26" t="s">
        <v>241</v>
      </c>
    </row>
    <row r="27" spans="1:1" x14ac:dyDescent="0.25">
      <c r="A27" t="s">
        <v>242</v>
      </c>
    </row>
    <row r="28" spans="1:1" x14ac:dyDescent="0.25">
      <c r="A28" t="s">
        <v>243</v>
      </c>
    </row>
    <row r="29" spans="1:1" x14ac:dyDescent="0.25">
      <c r="A29" t="s">
        <v>244</v>
      </c>
    </row>
    <row r="30" spans="1:1" x14ac:dyDescent="0.25">
      <c r="A30" t="s">
        <v>245</v>
      </c>
    </row>
    <row r="31" spans="1:1" x14ac:dyDescent="0.25">
      <c r="A31" t="s">
        <v>226</v>
      </c>
    </row>
    <row r="32" spans="1:1" x14ac:dyDescent="0.25">
      <c r="A32" t="s">
        <v>226</v>
      </c>
    </row>
    <row r="33" spans="1:1" x14ac:dyDescent="0.25">
      <c r="A33" t="s">
        <v>246</v>
      </c>
    </row>
    <row r="34" spans="1:1" x14ac:dyDescent="0.25">
      <c r="A34" t="s">
        <v>247</v>
      </c>
    </row>
    <row r="35" spans="1:1" x14ac:dyDescent="0.25">
      <c r="A35" t="s">
        <v>248</v>
      </c>
    </row>
    <row r="36" spans="1:1" x14ac:dyDescent="0.25">
      <c r="A36" t="s">
        <v>249</v>
      </c>
    </row>
    <row r="37" spans="1:1" x14ac:dyDescent="0.25">
      <c r="A37" t="s">
        <v>250</v>
      </c>
    </row>
    <row r="38" spans="1:1" x14ac:dyDescent="0.25">
      <c r="A38" t="s">
        <v>251</v>
      </c>
    </row>
    <row r="39" spans="1:1" x14ac:dyDescent="0.25">
      <c r="A39" t="s">
        <v>226</v>
      </c>
    </row>
    <row r="40" spans="1:1" x14ac:dyDescent="0.25">
      <c r="A40" t="s">
        <v>226</v>
      </c>
    </row>
    <row r="41" spans="1:1" x14ac:dyDescent="0.25">
      <c r="A41" t="s">
        <v>319</v>
      </c>
    </row>
    <row r="42" spans="1:1" x14ac:dyDescent="0.25">
      <c r="A42" t="s">
        <v>225</v>
      </c>
    </row>
    <row r="43" spans="1:1" x14ac:dyDescent="0.25">
      <c r="A43" t="s">
        <v>224</v>
      </c>
    </row>
    <row r="44" spans="1:1" x14ac:dyDescent="0.25">
      <c r="A44" t="s">
        <v>252</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Participant Information</vt:lpstr>
      <vt:lpstr>Summary</vt:lpstr>
      <vt:lpstr>Extraction - Overview</vt:lpstr>
      <vt:lpstr>Extraction - Procedure</vt:lpstr>
      <vt:lpstr>LC-MRM - Overview</vt:lpstr>
      <vt:lpstr>LC-MRM - Sample Sequence</vt:lpstr>
      <vt:lpstr>LC-MRM - Intra Assay QC Proc</vt:lpstr>
      <vt:lpstr>LC-MRM - Intra Assay QC Res</vt:lpstr>
      <vt:lpstr>Raw Peak Areas</vt:lpstr>
      <vt:lpstr>QTrap_Final</vt:lpstr>
      <vt:lpstr>Samples_Extr.plan</vt:lpstr>
      <vt:lpstr>Extraction___Overview__A33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2021-01-11T03:49:03Z</dcterms:modified>
</cp:coreProperties>
</file>