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0.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_rels/externalLink1.xml.rels" ContentType="application/vnd.openxmlformats-package.relationships+xml"/>
  <Override PartName="/xl/externalLinks/externalLink1.xml" ContentType="application/vnd.openxmlformats-officedocument.spreadsheetml.externalLink+xml"/>
  <Override PartName="/xl/_rels/workbook.xml.rels" ContentType="application/vnd.openxmlformats-package.relationships+xml"/>
  <Override PartName="/xl/sharedStrings.xml" ContentType="application/vnd.openxmlformats-officedocument.spreadsheetml.sharedStrings+xml"/>
  <Override PartName="/xl/charts/chart12.xml" ContentType="application/vnd.openxmlformats-officedocument.drawingml.chart+xml"/>
  <Override PartName="/xl/charts/chart11.xml" ContentType="application/vnd.openxmlformats-officedocument.drawingml.chart+xml"/>
  <Override PartName="/xl/charts/chart10.xml" ContentType="application/vnd.openxmlformats-officedocument.drawingml.chart+xml"/>
  <Override PartName="/xl/charts/chart16.xml" ContentType="application/vnd.openxmlformats-officedocument.drawingml.chart+xml"/>
  <Override PartName="/xl/charts/chart4.xml" ContentType="application/vnd.openxmlformats-officedocument.drawingml.chart+xml"/>
  <Override PartName="/xl/charts/chart15.xml" ContentType="application/vnd.openxmlformats-officedocument.drawingml.chart+xml"/>
  <Override PartName="/xl/charts/chart3.xml" ContentType="application/vnd.openxmlformats-officedocument.drawingml.chart+xml"/>
  <Override PartName="/xl/charts/chart14.xml" ContentType="application/vnd.openxmlformats-officedocument.drawingml.chart+xml"/>
  <Override PartName="/xl/charts/chart2.xml" ContentType="application/vnd.openxmlformats-officedocument.drawingml.chart+xml"/>
  <Override PartName="/xl/charts/chart1.xml" ContentType="application/vnd.openxmlformats-officedocument.drawingml.chart+xml"/>
  <Override PartName="/xl/charts/chart13.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Participant Information" sheetId="1" state="visible" r:id="rId2"/>
    <sheet name="Summary" sheetId="2" state="visible" r:id="rId3"/>
    <sheet name="Extraction - Overview" sheetId="3" state="visible" r:id="rId4"/>
    <sheet name="Extraction - Procedure" sheetId="4" state="visible" r:id="rId5"/>
    <sheet name="LC-MRM - Overview" sheetId="5" state="visible" r:id="rId6"/>
    <sheet name="UHPSFC MS - Sample Sequence" sheetId="6" state="visible" r:id="rId7"/>
    <sheet name="UHPSFC MS - Intra Assay QC Proc" sheetId="7" state="visible" r:id="rId8"/>
    <sheet name="LC-MRM - Intra Assay QC Res" sheetId="8" state="visible" r:id="rId9"/>
    <sheet name="Raw Peak Areas" sheetId="9" state="visible" r:id="rId10"/>
    <sheet name="QTOF_Final" sheetId="10" state="visible" r:id="rId11"/>
    <sheet name="Samples_Extr.plan" sheetId="11" state="visible" r:id="rId12"/>
  </sheets>
  <externalReferences>
    <externalReference r:id="rId13"/>
  </externalReferences>
  <definedNames>
    <definedName function="false" hidden="false" name="Extraction___Overview__A33" vbProcedure="false">'Extraction - Procedure'!$D$6</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<sst xmlns="http://schemas.openxmlformats.org/spreadsheetml/2006/main" count="3975" uniqueCount="690">
  <si>
    <t xml:space="preserve">Participant Information</t>
  </si>
  <si>
    <t xml:space="preserve">Group Name</t>
  </si>
  <si>
    <t xml:space="preserve">Lab code</t>
  </si>
  <si>
    <t xml:space="preserve">Institution</t>
  </si>
  <si>
    <t xml:space="preserve">Institution name</t>
  </si>
  <si>
    <t xml:space="preserve">Street</t>
  </si>
  <si>
    <t xml:space="preserve">City</t>
  </si>
  <si>
    <t xml:space="preserve">Postal code</t>
  </si>
  <si>
    <t xml:space="preserve">Country</t>
  </si>
  <si>
    <t xml:space="preserve">Contact person</t>
  </si>
  <si>
    <t xml:space="preserve">Name</t>
  </si>
  <si>
    <t xml:space="preserve">Address</t>
  </si>
  <si>
    <t xml:space="preserve">Email</t>
  </si>
  <si>
    <t xml:space="preserve">Phone</t>
  </si>
  <si>
    <t xml:space="preserve">Summary</t>
  </si>
  <si>
    <t xml:space="preserve">This protocol describes the extraction and LC-MRM procedure for absolute quantification of Cer d18:1/16:0, Cer d18:1/18:0, Cer d18:1/24:0 and Cer d18:1/24:1 in human plasma according to Kauhanen et al, Anal Bioanal Chem (2016) 408:3475–3483.</t>
  </si>
  <si>
    <t xml:space="preserve">A calibration curve is built by injecting several dilutions of the non-labelled standards mixed with a fixed concentration of labelled standards. Each calibration point is prepared and analysed in triplicates (n=3).</t>
  </si>
  <si>
    <t xml:space="preserve">To establish the endogenous concentration of the four selected ceramides in the study samples (NIST SRM1950, NIST high TAG, NIST T1D, and NIST young A-A) each sample is extracted and analyzed in six replicates (n =6). </t>
  </si>
  <si>
    <r>
      <rPr>
        <sz val="12"/>
        <color rgb="FF000000"/>
        <rFont val="Calibri"/>
        <family val="2"/>
        <charset val="1"/>
      </rPr>
      <t xml:space="preserve">Prepare the pooled QC by mixing 100 </t>
    </r>
    <r>
      <rPr>
        <sz val="12"/>
        <color rgb="FF000000"/>
        <rFont val="Symbol"/>
        <family val="1"/>
        <charset val="2"/>
      </rPr>
      <t xml:space="preserve">m</t>
    </r>
    <r>
      <rPr>
        <sz val="12"/>
        <color rgb="FF000000"/>
        <rFont val="Calibri"/>
        <family val="2"/>
        <charset val="1"/>
      </rPr>
      <t xml:space="preserve">L  each of NIST SRM1950, NIST high TAG, NIST T1D, and NIST young AA (total 400 </t>
    </r>
    <r>
      <rPr>
        <sz val="12"/>
        <color rgb="FF000000"/>
        <rFont val="Symbol"/>
        <family val="1"/>
        <charset val="2"/>
      </rPr>
      <t xml:space="preserve">m</t>
    </r>
    <r>
      <rPr>
        <sz val="12"/>
        <color rgb="FF000000"/>
        <rFont val="Calibri"/>
        <family val="2"/>
        <charset val="1"/>
      </rPr>
      <t xml:space="preserve">L).</t>
    </r>
  </si>
  <si>
    <t xml:space="preserve">We suggest proceeding first to measure the ceramides concentration in the four study samples and then continue with the intra-assay validation to avoid wasting material.</t>
  </si>
  <si>
    <t xml:space="preserve">Extraction Overview</t>
  </si>
  <si>
    <t xml:space="preserve">Table 1 - Extraction - Materials</t>
  </si>
  <si>
    <t xml:space="preserve">Chemicals, solvents and materials</t>
  </si>
  <si>
    <t xml:space="preserve">Table 2 - Extraction - Sample Types</t>
  </si>
  <si>
    <t xml:space="preserve">Sample type</t>
  </si>
  <si>
    <t xml:space="preserve">Components</t>
  </si>
  <si>
    <t xml:space="preserve">Pooled Quality Control samples (QC)</t>
  </si>
  <si>
    <t xml:space="preserve">10 µL pooled QC</t>
  </si>
  <si>
    <t xml:space="preserve">20 µL Labelled IS</t>
  </si>
  <si>
    <t xml:space="preserve"> 570 µL EtAc:IPA 2:8 (v/v)</t>
  </si>
  <si>
    <t xml:space="preserve">Matrix Blank (MB)</t>
  </si>
  <si>
    <t xml:space="preserve">10 µL Matrix (pooled QC) only </t>
  </si>
  <si>
    <t xml:space="preserve">-</t>
  </si>
  <si>
    <t xml:space="preserve"> 590 µL EtAc:IPA 2:8</t>
  </si>
  <si>
    <t xml:space="preserve">Study Samples (S)</t>
  </si>
  <si>
    <t xml:space="preserve">10 µL Human plasma (NIST SRM1950, high TAG, T1D, young AA)</t>
  </si>
  <si>
    <t xml:space="preserve"> 570 µL EtAc:IPA 2:8</t>
  </si>
  <si>
    <t xml:space="preserve">Total Blank (TB) </t>
  </si>
  <si>
    <t xml:space="preserve">10 µL 5% BSA</t>
  </si>
  <si>
    <t xml:space="preserve">Calibration line standards (STD)</t>
  </si>
  <si>
    <t xml:space="preserve">10 µL 5% BSA + 20 µL non labelled STD mixture (Table 5)</t>
  </si>
  <si>
    <t xml:space="preserve"> 550 µL EtAc:IPA 2:8</t>
  </si>
  <si>
    <t xml:space="preserve">Table 3 - Extraction - Labelled Internal Standard Mixture Solution (provided)</t>
  </si>
  <si>
    <t xml:space="preserve">Labelled IS mixture in EtAc:IPA 2:8 (v/v)</t>
  </si>
  <si>
    <t xml:space="preserve">Concentration</t>
  </si>
  <si>
    <t xml:space="preserve">Unit</t>
  </si>
  <si>
    <t xml:space="preserve">Vendor</t>
  </si>
  <si>
    <t xml:space="preserve">D7-Cer d18:1/16:0</t>
  </si>
  <si>
    <t xml:space="preserve">0.125</t>
  </si>
  <si>
    <t xml:space="preserve">pmol/µL [µM]</t>
  </si>
  <si>
    <t xml:space="preserve">Avanti Polar Lipids</t>
  </si>
  <si>
    <t xml:space="preserve">D7-Cer d18:1/18:0</t>
  </si>
  <si>
    <t xml:space="preserve">0.050</t>
  </si>
  <si>
    <t xml:space="preserve">D7-Cer d18:1/24:0</t>
  </si>
  <si>
    <t xml:space="preserve">D7-Cer d18:1/24:1</t>
  </si>
  <si>
    <t xml:space="preserve">0.500</t>
  </si>
  <si>
    <t xml:space="preserve">Table 4 - Extraction - Non-Labelled Standards - for STD1 Mixture Solution (provided)</t>
  </si>
  <si>
    <t xml:space="preserve">Non-labelled standards in EtAc:IPA 2:8 (v/v)</t>
  </si>
  <si>
    <t xml:space="preserve">Cer d18:1/16:0</t>
  </si>
  <si>
    <t xml:space="preserve">2.0</t>
  </si>
  <si>
    <t xml:space="preserve">Cer d18:1/18:0</t>
  </si>
  <si>
    <t xml:space="preserve">Cer d18:1/24:0</t>
  </si>
  <si>
    <t xml:space="preserve">20.0</t>
  </si>
  <si>
    <t xml:space="preserve">Cer d18:1/24:1</t>
  </si>
  <si>
    <t xml:space="preserve">Table 5 - Serial dilutions of Non-Labelled Standards from STD1 Mixture Solution for calibration line</t>
  </si>
  <si>
    <t xml:space="preserve">Add 20 µL of</t>
  </si>
  <si>
    <t xml:space="preserve">STD1 Conc.</t>
  </si>
  <si>
    <t xml:space="preserve">STD2 Conc.</t>
  </si>
  <si>
    <t xml:space="preserve">STD3 Conc.</t>
  </si>
  <si>
    <t xml:space="preserve">STD4 Conc.</t>
  </si>
  <si>
    <t xml:space="preserve">STD5 Conc.</t>
  </si>
  <si>
    <t xml:space="preserve">STD6 Conc.</t>
  </si>
  <si>
    <t xml:space="preserve">1.0</t>
  </si>
  <si>
    <t xml:space="preserve">0.10</t>
  </si>
  <si>
    <t xml:space="preserve">0.02</t>
  </si>
  <si>
    <t xml:space="preserve">0.01</t>
  </si>
  <si>
    <t xml:space="preserve">0.008</t>
  </si>
  <si>
    <t xml:space="preserve">10.0</t>
  </si>
  <si>
    <t xml:space="preserve">0.2</t>
  </si>
  <si>
    <t xml:space="preserve">0.1</t>
  </si>
  <si>
    <t xml:space="preserve">0.08</t>
  </si>
  <si>
    <t xml:space="preserve">Extraction Procedure</t>
  </si>
  <si>
    <t xml:space="preserve">Step</t>
  </si>
  <si>
    <t xml:space="preserve">Description</t>
  </si>
  <si>
    <t xml:space="preserve">Reference Table</t>
  </si>
  <si>
    <t xml:space="preserve">Prepare different dilutions of STD1 by diluting the provided mixture (Extraction - Overview, Table 4) with EtAc:IPA 2:8 as suggested in table  </t>
  </si>
  <si>
    <t xml:space="preserve">Extraction - Overview'!B34</t>
  </si>
  <si>
    <t xml:space="preserve">Thaw plasma on ice (+4°C) and bring to room temperature prior to extraction. Mix by pipetting before use.</t>
  </si>
  <si>
    <t xml:space="preserve">Prepare samples in plates/tubes manually or with a robot, according to specifications in column C of table</t>
  </si>
  <si>
    <t xml:space="preserve">Extraction - Overview'!C14</t>
  </si>
  <si>
    <t xml:space="preserve">Add 20 µL of labelled internal standard mixture to samples according to column F of table</t>
  </si>
  <si>
    <t xml:space="preserve">Extraction - Overview'!F14</t>
  </si>
  <si>
    <t xml:space="preserve">For the calibration line, add 20 µL of different dilutions of the non-labelled mixture (STD1-6).</t>
  </si>
  <si>
    <t xml:space="preserve">Add 590 µL of ethyl acetate:isopropanol (2:8, vol/vol) to Total Blank (TB) and Matrix Blank (MB); 550 µL to calibration line (STD); 570 µL to study samples and QCs according to column H of table </t>
  </si>
  <si>
    <t xml:space="preserve">Extraction - Overview'!H14</t>
  </si>
  <si>
    <t xml:space="preserve">Mix samples 10 min by pipetting or vortexing</t>
  </si>
  <si>
    <r>
      <rPr>
        <sz val="12"/>
        <color rgb="FF000000"/>
        <rFont val="Calibri"/>
        <family val="2"/>
        <charset val="1"/>
      </rPr>
      <t xml:space="preserve">Centrifuge samples for 10 min at 3000 x </t>
    </r>
    <r>
      <rPr>
        <i val="true"/>
        <sz val="12"/>
        <color rgb="FF000000"/>
        <rFont val="Calibri"/>
        <family val="2"/>
        <charset val="1"/>
      </rPr>
      <t xml:space="preserve">g</t>
    </r>
    <r>
      <rPr>
        <sz val="12"/>
        <color rgb="FF000000"/>
        <rFont val="Calibri"/>
        <family val="2"/>
        <charset val="1"/>
      </rPr>
      <t xml:space="preserve">at room temperature</t>
    </r>
  </si>
  <si>
    <t xml:space="preserve">Transfer 50 µL of the clear supernatant to MS-vials or MS plates, close/seal, store samples at -20 °C prior to LC-MRM analysis.</t>
  </si>
  <si>
    <t xml:space="preserve">UHPSFC/MS Overview</t>
  </si>
  <si>
    <t xml:space="preserve">Table 6 Chemicals and solvents</t>
  </si>
  <si>
    <t xml:space="preserve">Table 7 UHPSFC/MS Details</t>
  </si>
  <si>
    <t xml:space="preserve">Property</t>
  </si>
  <si>
    <t xml:space="preserve">Specifications</t>
  </si>
  <si>
    <t xml:space="preserve">Mass spectrometry</t>
  </si>
  <si>
    <t xml:space="preserve">QTOF</t>
  </si>
  <si>
    <t xml:space="preserve">LC</t>
  </si>
  <si>
    <t xml:space="preserve">UHPSFC</t>
  </si>
  <si>
    <t xml:space="preserve">Injection volume (indicative)</t>
  </si>
  <si>
    <t xml:space="preserve">1 µL</t>
  </si>
  <si>
    <t xml:space="preserve">Needle wash</t>
  </si>
  <si>
    <t xml:space="preserve">IPA/Hexane/Water 2/1/0.5</t>
  </si>
  <si>
    <t xml:space="preserve">Strong wash</t>
  </si>
  <si>
    <t xml:space="preserve">MeoH</t>
  </si>
  <si>
    <t xml:space="preserve">Pre-column</t>
  </si>
  <si>
    <t xml:space="preserve">Column</t>
  </si>
  <si>
    <r>
      <rPr>
        <sz val="12"/>
        <color rgb="FF000000"/>
        <rFont val="Calibri"/>
        <family val="2"/>
        <charset val="1"/>
      </rPr>
      <t xml:space="preserve">Virdis BEH Column, 130</t>
    </r>
    <r>
      <rPr>
        <sz val="12"/>
        <color rgb="FF000000"/>
        <rFont val="Calibri"/>
        <family val="2"/>
        <charset val="238"/>
      </rPr>
      <t xml:space="preserve">Å</t>
    </r>
    <r>
      <rPr>
        <sz val="12"/>
        <color rgb="FF000000"/>
        <rFont val="Calibri"/>
        <family val="2"/>
        <charset val="1"/>
      </rPr>
      <t xml:space="preserve">, 1.7µM</t>
    </r>
  </si>
  <si>
    <t xml:space="preserve">Column temperature</t>
  </si>
  <si>
    <t xml:space="preserve">60°C</t>
  </si>
  <si>
    <t xml:space="preserve">Mobile phase A</t>
  </si>
  <si>
    <t xml:space="preserve">scCO2</t>
  </si>
  <si>
    <t xml:space="preserve">Mobile phase B</t>
  </si>
  <si>
    <t xml:space="preserve">30 mM ammonium acetate in MeOH with 1% H2O</t>
  </si>
  <si>
    <t xml:space="preserve">Table 8 LC-MRM LC gradient</t>
  </si>
  <si>
    <t xml:space="preserve">Time (minutes)</t>
  </si>
  <si>
    <t xml:space="preserve">A%</t>
  </si>
  <si>
    <t xml:space="preserve">B%</t>
  </si>
  <si>
    <t xml:space="preserve">Flow (µL/min)</t>
  </si>
  <si>
    <t xml:space="preserve">Table 9  MS conditions (Synapt G2 Si)</t>
  </si>
  <si>
    <t xml:space="preserve">Polarity mode</t>
  </si>
  <si>
    <t xml:space="preserve">positive</t>
  </si>
  <si>
    <t xml:space="preserve">Capillary</t>
  </si>
  <si>
    <t xml:space="preserve">3kV</t>
  </si>
  <si>
    <t xml:space="preserve">Sample cone</t>
  </si>
  <si>
    <t xml:space="preserve">Source Offset</t>
  </si>
  <si>
    <t xml:space="preserve">Source temperature</t>
  </si>
  <si>
    <t xml:space="preserve">Desolvation temperature</t>
  </si>
  <si>
    <t xml:space="preserve">Cone gas </t>
  </si>
  <si>
    <t xml:space="preserve">50 L/h</t>
  </si>
  <si>
    <t xml:space="preserve">Desolvation Gas</t>
  </si>
  <si>
    <t xml:space="preserve">1000 L/h</t>
  </si>
  <si>
    <t xml:space="preserve">Nebulizer</t>
  </si>
  <si>
    <t xml:space="preserve">4 bar</t>
  </si>
  <si>
    <t xml:space="preserve">Table 10 LC-MRM Mass transitions used for absolute quantification. On different systems, RT and CE might be different!</t>
  </si>
  <si>
    <t xml:space="preserve">Analyte</t>
  </si>
  <si>
    <r>
      <rPr>
        <sz val="12"/>
        <color rgb="FF000000"/>
        <rFont val="Calibri"/>
        <family val="2"/>
        <charset val="1"/>
      </rPr>
      <t xml:space="preserve">MS1 scan [M-H2O+H]</t>
    </r>
    <r>
      <rPr>
        <vertAlign val="superscript"/>
        <sz val="12"/>
        <color rgb="FF000000"/>
        <rFont val="Calibri"/>
        <family val="2"/>
        <charset val="238"/>
      </rPr>
      <t xml:space="preserve">+</t>
    </r>
  </si>
  <si>
    <t xml:space="preserve">IS</t>
  </si>
  <si>
    <t xml:space="preserve">RT (min)</t>
  </si>
  <si>
    <t xml:space="preserve">CE</t>
  </si>
  <si>
    <t xml:space="preserve">D7- Cer d18:1/16:0</t>
  </si>
  <si>
    <t xml:space="preserve">D7- Cer d18:1/18:0</t>
  </si>
  <si>
    <t xml:space="preserve">D7- Cer d18:1/24:0</t>
  </si>
  <si>
    <t xml:space="preserve">D7- Cer d18:1/24:1</t>
  </si>
  <si>
    <t xml:space="preserve">Table 11 Data processing</t>
  </si>
  <si>
    <t xml:space="preserve">Processing software</t>
  </si>
  <si>
    <t xml:space="preserve">MassLynx V4.1 SCN916</t>
  </si>
  <si>
    <t xml:space="preserve">Sample Sequence (Example)</t>
  </si>
  <si>
    <t xml:space="preserve">Sample Sequence 1</t>
  </si>
  <si>
    <t xml:space="preserve">Number</t>
  </si>
  <si>
    <t xml:space="preserve">Sample Name</t>
  </si>
  <si>
    <t xml:space="preserve">Remarks</t>
  </si>
  <si>
    <t xml:space="preserve">NoInj</t>
  </si>
  <si>
    <t xml:space="preserve">Total Blank 1 1</t>
  </si>
  <si>
    <t xml:space="preserve">Extracted Total Blank 1-3 times measured</t>
  </si>
  <si>
    <t xml:space="preserve">Total Blank 1 2</t>
  </si>
  <si>
    <t xml:space="preserve">Total Blank 1 3</t>
  </si>
  <si>
    <t xml:space="preserve">Matrix blank 1 1</t>
  </si>
  <si>
    <t xml:space="preserve">Extracted Matrix Blank 1-3 times measured</t>
  </si>
  <si>
    <t xml:space="preserve">Matrix blank 1 2</t>
  </si>
  <si>
    <t xml:space="preserve">Matrix blank 1 3</t>
  </si>
  <si>
    <t xml:space="preserve">Cal6 1</t>
  </si>
  <si>
    <t xml:space="preserve">Extracted calibration 1</t>
  </si>
  <si>
    <t xml:space="preserve">Cal6 2</t>
  </si>
  <si>
    <t xml:space="preserve">Extracted calibration 2</t>
  </si>
  <si>
    <t xml:space="preserve">Cal6 3</t>
  </si>
  <si>
    <t xml:space="preserve">Extracted calibration 3</t>
  </si>
  <si>
    <t xml:space="preserve">Cal5 1</t>
  </si>
  <si>
    <t xml:space="preserve">Cal5 2</t>
  </si>
  <si>
    <t xml:space="preserve">Cal5 3</t>
  </si>
  <si>
    <t xml:space="preserve">Cal4 1</t>
  </si>
  <si>
    <t xml:space="preserve">Cal4 2</t>
  </si>
  <si>
    <t xml:space="preserve">Cal4 3</t>
  </si>
  <si>
    <t xml:space="preserve">Cal3 1</t>
  </si>
  <si>
    <t xml:space="preserve">Cal3 2</t>
  </si>
  <si>
    <t xml:space="preserve">Cal3 3</t>
  </si>
  <si>
    <t xml:space="preserve">Cal2 1</t>
  </si>
  <si>
    <t xml:space="preserve">Cal2 2</t>
  </si>
  <si>
    <t xml:space="preserve">Cal2 3</t>
  </si>
  <si>
    <t xml:space="preserve">Cal1 1</t>
  </si>
  <si>
    <t xml:space="preserve">Cal1 2</t>
  </si>
  <si>
    <t xml:space="preserve">Cal1 3</t>
  </si>
  <si>
    <t xml:space="preserve">Pooled QC 1</t>
  </si>
  <si>
    <t xml:space="preserve">Pooled QC 2</t>
  </si>
  <si>
    <t xml:space="preserve">SRM 1950-1 1</t>
  </si>
  <si>
    <t xml:space="preserve">Extract 1 - 3 times measured</t>
  </si>
  <si>
    <t xml:space="preserve">SRM 1950-1 2</t>
  </si>
  <si>
    <t xml:space="preserve">SRM 1950-1 3</t>
  </si>
  <si>
    <t xml:space="preserve">SRM 1950-2 1</t>
  </si>
  <si>
    <t xml:space="preserve">Extract 2 - 3 times measured</t>
  </si>
  <si>
    <t xml:space="preserve">SRM 1950-2 2</t>
  </si>
  <si>
    <t xml:space="preserve">SRM 1950-2 3</t>
  </si>
  <si>
    <t xml:space="preserve">SRM 1950-3 1</t>
  </si>
  <si>
    <t xml:space="preserve">Extract 3 - 3 times measured</t>
  </si>
  <si>
    <t xml:space="preserve">SRM 1950-3 2</t>
  </si>
  <si>
    <t xml:space="preserve">SRM 1950-3 3</t>
  </si>
  <si>
    <t xml:space="preserve">SRM 1950-4 1</t>
  </si>
  <si>
    <t xml:space="preserve">Extract 4 - 3 times measured</t>
  </si>
  <si>
    <t xml:space="preserve">SRM 1950-4 2</t>
  </si>
  <si>
    <t xml:space="preserve">SRM 1950-4 3</t>
  </si>
  <si>
    <t xml:space="preserve">SRM 1950-5 1</t>
  </si>
  <si>
    <t xml:space="preserve">Extract 5 - 3 times measured</t>
  </si>
  <si>
    <t xml:space="preserve">SRM 1950-5 2</t>
  </si>
  <si>
    <t xml:space="preserve">SRM 1950-5 3</t>
  </si>
  <si>
    <t xml:space="preserve">SRM 1950-6 1</t>
  </si>
  <si>
    <t xml:space="preserve">Extract 6 - 3 times measured</t>
  </si>
  <si>
    <t xml:space="preserve">SRM 1950-6 2</t>
  </si>
  <si>
    <t xml:space="preserve">SRM 1950-6 3</t>
  </si>
  <si>
    <t xml:space="preserve">Pooled QC 3</t>
  </si>
  <si>
    <t xml:space="preserve">Pooled QC 4</t>
  </si>
  <si>
    <t xml:space="preserve">T1D-1 1</t>
  </si>
  <si>
    <t xml:space="preserve">T1D-1 2</t>
  </si>
  <si>
    <t xml:space="preserve">T1D-1 3</t>
  </si>
  <si>
    <t xml:space="preserve">T1D-2 1</t>
  </si>
  <si>
    <t xml:space="preserve">T1D-2 2</t>
  </si>
  <si>
    <t xml:space="preserve">T1D-2 3</t>
  </si>
  <si>
    <t xml:space="preserve">T1D-3 1</t>
  </si>
  <si>
    <t xml:space="preserve">T1D-3 2</t>
  </si>
  <si>
    <t xml:space="preserve">T1D-3 3</t>
  </si>
  <si>
    <t xml:space="preserve">T1D-4 1</t>
  </si>
  <si>
    <t xml:space="preserve">T1D-4 2</t>
  </si>
  <si>
    <t xml:space="preserve">T1D-4 3</t>
  </si>
  <si>
    <t xml:space="preserve">T1D-5 1</t>
  </si>
  <si>
    <t xml:space="preserve">T1D-5 2</t>
  </si>
  <si>
    <t xml:space="preserve">T1D-5 3</t>
  </si>
  <si>
    <t xml:space="preserve">T1D-6 1</t>
  </si>
  <si>
    <t xml:space="preserve">T1D-6 2</t>
  </si>
  <si>
    <t xml:space="preserve">T1D-6 3</t>
  </si>
  <si>
    <t xml:space="preserve">Total Blank 2 1</t>
  </si>
  <si>
    <t xml:space="preserve">Extracted Total Blank 2-3 times measured</t>
  </si>
  <si>
    <t xml:space="preserve">Total Blank 2 2</t>
  </si>
  <si>
    <t xml:space="preserve">Total Blank 2 3</t>
  </si>
  <si>
    <t xml:space="preserve">Pooled QC 5</t>
  </si>
  <si>
    <t xml:space="preserve">Pooled QC 6</t>
  </si>
  <si>
    <t xml:space="preserve">Young AA-1 1</t>
  </si>
  <si>
    <t xml:space="preserve">Young AA-1 2</t>
  </si>
  <si>
    <t xml:space="preserve">Young AA-1 3</t>
  </si>
  <si>
    <t xml:space="preserve">Young AA-2 1</t>
  </si>
  <si>
    <t xml:space="preserve">Young AA-2 2</t>
  </si>
  <si>
    <t xml:space="preserve">Young AA-2 3</t>
  </si>
  <si>
    <t xml:space="preserve">Young AA-3 1</t>
  </si>
  <si>
    <t xml:space="preserve">Young AA-3 2</t>
  </si>
  <si>
    <t xml:space="preserve">Young AA-3 3</t>
  </si>
  <si>
    <t xml:space="preserve">Young AA-4 1</t>
  </si>
  <si>
    <t xml:space="preserve">Young AA-4 2</t>
  </si>
  <si>
    <t xml:space="preserve">Young AA-4 3</t>
  </si>
  <si>
    <t xml:space="preserve">Young AA-5 1</t>
  </si>
  <si>
    <t xml:space="preserve">Young AA-5 2</t>
  </si>
  <si>
    <t xml:space="preserve">Young AA-5 3</t>
  </si>
  <si>
    <t xml:space="preserve">Young AA-6 1</t>
  </si>
  <si>
    <t xml:space="preserve">Young AA-6 2</t>
  </si>
  <si>
    <t xml:space="preserve">Young AA-6 3</t>
  </si>
  <si>
    <t xml:space="preserve">Pooled QC 7</t>
  </si>
  <si>
    <t xml:space="preserve">Pooled QC 8</t>
  </si>
  <si>
    <t xml:space="preserve">hTAG-1 1</t>
  </si>
  <si>
    <t xml:space="preserve">hTAG-1 2</t>
  </si>
  <si>
    <t xml:space="preserve">hTAG-1 3</t>
  </si>
  <si>
    <t xml:space="preserve">hTAG-2 1</t>
  </si>
  <si>
    <t xml:space="preserve">hTAG-2 2</t>
  </si>
  <si>
    <t xml:space="preserve">hTAG-2 3</t>
  </si>
  <si>
    <t xml:space="preserve">hTAG-3 1</t>
  </si>
  <si>
    <t xml:space="preserve">hTAG-3 2</t>
  </si>
  <si>
    <t xml:space="preserve">hTAG-3 3</t>
  </si>
  <si>
    <t xml:space="preserve">hTAG-4 1</t>
  </si>
  <si>
    <t xml:space="preserve">hTAG-4 2</t>
  </si>
  <si>
    <t xml:space="preserve">hTAG-4 3</t>
  </si>
  <si>
    <t xml:space="preserve">hTAG-5 1</t>
  </si>
  <si>
    <t xml:space="preserve">hTAG-5 2</t>
  </si>
  <si>
    <t xml:space="preserve">hTAG-5 3</t>
  </si>
  <si>
    <t xml:space="preserve">hTAG-6 1</t>
  </si>
  <si>
    <t xml:space="preserve">hTAG-6 2</t>
  </si>
  <si>
    <t xml:space="preserve">hTAG-6 3</t>
  </si>
  <si>
    <t xml:space="preserve">Pooled QC 9</t>
  </si>
  <si>
    <t xml:space="preserve">Pooled QC 10</t>
  </si>
  <si>
    <t xml:space="preserve">Cal1 1 2</t>
  </si>
  <si>
    <t xml:space="preserve">Cal1 2 2</t>
  </si>
  <si>
    <t xml:space="preserve">Cal1 3 2</t>
  </si>
  <si>
    <t xml:space="preserve">Cal2 1 2</t>
  </si>
  <si>
    <t xml:space="preserve">Cal2 2 2</t>
  </si>
  <si>
    <t xml:space="preserve">Cal2 3 2</t>
  </si>
  <si>
    <t xml:space="preserve">Cal3 1 2</t>
  </si>
  <si>
    <t xml:space="preserve">Cal3 2 2</t>
  </si>
  <si>
    <t xml:space="preserve">Cal3 3 2</t>
  </si>
  <si>
    <t xml:space="preserve">Cal4 1 2</t>
  </si>
  <si>
    <t xml:space="preserve">Cal4 2 2</t>
  </si>
  <si>
    <t xml:space="preserve">Cal4 3 2</t>
  </si>
  <si>
    <t xml:space="preserve">Cal5 1 2</t>
  </si>
  <si>
    <t xml:space="preserve">Cal5 2 2</t>
  </si>
  <si>
    <t xml:space="preserve">Cal5 3 2</t>
  </si>
  <si>
    <t xml:space="preserve">Cal6 1 2</t>
  </si>
  <si>
    <t xml:space="preserve">Cal6 2 2</t>
  </si>
  <si>
    <t xml:space="preserve">Cal6 3 2</t>
  </si>
  <si>
    <t xml:space="preserve">Matrix blank 2 1</t>
  </si>
  <si>
    <t xml:space="preserve">Extracted Matrix Blank 2-3 times measured</t>
  </si>
  <si>
    <t xml:space="preserve">Matrix blank 2 2</t>
  </si>
  <si>
    <t xml:space="preserve">Matrix blank 2 3</t>
  </si>
  <si>
    <t xml:space="preserve">Total Blank 3 1</t>
  </si>
  <si>
    <t xml:space="preserve">Extracted Total Blank 3-3 times measured</t>
  </si>
  <si>
    <t xml:space="preserve">Total Blank 3 2</t>
  </si>
  <si>
    <t xml:space="preserve">Total Blank 3 3</t>
  </si>
  <si>
    <t xml:space="preserve">Total Blank 4 1 2</t>
  </si>
  <si>
    <t xml:space="preserve">This part was repeated incl. Extraction as HQC and HLQC were wrongly prepared (+ 3x3 Matrix blank)</t>
  </si>
  <si>
    <t xml:space="preserve">Total Blank 4 2 2</t>
  </si>
  <si>
    <t xml:space="preserve">Total Blank 4 3 2</t>
  </si>
  <si>
    <t xml:space="preserve">Pooled QC 11</t>
  </si>
  <si>
    <t xml:space="preserve">Pooled QC 12</t>
  </si>
  <si>
    <t xml:space="preserve">LLQC1 1</t>
  </si>
  <si>
    <t xml:space="preserve">LLQC1 2</t>
  </si>
  <si>
    <t xml:space="preserve">LLQC1 3</t>
  </si>
  <si>
    <t xml:space="preserve">LLQC2 1</t>
  </si>
  <si>
    <t xml:space="preserve">LLQC2 2</t>
  </si>
  <si>
    <t xml:space="preserve">LLQC2 3</t>
  </si>
  <si>
    <t xml:space="preserve">LLQC3 1</t>
  </si>
  <si>
    <t xml:space="preserve">LLQC3 2</t>
  </si>
  <si>
    <t xml:space="preserve">LLQC3 3</t>
  </si>
  <si>
    <t xml:space="preserve">LLQC4 1</t>
  </si>
  <si>
    <t xml:space="preserve">LLQC4 2</t>
  </si>
  <si>
    <t xml:space="preserve">LLQC4 3</t>
  </si>
  <si>
    <t xml:space="preserve">LLQC5 1</t>
  </si>
  <si>
    <t xml:space="preserve">LLQC5 2</t>
  </si>
  <si>
    <t xml:space="preserve">LLQC5 3</t>
  </si>
  <si>
    <t xml:space="preserve">LLQC6 1</t>
  </si>
  <si>
    <t xml:space="preserve">LLQC6 2</t>
  </si>
  <si>
    <t xml:space="preserve">LLQC6 3</t>
  </si>
  <si>
    <t xml:space="preserve">Pooled QC 13</t>
  </si>
  <si>
    <t xml:space="preserve">Pooled QC 14</t>
  </si>
  <si>
    <t xml:space="preserve">LQC1 1</t>
  </si>
  <si>
    <t xml:space="preserve">LQC1 2</t>
  </si>
  <si>
    <t xml:space="preserve">LQC1 3</t>
  </si>
  <si>
    <t xml:space="preserve">LQC2 1</t>
  </si>
  <si>
    <t xml:space="preserve">LQC2 2</t>
  </si>
  <si>
    <t xml:space="preserve">LQC2 3</t>
  </si>
  <si>
    <t xml:space="preserve">LQC3 1</t>
  </si>
  <si>
    <t xml:space="preserve">LQC3 2</t>
  </si>
  <si>
    <t xml:space="preserve">LQC3 3</t>
  </si>
  <si>
    <t xml:space="preserve">LQC4 1</t>
  </si>
  <si>
    <t xml:space="preserve">LQC4 2</t>
  </si>
  <si>
    <t xml:space="preserve">LQC4 3</t>
  </si>
  <si>
    <t xml:space="preserve">LQC5 1</t>
  </si>
  <si>
    <t xml:space="preserve">LQC5 2</t>
  </si>
  <si>
    <t xml:space="preserve">LQC5 3</t>
  </si>
  <si>
    <t xml:space="preserve">LQC6 1</t>
  </si>
  <si>
    <t xml:space="preserve">LQC6 2</t>
  </si>
  <si>
    <t xml:space="preserve">LQC6 3</t>
  </si>
  <si>
    <t xml:space="preserve">Total Blank 5 1 2</t>
  </si>
  <si>
    <t xml:space="preserve">Total Blank 5 2 2</t>
  </si>
  <si>
    <t xml:space="preserve">Total Blank 5 3 2</t>
  </si>
  <si>
    <t xml:space="preserve">Pooled QC 15</t>
  </si>
  <si>
    <t xml:space="preserve">Pooled QC 16</t>
  </si>
  <si>
    <t xml:space="preserve">MQC1 1</t>
  </si>
  <si>
    <t xml:space="preserve">MQC1 2</t>
  </si>
  <si>
    <t xml:space="preserve">MQC1 3</t>
  </si>
  <si>
    <t xml:space="preserve">MQC2 1</t>
  </si>
  <si>
    <t xml:space="preserve">MQC2 2</t>
  </si>
  <si>
    <t xml:space="preserve">MQC2 3</t>
  </si>
  <si>
    <t xml:space="preserve">MQC3 1</t>
  </si>
  <si>
    <t xml:space="preserve">MQC3 2</t>
  </si>
  <si>
    <t xml:space="preserve">MQC3 3</t>
  </si>
  <si>
    <t xml:space="preserve">MQC4 1</t>
  </si>
  <si>
    <t xml:space="preserve">MQC4 2</t>
  </si>
  <si>
    <t xml:space="preserve">MQC4 3</t>
  </si>
  <si>
    <t xml:space="preserve">MQC5 1</t>
  </si>
  <si>
    <t xml:space="preserve">MQC5 2</t>
  </si>
  <si>
    <t xml:space="preserve">MQC5 3</t>
  </si>
  <si>
    <t xml:space="preserve">MQC6 1</t>
  </si>
  <si>
    <t xml:space="preserve">MQC6 2</t>
  </si>
  <si>
    <t xml:space="preserve">MQC6 3</t>
  </si>
  <si>
    <t xml:space="preserve">Pooled QC 17</t>
  </si>
  <si>
    <t xml:space="preserve">Pooled QC 18</t>
  </si>
  <si>
    <t xml:space="preserve">HQC1 1</t>
  </si>
  <si>
    <t xml:space="preserve">HQC1 2</t>
  </si>
  <si>
    <t xml:space="preserve">HQC1 3</t>
  </si>
  <si>
    <t xml:space="preserve">HQC2 1</t>
  </si>
  <si>
    <t xml:space="preserve">HQC2 2</t>
  </si>
  <si>
    <t xml:space="preserve">HQC2 3</t>
  </si>
  <si>
    <t xml:space="preserve">HQC3 1</t>
  </si>
  <si>
    <t xml:space="preserve">HQC3 2</t>
  </si>
  <si>
    <t xml:space="preserve">HQC3 3</t>
  </si>
  <si>
    <t xml:space="preserve">HQC4 1</t>
  </si>
  <si>
    <t xml:space="preserve">HQC4 2</t>
  </si>
  <si>
    <t xml:space="preserve">HQC4 3</t>
  </si>
  <si>
    <t xml:space="preserve">HQC5 1</t>
  </si>
  <si>
    <t xml:space="preserve">HQC5 2</t>
  </si>
  <si>
    <t xml:space="preserve">HQC5 3</t>
  </si>
  <si>
    <t xml:space="preserve">HQC6 1</t>
  </si>
  <si>
    <t xml:space="preserve">HQC6 2</t>
  </si>
  <si>
    <t xml:space="preserve">HQC6 3</t>
  </si>
  <si>
    <t xml:space="preserve">Pooled QC 19</t>
  </si>
  <si>
    <t xml:space="preserve">Pooled QC 20</t>
  </si>
  <si>
    <t xml:space="preserve">HLQC1 1</t>
  </si>
  <si>
    <t xml:space="preserve">HLQC1 2</t>
  </si>
  <si>
    <t xml:space="preserve">HLQC1 3</t>
  </si>
  <si>
    <t xml:space="preserve">HLQC2 1</t>
  </si>
  <si>
    <t xml:space="preserve">HLQC2 2</t>
  </si>
  <si>
    <t xml:space="preserve">HLQC2 3</t>
  </si>
  <si>
    <t xml:space="preserve">HLQC3 1</t>
  </si>
  <si>
    <t xml:space="preserve">HLQC3 2</t>
  </si>
  <si>
    <t xml:space="preserve">HLQC3 3</t>
  </si>
  <si>
    <t xml:space="preserve">HLQC4 1</t>
  </si>
  <si>
    <t xml:space="preserve">HLQC4 2</t>
  </si>
  <si>
    <t xml:space="preserve">HLQC4 3</t>
  </si>
  <si>
    <t xml:space="preserve">HLQC5 1</t>
  </si>
  <si>
    <t xml:space="preserve">HLQC5 2</t>
  </si>
  <si>
    <t xml:space="preserve">HLQC5 3</t>
  </si>
  <si>
    <t xml:space="preserve">HLQC6 1</t>
  </si>
  <si>
    <t xml:space="preserve">HLQC6 2</t>
  </si>
  <si>
    <t xml:space="preserve">HLQC6 3</t>
  </si>
  <si>
    <t xml:space="preserve">Pooled QC 21</t>
  </si>
  <si>
    <t xml:space="preserve">Pooled QC 22</t>
  </si>
  <si>
    <t xml:space="preserve">Total Blank 6 1 2</t>
  </si>
  <si>
    <t xml:space="preserve">Total Blank 6 2 2</t>
  </si>
  <si>
    <t xml:space="preserve">Total Blank 6 3 2</t>
  </si>
  <si>
    <t xml:space="preserve">Intra Assay Procedure</t>
  </si>
  <si>
    <t xml:space="preserve">Quality Controls for Intra-Assay Variation</t>
  </si>
  <si>
    <t xml:space="preserve">Prepare the Pooled NIST QC sample containing equal volumes of the four NIST reference plasma you received.   </t>
  </si>
  <si>
    <t xml:space="preserve">The pooled QC representing middle quality control (MQC), low QC (LQC), and lower limit of quantification QC (LLOQ) is prepared by diluting MQC (e.g. two- and three-fold) with water.</t>
  </si>
  <si>
    <t xml:space="preserve">High QC (HQC) and upper limit of quantification (ULOQ) QC are prepared by spiking in 10 µL and 20 µL respectively of STD3 endogenous standards from table </t>
  </si>
  <si>
    <t xml:space="preserve">Internal standards are added to all QC samples.</t>
  </si>
  <si>
    <t xml:space="preserve">Intra-Assay Variation</t>
  </si>
  <si>
    <t xml:space="preserve">The precision and accuracy of the assay is determined for each of the four ceramides measured in LLOQ, LQC, MQC, HQC, and HLOQ. </t>
  </si>
  <si>
    <t xml:space="preserve">Intra-assay variation, precision, and accuracy is calculated for each of the ceramide in replicates of six (n = 6) at each QC concentration independently on three separate occasions.</t>
  </si>
  <si>
    <t xml:space="preserve">The intra-assay precision (percentage coefficient variance, %CV) and accuracy (percentage accuracy, %Accuracy) are calculated from the nominal concentrations according to the formulas reported in corresponding sheets and tables of this document.</t>
  </si>
  <si>
    <t xml:space="preserve">Recovery estimation is not necessary for the published method but only for different ones. Stability estimation is not necessary for the published method but only for different ones.
Calibration line is prepared in 5% BSA.</t>
  </si>
  <si>
    <t xml:space="preserve">INTRA ASSAY - QC RESULTS</t>
  </si>
  <si>
    <t xml:space="preserve">Table 12 LC-MRM Calibration Line 1 Data (Beginning). Please report the values of each of the three replicates separately for each compound and standard.</t>
  </si>
  <si>
    <t xml:space="preserve">Calibration Line 1</t>
  </si>
  <si>
    <t xml:space="preserve">Area endogenous Cer</t>
  </si>
  <si>
    <t xml:space="preserve">Labelled IS Area</t>
  </si>
  <si>
    <t xml:space="preserve"> Cer d18:1/16:0</t>
  </si>
  <si>
    <t xml:space="preserve"> Cer d18:1/24:1</t>
  </si>
  <si>
    <t xml:space="preserve">d7-Cer d18:1/16:0</t>
  </si>
  <si>
    <t xml:space="preserve">d7-Cer d18:1/18:0</t>
  </si>
  <si>
    <t xml:space="preserve">d7-Cer d18:1/24:0</t>
  </si>
  <si>
    <t xml:space="preserve">d7-Cer d18:1/24:1</t>
  </si>
  <si>
    <t xml:space="preserve">Repl 1</t>
  </si>
  <si>
    <t xml:space="preserve">Repl 2</t>
  </si>
  <si>
    <t xml:space="preserve">Repl 3</t>
  </si>
  <si>
    <t xml:space="preserve">STD 1</t>
  </si>
  <si>
    <t xml:space="preserve">STD 2</t>
  </si>
  <si>
    <t xml:space="preserve">STD 3</t>
  </si>
  <si>
    <t xml:space="preserve">STD 4</t>
  </si>
  <si>
    <t xml:space="preserve">STD 5</t>
  </si>
  <si>
    <t xml:space="preserve">STD 6</t>
  </si>
  <si>
    <t xml:space="preserve">Table 13 LC-MRM Calibration Line 2 Data (End). Please report the values of each of the three replicates separately for each compound and standard.</t>
  </si>
  <si>
    <t xml:space="preserve">Calibration Line 2</t>
  </si>
  <si>
    <t xml:space="preserve">Table 14 LC-MRM Sample Data. Please report the values of each of the three replicates separately for each compound and standard.</t>
  </si>
  <si>
    <t xml:space="preserve">NIST SRM</t>
  </si>
  <si>
    <t xml:space="preserve">SRM 1</t>
  </si>
  <si>
    <t xml:space="preserve">SRM 2</t>
  </si>
  <si>
    <t xml:space="preserve">SRM 3</t>
  </si>
  <si>
    <t xml:space="preserve">SRM 4</t>
  </si>
  <si>
    <t xml:space="preserve">SRM 5</t>
  </si>
  <si>
    <t xml:space="preserve">SRM 6</t>
  </si>
  <si>
    <t xml:space="preserve">NIST hTAG</t>
  </si>
  <si>
    <t xml:space="preserve">hTAG 1</t>
  </si>
  <si>
    <t xml:space="preserve">hTAG 2</t>
  </si>
  <si>
    <t xml:space="preserve">hTAG 3</t>
  </si>
  <si>
    <t xml:space="preserve">hTAG 4</t>
  </si>
  <si>
    <t xml:space="preserve">hTAG 5</t>
  </si>
  <si>
    <t xml:space="preserve">hTAG 6</t>
  </si>
  <si>
    <t xml:space="preserve">NIST T1D</t>
  </si>
  <si>
    <t xml:space="preserve">T1D 1</t>
  </si>
  <si>
    <t xml:space="preserve">T1D 2</t>
  </si>
  <si>
    <t xml:space="preserve">T1D 3</t>
  </si>
  <si>
    <t xml:space="preserve">T1D 4</t>
  </si>
  <si>
    <t xml:space="preserve">T1D 5</t>
  </si>
  <si>
    <t xml:space="preserve">T1D 6</t>
  </si>
  <si>
    <t xml:space="preserve">NIST Young AA</t>
  </si>
  <si>
    <t xml:space="preserve">yA-A 1</t>
  </si>
  <si>
    <t xml:space="preserve">yA-A 2</t>
  </si>
  <si>
    <t xml:space="preserve">yA-A 3</t>
  </si>
  <si>
    <t xml:space="preserve">yA-A 4</t>
  </si>
  <si>
    <t xml:space="preserve">yA-A 5</t>
  </si>
  <si>
    <t xml:space="preserve">yA-A 6</t>
  </si>
  <si>
    <t xml:space="preserve">Table 15 LC-MRM Intra Assay QC Data.  Please report the values of each of the three replicates separately for each compound and standard.</t>
  </si>
  <si>
    <t xml:space="preserve">Lowest Level QC</t>
  </si>
  <si>
    <t xml:space="preserve">LLQC 1</t>
  </si>
  <si>
    <t xml:space="preserve">LLQC 2</t>
  </si>
  <si>
    <t xml:space="preserve">LLQC 3</t>
  </si>
  <si>
    <t xml:space="preserve">LLQC 4</t>
  </si>
  <si>
    <t xml:space="preserve">LLQC 5</t>
  </si>
  <si>
    <t xml:space="preserve">LLQC 6</t>
  </si>
  <si>
    <t xml:space="preserve">Low QC</t>
  </si>
  <si>
    <t xml:space="preserve">LQC 1</t>
  </si>
  <si>
    <t xml:space="preserve">LQC 2</t>
  </si>
  <si>
    <t xml:space="preserve">LQC 3</t>
  </si>
  <si>
    <t xml:space="preserve">LQC 4</t>
  </si>
  <si>
    <t xml:space="preserve">LQC 5</t>
  </si>
  <si>
    <t xml:space="preserve">LQC 6</t>
  </si>
  <si>
    <t xml:space="preserve">Middle QC</t>
  </si>
  <si>
    <t xml:space="preserve">MQC 1</t>
  </si>
  <si>
    <t xml:space="preserve">MQC 2</t>
  </si>
  <si>
    <t xml:space="preserve">MQC 3</t>
  </si>
  <si>
    <t xml:space="preserve">MQC 4</t>
  </si>
  <si>
    <t xml:space="preserve">MQC 5</t>
  </si>
  <si>
    <t xml:space="preserve">MQC 6</t>
  </si>
  <si>
    <t xml:space="preserve">High QC</t>
  </si>
  <si>
    <t xml:space="preserve">HQC 1</t>
  </si>
  <si>
    <t xml:space="preserve">HQC 2</t>
  </si>
  <si>
    <t xml:space="preserve">HQC 3</t>
  </si>
  <si>
    <t xml:space="preserve">HQC 4</t>
  </si>
  <si>
    <t xml:space="preserve">HQC 5</t>
  </si>
  <si>
    <t xml:space="preserve">HQC 6</t>
  </si>
  <si>
    <t xml:space="preserve">Highest Level QC</t>
  </si>
  <si>
    <t xml:space="preserve">HLQC 1</t>
  </si>
  <si>
    <t xml:space="preserve">HLQC 2</t>
  </si>
  <si>
    <t xml:space="preserve">HLQC 3</t>
  </si>
  <si>
    <t xml:space="preserve">HLQC 4</t>
  </si>
  <si>
    <t xml:space="preserve">HLQC 5</t>
  </si>
  <si>
    <t xml:space="preserve">HLQC 6</t>
  </si>
  <si>
    <t xml:space="preserve">Total Blank QC</t>
  </si>
  <si>
    <t xml:space="preserve">Total Blank 1</t>
  </si>
  <si>
    <t xml:space="preserve">Total Blank 2</t>
  </si>
  <si>
    <t xml:space="preserve">Total Blank 3</t>
  </si>
  <si>
    <t xml:space="preserve">Matrix Blank 1</t>
  </si>
  <si>
    <t xml:space="preserve">Matrix Blank 2</t>
  </si>
  <si>
    <t xml:space="preserve">Matrix Blank 3</t>
  </si>
  <si>
    <t xml:space="preserve">Sample_Name</t>
  </si>
  <si>
    <t xml:space="preserve">Cer d18:1/16:0 [M&gt;264]</t>
  </si>
  <si>
    <t xml:space="preserve">Cer d18:1/16:0-d7 [M&gt;264]</t>
  </si>
  <si>
    <t xml:space="preserve">Cer d18:1/18:0 [M&gt;264]</t>
  </si>
  <si>
    <t xml:space="preserve">Cer d18:1/18:0-d7 [M&gt;264]</t>
  </si>
  <si>
    <t xml:space="preserve">Cer d18:1/24:0 [M&gt;264]</t>
  </si>
  <si>
    <t xml:space="preserve">Cer d18:1/24:0-d7 [M&gt;264]</t>
  </si>
  <si>
    <t xml:space="preserve">Cer d18:1/24:1 [M&gt;264]</t>
  </si>
  <si>
    <t xml:space="preserve">Cer d18:1/24:1-d7 [M&gt;264]</t>
  </si>
  <si>
    <t xml:space="preserve">Matrix blank</t>
  </si>
  <si>
    <t xml:space="preserve">Calibration line 1 from STD6 to 1 (n=3)</t>
  </si>
  <si>
    <t xml:space="preserve">[…]</t>
  </si>
  <si>
    <t xml:space="preserve">Pooled QC</t>
  </si>
  <si>
    <t xml:space="preserve">SRM 1950-1</t>
  </si>
  <si>
    <t xml:space="preserve">SRM 1950-2</t>
  </si>
  <si>
    <t xml:space="preserve">SRM 1950-3</t>
  </si>
  <si>
    <t xml:space="preserve">SRM 1950-4</t>
  </si>
  <si>
    <t xml:space="preserve">SRM 1950-5</t>
  </si>
  <si>
    <t xml:space="preserve">SRM 1950-6</t>
  </si>
  <si>
    <t xml:space="preserve">T1D-1</t>
  </si>
  <si>
    <t xml:space="preserve">T1D-2</t>
  </si>
  <si>
    <t xml:space="preserve">T1D-3</t>
  </si>
  <si>
    <t xml:space="preserve">T1D-4</t>
  </si>
  <si>
    <t xml:space="preserve">T1D-5</t>
  </si>
  <si>
    <t xml:space="preserve">T1D-6</t>
  </si>
  <si>
    <t xml:space="preserve">Young AA-1</t>
  </si>
  <si>
    <t xml:space="preserve">Young AA-2</t>
  </si>
  <si>
    <t xml:space="preserve">Young AA-3</t>
  </si>
  <si>
    <t xml:space="preserve">Young AA-4</t>
  </si>
  <si>
    <t xml:space="preserve">Young AA-5</t>
  </si>
  <si>
    <t xml:space="preserve">Young AA-6</t>
  </si>
  <si>
    <t xml:space="preserve">hTAG-1</t>
  </si>
  <si>
    <t xml:space="preserve">hTAG-2</t>
  </si>
  <si>
    <t xml:space="preserve">hTAG-3</t>
  </si>
  <si>
    <t xml:space="preserve">hTAG-4</t>
  </si>
  <si>
    <t xml:space="preserve">hTAG-5</t>
  </si>
  <si>
    <t xml:space="preserve">hTAG-6</t>
  </si>
  <si>
    <t xml:space="preserve">Calibration line 2 from STD1 to 6 (n=3)</t>
  </si>
  <si>
    <t xml:space="preserve">D7 Cer d18:1/16:0</t>
  </si>
  <si>
    <t xml:space="preserve">calc. With IS</t>
  </si>
  <si>
    <t xml:space="preserve">calc. With Cal</t>
  </si>
  <si>
    <t xml:space="preserve">D7 Cer d18:1/18:0</t>
  </si>
  <si>
    <t xml:space="preserve">D7 Cer d18:1/24:0</t>
  </si>
  <si>
    <t xml:space="preserve">D7 Cer d18:1/24:1</t>
  </si>
  <si>
    <t xml:space="preserve">Analyte Peak Area (counts)</t>
  </si>
  <si>
    <t xml:space="preserve">c [pmol/µL]</t>
  </si>
  <si>
    <t xml:space="preserve">Average</t>
  </si>
  <si>
    <t xml:space="preserve">SD</t>
  </si>
  <si>
    <t xml:space="preserve">RSD</t>
  </si>
  <si>
    <t xml:space="preserve">REPEATED</t>
  </si>
  <si>
    <t xml:space="preserve">T1D-1 1 2</t>
  </si>
  <si>
    <t xml:space="preserve">T1D-2 1 2</t>
  </si>
  <si>
    <t xml:space="preserve">T1D-3 1 2</t>
  </si>
  <si>
    <t xml:space="preserve">T1D-4 1 2</t>
  </si>
  <si>
    <t xml:space="preserve">T1D-5 1 2</t>
  </si>
  <si>
    <t xml:space="preserve">T1D-6 1 2</t>
  </si>
  <si>
    <t xml:space="preserve">T1D-1 2 2</t>
  </si>
  <si>
    <t xml:space="preserve">T1D-2 2 2</t>
  </si>
  <si>
    <t xml:space="preserve">T1D-3 2 2</t>
  </si>
  <si>
    <t xml:space="preserve">T1D-4 2 2</t>
  </si>
  <si>
    <t xml:space="preserve">T1D-5 2 2</t>
  </si>
  <si>
    <t xml:space="preserve">T1D-6 2 2</t>
  </si>
  <si>
    <t xml:space="preserve">T1D-1 3 2</t>
  </si>
  <si>
    <t xml:space="preserve">T1D-2 3 2</t>
  </si>
  <si>
    <t xml:space="preserve">T1D-3 3 2</t>
  </si>
  <si>
    <t xml:space="preserve">T1D-4 3 2</t>
  </si>
  <si>
    <t xml:space="preserve">T1D-5 3 2</t>
  </si>
  <si>
    <t xml:space="preserve">T1D-6 3 2</t>
  </si>
  <si>
    <t xml:space="preserve">Total Blank 4 1</t>
  </si>
  <si>
    <t xml:space="preserve">Total Blank 5 1</t>
  </si>
  <si>
    <t xml:space="preserve">Total Blank 6 1</t>
  </si>
  <si>
    <t xml:space="preserve">Total Blank 4 2</t>
  </si>
  <si>
    <t xml:space="preserve">Total Blank 5 2</t>
  </si>
  <si>
    <t xml:space="preserve">Total Blank 6 2</t>
  </si>
  <si>
    <t xml:space="preserve">Total Blank 4 3</t>
  </si>
  <si>
    <t xml:space="preserve">Total Blank 5 3</t>
  </si>
  <si>
    <t xml:space="preserve">Total Blank 6 3</t>
  </si>
  <si>
    <t xml:space="preserve">Matrix blank 1 2 1</t>
  </si>
  <si>
    <t xml:space="preserve">Matrix blank 2 2 1</t>
  </si>
  <si>
    <t xml:space="preserve">Matrix blank 3 2 1</t>
  </si>
  <si>
    <t xml:space="preserve">Matrix blank 1 2 2</t>
  </si>
  <si>
    <t xml:space="preserve">Matrix blank 2 2 2</t>
  </si>
  <si>
    <t xml:space="preserve">Matrix blank 3 2 2</t>
  </si>
  <si>
    <t xml:space="preserve">Matrix blank 1 2 3</t>
  </si>
  <si>
    <t xml:space="preserve">Matrix blank 2 2 3</t>
  </si>
  <si>
    <t xml:space="preserve">Matrix blank 3 2 3</t>
  </si>
  <si>
    <t xml:space="preserve">REPEATED QC</t>
  </si>
  <si>
    <t xml:space="preserve">Pooled QC 23</t>
  </si>
  <si>
    <t xml:space="preserve">Pooled QC 24</t>
  </si>
  <si>
    <t xml:space="preserve">Pooled QC 25</t>
  </si>
  <si>
    <t xml:space="preserve">Pooled QC 26</t>
  </si>
  <si>
    <t xml:space="preserve">Pooled QC 27</t>
  </si>
  <si>
    <t xml:space="preserve">Pooled QC 28</t>
  </si>
  <si>
    <t xml:space="preserve">Pooled QC 29</t>
  </si>
  <si>
    <t xml:space="preserve">Pooled QC 30</t>
  </si>
  <si>
    <t xml:space="preserve">Pooled QC 31</t>
  </si>
  <si>
    <t xml:space="preserve">Pooled QC 32</t>
  </si>
  <si>
    <t xml:space="preserve">Pooled QC 33</t>
  </si>
  <si>
    <t xml:space="preserve">Pooled QC 34</t>
  </si>
  <si>
    <t xml:space="preserve">Average Cer 34:1</t>
  </si>
  <si>
    <t xml:space="preserve">Average Cer 36:1</t>
  </si>
  <si>
    <t xml:space="preserve">Average Cer 42:1</t>
  </si>
  <si>
    <t xml:space="preserve">Average Cer 42:2</t>
  </si>
  <si>
    <t xml:space="preserve">SRM 1950</t>
  </si>
  <si>
    <t xml:space="preserve">T1D</t>
  </si>
  <si>
    <t xml:space="preserve">young AA</t>
  </si>
  <si>
    <t xml:space="preserve">high TAG</t>
  </si>
  <si>
    <t xml:space="preserve">QC</t>
  </si>
  <si>
    <t xml:space="preserve">Calculated Average NIST</t>
  </si>
  <si>
    <t xml:space="preserve">NEW IS VIAL</t>
  </si>
  <si>
    <t xml:space="preserve">LLQC</t>
  </si>
  <si>
    <t xml:space="preserve">LQC</t>
  </si>
  <si>
    <t xml:space="preserve">MQC</t>
  </si>
  <si>
    <t xml:space="preserve">HQC</t>
  </si>
  <si>
    <t xml:space="preserve">HLQC</t>
  </si>
  <si>
    <t xml:space="preserve">Pooled sample (6 samples in the end):</t>
  </si>
  <si>
    <t xml:space="preserve">Prepare mixture of:</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</si>
  <si>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SRM 1950</t>
    </r>
  </si>
  <si>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high TAG</t>
    </r>
  </si>
  <si>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T1D</t>
    </r>
  </si>
  <si>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100 µL NIST young AA</t>
    </r>
  </si>
  <si>
    <t xml:space="preserve">Prepare 6 times (QC 1, QC 2, QC 3, QC 4, QC 5, QC 6 - For measurements, I prepared a pooled sample of QC 1-6 and used this.)</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</si>
  <si>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Pooled sample + 20 µL IS d7 + 570 µL 2:8 EtOAc/IPA</t>
    </r>
  </si>
  <si>
    <t xml:space="preserve">Note: I would suggest using 120 µL of each NIST plasma in order to have some reserve.</t>
  </si>
  <si>
    <t xml:space="preserve">Calibration curve (3 x each level extracted= 18 samples):</t>
  </si>
  <si>
    <t xml:space="preserve">Stocks:</t>
  </si>
  <si>
    <t xml:space="preserve">Std 1 (provided non-labeled Ceramide Mix)</t>
  </si>
  <si>
    <t xml:space="preserve">Std 2: 250 µL Std 1 + 250 µL 2:8 EtOAc/IPA </t>
  </si>
  <si>
    <t xml:space="preserve">End volume: 450 µL</t>
  </si>
  <si>
    <t xml:space="preserve">Std 3: 50 µL Std 2 + 450 µL 2:8 EtOAc/IPA</t>
  </si>
  <si>
    <t xml:space="preserve">End volume: 400 µL</t>
  </si>
  <si>
    <t xml:space="preserve">Std 4: 100 µL Std 3 + 400 µL 2:8 EtOAc/IPA</t>
  </si>
  <si>
    <t xml:space="preserve">End volume: 250 µL</t>
  </si>
  <si>
    <t xml:space="preserve">Std 5: 250 µL Std 4 + 250 µL 2:8 EtOAc/IPA</t>
  </si>
  <si>
    <t xml:space="preserve">End volume: 100 µL</t>
  </si>
  <si>
    <t xml:space="preserve">Std 6: 400 µL Std 5 + 100 µL 2:8 EtOAc/IPA</t>
  </si>
  <si>
    <t xml:space="preserve">End volume: 500 µL</t>
  </si>
  <si>
    <t xml:space="preserve">Prepare 3 calibration lines (3 x 6):</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</si>
  <si>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5% BSA + 20 µL Std(1-6) + 20 µL IS d7 + 550 µL 2:8 EtOAc/IPA</t>
    </r>
  </si>
  <si>
    <t xml:space="preserve">Matrix blank (3 samples):</t>
  </si>
  <si>
    <t xml:space="preserve">Prepare 3 times:</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</si>
  <si>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Pooled sample + 590 µL 2:8 EtOAc/IPA</t>
    </r>
  </si>
  <si>
    <t xml:space="preserve">Total blank ( 3 samples):</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</si>
  <si>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5% BSA + 590 µL 2:8 EtOAc/IPA</t>
    </r>
  </si>
  <si>
    <t xml:space="preserve">Samples (24 samples):</t>
  </si>
  <si>
    <t xml:space="preserve">6 x NIST SRM 1950 (on the vial normal plasma is written)</t>
  </si>
  <si>
    <t xml:space="preserve">6 x NIST high TAG</t>
  </si>
  <si>
    <t xml:space="preserve">6 x NIST T1D</t>
  </si>
  <si>
    <t xml:space="preserve">6 x NIST young AA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</si>
  <si>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10 µL sample + 20 µL IS d7 + 570 µL 2:8 EtOAc/IPA</t>
    </r>
  </si>
  <si>
    <t xml:space="preserve">Intra QC assay (30 samples):</t>
  </si>
  <si>
    <t xml:space="preserve">MQC = Pooled sample (100 µL 1950, 100 µL TAG, 100 µL T1D, 100 µLyoung AA prepared at the beginning)</t>
  </si>
  <si>
    <t xml:space="preserve">LLQC: 30 µL pooled sample + 60 µL H2O</t>
  </si>
  <si>
    <t xml:space="preserve">LQC: 40 µL pooled sample + 40 µL H2O</t>
  </si>
  <si>
    <t xml:space="preserve">Prepare 6 times for each level:</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</si>
  <si>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LLQC:</t>
    </r>
  </si>
  <si>
    <t xml:space="preserve">10 µL LLQC + 20 µL IS d7 + 570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</si>
  <si>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LQC: </t>
    </r>
  </si>
  <si>
    <t xml:space="preserve">10 µL LQC + 20 µL IS d7 + 570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</si>
  <si>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MQC:</t>
    </r>
  </si>
  <si>
    <t xml:space="preserve">10 µL MQC + 20 µL IS d7 + 570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</si>
  <si>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HQC:</t>
    </r>
  </si>
  <si>
    <t xml:space="preserve">10 µL MQC + 10 µL Std3 + 20 µL IS d7 + 560 µL 2:8 EtOAc/IPA</t>
  </si>
  <si>
    <r>
      <rPr>
        <sz val="11"/>
        <color rgb="FF000000"/>
        <rFont val="Symbol"/>
        <family val="1"/>
        <charset val="2"/>
      </rPr>
      <t xml:space="preserve">·</t>
    </r>
    <r>
      <rPr>
        <sz val="7"/>
        <color rgb="FF000000"/>
        <rFont val="Times New Roman"/>
        <family val="1"/>
        <charset val="238"/>
      </rPr>
      <t xml:space="preserve">         </t>
    </r>
    <r>
      <rPr>
        <sz val="11"/>
        <color rgb="FF000000"/>
        <rFont val="Times New Roman"/>
        <family val="1"/>
        <charset val="238"/>
      </rPr>
      <t xml:space="preserve">HLQC:</t>
    </r>
  </si>
  <si>
    <t xml:space="preserve">10 µL MQC + 20 µL Std3 + 20 µL IS d7 + 550 µL 2:8 EtOAc/IPA</t>
  </si>
</sst>
</file>

<file path=xl/styles.xml><?xml version="1.0" encoding="utf-8"?>
<styleSheet xmlns="http://schemas.openxmlformats.org/spreadsheetml/2006/main">
  <numFmts count="4">
    <numFmt numFmtId="164" formatCode="General"/>
    <numFmt numFmtId="165" formatCode="#,##0"/>
    <numFmt numFmtId="166" formatCode="0.00"/>
    <numFmt numFmtId="167" formatCode="0.0000"/>
  </numFmts>
  <fonts count="29">
    <font>
      <sz val="11"/>
      <color rgb="FF000000"/>
      <name val="Calibri"/>
      <family val="2"/>
      <charset val="1"/>
    </font>
    <font>
      <sz val="10"/>
      <name val="Arial"/>
      <family val="0"/>
    </font>
    <font>
      <sz val="10"/>
      <name val="Arial"/>
      <family val="0"/>
    </font>
    <font>
      <sz val="10"/>
      <name val="Arial"/>
      <family val="0"/>
    </font>
    <font>
      <sz val="11"/>
      <color rgb="FF000000"/>
      <name val="Calibri"/>
      <family val="2"/>
      <charset val="238"/>
    </font>
    <font>
      <sz val="20"/>
      <color rgb="FF000000"/>
      <name val="Calibri"/>
      <family val="2"/>
      <charset val="1"/>
    </font>
    <font>
      <b val="true"/>
      <sz val="11"/>
      <color rgb="FF000000"/>
      <name val="Calibri"/>
      <family val="2"/>
      <charset val="1"/>
    </font>
    <font>
      <u val="single"/>
      <sz val="11"/>
      <color rgb="FF0563C1"/>
      <name val="Calibri"/>
      <family val="2"/>
      <charset val="1"/>
    </font>
    <font>
      <sz val="11"/>
      <name val="Calibri"/>
      <family val="2"/>
      <charset val="1"/>
    </font>
    <font>
      <b val="true"/>
      <sz val="20"/>
      <color rgb="FF000000"/>
      <name val="Calibri"/>
      <family val="2"/>
      <charset val="1"/>
    </font>
    <font>
      <sz val="12"/>
      <color rgb="FF000000"/>
      <name val="Calibri"/>
      <family val="2"/>
      <charset val="1"/>
    </font>
    <font>
      <sz val="12"/>
      <color rgb="FF000000"/>
      <name val="Symbol"/>
      <family val="1"/>
      <charset val="2"/>
    </font>
    <font>
      <b val="true"/>
      <sz val="12"/>
      <color rgb="FF000000"/>
      <name val="Calibri"/>
      <family val="2"/>
      <charset val="1"/>
    </font>
    <font>
      <u val="single"/>
      <sz val="12"/>
      <color rgb="FF0563C1"/>
      <name val="Calibri"/>
      <family val="2"/>
      <charset val="1"/>
    </font>
    <font>
      <i val="true"/>
      <sz val="12"/>
      <color rgb="FF000000"/>
      <name val="Calibri"/>
      <family val="2"/>
      <charset val="1"/>
    </font>
    <font>
      <sz val="12"/>
      <color rgb="FF000000"/>
      <name val="Times New Roman"/>
      <family val="1"/>
      <charset val="1"/>
    </font>
    <font>
      <sz val="12"/>
      <color rgb="FF000000"/>
      <name val="Calibri"/>
      <family val="2"/>
      <charset val="238"/>
    </font>
    <font>
      <vertAlign val="superscript"/>
      <sz val="12"/>
      <color rgb="FF000000"/>
      <name val="Calibri"/>
      <family val="2"/>
      <charset val="238"/>
    </font>
    <font>
      <sz val="12"/>
      <color rgb="FF000000"/>
      <name val="Arial"/>
      <family val="2"/>
      <charset val="238"/>
    </font>
    <font>
      <sz val="12"/>
      <name val="Arial"/>
      <family val="2"/>
      <charset val="238"/>
    </font>
    <font>
      <sz val="12"/>
      <color rgb="FFFF0000"/>
      <name val="Arial"/>
      <family val="2"/>
      <charset val="238"/>
    </font>
    <font>
      <sz val="14"/>
      <color rgb="FF000000"/>
      <name val="Arial"/>
      <family val="2"/>
    </font>
    <font>
      <sz val="9"/>
      <color rgb="FF000000"/>
      <name val="Arial"/>
      <family val="2"/>
    </font>
    <font>
      <sz val="10"/>
      <name val="Arial"/>
      <family val="2"/>
    </font>
    <font>
      <sz val="11"/>
      <color rgb="FF595959"/>
      <name val="Arial"/>
      <family val="2"/>
    </font>
    <font>
      <sz val="9"/>
      <color rgb="FF595959"/>
      <name val="Calibri"/>
      <family val="2"/>
    </font>
    <font>
      <sz val="11"/>
      <color rgb="FF000000"/>
      <name val="Times New Roman"/>
      <family val="1"/>
      <charset val="238"/>
    </font>
    <font>
      <sz val="11"/>
      <color rgb="FF000000"/>
      <name val="Symbol"/>
      <family val="1"/>
      <charset val="2"/>
    </font>
    <font>
      <sz val="7"/>
      <color rgb="FF000000"/>
      <name val="Times New Roman"/>
      <family val="1"/>
      <charset val="238"/>
    </font>
  </fonts>
  <fills count="10">
    <fill>
      <patternFill patternType="none"/>
    </fill>
    <fill>
      <patternFill patternType="gray125"/>
    </fill>
    <fill>
      <patternFill patternType="solid">
        <fgColor rgb="FFFFE699"/>
        <bgColor rgb="FFFFF2CC"/>
      </patternFill>
    </fill>
    <fill>
      <patternFill patternType="solid">
        <fgColor rgb="FFEDEDED"/>
        <bgColor rgb="FFE7E6E6"/>
      </patternFill>
    </fill>
    <fill>
      <patternFill patternType="solid">
        <fgColor rgb="FFFFF2CC"/>
        <bgColor rgb="FFEDEDED"/>
      </patternFill>
    </fill>
    <fill>
      <patternFill patternType="solid">
        <fgColor rgb="FFF8CBAD"/>
        <bgColor rgb="FFFFE699"/>
      </patternFill>
    </fill>
    <fill>
      <patternFill patternType="solid">
        <fgColor rgb="FFC5E0B4"/>
        <bgColor rgb="FFD9D9D9"/>
      </patternFill>
    </fill>
    <fill>
      <patternFill patternType="solid">
        <fgColor rgb="FFC9C9C9"/>
        <bgColor rgb="FFBFBFBF"/>
      </patternFill>
    </fill>
    <fill>
      <patternFill patternType="solid">
        <fgColor rgb="FFE7E6E6"/>
        <bgColor rgb="FFEDEDED"/>
      </patternFill>
    </fill>
    <fill>
      <patternFill patternType="solid">
        <fgColor rgb="FFFFFF00"/>
        <bgColor rgb="FFFFFF00"/>
      </patternFill>
    </fill>
  </fills>
  <borders count="17">
    <border diagonalUp="false" diagonalDown="false">
      <left/>
      <right/>
      <top/>
      <bottom/>
      <diagonal/>
    </border>
    <border diagonalUp="false" diagonalDown="false">
      <left style="medium"/>
      <right style="medium"/>
      <top style="medium"/>
      <bottom style="medium"/>
      <diagonal/>
    </border>
    <border diagonalUp="false" diagonalDown="false">
      <left style="medium"/>
      <right/>
      <top style="medium"/>
      <bottom style="medium"/>
      <diagonal/>
    </border>
    <border diagonalUp="false" diagonalDown="false">
      <left style="medium"/>
      <right style="medium"/>
      <top/>
      <bottom style="medium"/>
      <diagonal/>
    </border>
    <border diagonalUp="false" diagonalDown="false">
      <left style="medium"/>
      <right/>
      <top style="medium"/>
      <bottom/>
      <diagonal/>
    </border>
    <border diagonalUp="false" diagonalDown="false">
      <left style="medium"/>
      <right style="medium"/>
      <top/>
      <bottom/>
      <diagonal/>
    </border>
    <border diagonalUp="false" diagonalDown="false">
      <left style="medium"/>
      <right/>
      <top/>
      <bottom/>
      <diagonal/>
    </border>
    <border diagonalUp="false" diagonalDown="false">
      <left style="medium"/>
      <right/>
      <top/>
      <bottom style="medium"/>
      <diagonal/>
    </border>
    <border diagonalUp="false" diagonalDown="false">
      <left style="medium"/>
      <right style="medium"/>
      <top style="medium"/>
      <bottom/>
      <diagonal/>
    </border>
    <border diagonalUp="false" diagonalDown="false">
      <left style="medium"/>
      <right style="medium"/>
      <top style="thin"/>
      <bottom style="thin"/>
      <diagonal/>
    </border>
    <border diagonalUp="false" diagonalDown="false">
      <left/>
      <right style="medium"/>
      <top/>
      <bottom style="medium"/>
      <diagonal/>
    </border>
    <border diagonalUp="false" diagonalDown="false">
      <left/>
      <right style="medium"/>
      <top style="medium"/>
      <bottom style="medium"/>
      <diagonal/>
    </border>
    <border diagonalUp="false" diagonalDown="false">
      <left/>
      <right style="medium"/>
      <top style="medium"/>
      <bottom/>
      <diagonal/>
    </border>
    <border diagonalUp="false" diagonalDown="false">
      <left/>
      <right style="medium"/>
      <top/>
      <bottom/>
      <diagonal/>
    </border>
    <border diagonalUp="false" diagonalDown="false">
      <left/>
      <right/>
      <top style="medium"/>
      <bottom/>
      <diagonal/>
    </border>
    <border diagonalUp="false" diagonalDown="false">
      <left/>
      <right/>
      <top/>
      <bottom style="medium"/>
      <diagonal/>
    </border>
    <border diagonalUp="false" diagonalDown="false">
      <left/>
      <right/>
      <top style="medium"/>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57">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5" fillId="2" borderId="1" xfId="0" applyFont="true" applyBorder="true" applyAlignment="true" applyProtection="false">
      <alignment horizontal="center" vertical="center" textRotation="90" wrapText="false" indent="0" shrinkToFit="false"/>
      <protection locked="true" hidden="false"/>
    </xf>
    <xf numFmtId="164" fontId="6" fillId="3" borderId="2" xfId="0" applyFont="true" applyBorder="true" applyAlignment="true" applyProtection="false">
      <alignment horizontal="center" vertical="center" textRotation="0" wrapText="false" indent="0" shrinkToFit="false"/>
      <protection locked="true" hidden="false"/>
    </xf>
    <xf numFmtId="164" fontId="0" fillId="3" borderId="1" xfId="0" applyFont="true" applyBorder="true" applyAlignment="true" applyProtection="false">
      <alignment horizontal="center" vertical="bottom" textRotation="0" wrapText="false" indent="0" shrinkToFit="false"/>
      <protection locked="true" hidden="false"/>
    </xf>
    <xf numFmtId="164" fontId="6" fillId="4" borderId="3" xfId="0" applyFont="true" applyBorder="true" applyAlignment="true" applyProtection="false">
      <alignment horizontal="center"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false" indent="0" shrinkToFit="false"/>
      <protection locked="true" hidden="false"/>
    </xf>
    <xf numFmtId="164" fontId="0" fillId="0" borderId="6" xfId="0" applyFont="tru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center" textRotation="0" wrapText="false" indent="0" shrinkToFit="false"/>
      <protection locked="true" hidden="false"/>
    </xf>
    <xf numFmtId="164" fontId="6" fillId="4" borderId="1" xfId="0" applyFont="true" applyBorder="true" applyAlignment="true" applyProtection="false">
      <alignment horizontal="center" vertical="center" textRotation="0" wrapText="false" indent="0" shrinkToFit="false"/>
      <protection locked="true" hidden="false"/>
    </xf>
    <xf numFmtId="164" fontId="8" fillId="0" borderId="5" xfId="20" applyFont="true" applyBorder="true" applyAlignment="true" applyProtection="true">
      <alignment horizontal="center" vertical="center" textRotation="0" wrapText="false" indent="0" shrinkToFit="false"/>
      <protection locked="true" hidden="false"/>
    </xf>
    <xf numFmtId="165" fontId="0" fillId="0" borderId="3"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center" vertical="center" textRotation="0" wrapText="false" indent="0" shrinkToFit="false"/>
      <protection locked="true" hidden="false"/>
    </xf>
    <xf numFmtId="164" fontId="5" fillId="0" borderId="0" xfId="0" applyFont="true" applyBorder="false" applyAlignment="true" applyProtection="false">
      <alignment horizontal="general" vertical="center" textRotation="0" wrapText="false" indent="0" shrinkToFit="false"/>
      <protection locked="true" hidden="false"/>
    </xf>
    <xf numFmtId="164" fontId="9" fillId="0" borderId="1" xfId="0" applyFont="true" applyBorder="true" applyAlignment="true" applyProtection="false">
      <alignment horizontal="center" vertical="center" textRotation="90" wrapText="false" indent="0" shrinkToFit="false"/>
      <protection locked="true" hidden="false"/>
    </xf>
    <xf numFmtId="164" fontId="10" fillId="4" borderId="8" xfId="0" applyFont="true" applyBorder="true" applyAlignment="true" applyProtection="false">
      <alignment horizontal="left" vertical="center" textRotation="0" wrapText="true" indent="0" shrinkToFit="false"/>
      <protection locked="true" hidden="false"/>
    </xf>
    <xf numFmtId="164" fontId="10" fillId="2" borderId="9" xfId="0" applyFont="true" applyBorder="true" applyAlignment="true" applyProtection="false">
      <alignment horizontal="left" vertical="center" textRotation="0" wrapText="true" indent="0" shrinkToFit="false"/>
      <protection locked="true" hidden="false"/>
    </xf>
    <xf numFmtId="164" fontId="10" fillId="4" borderId="9" xfId="0" applyFont="true" applyBorder="true" applyAlignment="true" applyProtection="false">
      <alignment horizontal="left" vertical="center" textRotation="0" wrapText="true" indent="0" shrinkToFit="false"/>
      <protection locked="true" hidden="false"/>
    </xf>
    <xf numFmtId="164" fontId="10" fillId="4" borderId="3" xfId="0" applyFont="true" applyBorder="true" applyAlignment="true" applyProtection="false">
      <alignment horizontal="left" vertical="center" textRotation="0" wrapText="true" indent="0" shrinkToFit="false"/>
      <protection locked="true" hidden="false"/>
    </xf>
    <xf numFmtId="164" fontId="10" fillId="0" borderId="0" xfId="0" applyFont="true" applyBorder="false" applyAlignment="false" applyProtection="false">
      <alignment horizontal="general" vertical="bottom" textRotation="0" wrapText="false" indent="0" shrinkToFit="false"/>
      <protection locked="true" hidden="false"/>
    </xf>
    <xf numFmtId="164" fontId="12" fillId="2" borderId="10" xfId="0" applyFont="true" applyBorder="true" applyAlignment="true" applyProtection="false">
      <alignment horizontal="center" vertical="bottom" textRotation="0" wrapText="false" indent="0" shrinkToFit="false"/>
      <protection locked="true" hidden="false"/>
    </xf>
    <xf numFmtId="164" fontId="10" fillId="3" borderId="11" xfId="0" applyFont="true" applyBorder="true" applyAlignment="true" applyProtection="false">
      <alignment horizontal="center" vertical="center" textRotation="0" wrapText="true" indent="0" shrinkToFit="false"/>
      <protection locked="true" hidden="false"/>
    </xf>
    <xf numFmtId="164" fontId="10" fillId="0" borderId="12" xfId="0" applyFont="true" applyBorder="true" applyAlignment="true" applyProtection="false">
      <alignment horizontal="center" vertical="center" textRotation="0" wrapText="true" indent="0" shrinkToFit="false"/>
      <protection locked="true" hidden="false"/>
    </xf>
    <xf numFmtId="164" fontId="10" fillId="0" borderId="13"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center" vertical="center" textRotation="0" wrapText="true" indent="0" shrinkToFit="false"/>
      <protection locked="true" hidden="false"/>
    </xf>
    <xf numFmtId="164" fontId="12" fillId="2" borderId="11"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center" vertical="center" textRotation="0" wrapText="true" indent="0" shrinkToFit="false"/>
      <protection locked="true" hidden="false"/>
    </xf>
    <xf numFmtId="164" fontId="10" fillId="4" borderId="10" xfId="0" applyFont="true" applyBorder="true" applyAlignment="true" applyProtection="false">
      <alignment horizontal="right" vertical="center" textRotation="0" wrapText="true" indent="0" shrinkToFit="false"/>
      <protection locked="true" hidden="false"/>
    </xf>
    <xf numFmtId="164" fontId="10" fillId="0" borderId="1" xfId="0" applyFont="true" applyBorder="true" applyAlignment="true" applyProtection="false">
      <alignment horizontal="general" vertical="center" textRotation="0" wrapText="true" indent="0" shrinkToFit="false"/>
      <protection locked="true" hidden="false"/>
    </xf>
    <xf numFmtId="164" fontId="10" fillId="3" borderId="10" xfId="0" applyFont="true" applyBorder="true" applyAlignment="true" applyProtection="false">
      <alignment horizontal="center" vertical="center" textRotation="0" wrapText="true" indent="0" shrinkToFit="false"/>
      <protection locked="true" hidden="false"/>
    </xf>
    <xf numFmtId="164" fontId="10" fillId="0" borderId="10" xfId="0" applyFont="true" applyBorder="true" applyAlignment="true" applyProtection="false">
      <alignment horizontal="right"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true" indent="0" shrinkToFit="false"/>
      <protection locked="true" hidden="false"/>
    </xf>
    <xf numFmtId="164" fontId="10" fillId="0" borderId="1" xfId="0" applyFont="true" applyBorder="true" applyAlignment="true" applyProtection="false">
      <alignment horizontal="center" vertical="center" textRotation="0" wrapText="false" indent="0" shrinkToFit="false"/>
      <protection locked="true" hidden="false"/>
    </xf>
    <xf numFmtId="165" fontId="10" fillId="0" borderId="1" xfId="0" applyFont="true" applyBorder="true" applyAlignment="true" applyProtection="false">
      <alignment horizontal="center" vertical="center" textRotation="0" wrapText="true" indent="0" shrinkToFit="false"/>
      <protection locked="true" hidden="false"/>
    </xf>
    <xf numFmtId="164" fontId="10" fillId="3" borderId="3" xfId="0" applyFont="true" applyBorder="true" applyAlignment="true" applyProtection="false">
      <alignment horizontal="center" vertical="center" textRotation="0" wrapText="true" indent="0" shrinkToFit="false"/>
      <protection locked="true" hidden="false"/>
    </xf>
    <xf numFmtId="164" fontId="10" fillId="3" borderId="1" xfId="0" applyFont="true" applyBorder="true" applyAlignment="true" applyProtection="false">
      <alignment horizontal="center" vertical="center" textRotation="0" wrapText="false" indent="0" shrinkToFit="false"/>
      <protection locked="true" hidden="false"/>
    </xf>
    <xf numFmtId="164" fontId="12" fillId="0" borderId="10" xfId="0" applyFont="true" applyBorder="true" applyAlignment="true" applyProtection="false">
      <alignment horizontal="center" vertical="center" textRotation="0" wrapText="true" indent="0" shrinkToFit="false"/>
      <protection locked="true" hidden="false"/>
    </xf>
    <xf numFmtId="164" fontId="10" fillId="0" borderId="8" xfId="0" applyFont="true" applyBorder="true" applyAlignment="true" applyProtection="false">
      <alignment horizontal="center" vertical="center" textRotation="0" wrapText="false" indent="0" shrinkToFit="false"/>
      <protection locked="true" hidden="false"/>
    </xf>
    <xf numFmtId="164" fontId="10" fillId="0" borderId="12"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center" vertical="center" textRotation="0" wrapText="fals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4" fontId="9" fillId="0" borderId="6" xfId="0" applyFont="true" applyBorder="true" applyAlignment="true" applyProtection="false">
      <alignment horizontal="right" vertical="center" textRotation="90" wrapText="false" indent="0" shrinkToFit="false"/>
      <protection locked="true" hidden="false"/>
    </xf>
    <xf numFmtId="164" fontId="10" fillId="0" borderId="14"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12" fillId="2" borderId="1" xfId="0" applyFont="true" applyBorder="true" applyAlignment="true" applyProtection="false">
      <alignment horizontal="center" vertical="bottom" textRotation="0" wrapText="false" indent="0" shrinkToFit="false"/>
      <protection locked="true" hidden="false"/>
    </xf>
    <xf numFmtId="164" fontId="10" fillId="3" borderId="1" xfId="0" applyFont="true" applyBorder="true" applyAlignment="true" applyProtection="false">
      <alignment horizontal="center" vertical="bottom" textRotation="0" wrapText="false" indent="0" shrinkToFit="false"/>
      <protection locked="true" hidden="false"/>
    </xf>
    <xf numFmtId="164" fontId="10" fillId="3" borderId="8" xfId="0" applyFont="true" applyBorder="true" applyAlignment="true" applyProtection="true">
      <alignment horizontal="center" vertical="bottom" textRotation="0" wrapText="false" indent="0" shrinkToFit="false"/>
      <protection locked="false" hidden="false"/>
    </xf>
    <xf numFmtId="164" fontId="10" fillId="3" borderId="8" xfId="0" applyFont="true" applyBorder="true" applyAlignment="true" applyProtection="false">
      <alignment horizontal="center" vertical="bottom" textRotation="0" wrapText="false" indent="0" shrinkToFit="false"/>
      <protection locked="true" hidden="false"/>
    </xf>
    <xf numFmtId="164" fontId="12" fillId="4" borderId="1" xfId="0" applyFont="true" applyBorder="true" applyAlignment="true" applyProtection="false">
      <alignment horizontal="center" vertical="center" textRotation="0" wrapText="false" indent="0" shrinkToFit="false"/>
      <protection locked="true" hidden="false"/>
    </xf>
    <xf numFmtId="164" fontId="10" fillId="0" borderId="1" xfId="0" applyFont="true" applyBorder="true" applyAlignment="true" applyProtection="true">
      <alignment horizontal="right" vertical="center" textRotation="0" wrapText="true" indent="0" shrinkToFit="false"/>
      <protection locked="false" hidden="false"/>
    </xf>
    <xf numFmtId="164" fontId="7" fillId="0" borderId="1" xfId="20" applyFont="true" applyBorder="true" applyAlignment="true" applyProtection="true">
      <alignment horizontal="general" vertical="center" textRotation="0" wrapText="true" indent="0" shrinkToFit="false"/>
      <protection locked="true" hidden="false"/>
    </xf>
    <xf numFmtId="164" fontId="13" fillId="0" borderId="1" xfId="20" applyFont="true" applyBorder="true" applyAlignment="true" applyProtection="true">
      <alignment horizontal="general" vertical="bottom" textRotation="0" wrapText="false" indent="0" shrinkToFit="false"/>
      <protection locked="true" hidden="false"/>
    </xf>
    <xf numFmtId="164" fontId="7" fillId="0" borderId="1" xfId="20" applyFont="true" applyBorder="true" applyAlignment="true" applyProtection="true">
      <alignment horizontal="general" vertical="bottom" textRotation="0" wrapText="false" indent="0" shrinkToFit="false"/>
      <protection locked="true" hidden="false"/>
    </xf>
    <xf numFmtId="164" fontId="10" fillId="0" borderId="1" xfId="0" applyFont="true" applyBorder="true" applyAlignment="true" applyProtection="false">
      <alignment horizontal="right" vertical="center" textRotation="0" wrapText="false" indent="0" shrinkToFit="false"/>
      <protection locked="true" hidden="false"/>
    </xf>
    <xf numFmtId="164" fontId="10" fillId="0" borderId="1" xfId="0" applyFont="true" applyBorder="true" applyAlignment="false" applyProtection="false">
      <alignment horizontal="general" vertical="bottom" textRotation="0" wrapText="false" indent="0" shrinkToFit="false"/>
      <protection locked="true" hidden="false"/>
    </xf>
    <xf numFmtId="164" fontId="12" fillId="4" borderId="7"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13" fillId="0" borderId="0" xfId="20" applyFont="true" applyBorder="true" applyAlignment="true" applyProtection="true">
      <alignment horizontal="general" vertical="bottom" textRotation="0" wrapText="false" indent="0" shrinkToFit="false"/>
      <protection locked="true" hidden="false"/>
    </xf>
    <xf numFmtId="164" fontId="15" fillId="0" borderId="0" xfId="0" applyFont="true" applyBorder="false" applyAlignment="true" applyProtection="false">
      <alignment horizontal="left" vertical="center" textRotation="0" wrapText="false" indent="9" shrinkToFit="false"/>
      <protection locked="true" hidden="false"/>
    </xf>
    <xf numFmtId="164" fontId="15" fillId="0" borderId="0" xfId="0" applyFont="true" applyBorder="false" applyAlignment="true" applyProtection="true">
      <alignment horizontal="left" vertical="center" textRotation="0" wrapText="false" indent="9" shrinkToFit="false"/>
      <protection locked="false" hidden="false"/>
    </xf>
    <xf numFmtId="164" fontId="9" fillId="5" borderId="1" xfId="0" applyFont="true" applyBorder="true" applyAlignment="true" applyProtection="false">
      <alignment horizontal="center" vertical="center" textRotation="0" wrapText="false" indent="0" shrinkToFit="false"/>
      <protection locked="true" hidden="false"/>
    </xf>
    <xf numFmtId="164" fontId="9" fillId="5" borderId="5" xfId="0" applyFont="true" applyBorder="true" applyAlignment="true" applyProtection="false">
      <alignment horizontal="center" vertical="center" textRotation="90" wrapText="false" indent="0" shrinkToFit="false"/>
      <protection locked="true" hidden="false"/>
    </xf>
    <xf numFmtId="164" fontId="12" fillId="2" borderId="1" xfId="0" applyFont="true" applyBorder="true" applyAlignment="true" applyProtection="false">
      <alignment horizontal="center" vertical="center" textRotation="0" wrapText="true" indent="0" shrinkToFit="false"/>
      <protection locked="true" hidden="false"/>
    </xf>
    <xf numFmtId="164" fontId="10" fillId="0" borderId="8" xfId="0" applyFont="true" applyBorder="true" applyAlignment="true" applyProtection="false">
      <alignment horizontal="center" vertical="center" textRotation="0" wrapText="true" indent="0" shrinkToFit="false"/>
      <protection locked="true" hidden="false"/>
    </xf>
    <xf numFmtId="164" fontId="10" fillId="0" borderId="5" xfId="0" applyFont="true" applyBorder="true" applyAlignment="true" applyProtection="false">
      <alignment horizontal="center" vertical="center" textRotation="0" wrapText="true" indent="0" shrinkToFit="false"/>
      <protection locked="true" hidden="false"/>
    </xf>
    <xf numFmtId="164" fontId="10" fillId="3" borderId="11" xfId="0" applyFont="true" applyBorder="true" applyAlignment="true" applyProtection="false">
      <alignment horizontal="center" vertical="center" textRotation="0" wrapText="false" indent="0" shrinkToFit="false"/>
      <protection locked="true" hidden="false"/>
    </xf>
    <xf numFmtId="164" fontId="10" fillId="4" borderId="11" xfId="0" applyFont="true" applyBorder="true" applyAlignment="true" applyProtection="false">
      <alignment horizontal="right" vertical="bottom" textRotation="0" wrapText="false" indent="0" shrinkToFit="false"/>
      <protection locked="true" hidden="false"/>
    </xf>
    <xf numFmtId="164" fontId="10" fillId="0" borderId="10" xfId="0" applyFont="true" applyBorder="true" applyAlignment="true" applyProtection="false">
      <alignment horizontal="center" vertical="center" textRotation="0" wrapText="false" indent="0" shrinkToFit="false"/>
      <protection locked="true" hidden="false"/>
    </xf>
    <xf numFmtId="164" fontId="12" fillId="2" borderId="11" xfId="0" applyFont="true" applyBorder="true" applyAlignment="true" applyProtection="false">
      <alignment horizontal="center" vertical="center" textRotation="0" wrapText="true" indent="0" shrinkToFit="false"/>
      <protection locked="true" hidden="false"/>
    </xf>
    <xf numFmtId="164" fontId="10" fillId="4" borderId="11" xfId="0" applyFont="true" applyBorder="true" applyAlignment="true" applyProtection="false">
      <alignment horizontal="right" vertical="center" textRotation="0" wrapText="true" indent="0" shrinkToFit="false"/>
      <protection locked="true" hidden="false"/>
    </xf>
    <xf numFmtId="164" fontId="10" fillId="0" borderId="13" xfId="0" applyFont="true" applyBorder="true" applyAlignment="true" applyProtection="false">
      <alignment horizontal="general" vertical="center" textRotation="0" wrapText="true" indent="0" shrinkToFit="false"/>
      <protection locked="true" hidden="false"/>
    </xf>
    <xf numFmtId="164" fontId="10" fillId="0" borderId="10" xfId="0" applyFont="true" applyBorder="true" applyAlignment="true" applyProtection="false">
      <alignment horizontal="general" vertical="center" textRotation="0" wrapText="tru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9" fillId="5" borderId="11" xfId="0" applyFont="true" applyBorder="true" applyAlignment="true" applyProtection="false">
      <alignment horizontal="center" vertical="center" textRotation="90" wrapText="false" indent="0" shrinkToFit="false"/>
      <protection locked="true" hidden="false"/>
    </xf>
    <xf numFmtId="164" fontId="12" fillId="2" borderId="1" xfId="0" applyFont="true" applyBorder="true" applyAlignment="true" applyProtection="false">
      <alignment horizontal="center" vertical="center" textRotation="0" wrapText="false" indent="0" shrinkToFit="false"/>
      <protection locked="true" hidden="false"/>
    </xf>
    <xf numFmtId="164" fontId="10" fillId="3" borderId="1" xfId="0" applyFont="true" applyBorder="true" applyAlignment="true" applyProtection="false">
      <alignment horizontal="right" vertical="bottom" textRotation="0" wrapText="false" indent="0" shrinkToFit="false"/>
      <protection locked="true" hidden="false"/>
    </xf>
    <xf numFmtId="164" fontId="10" fillId="4"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10" fillId="4" borderId="1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true" applyProtection="false">
      <alignment horizontal="center" vertical="center" textRotation="90" wrapText="false" indent="0" shrinkToFit="false"/>
      <protection locked="true" hidden="false"/>
    </xf>
    <xf numFmtId="164" fontId="9" fillId="6" borderId="1" xfId="0" applyFont="true" applyBorder="true" applyAlignment="true" applyProtection="false">
      <alignment horizontal="center" vertical="center" textRotation="0" wrapText="false" indent="0" shrinkToFit="false"/>
      <protection locked="true" hidden="false"/>
    </xf>
    <xf numFmtId="164" fontId="9" fillId="6" borderId="1" xfId="0" applyFont="true" applyBorder="true" applyAlignment="true" applyProtection="false">
      <alignment horizontal="center" vertical="center" textRotation="90" wrapText="false" indent="0" shrinkToFit="false"/>
      <protection locked="true" hidden="false"/>
    </xf>
    <xf numFmtId="164" fontId="9" fillId="6" borderId="14" xfId="0" applyFont="true" applyBorder="true" applyAlignment="true" applyProtection="false">
      <alignment horizontal="center" vertical="center" textRotation="90" wrapText="false" indent="0" shrinkToFit="false"/>
      <protection locked="true" hidden="false"/>
    </xf>
    <xf numFmtId="164" fontId="10" fillId="2" borderId="11" xfId="0" applyFont="true" applyBorder="true" applyAlignment="true" applyProtection="false">
      <alignment horizontal="center" vertical="center" textRotation="0" wrapText="true" indent="0" shrinkToFit="false"/>
      <protection locked="true" hidden="false"/>
    </xf>
    <xf numFmtId="164" fontId="12" fillId="3" borderId="8" xfId="0" applyFont="true" applyBorder="true" applyAlignment="true" applyProtection="false">
      <alignment horizontal="center" vertical="center" textRotation="0" wrapText="true" indent="0" shrinkToFit="false"/>
      <protection locked="true" hidden="false"/>
    </xf>
    <xf numFmtId="164" fontId="12" fillId="7" borderId="8" xfId="0" applyFont="true" applyBorder="true" applyAlignment="true" applyProtection="false">
      <alignment horizontal="center" vertical="center" textRotation="0" wrapText="true" indent="0" shrinkToFit="false"/>
      <protection locked="true" hidden="false"/>
    </xf>
    <xf numFmtId="164" fontId="10" fillId="0" borderId="15" xfId="0" applyFont="true" applyBorder="true" applyAlignment="true" applyProtection="false">
      <alignment horizontal="general" vertical="center" textRotation="0" wrapText="true" indent="0" shrinkToFit="false"/>
      <protection locked="true" hidden="false"/>
    </xf>
    <xf numFmtId="164" fontId="10" fillId="3" borderId="8" xfId="0" applyFont="true" applyBorder="true" applyAlignment="true" applyProtection="false">
      <alignment horizontal="center" vertical="center" textRotation="0" wrapText="true" indent="0" shrinkToFit="false"/>
      <protection locked="true" hidden="false"/>
    </xf>
    <xf numFmtId="164" fontId="10" fillId="3" borderId="14" xfId="0" applyFont="true" applyBorder="true" applyAlignment="true" applyProtection="false">
      <alignment horizontal="center" vertical="center" textRotation="0" wrapText="true" indent="0" shrinkToFit="false"/>
      <protection locked="true" hidden="false"/>
    </xf>
    <xf numFmtId="164" fontId="10" fillId="3" borderId="4"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bottom" textRotation="0" wrapText="false" indent="0" shrinkToFit="false"/>
      <protection locked="true" hidden="false"/>
    </xf>
    <xf numFmtId="164" fontId="0" fillId="7" borderId="8" xfId="0" applyFont="true" applyBorder="true" applyAlignment="true" applyProtection="false">
      <alignment horizontal="center" vertical="bottom" textRotation="0" wrapText="false" indent="0" shrinkToFit="false"/>
      <protection locked="true" hidden="false"/>
    </xf>
    <xf numFmtId="164" fontId="0" fillId="7" borderId="12" xfId="0" applyFont="true" applyBorder="true" applyAlignment="true" applyProtection="false">
      <alignment horizontal="center" vertical="bottom" textRotation="0" wrapText="false" indent="0" shrinkToFit="false"/>
      <protection locked="true" hidden="false"/>
    </xf>
    <xf numFmtId="164" fontId="10" fillId="7" borderId="14" xfId="0" applyFont="true" applyBorder="true" applyAlignment="true" applyProtection="false">
      <alignment horizontal="center" vertical="center" textRotation="0" wrapText="true" indent="0" shrinkToFit="false"/>
      <protection locked="true" hidden="false"/>
    </xf>
    <xf numFmtId="164" fontId="10" fillId="3" borderId="6" xfId="0" applyFont="true" applyBorder="true" applyAlignment="true" applyProtection="false">
      <alignment horizontal="center" vertical="center" textRotation="0" wrapText="true" indent="0" shrinkToFit="false"/>
      <protection locked="true" hidden="false"/>
    </xf>
    <xf numFmtId="164" fontId="10" fillId="3" borderId="0" xfId="0" applyFont="true" applyBorder="true" applyAlignment="true" applyProtection="false">
      <alignment horizontal="center" vertical="center" textRotation="0" wrapText="true" indent="0" shrinkToFit="false"/>
      <protection locked="true" hidden="false"/>
    </xf>
    <xf numFmtId="164" fontId="10" fillId="3" borderId="13" xfId="0" applyFont="true" applyBorder="true" applyAlignment="true" applyProtection="false">
      <alignment horizontal="center" vertical="center" textRotation="0" wrapText="true" indent="0" shrinkToFit="false"/>
      <protection locked="true" hidden="false"/>
    </xf>
    <xf numFmtId="164" fontId="10" fillId="3" borderId="7" xfId="0" applyFont="true" applyBorder="true" applyAlignment="true" applyProtection="false">
      <alignment horizontal="center" vertical="center" textRotation="0" wrapText="true" indent="0" shrinkToFit="false"/>
      <protection locked="true" hidden="false"/>
    </xf>
    <xf numFmtId="164" fontId="10" fillId="3" borderId="15" xfId="0" applyFont="true" applyBorder="true" applyAlignment="true" applyProtection="false">
      <alignment horizontal="center" vertical="center" textRotation="0" wrapText="true" indent="0" shrinkToFit="false"/>
      <protection locked="true" hidden="false"/>
    </xf>
    <xf numFmtId="164" fontId="10" fillId="7" borderId="7" xfId="0" applyFont="true" applyBorder="true" applyAlignment="true" applyProtection="false">
      <alignment horizontal="center" vertical="center" textRotation="0" wrapText="true" indent="0" shrinkToFit="false"/>
      <protection locked="true" hidden="false"/>
    </xf>
    <xf numFmtId="164" fontId="10" fillId="7" borderId="15" xfId="0" applyFont="true" applyBorder="true" applyAlignment="true" applyProtection="false">
      <alignment horizontal="center" vertical="center" textRotation="0" wrapText="true" indent="0" shrinkToFit="false"/>
      <protection locked="true" hidden="false"/>
    </xf>
    <xf numFmtId="164" fontId="10" fillId="7" borderId="10" xfId="0" applyFont="true" applyBorder="true" applyAlignment="true" applyProtection="false">
      <alignment horizontal="center" vertical="center" textRotation="0" wrapText="true" indent="0" shrinkToFit="false"/>
      <protection locked="true" hidden="false"/>
    </xf>
    <xf numFmtId="164" fontId="10" fillId="7" borderId="6" xfId="0" applyFont="true" applyBorder="true" applyAlignment="true" applyProtection="false">
      <alignment horizontal="center" vertical="center" textRotation="0" wrapText="true" indent="0" shrinkToFit="false"/>
      <protection locked="true" hidden="false"/>
    </xf>
    <xf numFmtId="164" fontId="10" fillId="7" borderId="0" xfId="0" applyFont="true" applyBorder="true" applyAlignment="true" applyProtection="false">
      <alignment horizontal="center" vertical="center" textRotation="0" wrapText="true" indent="0" shrinkToFit="false"/>
      <protection locked="true" hidden="false"/>
    </xf>
    <xf numFmtId="164" fontId="10" fillId="7" borderId="13" xfId="0" applyFont="true" applyBorder="true" applyAlignment="true" applyProtection="false">
      <alignment horizontal="center" vertical="center" textRotation="0" wrapText="true" indent="0" shrinkToFit="false"/>
      <protection locked="true" hidden="false"/>
    </xf>
    <xf numFmtId="164" fontId="10" fillId="4" borderId="15" xfId="0" applyFont="true" applyBorder="true" applyAlignment="true" applyProtection="false">
      <alignment horizontal="right" vertical="center" textRotation="0" wrapText="true" indent="0" shrinkToFit="false"/>
      <protection locked="true" hidden="false"/>
    </xf>
    <xf numFmtId="164" fontId="10" fillId="0" borderId="2" xfId="0" applyFont="true" applyBorder="true" applyAlignment="true" applyProtection="false">
      <alignment horizontal="center" vertical="center" textRotation="0" wrapText="true" indent="0" shrinkToFit="false"/>
      <protection locked="true" hidden="false"/>
    </xf>
    <xf numFmtId="166" fontId="10" fillId="0" borderId="16" xfId="0" applyFont="true" applyBorder="true" applyAlignment="true" applyProtection="false">
      <alignment horizontal="general" vertical="center" textRotation="0" wrapText="true" indent="0" shrinkToFit="false"/>
      <protection locked="true" hidden="false"/>
    </xf>
    <xf numFmtId="166" fontId="10" fillId="0" borderId="11" xfId="0" applyFont="true" applyBorder="true" applyAlignment="true" applyProtection="false">
      <alignment horizontal="general" vertical="center" textRotation="0" wrapText="true" indent="0" shrinkToFit="false"/>
      <protection locked="true" hidden="false"/>
    </xf>
    <xf numFmtId="166" fontId="10" fillId="0" borderId="2" xfId="0" applyFont="true" applyBorder="true" applyAlignment="true" applyProtection="false">
      <alignment horizontal="general" vertical="center" textRotation="0" wrapText="true" indent="0" shrinkToFit="false"/>
      <protection locked="true" hidden="false"/>
    </xf>
    <xf numFmtId="164" fontId="10" fillId="0" borderId="16" xfId="0" applyFont="true" applyBorder="true" applyAlignment="true" applyProtection="false">
      <alignment horizontal="center" vertical="center" textRotation="0" wrapText="true" indent="0" shrinkToFit="false"/>
      <protection locked="true" hidden="false"/>
    </xf>
    <xf numFmtId="166" fontId="10" fillId="0" borderId="7" xfId="0" applyFont="true" applyBorder="true" applyAlignment="true" applyProtection="false">
      <alignment horizontal="general" vertical="center" textRotation="0" wrapText="true" indent="0" shrinkToFit="false"/>
      <protection locked="true" hidden="false"/>
    </xf>
    <xf numFmtId="166" fontId="10" fillId="0" borderId="15" xfId="0" applyFont="true" applyBorder="true" applyAlignment="true" applyProtection="false">
      <alignment horizontal="general" vertical="center" textRotation="0" wrapText="true" indent="0" shrinkToFit="false"/>
      <protection locked="true" hidden="false"/>
    </xf>
    <xf numFmtId="164" fontId="10" fillId="0" borderId="15" xfId="0" applyFont="true" applyBorder="true" applyAlignment="true" applyProtection="false">
      <alignment horizontal="center" vertical="center" textRotation="0" wrapText="true" indent="0" shrinkToFit="false"/>
      <protection locked="true" hidden="false"/>
    </xf>
    <xf numFmtId="164" fontId="10" fillId="0" borderId="11" xfId="0" applyFont="true" applyBorder="true" applyAlignment="true" applyProtection="false">
      <alignment horizontal="center" vertical="center" textRotation="0" wrapText="true" indent="0" shrinkToFit="false"/>
      <protection locked="true" hidden="false"/>
    </xf>
    <xf numFmtId="164" fontId="10" fillId="0" borderId="0" xfId="0" applyFont="true" applyBorder="true" applyAlignment="true" applyProtection="false">
      <alignment horizontal="right" vertical="center" textRotation="0" wrapText="true" indent="0" shrinkToFit="false"/>
      <protection locked="true" hidden="false"/>
    </xf>
    <xf numFmtId="166" fontId="10" fillId="0" borderId="0" xfId="0" applyFont="true" applyBorder="true" applyAlignment="true" applyProtection="false">
      <alignment horizontal="general" vertical="center" textRotation="0" wrapText="true" indent="0" shrinkToFit="false"/>
      <protection locked="true" hidden="false"/>
    </xf>
    <xf numFmtId="164" fontId="12" fillId="3" borderId="11" xfId="0" applyFont="true" applyBorder="true" applyAlignment="true" applyProtection="false">
      <alignment horizontal="center" vertical="center" textRotation="0" wrapText="true" indent="0" shrinkToFit="false"/>
      <protection locked="true" hidden="false"/>
    </xf>
    <xf numFmtId="164" fontId="12" fillId="3" borderId="10" xfId="0" applyFont="true" applyBorder="true" applyAlignment="true" applyProtection="false">
      <alignment horizontal="center" vertical="center" textRotation="0" wrapText="true" indent="0" shrinkToFit="false"/>
      <protection locked="true" hidden="false"/>
    </xf>
    <xf numFmtId="164" fontId="12" fillId="0" borderId="1" xfId="0" applyFont="true" applyBorder="true" applyAlignment="true" applyProtection="false">
      <alignment horizontal="center" vertical="center" textRotation="0" wrapText="tru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7" borderId="8" xfId="0" applyFont="true" applyBorder="true" applyAlignment="true" applyProtection="false">
      <alignment horizontal="center" vertical="center" textRotation="0" wrapText="false" indent="0" shrinkToFit="false"/>
      <protection locked="true" hidden="false"/>
    </xf>
    <xf numFmtId="164" fontId="0" fillId="7" borderId="12" xfId="0" applyFont="true" applyBorder="true" applyAlignment="true" applyProtection="false">
      <alignment horizontal="center" vertical="center" textRotation="0" wrapText="false" indent="0" shrinkToFit="false"/>
      <protection locked="true" hidden="false"/>
    </xf>
    <xf numFmtId="164" fontId="10" fillId="0" borderId="0" xfId="0" applyFont="true" applyBorder="true" applyAlignment="true" applyProtection="false">
      <alignment horizontal="center" vertical="center" textRotation="0" wrapText="true" indent="0" shrinkToFit="false"/>
      <protection locked="true" hidden="false"/>
    </xf>
    <xf numFmtId="164" fontId="12" fillId="2" borderId="11" xfId="0" applyFont="true" applyBorder="true" applyAlignment="true" applyProtection="false">
      <alignment horizontal="center" vertical="center" textRotation="0" wrapText="false" indent="0" shrinkToFit="false"/>
      <protection locked="true" hidden="false"/>
    </xf>
    <xf numFmtId="164" fontId="12" fillId="8" borderId="16"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8" fillId="0" borderId="0" xfId="21" applyFont="true" applyBorder="true" applyAlignment="true" applyProtection="false">
      <alignment horizontal="center" vertical="bottom" textRotation="0" wrapText="false" indent="0" shrinkToFit="false"/>
      <protection locked="true" hidden="false"/>
    </xf>
    <xf numFmtId="164" fontId="18" fillId="0" borderId="0" xfId="21" applyFont="true" applyBorder="true" applyAlignment="true" applyProtection="false">
      <alignment horizontal="center" vertical="center" textRotation="0" wrapText="false" indent="0" shrinkToFit="false"/>
      <protection locked="true" hidden="false"/>
    </xf>
    <xf numFmtId="166" fontId="18" fillId="0" borderId="0" xfId="21" applyFont="true" applyBorder="true" applyAlignment="true" applyProtection="false">
      <alignment horizontal="center" vertical="center" textRotation="0" wrapText="false" indent="0" shrinkToFit="false"/>
      <protection locked="true" hidden="false"/>
    </xf>
    <xf numFmtId="166" fontId="18" fillId="0" borderId="0" xfId="21" applyFont="true" applyBorder="true" applyAlignment="true" applyProtection="false">
      <alignment horizontal="center" vertical="bottom" textRotation="0" wrapText="false" indent="0" shrinkToFit="false"/>
      <protection locked="true" hidden="false"/>
    </xf>
    <xf numFmtId="166" fontId="18" fillId="0" borderId="0" xfId="21" applyFont="true" applyBorder="true" applyAlignment="true" applyProtection="false">
      <alignment horizontal="center" vertical="center" textRotation="0" wrapText="true" indent="0" shrinkToFit="false"/>
      <protection locked="true" hidden="false"/>
    </xf>
    <xf numFmtId="164" fontId="18" fillId="0" borderId="0" xfId="21" applyFont="true" applyBorder="false" applyAlignment="true" applyProtection="false">
      <alignment horizontal="center" vertical="bottom" textRotation="0" wrapText="false" indent="0" shrinkToFit="false"/>
      <protection locked="true" hidden="false"/>
    </xf>
    <xf numFmtId="167" fontId="18" fillId="0" borderId="0" xfId="21" applyFont="true" applyBorder="true" applyAlignment="true" applyProtection="false">
      <alignment horizontal="center" vertical="bottom" textRotation="0" wrapText="false" indent="0" shrinkToFit="false"/>
      <protection locked="true" hidden="false"/>
    </xf>
    <xf numFmtId="164" fontId="19" fillId="0" borderId="0" xfId="21" applyFont="true" applyBorder="true" applyAlignment="true" applyProtection="false">
      <alignment horizontal="center" vertical="bottom" textRotation="0" wrapText="false" indent="0" shrinkToFit="false"/>
      <protection locked="true" hidden="false"/>
    </xf>
    <xf numFmtId="166" fontId="19" fillId="0" borderId="0" xfId="21" applyFont="true" applyBorder="true" applyAlignment="true" applyProtection="false">
      <alignment horizontal="center" vertical="center" textRotation="0" wrapText="true" indent="0" shrinkToFit="false"/>
      <protection locked="true" hidden="false"/>
    </xf>
    <xf numFmtId="164" fontId="19" fillId="0" borderId="0" xfId="21" applyFont="true" applyBorder="false" applyAlignment="true" applyProtection="false">
      <alignment horizontal="center" vertical="bottom" textRotation="0" wrapText="false" indent="0" shrinkToFit="false"/>
      <protection locked="true" hidden="false"/>
    </xf>
    <xf numFmtId="167" fontId="19" fillId="0" borderId="0" xfId="21" applyFont="true" applyBorder="true" applyAlignment="true" applyProtection="false">
      <alignment horizontal="center" vertical="bottom" textRotation="0" wrapText="false" indent="0" shrinkToFit="false"/>
      <protection locked="true" hidden="false"/>
    </xf>
    <xf numFmtId="166" fontId="19" fillId="0" borderId="0" xfId="21" applyFont="true" applyBorder="true" applyAlignment="true" applyProtection="false">
      <alignment horizontal="center" vertical="bottom" textRotation="0" wrapText="false" indent="0" shrinkToFit="false"/>
      <protection locked="true" hidden="false"/>
    </xf>
    <xf numFmtId="166" fontId="18" fillId="9" borderId="0" xfId="21" applyFont="true" applyBorder="true" applyAlignment="true" applyProtection="false">
      <alignment horizontal="center" vertical="center" textRotation="0" wrapText="true" indent="0" shrinkToFit="false"/>
      <protection locked="true" hidden="false"/>
    </xf>
    <xf numFmtId="166" fontId="18" fillId="0" borderId="0" xfId="21" applyFont="true" applyBorder="false" applyAlignment="true" applyProtection="false">
      <alignment horizontal="center" vertical="bottom" textRotation="0" wrapText="false" indent="0" shrinkToFit="false"/>
      <protection locked="true" hidden="false"/>
    </xf>
    <xf numFmtId="166" fontId="18" fillId="9" borderId="0" xfId="21" applyFont="true" applyBorder="false" applyAlignment="true" applyProtection="false">
      <alignment horizontal="center" vertical="bottom" textRotation="0" wrapText="false" indent="0" shrinkToFit="false"/>
      <protection locked="true" hidden="false"/>
    </xf>
    <xf numFmtId="164" fontId="20" fillId="0" borderId="0" xfId="21" applyFont="true" applyBorder="true" applyAlignment="true" applyProtection="false">
      <alignment horizontal="center" vertical="bottom" textRotation="0" wrapText="false" indent="0" shrinkToFit="false"/>
      <protection locked="true" hidden="false"/>
    </xf>
    <xf numFmtId="166" fontId="20" fillId="0" borderId="0" xfId="21" applyFont="true" applyBorder="false" applyAlignment="true" applyProtection="false">
      <alignment horizontal="center" vertical="bottom" textRotation="0" wrapText="false" indent="0" shrinkToFit="false"/>
      <protection locked="true" hidden="false"/>
    </xf>
    <xf numFmtId="166" fontId="20" fillId="0" borderId="0" xfId="21" applyFont="true" applyBorder="true" applyAlignment="true" applyProtection="false">
      <alignment horizontal="center" vertical="bottom" textRotation="0" wrapText="false" indent="0" shrinkToFit="false"/>
      <protection locked="true" hidden="false"/>
    </xf>
    <xf numFmtId="164" fontId="20" fillId="0" borderId="0" xfId="21" applyFont="true" applyBorder="true" applyAlignment="true" applyProtection="false">
      <alignment horizontal="center" vertical="center" textRotation="0" wrapText="false" indent="0" shrinkToFit="false"/>
      <protection locked="true" hidden="false"/>
    </xf>
    <xf numFmtId="164" fontId="20" fillId="0" borderId="0" xfId="21" applyFont="true" applyBorder="false" applyAlignment="true" applyProtection="false">
      <alignment horizontal="center" vertical="bottom" textRotation="0" wrapText="false" indent="0" shrinkToFit="false"/>
      <protection locked="true" hidden="false"/>
    </xf>
    <xf numFmtId="167" fontId="20" fillId="0" borderId="0" xfId="21" applyFont="true" applyBorder="true" applyAlignment="true" applyProtection="false">
      <alignment horizontal="center" vertical="bottom" textRotation="0" wrapText="false" indent="0" shrinkToFit="false"/>
      <protection locked="true" hidden="false"/>
    </xf>
    <xf numFmtId="166" fontId="20" fillId="0" borderId="0" xfId="21" applyFont="true" applyBorder="true" applyAlignment="true" applyProtection="false">
      <alignment horizontal="center" vertical="center" textRotation="0" wrapText="true" indent="0" shrinkToFit="false"/>
      <protection locked="true" hidden="false"/>
    </xf>
    <xf numFmtId="164" fontId="18" fillId="9" borderId="0" xfId="21" applyFont="true" applyBorder="tru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general" vertical="center" textRotation="0" wrapText="false" indent="0" shrinkToFit="false"/>
      <protection locked="true" hidden="false"/>
    </xf>
    <xf numFmtId="164" fontId="27" fillId="0" borderId="0" xfId="0" applyFont="true" applyBorder="false" applyAlignment="true" applyProtection="false">
      <alignment horizontal="left" vertical="center" textRotation="0" wrapText="false" indent="9" shrinkToFit="false"/>
      <protection locked="true" hidden="false"/>
    </xf>
    <xf numFmtId="164" fontId="26" fillId="0" borderId="0" xfId="0" applyFont="true" applyBorder="false" applyAlignment="true" applyProtection="false">
      <alignment horizontal="left" vertical="center" textRotation="0" wrapText="false" indent="9"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Standard 2" xfId="21"/>
    <cellStyle name="*unknown*" xfId="20" builtinId="8"/>
  </cellStyles>
  <colors>
    <indexedColors>
      <rgbColor rgb="FF000000"/>
      <rgbColor rgb="FFEDEDED"/>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5B9BD5"/>
      <rgbColor rgb="FF993366"/>
      <rgbColor rgb="FFFFF2CC"/>
      <rgbColor rgb="FFE7E6E6"/>
      <rgbColor rgb="FF660066"/>
      <rgbColor rgb="FFFF8080"/>
      <rgbColor rgb="FF0563C1"/>
      <rgbColor rgb="FFD9D9D9"/>
      <rgbColor rgb="FF000080"/>
      <rgbColor rgb="FFFF00FF"/>
      <rgbColor rgb="FFFFFF00"/>
      <rgbColor rgb="FF00FFFF"/>
      <rgbColor rgb="FF800080"/>
      <rgbColor rgb="FF800000"/>
      <rgbColor rgb="FF008080"/>
      <rgbColor rgb="FF0000FF"/>
      <rgbColor rgb="FF00CCFF"/>
      <rgbColor rgb="FFCCFFFF"/>
      <rgbColor rgb="FFC5E0B4"/>
      <rgbColor rgb="FFFFE699"/>
      <rgbColor rgb="FFC9C9C9"/>
      <rgbColor rgb="FFFF99CC"/>
      <rgbColor rgb="FFCC99FF"/>
      <rgbColor rgb="FFF8CBAD"/>
      <rgbColor rgb="FF3366FF"/>
      <rgbColor rgb="FF33CCCC"/>
      <rgbColor rgb="FF99CC00"/>
      <rgbColor rgb="FFFFCC00"/>
      <rgbColor rgb="FFFF9900"/>
      <rgbColor rgb="FFED7D31"/>
      <rgbColor rgb="FF595959"/>
      <rgbColor rgb="FFA5A5A5"/>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externalLink" Target="externalLinks/externalLink1.xml"/><Relationship Id="rId14" Type="http://schemas.openxmlformats.org/officeDocument/2006/relationships/sharedStrings" Target="sharedStrings.xml"/>
</Relationships>
</file>

<file path=xl/charts/chart1.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34:1</a:t>
            </a:r>
          </a:p>
        </c:rich>
      </c:tx>
      <c:overlay val="0"/>
      <c:spPr>
        <a:noFill/>
        <a:ln w="0">
          <a:noFill/>
        </a:ln>
      </c:spPr>
    </c:title>
    <c:autoTitleDeleted val="0"/>
    <c:plotArea>
      <c:barChart>
        <c:barDir val="col"/>
        <c:grouping val="clustered"/>
        <c:varyColors val="0"/>
        <c:ser>
          <c:idx val="0"/>
          <c:order val="0"/>
          <c:tx>
            <c:strRef>
              <c:f>QTOF_Final!$C$267</c:f>
              <c:strCache>
                <c:ptCount val="1"/>
                <c:pt idx="0">
                  <c:v>Average Cer 34:1</c:v>
                </c:pt>
              </c:strCache>
            </c:strRef>
          </c:tx>
          <c:spPr>
            <a:solidFill>
              <a:srgbClr val="5b9bd5"/>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errBars>
            <c:errDir val="y"/>
            <c:errBarType val="both"/>
            <c:errValType val="cust"/>
            <c:noEndCap val="0"/>
            <c:plus>
              <c:numRef>
                <c:f>QTOF_Final!$D$268:$D$273</c:f>
                <c:numCache>
                  <c:formatCode>General</c:formatCode>
                  <c:ptCount val="6"/>
                  <c:pt idx="0">
                    <c:v>0.00577170750005117</c:v>
                  </c:pt>
                  <c:pt idx="1">
                    <c:v>0.00522769139646398</c:v>
                  </c:pt>
                  <c:pt idx="2">
                    <c:v>0.00456319653741155</c:v>
                  </c:pt>
                  <c:pt idx="3">
                    <c:v>0.0085958503787654</c:v>
                  </c:pt>
                  <c:pt idx="4">
                    <c:v>0.00788838817176126</c:v>
                  </c:pt>
                </c:numCache>
              </c:numRef>
            </c:plus>
            <c:minus>
              <c:numRef>
                <c:f>QTOF_Final!$D$268:$D$273</c:f>
                <c:numCache>
                  <c:formatCode>General</c:formatCode>
                  <c:ptCount val="6"/>
                  <c:pt idx="0">
                    <c:v>0.00577170750005117</c:v>
                  </c:pt>
                  <c:pt idx="1">
                    <c:v>0.00522769139646398</c:v>
                  </c:pt>
                  <c:pt idx="2">
                    <c:v>0.00456319653741155</c:v>
                  </c:pt>
                  <c:pt idx="3">
                    <c:v>0.0085958503787654</c:v>
                  </c:pt>
                  <c:pt idx="4">
                    <c:v>0.00788838817176126</c:v>
                  </c:pt>
                </c:numCache>
              </c:numRef>
            </c:minus>
            <c:spPr>
              <a:ln w="9360">
                <a:solidFill>
                  <a:srgbClr val="595959"/>
                </a:solidFill>
                <a:round/>
              </a:ln>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QTOF_Final!$C$268:$C$273</c:f>
              <c:numCache>
                <c:formatCode>General</c:formatCode>
                <c:ptCount val="6"/>
                <c:pt idx="0">
                  <c:v>0.192892683849443</c:v>
                </c:pt>
                <c:pt idx="1">
                  <c:v>0.173060147354988</c:v>
                </c:pt>
                <c:pt idx="2">
                  <c:v>0.115774878623464</c:v>
                </c:pt>
                <c:pt idx="3">
                  <c:v>0.222109578163094</c:v>
                </c:pt>
                <c:pt idx="4">
                  <c:v>0.1890727089796</c:v>
                </c:pt>
                <c:pt idx="5">
                  <c:v>0.175959321997747</c:v>
                </c:pt>
              </c:numCache>
            </c:numRef>
          </c:val>
        </c:ser>
        <c:gapWidth val="219"/>
        <c:overlap val="-27"/>
        <c:axId val="81878419"/>
        <c:axId val="32317379"/>
      </c:barChart>
      <c:catAx>
        <c:axId val="81878419"/>
        <c:scaling>
          <c:orientation val="minMax"/>
        </c:scaling>
        <c:delete val="0"/>
        <c:axPos val="b"/>
        <c:numFmt formatCode="General" sourceLinked="0"/>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32317379"/>
        <c:crosses val="autoZero"/>
        <c:auto val="1"/>
        <c:lblAlgn val="ctr"/>
        <c:lblOffset val="100"/>
        <c:noMultiLvlLbl val="0"/>
      </c:catAx>
      <c:valAx>
        <c:axId val="32317379"/>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81878419"/>
        <c:crosses val="autoZero"/>
        <c:crossBetween val="between"/>
        <c:majorUnit val="0.05"/>
      </c:valAx>
      <c:spPr>
        <a:noFill/>
        <a:ln w="0">
          <a:noFill/>
        </a:ln>
      </c:spPr>
    </c:plotArea>
    <c:plotVisOnly val="1"/>
    <c:dispBlanksAs val="gap"/>
  </c:chart>
  <c:spPr>
    <a:solidFill>
      <a:srgbClr val="ffffff"/>
    </a:solidFill>
    <a:ln w="9360">
      <a:solidFill>
        <a:srgbClr val="d9d9d9"/>
      </a:solidFill>
      <a:round/>
    </a:ln>
  </c:spPr>
</c:chartSpace>
</file>

<file path=xl/charts/chart10.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poly"/>
            <c:order val="2"/>
            <c:forward val="0"/>
            <c:backward val="0"/>
            <c:dispRSqr val="1"/>
            <c:dispEq val="1"/>
          </c:trendline>
          <c:xVal>
            <c:numRef>
              <c:f>QTOF_Final!$V$26:$V$31</c:f>
              <c:numCache>
                <c:formatCode>General</c:formatCode>
                <c:ptCount val="6"/>
                <c:pt idx="0">
                  <c:v>20</c:v>
                </c:pt>
                <c:pt idx="1">
                  <c:v>10</c:v>
                </c:pt>
                <c:pt idx="2">
                  <c:v>1</c:v>
                </c:pt>
                <c:pt idx="3">
                  <c:v>0.2</c:v>
                </c:pt>
                <c:pt idx="4">
                  <c:v>0.1</c:v>
                </c:pt>
                <c:pt idx="5">
                  <c:v>0.08</c:v>
                </c:pt>
              </c:numCache>
            </c:numRef>
          </c:xVal>
          <c:yVal>
            <c:numRef>
              <c:f>QTOF_Final!$S$26:$S$31</c:f>
              <c:numCache>
                <c:formatCode>General</c:formatCode>
                <c:ptCount val="6"/>
                <c:pt idx="0">
                  <c:v>51340.395</c:v>
                </c:pt>
                <c:pt idx="1">
                  <c:v>33660.035</c:v>
                </c:pt>
                <c:pt idx="2">
                  <c:v>2876.929</c:v>
                </c:pt>
                <c:pt idx="3">
                  <c:v>555.399</c:v>
                </c:pt>
                <c:pt idx="4">
                  <c:v>248.525</c:v>
                </c:pt>
                <c:pt idx="5">
                  <c:v>200.671</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poly"/>
            <c:order val="2"/>
            <c:forward val="0"/>
            <c:backward val="0"/>
            <c:dispRSqr val="1"/>
            <c:dispEq val="1"/>
          </c:trendline>
          <c:xVal>
            <c:numRef>
              <c:f>QTOF_Final!$V$32:$V$37</c:f>
              <c:numCache>
                <c:formatCode>General</c:formatCode>
                <c:ptCount val="6"/>
                <c:pt idx="0">
                  <c:v>20</c:v>
                </c:pt>
                <c:pt idx="1">
                  <c:v>10</c:v>
                </c:pt>
                <c:pt idx="2">
                  <c:v>1</c:v>
                </c:pt>
                <c:pt idx="3">
                  <c:v>0.2</c:v>
                </c:pt>
                <c:pt idx="4">
                  <c:v>0.1</c:v>
                </c:pt>
                <c:pt idx="5">
                  <c:v>0.08</c:v>
                </c:pt>
              </c:numCache>
            </c:numRef>
          </c:xVal>
          <c:yVal>
            <c:numRef>
              <c:f>QTOF_Final!$S$32:$S$37</c:f>
              <c:numCache>
                <c:formatCode>General</c:formatCode>
                <c:ptCount val="6"/>
                <c:pt idx="0">
                  <c:v>50280.891</c:v>
                </c:pt>
                <c:pt idx="1">
                  <c:v>33157.789</c:v>
                </c:pt>
                <c:pt idx="2">
                  <c:v>3089.173</c:v>
                </c:pt>
                <c:pt idx="3">
                  <c:v>506.064</c:v>
                </c:pt>
                <c:pt idx="4">
                  <c:v>235.977</c:v>
                </c:pt>
                <c:pt idx="5">
                  <c:v>190.549</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poly"/>
            <c:order val="2"/>
            <c:forward val="0"/>
            <c:backward val="0"/>
            <c:dispRSqr val="1"/>
            <c:dispEq val="1"/>
          </c:trendline>
          <c:xVal>
            <c:numRef>
              <c:f>QTOF_Final!$V$38:$V$43</c:f>
              <c:numCache>
                <c:formatCode>General</c:formatCode>
                <c:ptCount val="6"/>
                <c:pt idx="0">
                  <c:v>20</c:v>
                </c:pt>
                <c:pt idx="1">
                  <c:v>10</c:v>
                </c:pt>
                <c:pt idx="2">
                  <c:v>1</c:v>
                </c:pt>
                <c:pt idx="3">
                  <c:v>0.2</c:v>
                </c:pt>
                <c:pt idx="4">
                  <c:v>0.1</c:v>
                </c:pt>
                <c:pt idx="5">
                  <c:v>0.08</c:v>
                </c:pt>
              </c:numCache>
            </c:numRef>
          </c:xVal>
          <c:yVal>
            <c:numRef>
              <c:f>QTOF_Final!$S$38:$S$43</c:f>
              <c:numCache>
                <c:formatCode>General</c:formatCode>
                <c:ptCount val="6"/>
                <c:pt idx="0">
                  <c:v>53865.027</c:v>
                </c:pt>
                <c:pt idx="1">
                  <c:v>33178.879</c:v>
                </c:pt>
                <c:pt idx="2">
                  <c:v>3061.605</c:v>
                </c:pt>
                <c:pt idx="3">
                  <c:v>496.174</c:v>
                </c:pt>
                <c:pt idx="4">
                  <c:v>260.736</c:v>
                </c:pt>
                <c:pt idx="5">
                  <c:v>185.494</c:v>
                </c:pt>
              </c:numCache>
            </c:numRef>
          </c:yVal>
          <c:smooth val="0"/>
        </c:ser>
        <c:axId val="98234487"/>
        <c:axId val="99052443"/>
      </c:scatterChart>
      <c:valAx>
        <c:axId val="98234487"/>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99052443"/>
        <c:crosses val="autoZero"/>
        <c:crossBetween val="midCat"/>
      </c:valAx>
      <c:valAx>
        <c:axId val="99052443"/>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9823448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1.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0439194305619"/>
          <c:y val="0.0573265470131262"/>
          <c:w val="0.738452218688475"/>
          <c:h val="0.82708277524779"/>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poly"/>
            <c:order val="2"/>
            <c:forward val="0"/>
            <c:backward val="0"/>
            <c:dispRSqr val="1"/>
            <c:dispEq val="1"/>
          </c:trendline>
          <c:xVal>
            <c:numRef>
              <c:f>QTOF_Final!$AD$3:$AD$8</c:f>
              <c:numCache>
                <c:formatCode>General</c:formatCode>
                <c:ptCount val="6"/>
                <c:pt idx="0">
                  <c:v>20</c:v>
                </c:pt>
                <c:pt idx="1">
                  <c:v>10</c:v>
                </c:pt>
                <c:pt idx="2">
                  <c:v>1</c:v>
                </c:pt>
                <c:pt idx="3">
                  <c:v>0.2</c:v>
                </c:pt>
                <c:pt idx="4">
                  <c:v>0.1</c:v>
                </c:pt>
                <c:pt idx="5">
                  <c:v>0.08</c:v>
                </c:pt>
              </c:numCache>
            </c:numRef>
          </c:xVal>
          <c:yVal>
            <c:numRef>
              <c:f>QTOF_Final!$AA$3:$AA$8</c:f>
              <c:numCache>
                <c:formatCode>General</c:formatCode>
                <c:ptCount val="6"/>
                <c:pt idx="0">
                  <c:v>48644.703</c:v>
                </c:pt>
                <c:pt idx="1">
                  <c:v>31054.902</c:v>
                </c:pt>
                <c:pt idx="2">
                  <c:v>2616.673</c:v>
                </c:pt>
                <c:pt idx="3">
                  <c:v>481.826</c:v>
                </c:pt>
                <c:pt idx="4">
                  <c:v>231.212</c:v>
                </c:pt>
                <c:pt idx="5">
                  <c:v>167.537</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poly"/>
            <c:order val="2"/>
            <c:forward val="0"/>
            <c:backward val="0"/>
            <c:dispRSqr val="1"/>
            <c:dispEq val="1"/>
          </c:trendline>
          <c:xVal>
            <c:numRef>
              <c:f>QTOF_Final!$AD$9:$AD$14</c:f>
              <c:numCache>
                <c:formatCode>General</c:formatCode>
                <c:ptCount val="6"/>
                <c:pt idx="0">
                  <c:v>20</c:v>
                </c:pt>
                <c:pt idx="1">
                  <c:v>10</c:v>
                </c:pt>
                <c:pt idx="2">
                  <c:v>1</c:v>
                </c:pt>
                <c:pt idx="3">
                  <c:v>0.2</c:v>
                </c:pt>
                <c:pt idx="4">
                  <c:v>0.1</c:v>
                </c:pt>
                <c:pt idx="5">
                  <c:v>0.08</c:v>
                </c:pt>
              </c:numCache>
            </c:numRef>
          </c:xVal>
          <c:yVal>
            <c:numRef>
              <c:f>QTOF_Final!$AA$9:$AA$14</c:f>
              <c:numCache>
                <c:formatCode>General</c:formatCode>
                <c:ptCount val="6"/>
                <c:pt idx="0">
                  <c:v>45046.055</c:v>
                </c:pt>
                <c:pt idx="1">
                  <c:v>30206.453</c:v>
                </c:pt>
                <c:pt idx="2">
                  <c:v>2779.7</c:v>
                </c:pt>
                <c:pt idx="3">
                  <c:v>473.732</c:v>
                </c:pt>
                <c:pt idx="4">
                  <c:v>218.663</c:v>
                </c:pt>
                <c:pt idx="5">
                  <c:v>173.972</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poly"/>
            <c:order val="2"/>
            <c:forward val="0"/>
            <c:backward val="0"/>
            <c:dispRSqr val="1"/>
            <c:dispEq val="1"/>
          </c:trendline>
          <c:xVal>
            <c:numRef>
              <c:f>QTOF_Final!$AD$15:$AD$20</c:f>
              <c:numCache>
                <c:formatCode>General</c:formatCode>
                <c:ptCount val="6"/>
                <c:pt idx="0">
                  <c:v>20</c:v>
                </c:pt>
                <c:pt idx="1">
                  <c:v>10</c:v>
                </c:pt>
                <c:pt idx="2">
                  <c:v>1</c:v>
                </c:pt>
                <c:pt idx="3">
                  <c:v>0.2</c:v>
                </c:pt>
                <c:pt idx="4">
                  <c:v>0.1</c:v>
                </c:pt>
                <c:pt idx="5">
                  <c:v>0.08</c:v>
                </c:pt>
              </c:numCache>
            </c:numRef>
          </c:xVal>
          <c:yVal>
            <c:numRef>
              <c:f>QTOF_Final!$AA$15:$AA$20</c:f>
              <c:numCache>
                <c:formatCode>General</c:formatCode>
                <c:ptCount val="6"/>
                <c:pt idx="0">
                  <c:v>46649.211</c:v>
                </c:pt>
                <c:pt idx="1">
                  <c:v>30697.498</c:v>
                </c:pt>
                <c:pt idx="2">
                  <c:v>2860.699</c:v>
                </c:pt>
                <c:pt idx="3">
                  <c:v>441.431</c:v>
                </c:pt>
                <c:pt idx="4">
                  <c:v>220.042</c:v>
                </c:pt>
                <c:pt idx="5">
                  <c:v>185.27</c:v>
                </c:pt>
              </c:numCache>
            </c:numRef>
          </c:yVal>
          <c:smooth val="0"/>
        </c:ser>
        <c:axId val="44889219"/>
        <c:axId val="83026980"/>
      </c:scatterChart>
      <c:valAx>
        <c:axId val="44889219"/>
        <c:scaling>
          <c:orientation val="minMax"/>
        </c:scaling>
        <c:delete val="0"/>
        <c:axPos val="b"/>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83026980"/>
        <c:crosses val="autoZero"/>
        <c:crossBetween val="midCat"/>
      </c:valAx>
      <c:valAx>
        <c:axId val="83026980"/>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44889219"/>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2.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poly"/>
            <c:order val="2"/>
            <c:forward val="0"/>
            <c:backward val="0"/>
            <c:dispRSqr val="1"/>
            <c:dispEq val="1"/>
          </c:trendline>
          <c:xVal>
            <c:numRef>
              <c:f>QTOF_Final!$AD$26:$AD$31</c:f>
              <c:numCache>
                <c:formatCode>General</c:formatCode>
                <c:ptCount val="6"/>
                <c:pt idx="0">
                  <c:v>20</c:v>
                </c:pt>
                <c:pt idx="1">
                  <c:v>10</c:v>
                </c:pt>
                <c:pt idx="2">
                  <c:v>1</c:v>
                </c:pt>
                <c:pt idx="3">
                  <c:v>0.2</c:v>
                </c:pt>
                <c:pt idx="4">
                  <c:v>0.1</c:v>
                </c:pt>
                <c:pt idx="5">
                  <c:v>0.08</c:v>
                </c:pt>
              </c:numCache>
            </c:numRef>
          </c:xVal>
          <c:yVal>
            <c:numRef>
              <c:f>QTOF_Final!$AA$26:$AA$31</c:f>
              <c:numCache>
                <c:formatCode>General</c:formatCode>
                <c:ptCount val="6"/>
                <c:pt idx="0">
                  <c:v>44843.398</c:v>
                </c:pt>
                <c:pt idx="1">
                  <c:v>28135.621</c:v>
                </c:pt>
                <c:pt idx="2">
                  <c:v>2489.597</c:v>
                </c:pt>
                <c:pt idx="3">
                  <c:v>429.252</c:v>
                </c:pt>
                <c:pt idx="4">
                  <c:v>200.273</c:v>
                </c:pt>
                <c:pt idx="5">
                  <c:v>160.219</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poly"/>
            <c:order val="2"/>
            <c:forward val="0"/>
            <c:backward val="0"/>
            <c:dispRSqr val="1"/>
            <c:dispEq val="1"/>
          </c:trendline>
          <c:xVal>
            <c:numRef>
              <c:f>QTOF_Final!$AD$32:$AD$37</c:f>
              <c:numCache>
                <c:formatCode>General</c:formatCode>
                <c:ptCount val="6"/>
                <c:pt idx="0">
                  <c:v>20</c:v>
                </c:pt>
                <c:pt idx="1">
                  <c:v>10</c:v>
                </c:pt>
                <c:pt idx="2">
                  <c:v>1</c:v>
                </c:pt>
                <c:pt idx="3">
                  <c:v>0.2</c:v>
                </c:pt>
                <c:pt idx="4">
                  <c:v>0.1</c:v>
                </c:pt>
                <c:pt idx="5">
                  <c:v>0.08</c:v>
                </c:pt>
              </c:numCache>
            </c:numRef>
          </c:xVal>
          <c:yVal>
            <c:numRef>
              <c:f>QTOF_Final!$AA$32:$AA$37</c:f>
              <c:numCache>
                <c:formatCode>General</c:formatCode>
                <c:ptCount val="6"/>
                <c:pt idx="0">
                  <c:v>41607.699</c:v>
                </c:pt>
                <c:pt idx="1">
                  <c:v>27838.137</c:v>
                </c:pt>
                <c:pt idx="2">
                  <c:v>2560.658</c:v>
                </c:pt>
                <c:pt idx="3">
                  <c:v>420.908</c:v>
                </c:pt>
                <c:pt idx="4">
                  <c:v>192.783</c:v>
                </c:pt>
                <c:pt idx="5">
                  <c:v>156.262</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poly"/>
            <c:order val="2"/>
            <c:forward val="0"/>
            <c:backward val="0"/>
            <c:dispRSqr val="1"/>
            <c:dispEq val="1"/>
          </c:trendline>
          <c:xVal>
            <c:numRef>
              <c:f>QTOF_Final!$AD$38:$AD$43</c:f>
              <c:numCache>
                <c:formatCode>General</c:formatCode>
                <c:ptCount val="6"/>
                <c:pt idx="0">
                  <c:v>20</c:v>
                </c:pt>
                <c:pt idx="1">
                  <c:v>10</c:v>
                </c:pt>
                <c:pt idx="2">
                  <c:v>1</c:v>
                </c:pt>
                <c:pt idx="3">
                  <c:v>0.2</c:v>
                </c:pt>
                <c:pt idx="4">
                  <c:v>0.1</c:v>
                </c:pt>
                <c:pt idx="5">
                  <c:v>0.08</c:v>
                </c:pt>
              </c:numCache>
            </c:numRef>
          </c:xVal>
          <c:yVal>
            <c:numRef>
              <c:f>QTOF_Final!$AA$38:$AA$43</c:f>
              <c:numCache>
                <c:formatCode>General</c:formatCode>
                <c:ptCount val="6"/>
                <c:pt idx="0">
                  <c:v>44647.875</c:v>
                </c:pt>
                <c:pt idx="1">
                  <c:v>28889.656</c:v>
                </c:pt>
                <c:pt idx="2">
                  <c:v>2423.651</c:v>
                </c:pt>
                <c:pt idx="3">
                  <c:v>387.797</c:v>
                </c:pt>
                <c:pt idx="4">
                  <c:v>194.42</c:v>
                </c:pt>
                <c:pt idx="5">
                  <c:v>158.809</c:v>
                </c:pt>
              </c:numCache>
            </c:numRef>
          </c:yVal>
          <c:smooth val="0"/>
        </c:ser>
        <c:axId val="59678683"/>
        <c:axId val="26971489"/>
      </c:scatterChart>
      <c:valAx>
        <c:axId val="59678683"/>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26971489"/>
        <c:crosses val="autoZero"/>
        <c:crossBetween val="midCat"/>
      </c:valAx>
      <c:valAx>
        <c:axId val="26971489"/>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59678683"/>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13.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[1]QTrap_Final!$B$549:$B$553</c:f>
              <c:strCache>
                <c:ptCount val="5"/>
                <c:pt idx="0">
                  <c:v/>
                </c:pt>
                <c:pt idx="1">
                  <c:v/>
                </c:pt>
                <c:pt idx="2">
                  <c:v/>
                </c:pt>
                <c:pt idx="3">
                  <c:v/>
                </c:pt>
                <c:pt idx="4">
                  <c:v/>
                </c:pt>
              </c:strCache>
            </c:strRef>
          </c:cat>
          <c:val>
            <c:numRef>
              <c:f>QTOF_Final!$C$549:$C$553</c:f>
              <c:numCache>
                <c:formatCode>General</c:formatCode>
                <c:ptCount val="5"/>
                <c:pt idx="0">
                  <c:v>0.0601269414294287</c:v>
                </c:pt>
                <c:pt idx="1">
                  <c:v>0.0937343184826893</c:v>
                </c:pt>
                <c:pt idx="2">
                  <c:v>0.17800028927046</c:v>
                </c:pt>
                <c:pt idx="3">
                  <c:v>0.270225431865261</c:v>
                </c:pt>
                <c:pt idx="4">
                  <c:v>0.3490368890044</c:v>
                </c:pt>
              </c:numCache>
            </c:numRef>
          </c:val>
        </c:ser>
        <c:gapWidth val="219"/>
        <c:overlap val="-27"/>
        <c:axId val="34849149"/>
        <c:axId val="13715778"/>
      </c:barChart>
      <c:catAx>
        <c:axId val="34849149"/>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3715778"/>
        <c:crosses val="autoZero"/>
        <c:auto val="1"/>
        <c:lblAlgn val="ctr"/>
        <c:lblOffset val="100"/>
        <c:noMultiLvlLbl val="0"/>
      </c:catAx>
      <c:valAx>
        <c:axId val="13715778"/>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34849149"/>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4.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[1]QTrap_Final!$B$549:$B$553</c:f>
              <c:strCache>
                <c:ptCount val="5"/>
                <c:pt idx="0">
                  <c:v/>
                </c:pt>
                <c:pt idx="1">
                  <c:v/>
                </c:pt>
                <c:pt idx="2">
                  <c:v/>
                </c:pt>
                <c:pt idx="3">
                  <c:v/>
                </c:pt>
                <c:pt idx="4">
                  <c:v/>
                </c:pt>
              </c:strCache>
            </c:strRef>
          </c:cat>
          <c:val>
            <c:numRef>
              <c:f>QTOF_Final!$K$549:$K$553</c:f>
              <c:numCache>
                <c:formatCode>General</c:formatCode>
                <c:ptCount val="5"/>
                <c:pt idx="0">
                  <c:v>0.0131148770129663</c:v>
                </c:pt>
                <c:pt idx="1">
                  <c:v>0.0187230760868752</c:v>
                </c:pt>
                <c:pt idx="2">
                  <c:v>0.0330896731674966</c:v>
                </c:pt>
                <c:pt idx="3">
                  <c:v>0.0689839456992254</c:v>
                </c:pt>
                <c:pt idx="4">
                  <c:v>0.105931012190409</c:v>
                </c:pt>
              </c:numCache>
            </c:numRef>
          </c:val>
        </c:ser>
        <c:gapWidth val="219"/>
        <c:overlap val="-27"/>
        <c:axId val="17768033"/>
        <c:axId val="19731680"/>
      </c:barChart>
      <c:catAx>
        <c:axId val="17768033"/>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9731680"/>
        <c:crosses val="autoZero"/>
        <c:auto val="1"/>
        <c:lblAlgn val="ctr"/>
        <c:lblOffset val="100"/>
        <c:noMultiLvlLbl val="0"/>
      </c:catAx>
      <c:valAx>
        <c:axId val="19731680"/>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17768033"/>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[1]QTrap_Final!$B$549:$B$553</c:f>
              <c:strCache>
                <c:ptCount val="5"/>
                <c:pt idx="0">
                  <c:v/>
                </c:pt>
                <c:pt idx="1">
                  <c:v/>
                </c:pt>
                <c:pt idx="2">
                  <c:v/>
                </c:pt>
                <c:pt idx="3">
                  <c:v/>
                </c:pt>
                <c:pt idx="4">
                  <c:v/>
                </c:pt>
              </c:strCache>
            </c:strRef>
          </c:cat>
          <c:val>
            <c:numRef>
              <c:f>QTOF_Final!$S$549:$S$553</c:f>
              <c:numCache>
                <c:formatCode>General</c:formatCode>
                <c:ptCount val="5"/>
                <c:pt idx="0">
                  <c:v>0.426454154589077</c:v>
                </c:pt>
                <c:pt idx="1">
                  <c:v>0.697516437331519</c:v>
                </c:pt>
                <c:pt idx="2">
                  <c:v>1.42579912033989</c:v>
                </c:pt>
                <c:pt idx="3">
                  <c:v>2.22727640728312</c:v>
                </c:pt>
                <c:pt idx="4">
                  <c:v>2.91976701648386</c:v>
                </c:pt>
              </c:numCache>
            </c:numRef>
          </c:val>
        </c:ser>
        <c:gapWidth val="219"/>
        <c:overlap val="-27"/>
        <c:axId val="43729744"/>
        <c:axId val="59773641"/>
      </c:barChart>
      <c:catAx>
        <c:axId val="4372974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59773641"/>
        <c:crosses val="autoZero"/>
        <c:auto val="1"/>
        <c:lblAlgn val="ctr"/>
        <c:lblOffset val="100"/>
        <c:noMultiLvlLbl val="0"/>
      </c:catAx>
      <c:valAx>
        <c:axId val="59773641"/>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4372974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1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barChart>
        <c:barDir val="col"/>
        <c:grouping val="clustered"/>
        <c:varyColors val="0"/>
        <c:ser>
          <c:idx val="0"/>
          <c:order val="0"/>
          <c:spPr>
            <a:solidFill>
              <a:srgbClr val="5b9bd5"/>
            </a:solidFill>
            <a:ln w="0">
              <a:noFill/>
            </a:ln>
          </c:spPr>
          <c:invertIfNegative val="0"/>
          <c:dLbls>
            <c:txPr>
              <a:bodyPr wrap="square"/>
              <a:lstStyle/>
              <a:p>
                <a:pPr>
                  <a:defRPr b="0" sz="1000" spc="-1" strike="noStrike">
                    <a:solidFill>
                      <a:srgbClr val="000000"/>
                    </a:solidFill>
                    <a:latin typeface="Calibri"/>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cat>
            <c:strRef>
              <c:f>[1]QTrap_Final!$B$549:$B$553</c:f>
              <c:strCache>
                <c:ptCount val="5"/>
                <c:pt idx="0">
                  <c:v/>
                </c:pt>
                <c:pt idx="1">
                  <c:v/>
                </c:pt>
                <c:pt idx="2">
                  <c:v/>
                </c:pt>
                <c:pt idx="3">
                  <c:v/>
                </c:pt>
                <c:pt idx="4">
                  <c:v/>
                </c:pt>
              </c:strCache>
            </c:strRef>
          </c:cat>
          <c:val>
            <c:numRef>
              <c:f>QTOF_Final!$AA$549:$AA$553</c:f>
              <c:numCache>
                <c:formatCode>General</c:formatCode>
                <c:ptCount val="5"/>
                <c:pt idx="0">
                  <c:v>0.20841006015321</c:v>
                </c:pt>
                <c:pt idx="1">
                  <c:v>0.331114109914861</c:v>
                </c:pt>
                <c:pt idx="2">
                  <c:v>0.69311198722345</c:v>
                </c:pt>
                <c:pt idx="3">
                  <c:v>1.40998432904187</c:v>
                </c:pt>
                <c:pt idx="4">
                  <c:v>2.06320618385344</c:v>
                </c:pt>
              </c:numCache>
            </c:numRef>
          </c:val>
        </c:ser>
        <c:gapWidth val="219"/>
        <c:overlap val="-27"/>
        <c:axId val="58688154"/>
        <c:axId val="1170491"/>
      </c:barChart>
      <c:catAx>
        <c:axId val="58688154"/>
        <c:scaling>
          <c:orientation val="minMax"/>
        </c:scaling>
        <c:delete val="0"/>
        <c:axPos val="b"/>
        <c:numFmt formatCode="General" sourceLinked="0"/>
        <c:majorTickMark val="none"/>
        <c:minorTickMark val="none"/>
        <c:tickLblPos val="nextTo"/>
        <c:spPr>
          <a:ln w="9360">
            <a:solidFill>
              <a:srgbClr val="d9d9d9"/>
            </a:solidFill>
            <a:round/>
          </a:ln>
        </c:spPr>
        <c:txPr>
          <a:bodyPr/>
          <a:lstStyle/>
          <a:p>
            <a:pPr>
              <a:defRPr b="0" sz="900" spc="-1" strike="noStrike">
                <a:solidFill>
                  <a:srgbClr val="595959"/>
                </a:solidFill>
                <a:latin typeface="Calibri"/>
              </a:defRPr>
            </a:pPr>
          </a:p>
        </c:txPr>
        <c:crossAx val="1170491"/>
        <c:crosses val="autoZero"/>
        <c:auto val="1"/>
        <c:lblAlgn val="ctr"/>
        <c:lblOffset val="100"/>
        <c:noMultiLvlLbl val="0"/>
      </c:catAx>
      <c:valAx>
        <c:axId val="1170491"/>
        <c:scaling>
          <c:orientation val="minMax"/>
        </c:scaling>
        <c:delete val="0"/>
        <c:axPos val="l"/>
        <c:majorGridlines>
          <c:spPr>
            <a:ln w="9360">
              <a:solidFill>
                <a:srgbClr val="d9d9d9"/>
              </a:solidFill>
              <a:round/>
            </a:ln>
          </c:spPr>
        </c:majorGridlines>
        <c:numFmt formatCode="0.0000" sourceLinked="0"/>
        <c:majorTickMark val="none"/>
        <c:minorTickMark val="none"/>
        <c:tickLblPos val="nextTo"/>
        <c:spPr>
          <a:ln w="6480">
            <a:noFill/>
          </a:ln>
        </c:spPr>
        <c:txPr>
          <a:bodyPr/>
          <a:lstStyle/>
          <a:p>
            <a:pPr>
              <a:defRPr b="0" sz="900" spc="-1" strike="noStrike">
                <a:solidFill>
                  <a:srgbClr val="595959"/>
                </a:solidFill>
                <a:latin typeface="Calibri"/>
              </a:defRPr>
            </a:pPr>
          </a:p>
        </c:txPr>
        <c:crossAx val="58688154"/>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36:1</a:t>
            </a:r>
          </a:p>
        </c:rich>
      </c:tx>
      <c:overlay val="0"/>
      <c:spPr>
        <a:noFill/>
        <a:ln w="0">
          <a:noFill/>
        </a:ln>
      </c:spPr>
    </c:title>
    <c:autoTitleDeleted val="0"/>
    <c:plotArea>
      <c:barChart>
        <c:barDir val="col"/>
        <c:grouping val="clustered"/>
        <c:varyColors val="0"/>
        <c:ser>
          <c:idx val="0"/>
          <c:order val="0"/>
          <c:tx>
            <c:strRef>
              <c:f>QTOF_Final!$K$267</c:f>
              <c:strCache>
                <c:ptCount val="1"/>
                <c:pt idx="0">
                  <c:v>Average Cer 36:1</c:v>
                </c:pt>
              </c:strCache>
            </c:strRef>
          </c:tx>
          <c:spPr>
            <a:solidFill>
              <a:srgbClr val="5b9bd5"/>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errBars>
            <c:errDir val="y"/>
            <c:errBarType val="both"/>
            <c:errValType val="cust"/>
            <c:noEndCap val="0"/>
            <c:plus>
              <c:numRef>
                <c:f>QTOF_Final!$L$268:$L$273</c:f>
                <c:numCache>
                  <c:formatCode>General</c:formatCode>
                  <c:ptCount val="6"/>
                  <c:pt idx="0">
                    <c:v>0.00265142187118274</c:v>
                  </c:pt>
                  <c:pt idx="1">
                    <c:v>0.00251414628719065</c:v>
                  </c:pt>
                  <c:pt idx="2">
                    <c:v>0.00199837596089291</c:v>
                  </c:pt>
                  <c:pt idx="3">
                    <c:v>0.00423107348894498</c:v>
                  </c:pt>
                  <c:pt idx="4">
                    <c:v>0.00334363140024686</c:v>
                  </c:pt>
                </c:numCache>
              </c:numRef>
            </c:plus>
            <c:minus>
              <c:numRef>
                <c:f>QTOF_Final!$L$268:$L$273</c:f>
                <c:numCache>
                  <c:formatCode>General</c:formatCode>
                  <c:ptCount val="6"/>
                  <c:pt idx="0">
                    <c:v>0.00265142187118274</c:v>
                  </c:pt>
                  <c:pt idx="1">
                    <c:v>0.00251414628719065</c:v>
                  </c:pt>
                  <c:pt idx="2">
                    <c:v>0.00199837596089291</c:v>
                  </c:pt>
                  <c:pt idx="3">
                    <c:v>0.00423107348894498</c:v>
                  </c:pt>
                  <c:pt idx="4">
                    <c:v>0.00334363140024686</c:v>
                  </c:pt>
                </c:numCache>
              </c:numRef>
            </c:minus>
            <c:spPr>
              <a:ln w="9360">
                <a:solidFill>
                  <a:srgbClr val="595959"/>
                </a:solidFill>
                <a:round/>
              </a:ln>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QTOF_Final!$K$268:$K$273</c:f>
              <c:numCache>
                <c:formatCode>General</c:formatCode>
                <c:ptCount val="6"/>
                <c:pt idx="0">
                  <c:v>0.0343552713253273</c:v>
                </c:pt>
                <c:pt idx="1">
                  <c:v>0.0401784761304649</c:v>
                </c:pt>
                <c:pt idx="2">
                  <c:v>0.0205780265611864</c:v>
                </c:pt>
                <c:pt idx="3">
                  <c:v>0.0464906552991218</c:v>
                </c:pt>
                <c:pt idx="4">
                  <c:v>0.0376576665253233</c:v>
                </c:pt>
                <c:pt idx="5">
                  <c:v>0.0354006073290251</c:v>
                </c:pt>
              </c:numCache>
            </c:numRef>
          </c:val>
        </c:ser>
        <c:gapWidth val="219"/>
        <c:overlap val="-27"/>
        <c:axId val="47883779"/>
        <c:axId val="2043735"/>
      </c:barChart>
      <c:catAx>
        <c:axId val="47883779"/>
        <c:scaling>
          <c:orientation val="minMax"/>
        </c:scaling>
        <c:delete val="0"/>
        <c:axPos val="b"/>
        <c:numFmt formatCode="General" sourceLinked="0"/>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2043735"/>
        <c:crosses val="autoZero"/>
        <c:auto val="1"/>
        <c:lblAlgn val="ctr"/>
        <c:lblOffset val="100"/>
        <c:noMultiLvlLbl val="0"/>
      </c:catAx>
      <c:valAx>
        <c:axId val="2043735"/>
        <c:scaling>
          <c:orientation val="minMax"/>
          <c:min val="0"/>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47883779"/>
        <c:crosses val="autoZero"/>
        <c:crossBetween val="between"/>
        <c:majorUnit val="0.01"/>
      </c:valAx>
      <c:spPr>
        <a:noFill/>
        <a:ln w="0">
          <a:noFill/>
        </a:ln>
      </c:spPr>
    </c:plotArea>
    <c:plotVisOnly val="1"/>
    <c:dispBlanksAs val="gap"/>
  </c:chart>
  <c:spPr>
    <a:solidFill>
      <a:srgbClr val="ffffff"/>
    </a:solidFill>
    <a:ln w="9360">
      <a:solidFill>
        <a:srgbClr val="d9d9d9"/>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42:1</a:t>
            </a:r>
          </a:p>
        </c:rich>
      </c:tx>
      <c:overlay val="0"/>
      <c:spPr>
        <a:noFill/>
        <a:ln w="0">
          <a:noFill/>
        </a:ln>
      </c:spPr>
    </c:title>
    <c:autoTitleDeleted val="0"/>
    <c:plotArea>
      <c:barChart>
        <c:barDir val="col"/>
        <c:grouping val="clustered"/>
        <c:varyColors val="0"/>
        <c:ser>
          <c:idx val="0"/>
          <c:order val="0"/>
          <c:tx>
            <c:strRef>
              <c:f>QTOF_Final!$S$267</c:f>
              <c:strCache>
                <c:ptCount val="1"/>
                <c:pt idx="0">
                  <c:v>Average Cer 42:1</c:v>
                </c:pt>
              </c:strCache>
            </c:strRef>
          </c:tx>
          <c:spPr>
            <a:solidFill>
              <a:srgbClr val="5b9bd5"/>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errBars>
            <c:errDir val="y"/>
            <c:errBarType val="both"/>
            <c:errValType val="cust"/>
            <c:noEndCap val="0"/>
            <c:plus>
              <c:numRef>
                <c:f>QTOF_Final!$T$268:$T$273</c:f>
                <c:numCache>
                  <c:formatCode>General</c:formatCode>
                  <c:ptCount val="6"/>
                  <c:pt idx="0">
                    <c:v>0.0264930838145887</c:v>
                  </c:pt>
                  <c:pt idx="1">
                    <c:v>0.038273072116436</c:v>
                  </c:pt>
                  <c:pt idx="2">
                    <c:v>0.0225756575310347</c:v>
                  </c:pt>
                  <c:pt idx="3">
                    <c:v>0.0498810174746217</c:v>
                  </c:pt>
                  <c:pt idx="4">
                    <c:v>0.0221260559780899</c:v>
                  </c:pt>
                </c:numCache>
              </c:numRef>
            </c:plus>
            <c:minus>
              <c:numRef>
                <c:f>QTOF_Final!$T$268:$T$273</c:f>
                <c:numCache>
                  <c:formatCode>General</c:formatCode>
                  <c:ptCount val="6"/>
                  <c:pt idx="0">
                    <c:v>0.0264930838145887</c:v>
                  </c:pt>
                  <c:pt idx="1">
                    <c:v>0.038273072116436</c:v>
                  </c:pt>
                  <c:pt idx="2">
                    <c:v>0.0225756575310347</c:v>
                  </c:pt>
                  <c:pt idx="3">
                    <c:v>0.0498810174746217</c:v>
                  </c:pt>
                  <c:pt idx="4">
                    <c:v>0.0221260559780899</c:v>
                  </c:pt>
                </c:numCache>
              </c:numRef>
            </c:minus>
            <c:spPr>
              <a:ln w="9360">
                <a:solidFill>
                  <a:srgbClr val="595959"/>
                </a:solidFill>
                <a:round/>
              </a:ln>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QTOF_Final!$S$268:$S$273</c:f>
              <c:numCache>
                <c:formatCode>General</c:formatCode>
                <c:ptCount val="6"/>
                <c:pt idx="0">
                  <c:v>1.37594925274707</c:v>
                </c:pt>
                <c:pt idx="1">
                  <c:v>1.33319173884029</c:v>
                </c:pt>
                <c:pt idx="2">
                  <c:v>0.864103316525324</c:v>
                </c:pt>
                <c:pt idx="3">
                  <c:v>2.13514701491754</c:v>
                </c:pt>
                <c:pt idx="4">
                  <c:v>1.5218378328031</c:v>
                </c:pt>
                <c:pt idx="5">
                  <c:v>1.42709783075756</c:v>
                </c:pt>
              </c:numCache>
            </c:numRef>
          </c:val>
        </c:ser>
        <c:gapWidth val="219"/>
        <c:overlap val="-27"/>
        <c:axId val="58169681"/>
        <c:axId val="48019199"/>
      </c:barChart>
      <c:catAx>
        <c:axId val="58169681"/>
        <c:scaling>
          <c:orientation val="minMax"/>
        </c:scaling>
        <c:delete val="0"/>
        <c:axPos val="b"/>
        <c:numFmt formatCode="General" sourceLinked="0"/>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48019199"/>
        <c:crosses val="autoZero"/>
        <c:auto val="1"/>
        <c:lblAlgn val="ctr"/>
        <c:lblOffset val="100"/>
        <c:noMultiLvlLbl val="0"/>
      </c:catAx>
      <c:valAx>
        <c:axId val="48019199"/>
        <c:scaling>
          <c:orientation val="minMax"/>
          <c:min val="0"/>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58169681"/>
        <c:crosses val="autoZero"/>
        <c:crossBetween val="between"/>
      </c:valAx>
      <c:spPr>
        <a:noFill/>
        <a:ln w="0">
          <a:noFill/>
        </a:ln>
      </c:spPr>
    </c:plotArea>
    <c:plotVisOnly val="1"/>
    <c:dispBlanksAs val="gap"/>
  </c:chart>
  <c:spPr>
    <a:solidFill>
      <a:srgbClr val="ffffff"/>
    </a:solidFill>
    <a:ln w="9360">
      <a:solidFill>
        <a:srgbClr val="d9d9d9"/>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lang val="en-US"/>
  <c:roundedCorners val="0"/>
  <c:chart>
    <c:title>
      <c:tx>
        <c:rich>
          <a:bodyPr rot="0"/>
          <a:lstStyle/>
          <a:p>
            <a:pPr>
              <a:defRPr b="0" sz="1400" spc="-1" strike="noStrike">
                <a:solidFill>
                  <a:srgbClr val="000000"/>
                </a:solidFill>
                <a:latin typeface="Arial"/>
              </a:defRPr>
            </a:pPr>
            <a:r>
              <a:rPr b="0" sz="1400" spc="-1" strike="noStrike">
                <a:solidFill>
                  <a:srgbClr val="000000"/>
                </a:solidFill>
                <a:latin typeface="Arial"/>
              </a:rPr>
              <a:t>Average Cer 42:2</a:t>
            </a:r>
          </a:p>
        </c:rich>
      </c:tx>
      <c:overlay val="0"/>
      <c:spPr>
        <a:noFill/>
        <a:ln w="0">
          <a:noFill/>
        </a:ln>
      </c:spPr>
    </c:title>
    <c:autoTitleDeleted val="0"/>
    <c:plotArea>
      <c:barChart>
        <c:barDir val="col"/>
        <c:grouping val="clustered"/>
        <c:varyColors val="0"/>
        <c:ser>
          <c:idx val="0"/>
          <c:order val="0"/>
          <c:tx>
            <c:strRef>
              <c:f>QTOF_Final!$AA$267</c:f>
              <c:strCache>
                <c:ptCount val="1"/>
                <c:pt idx="0">
                  <c:v>Average Cer 42:2</c:v>
                </c:pt>
              </c:strCache>
            </c:strRef>
          </c:tx>
          <c:spPr>
            <a:solidFill>
              <a:srgbClr val="5b9bd5"/>
            </a:solidFill>
            <a:ln w="0">
              <a:noFill/>
            </a:ln>
          </c:spPr>
          <c:invertIfNegative val="0"/>
          <c:dLbls>
            <c:txPr>
              <a:bodyPr wrap="square"/>
              <a:lstStyle/>
              <a:p>
                <a:pPr>
                  <a:defRPr b="0" sz="1000" spc="-1" strike="noStrike">
                    <a:solidFill>
                      <a:srgbClr val="000000"/>
                    </a:solidFill>
                    <a:latin typeface="Arial"/>
                  </a:defRPr>
                </a:pPr>
              </a:p>
            </c:txPr>
            <c:dLblPos val="outEnd"/>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errBars>
            <c:errDir val="y"/>
            <c:errBarType val="both"/>
            <c:errValType val="cust"/>
            <c:noEndCap val="0"/>
            <c:plus>
              <c:numRef>
                <c:f>QTOF_Final!$AB$268:$AB$273</c:f>
                <c:numCache>
                  <c:formatCode>General</c:formatCode>
                  <c:ptCount val="6"/>
                  <c:pt idx="0">
                    <c:v>0.0226445963002779</c:v>
                  </c:pt>
                  <c:pt idx="1">
                    <c:v>0.0203225192791186</c:v>
                  </c:pt>
                  <c:pt idx="2">
                    <c:v>0.0138373449136658</c:v>
                  </c:pt>
                  <c:pt idx="3">
                    <c:v>0.0250454649960286</c:v>
                  </c:pt>
                  <c:pt idx="4">
                    <c:v>0.0212081876010861</c:v>
                  </c:pt>
                </c:numCache>
              </c:numRef>
            </c:plus>
            <c:minus>
              <c:numRef>
                <c:f>QTOF_Final!$AB$268:$AB$273</c:f>
                <c:numCache>
                  <c:formatCode>General</c:formatCode>
                  <c:ptCount val="6"/>
                  <c:pt idx="0">
                    <c:v>0.0226445963002779</c:v>
                  </c:pt>
                  <c:pt idx="1">
                    <c:v>0.0203225192791186</c:v>
                  </c:pt>
                  <c:pt idx="2">
                    <c:v>0.0138373449136658</c:v>
                  </c:pt>
                  <c:pt idx="3">
                    <c:v>0.0250454649960286</c:v>
                  </c:pt>
                  <c:pt idx="4">
                    <c:v>0.0212081876010861</c:v>
                  </c:pt>
                </c:numCache>
              </c:numRef>
            </c:minus>
            <c:spPr>
              <a:ln w="9360">
                <a:solidFill>
                  <a:srgbClr val="595959"/>
                </a:solidFill>
                <a:round/>
              </a:ln>
            </c:spPr>
          </c:errBars>
          <c:cat>
            <c:strRef>
              <c:f>QTOF_Final!$B$268:$B$273</c:f>
              <c:strCache>
                <c:ptCount val="6"/>
                <c:pt idx="0">
                  <c:v>SRM 1950</c:v>
                </c:pt>
                <c:pt idx="1">
                  <c:v>T1D</c:v>
                </c:pt>
                <c:pt idx="2">
                  <c:v>young AA</c:v>
                </c:pt>
                <c:pt idx="3">
                  <c:v>high TAG</c:v>
                </c:pt>
                <c:pt idx="4">
                  <c:v>QC</c:v>
                </c:pt>
                <c:pt idx="5">
                  <c:v>Calculated Average NIST</c:v>
                </c:pt>
              </c:strCache>
            </c:strRef>
          </c:cat>
          <c:val>
            <c:numRef>
              <c:f>QTOF_Final!$AA$268:$AA$273</c:f>
              <c:numCache>
                <c:formatCode>General</c:formatCode>
                <c:ptCount val="6"/>
                <c:pt idx="0">
                  <c:v>0.672672889503706</c:v>
                </c:pt>
                <c:pt idx="1">
                  <c:v>0.623976027565789</c:v>
                </c:pt>
                <c:pt idx="2">
                  <c:v>0.399876033181634</c:v>
                </c:pt>
                <c:pt idx="3">
                  <c:v>0.97541848993383</c:v>
                </c:pt>
                <c:pt idx="4">
                  <c:v>0.720040537320743</c:v>
                </c:pt>
                <c:pt idx="5">
                  <c:v>0.66798586004624</c:v>
                </c:pt>
              </c:numCache>
            </c:numRef>
          </c:val>
        </c:ser>
        <c:gapWidth val="219"/>
        <c:overlap val="-27"/>
        <c:axId val="95618716"/>
        <c:axId val="98642249"/>
      </c:barChart>
      <c:catAx>
        <c:axId val="95618716"/>
        <c:scaling>
          <c:orientation val="minMax"/>
        </c:scaling>
        <c:delete val="0"/>
        <c:axPos val="b"/>
        <c:numFmt formatCode="General" sourceLinked="0"/>
        <c:majorTickMark val="none"/>
        <c:minorTickMark val="none"/>
        <c:tickLblPos val="nextTo"/>
        <c:spPr>
          <a:ln w="9360">
            <a:solidFill>
              <a:srgbClr val="000000"/>
            </a:solidFill>
            <a:round/>
          </a:ln>
        </c:spPr>
        <c:txPr>
          <a:bodyPr/>
          <a:lstStyle/>
          <a:p>
            <a:pPr>
              <a:defRPr b="0" sz="900" spc="-1" strike="noStrike">
                <a:solidFill>
                  <a:srgbClr val="000000"/>
                </a:solidFill>
                <a:latin typeface="Arial"/>
              </a:defRPr>
            </a:pPr>
          </a:p>
        </c:txPr>
        <c:crossAx val="98642249"/>
        <c:crosses val="autoZero"/>
        <c:auto val="1"/>
        <c:lblAlgn val="ctr"/>
        <c:lblOffset val="100"/>
        <c:noMultiLvlLbl val="0"/>
      </c:catAx>
      <c:valAx>
        <c:axId val="98642249"/>
        <c:scaling>
          <c:orientation val="minMax"/>
          <c:min val="0"/>
        </c:scaling>
        <c:delete val="0"/>
        <c:axPos val="l"/>
        <c:majorGridlines>
          <c:spPr>
            <a:ln w="9360">
              <a:solidFill>
                <a:srgbClr val="d9d9d9"/>
              </a:solidFill>
              <a:round/>
            </a:ln>
          </c:spPr>
        </c:majorGridlines>
        <c:numFmt formatCode="0.0000" sourceLinked="0"/>
        <c:majorTickMark val="none"/>
        <c:minorTickMark val="none"/>
        <c:tickLblPos val="nextTo"/>
        <c:spPr>
          <a:ln w="6480">
            <a:solidFill>
              <a:srgbClr val="5b9bd5"/>
            </a:solidFill>
            <a:round/>
          </a:ln>
        </c:spPr>
        <c:txPr>
          <a:bodyPr/>
          <a:lstStyle/>
          <a:p>
            <a:pPr>
              <a:defRPr b="0" sz="900" spc="-1" strike="noStrike">
                <a:solidFill>
                  <a:srgbClr val="000000"/>
                </a:solidFill>
                <a:latin typeface="Arial"/>
              </a:defRPr>
            </a:pPr>
          </a:p>
        </c:txPr>
        <c:crossAx val="95618716"/>
        <c:crosses val="autoZero"/>
        <c:crossBetween val="between"/>
        <c:majorUnit val="0.2"/>
      </c:valAx>
      <c:spPr>
        <a:noFill/>
        <a:ln w="0">
          <a:noFill/>
        </a:ln>
      </c:spPr>
    </c:plotArea>
    <c:plotVisOnly val="1"/>
    <c:dispBlanksAs val="gap"/>
  </c:chart>
  <c:spPr>
    <a:solidFill>
      <a:srgbClr val="ffffff"/>
    </a:solidFill>
    <a:ln w="9360">
      <a:solidFill>
        <a:srgbClr val="d9d9d9"/>
      </a:solidFill>
      <a:round/>
    </a:ln>
  </c:spPr>
</c:chartSpace>
</file>

<file path=xl/charts/chart5.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QTOF_Final!$F$26:$F$31</c:f>
              <c:numCache>
                <c:formatCode>General</c:formatCode>
                <c:ptCount val="6"/>
                <c:pt idx="0">
                  <c:v>2</c:v>
                </c:pt>
                <c:pt idx="1">
                  <c:v>1</c:v>
                </c:pt>
                <c:pt idx="2">
                  <c:v>0.1</c:v>
                </c:pt>
                <c:pt idx="3">
                  <c:v>0.02</c:v>
                </c:pt>
                <c:pt idx="4">
                  <c:v>0.01</c:v>
                </c:pt>
                <c:pt idx="5">
                  <c:v>0.008</c:v>
                </c:pt>
              </c:numCache>
            </c:numRef>
          </c:xVal>
          <c:yVal>
            <c:numRef>
              <c:f>QTOF_Final!$C$26:$C$31</c:f>
              <c:numCache>
                <c:formatCode>General</c:formatCode>
                <c:ptCount val="6"/>
                <c:pt idx="0">
                  <c:v>6923.445</c:v>
                </c:pt>
                <c:pt idx="1">
                  <c:v>3300.584</c:v>
                </c:pt>
                <c:pt idx="2">
                  <c:v>281.24</c:v>
                </c:pt>
                <c:pt idx="3">
                  <c:v>69.002</c:v>
                </c:pt>
                <c:pt idx="4">
                  <c:v>35.134</c:v>
                </c:pt>
                <c:pt idx="5">
                  <c:v>29.874</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linear"/>
            <c:forward val="0"/>
            <c:backward val="0"/>
            <c:dispRSqr val="1"/>
            <c:dispEq val="1"/>
          </c:trendline>
          <c:xVal>
            <c:numRef>
              <c:f>QTOF_Final!$F$32:$F$37</c:f>
              <c:numCache>
                <c:formatCode>General</c:formatCode>
                <c:ptCount val="6"/>
                <c:pt idx="0">
                  <c:v>2</c:v>
                </c:pt>
                <c:pt idx="1">
                  <c:v>1</c:v>
                </c:pt>
                <c:pt idx="2">
                  <c:v>0.1</c:v>
                </c:pt>
                <c:pt idx="3">
                  <c:v>0.02</c:v>
                </c:pt>
                <c:pt idx="4">
                  <c:v>0.01</c:v>
                </c:pt>
                <c:pt idx="5">
                  <c:v>0.008</c:v>
                </c:pt>
              </c:numCache>
            </c:numRef>
          </c:xVal>
          <c:yVal>
            <c:numRef>
              <c:f>QTOF_Final!$C$32:$C$37</c:f>
              <c:numCache>
                <c:formatCode>General</c:formatCode>
                <c:ptCount val="6"/>
                <c:pt idx="0">
                  <c:v>6303.148</c:v>
                </c:pt>
                <c:pt idx="1">
                  <c:v>3199.104</c:v>
                </c:pt>
                <c:pt idx="2">
                  <c:v>297.263</c:v>
                </c:pt>
                <c:pt idx="3">
                  <c:v>57.668</c:v>
                </c:pt>
                <c:pt idx="4">
                  <c:v>34.914</c:v>
                </c:pt>
                <c:pt idx="5">
                  <c:v>28.462</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linear"/>
            <c:forward val="0"/>
            <c:backward val="0"/>
            <c:dispRSqr val="1"/>
            <c:dispEq val="1"/>
          </c:trendline>
          <c:xVal>
            <c:numRef>
              <c:f>QTOF_Final!$F$38:$F$43</c:f>
              <c:numCache>
                <c:formatCode>General</c:formatCode>
                <c:ptCount val="6"/>
                <c:pt idx="0">
                  <c:v>2</c:v>
                </c:pt>
                <c:pt idx="1">
                  <c:v>1</c:v>
                </c:pt>
                <c:pt idx="2">
                  <c:v>0.1</c:v>
                </c:pt>
                <c:pt idx="3">
                  <c:v>0.02</c:v>
                </c:pt>
                <c:pt idx="4">
                  <c:v>0.01</c:v>
                </c:pt>
                <c:pt idx="5">
                  <c:v>0.008</c:v>
                </c:pt>
              </c:numCache>
            </c:numRef>
          </c:xVal>
          <c:yVal>
            <c:numRef>
              <c:f>QTOF_Final!$C$38:$C$43</c:f>
              <c:numCache>
                <c:formatCode>General</c:formatCode>
                <c:ptCount val="6"/>
                <c:pt idx="0">
                  <c:v>7151.708</c:v>
                </c:pt>
                <c:pt idx="1">
                  <c:v>3293.431</c:v>
                </c:pt>
                <c:pt idx="2">
                  <c:v>281.319</c:v>
                </c:pt>
                <c:pt idx="3">
                  <c:v>67.055</c:v>
                </c:pt>
                <c:pt idx="4">
                  <c:v>39.233</c:v>
                </c:pt>
                <c:pt idx="5">
                  <c:v>30.798</c:v>
                </c:pt>
              </c:numCache>
            </c:numRef>
          </c:yVal>
          <c:smooth val="0"/>
        </c:ser>
        <c:axId val="81773777"/>
        <c:axId val="82988448"/>
      </c:scatterChart>
      <c:valAx>
        <c:axId val="81773777"/>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82988448"/>
        <c:crosses val="autoZero"/>
        <c:crossBetween val="midCat"/>
      </c:valAx>
      <c:valAx>
        <c:axId val="82988448"/>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8177377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6.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8876893087419"/>
          <c:y val="0.0668363246718457"/>
          <c:w val="0.738416554206028"/>
          <c:h val="0.826948834717385"/>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QTOF_Final!$F$3:$F$8</c:f>
              <c:numCache>
                <c:formatCode>General</c:formatCode>
                <c:ptCount val="6"/>
                <c:pt idx="0">
                  <c:v>2</c:v>
                </c:pt>
                <c:pt idx="1">
                  <c:v>1</c:v>
                </c:pt>
                <c:pt idx="2">
                  <c:v>0.1</c:v>
                </c:pt>
                <c:pt idx="3">
                  <c:v>0.02</c:v>
                </c:pt>
                <c:pt idx="4">
                  <c:v>0.01</c:v>
                </c:pt>
                <c:pt idx="5">
                  <c:v>0.008</c:v>
                </c:pt>
              </c:numCache>
            </c:numRef>
          </c:xVal>
          <c:yVal>
            <c:numRef>
              <c:f>QTOF_Final!$C$3:$C$8</c:f>
              <c:numCache>
                <c:formatCode>General</c:formatCode>
                <c:ptCount val="6"/>
                <c:pt idx="0">
                  <c:v>7696.693</c:v>
                </c:pt>
                <c:pt idx="1">
                  <c:v>3658.737</c:v>
                </c:pt>
                <c:pt idx="2">
                  <c:v>332.127</c:v>
                </c:pt>
                <c:pt idx="3">
                  <c:v>84.646</c:v>
                </c:pt>
                <c:pt idx="4">
                  <c:v>39.672</c:v>
                </c:pt>
                <c:pt idx="5">
                  <c:v>31.969</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linear"/>
            <c:forward val="0"/>
            <c:backward val="0"/>
            <c:dispRSqr val="1"/>
            <c:dispEq val="1"/>
          </c:trendline>
          <c:xVal>
            <c:numRef>
              <c:f>QTOF_Final!$F$9:$F$14</c:f>
              <c:numCache>
                <c:formatCode>General</c:formatCode>
                <c:ptCount val="6"/>
                <c:pt idx="0">
                  <c:v>2</c:v>
                </c:pt>
                <c:pt idx="1">
                  <c:v>1</c:v>
                </c:pt>
                <c:pt idx="2">
                  <c:v>0.1</c:v>
                </c:pt>
                <c:pt idx="3">
                  <c:v>0.02</c:v>
                </c:pt>
                <c:pt idx="4">
                  <c:v>0.01</c:v>
                </c:pt>
                <c:pt idx="5">
                  <c:v>0.008</c:v>
                </c:pt>
              </c:numCache>
            </c:numRef>
          </c:xVal>
          <c:yVal>
            <c:numRef>
              <c:f>QTOF_Final!$C$9:$C$14</c:f>
              <c:numCache>
                <c:formatCode>General</c:formatCode>
                <c:ptCount val="6"/>
                <c:pt idx="0">
                  <c:v>7229.661</c:v>
                </c:pt>
                <c:pt idx="1">
                  <c:v>3703.499</c:v>
                </c:pt>
                <c:pt idx="2">
                  <c:v>342.665</c:v>
                </c:pt>
                <c:pt idx="3">
                  <c:v>71.795</c:v>
                </c:pt>
                <c:pt idx="4">
                  <c:v>40.735</c:v>
                </c:pt>
                <c:pt idx="5">
                  <c:v>30.362</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linear"/>
            <c:forward val="0"/>
            <c:backward val="0"/>
            <c:dispRSqr val="1"/>
            <c:dispEq val="1"/>
          </c:trendline>
          <c:xVal>
            <c:numRef>
              <c:f>QTOF_Final!$F$15:$F$20</c:f>
              <c:numCache>
                <c:formatCode>General</c:formatCode>
                <c:ptCount val="6"/>
                <c:pt idx="0">
                  <c:v>2</c:v>
                </c:pt>
                <c:pt idx="1">
                  <c:v>1</c:v>
                </c:pt>
                <c:pt idx="2">
                  <c:v>0.1</c:v>
                </c:pt>
                <c:pt idx="3">
                  <c:v>0.02</c:v>
                </c:pt>
                <c:pt idx="4">
                  <c:v>0.01</c:v>
                </c:pt>
                <c:pt idx="5">
                  <c:v>0.008</c:v>
                </c:pt>
              </c:numCache>
            </c:numRef>
          </c:xVal>
          <c:yVal>
            <c:numRef>
              <c:f>QTOF_Final!$C$15:$C$20</c:f>
              <c:numCache>
                <c:formatCode>General</c:formatCode>
                <c:ptCount val="6"/>
                <c:pt idx="0">
                  <c:v>7728.311</c:v>
                </c:pt>
                <c:pt idx="1">
                  <c:v>3760.118</c:v>
                </c:pt>
                <c:pt idx="2">
                  <c:v>323.87</c:v>
                </c:pt>
                <c:pt idx="3">
                  <c:v>72.102</c:v>
                </c:pt>
                <c:pt idx="4">
                  <c:v>41.509</c:v>
                </c:pt>
                <c:pt idx="5">
                  <c:v>30.548</c:v>
                </c:pt>
              </c:numCache>
            </c:numRef>
          </c:yVal>
          <c:smooth val="0"/>
        </c:ser>
        <c:axId val="43684080"/>
        <c:axId val="97740001"/>
      </c:scatterChart>
      <c:valAx>
        <c:axId val="43684080"/>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97740001"/>
        <c:crosses val="autoZero"/>
        <c:crossBetween val="midCat"/>
      </c:valAx>
      <c:valAx>
        <c:axId val="97740001"/>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43684080"/>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7.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0410703972277"/>
          <c:y val="0.0573265470131262"/>
          <c:w val="0.738432907655779"/>
          <c:h val="0.82708277524779"/>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QTOF_Final!$N$3:$N$8</c:f>
              <c:numCache>
                <c:formatCode>General</c:formatCode>
                <c:ptCount val="6"/>
                <c:pt idx="0">
                  <c:v>2</c:v>
                </c:pt>
                <c:pt idx="1">
                  <c:v>1</c:v>
                </c:pt>
                <c:pt idx="2">
                  <c:v>0.1</c:v>
                </c:pt>
                <c:pt idx="3">
                  <c:v>0.02</c:v>
                </c:pt>
                <c:pt idx="4">
                  <c:v>0.01</c:v>
                </c:pt>
                <c:pt idx="5">
                  <c:v>0.008</c:v>
                </c:pt>
              </c:numCache>
            </c:numRef>
          </c:xVal>
          <c:yVal>
            <c:numRef>
              <c:f>QTOF_Final!$K$3:$K$8</c:f>
              <c:numCache>
                <c:formatCode>General</c:formatCode>
                <c:ptCount val="6"/>
                <c:pt idx="0">
                  <c:v>6653.908</c:v>
                </c:pt>
                <c:pt idx="1">
                  <c:v>3401.23</c:v>
                </c:pt>
                <c:pt idx="2">
                  <c:v>284.333</c:v>
                </c:pt>
                <c:pt idx="3">
                  <c:v>72.107</c:v>
                </c:pt>
                <c:pt idx="4">
                  <c:v>50.355</c:v>
                </c:pt>
                <c:pt idx="5">
                  <c:v>48.959</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linear"/>
            <c:forward val="0"/>
            <c:backward val="0"/>
            <c:dispRSqr val="1"/>
            <c:dispEq val="1"/>
          </c:trendline>
          <c:xVal>
            <c:numRef>
              <c:f>QTOF_Final!$N$9:$N$14</c:f>
              <c:numCache>
                <c:formatCode>General</c:formatCode>
                <c:ptCount val="6"/>
                <c:pt idx="0">
                  <c:v>2</c:v>
                </c:pt>
                <c:pt idx="1">
                  <c:v>1</c:v>
                </c:pt>
                <c:pt idx="2">
                  <c:v>0.1</c:v>
                </c:pt>
                <c:pt idx="3">
                  <c:v>0.02</c:v>
                </c:pt>
                <c:pt idx="4">
                  <c:v>0.01</c:v>
                </c:pt>
                <c:pt idx="5">
                  <c:v>0.008</c:v>
                </c:pt>
              </c:numCache>
            </c:numRef>
          </c:xVal>
          <c:yVal>
            <c:numRef>
              <c:f>QTOF_Final!$K$9:$K$14</c:f>
              <c:numCache>
                <c:formatCode>General</c:formatCode>
                <c:ptCount val="6"/>
                <c:pt idx="0">
                  <c:v>6722.404</c:v>
                </c:pt>
                <c:pt idx="1">
                  <c:v>3164.267</c:v>
                </c:pt>
                <c:pt idx="2">
                  <c:v>296.427</c:v>
                </c:pt>
                <c:pt idx="3">
                  <c:v>87.059</c:v>
                </c:pt>
                <c:pt idx="4">
                  <c:v>43.973</c:v>
                </c:pt>
                <c:pt idx="5">
                  <c:v>29.316</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linear"/>
            <c:forward val="0"/>
            <c:backward val="0"/>
            <c:dispRSqr val="1"/>
            <c:dispEq val="1"/>
          </c:trendline>
          <c:xVal>
            <c:numRef>
              <c:f>QTOF_Final!$N$15:$N$20</c:f>
              <c:numCache>
                <c:formatCode>General</c:formatCode>
                <c:ptCount val="6"/>
                <c:pt idx="0">
                  <c:v>2</c:v>
                </c:pt>
                <c:pt idx="1">
                  <c:v>1</c:v>
                </c:pt>
                <c:pt idx="2">
                  <c:v>0.1</c:v>
                </c:pt>
                <c:pt idx="3">
                  <c:v>0.02</c:v>
                </c:pt>
                <c:pt idx="4">
                  <c:v>0.01</c:v>
                </c:pt>
                <c:pt idx="5">
                  <c:v>0.008</c:v>
                </c:pt>
              </c:numCache>
            </c:numRef>
          </c:xVal>
          <c:yVal>
            <c:numRef>
              <c:f>QTOF_Final!$K$15:$K$20</c:f>
              <c:numCache>
                <c:formatCode>General</c:formatCode>
                <c:ptCount val="6"/>
                <c:pt idx="0">
                  <c:v>7170.128</c:v>
                </c:pt>
                <c:pt idx="1">
                  <c:v>3311.26</c:v>
                </c:pt>
                <c:pt idx="2">
                  <c:v>289.617</c:v>
                </c:pt>
                <c:pt idx="3">
                  <c:v>69.618</c:v>
                </c:pt>
                <c:pt idx="4">
                  <c:v>38.092</c:v>
                </c:pt>
                <c:pt idx="5">
                  <c:v>66.858</c:v>
                </c:pt>
              </c:numCache>
            </c:numRef>
          </c:yVal>
          <c:smooth val="0"/>
        </c:ser>
        <c:axId val="43939998"/>
        <c:axId val="74992615"/>
      </c:scatterChart>
      <c:valAx>
        <c:axId val="43939998"/>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74992615"/>
        <c:crosses val="autoZero"/>
        <c:crossBetween val="midCat"/>
      </c:valAx>
      <c:valAx>
        <c:axId val="74992615"/>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43939998"/>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8.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linear"/>
            <c:forward val="0"/>
            <c:backward val="0"/>
            <c:dispRSqr val="1"/>
            <c:dispEq val="1"/>
          </c:trendline>
          <c:trendline>
            <c:spPr>
              <a:ln cap="rnd" w="19080">
                <a:solidFill>
                  <a:srgbClr val="5b9bd5"/>
                </a:solidFill>
                <a:prstDash val="sysDot"/>
                <a:round/>
              </a:ln>
            </c:spPr>
            <c:trendlineType val="linear"/>
            <c:forward val="0"/>
            <c:backward val="0"/>
            <c:dispRSqr val="0"/>
            <c:dispEq val="0"/>
          </c:trendline>
          <c:xVal>
            <c:numRef>
              <c:f>QTOF_Final!$N$26:$N$31</c:f>
              <c:numCache>
                <c:formatCode>General</c:formatCode>
                <c:ptCount val="6"/>
                <c:pt idx="0">
                  <c:v>2</c:v>
                </c:pt>
                <c:pt idx="1">
                  <c:v>1</c:v>
                </c:pt>
                <c:pt idx="2">
                  <c:v>0.1</c:v>
                </c:pt>
                <c:pt idx="3">
                  <c:v>0.02</c:v>
                </c:pt>
                <c:pt idx="4">
                  <c:v>0.01</c:v>
                </c:pt>
                <c:pt idx="5">
                  <c:v>0.008</c:v>
                </c:pt>
              </c:numCache>
            </c:numRef>
          </c:xVal>
          <c:yVal>
            <c:numRef>
              <c:f>QTOF_Final!$K$26:$K$31</c:f>
              <c:numCache>
                <c:formatCode>General</c:formatCode>
                <c:ptCount val="6"/>
                <c:pt idx="0">
                  <c:v>6106.125</c:v>
                </c:pt>
                <c:pt idx="1">
                  <c:v>2879.376</c:v>
                </c:pt>
                <c:pt idx="2">
                  <c:v>235.011</c:v>
                </c:pt>
                <c:pt idx="3">
                  <c:v>63.597</c:v>
                </c:pt>
                <c:pt idx="4">
                  <c:v>30.405</c:v>
                </c:pt>
                <c:pt idx="5">
                  <c:v>30.651</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linear"/>
            <c:forward val="0"/>
            <c:backward val="0"/>
            <c:dispRSqr val="1"/>
            <c:dispEq val="1"/>
          </c:trendline>
          <c:xVal>
            <c:numRef>
              <c:f>QTOF_Final!$N$32:$N$37</c:f>
              <c:numCache>
                <c:formatCode>General</c:formatCode>
                <c:ptCount val="6"/>
                <c:pt idx="0">
                  <c:v>2</c:v>
                </c:pt>
                <c:pt idx="1">
                  <c:v>1</c:v>
                </c:pt>
                <c:pt idx="2">
                  <c:v>0.1</c:v>
                </c:pt>
                <c:pt idx="3">
                  <c:v>0.02</c:v>
                </c:pt>
                <c:pt idx="4">
                  <c:v>0.01</c:v>
                </c:pt>
                <c:pt idx="5">
                  <c:v>0.008</c:v>
                </c:pt>
              </c:numCache>
            </c:numRef>
          </c:xVal>
          <c:yVal>
            <c:numRef>
              <c:f>QTOF_Final!$K$32:$K$37</c:f>
              <c:numCache>
                <c:formatCode>General</c:formatCode>
                <c:ptCount val="6"/>
                <c:pt idx="0">
                  <c:v>5529.101</c:v>
                </c:pt>
                <c:pt idx="1">
                  <c:v>2876.035</c:v>
                </c:pt>
                <c:pt idx="2">
                  <c:v>246.072</c:v>
                </c:pt>
                <c:pt idx="3">
                  <c:v>52.328</c:v>
                </c:pt>
                <c:pt idx="4">
                  <c:v>34.12</c:v>
                </c:pt>
                <c:pt idx="5">
                  <c:v>17.326</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linear"/>
            <c:forward val="0"/>
            <c:backward val="0"/>
            <c:dispRSqr val="1"/>
            <c:dispEq val="1"/>
          </c:trendline>
          <c:xVal>
            <c:numRef>
              <c:f>QTOF_Final!$N$38:$N$43</c:f>
              <c:numCache>
                <c:formatCode>General</c:formatCode>
                <c:ptCount val="6"/>
                <c:pt idx="0">
                  <c:v>2</c:v>
                </c:pt>
                <c:pt idx="1">
                  <c:v>1</c:v>
                </c:pt>
                <c:pt idx="2">
                  <c:v>0.1</c:v>
                </c:pt>
                <c:pt idx="3">
                  <c:v>0.02</c:v>
                </c:pt>
                <c:pt idx="4">
                  <c:v>0.01</c:v>
                </c:pt>
                <c:pt idx="5">
                  <c:v>0.008</c:v>
                </c:pt>
              </c:numCache>
            </c:numRef>
          </c:xVal>
          <c:yVal>
            <c:numRef>
              <c:f>QTOF_Final!$K$38:$K$43</c:f>
              <c:numCache>
                <c:formatCode>General</c:formatCode>
                <c:ptCount val="6"/>
                <c:pt idx="0">
                  <c:v>6256.721</c:v>
                </c:pt>
                <c:pt idx="1">
                  <c:v>2851.551</c:v>
                </c:pt>
                <c:pt idx="2">
                  <c:v>225.194</c:v>
                </c:pt>
                <c:pt idx="3">
                  <c:v>58.817</c:v>
                </c:pt>
                <c:pt idx="4">
                  <c:v>32.85</c:v>
                </c:pt>
                <c:pt idx="5">
                  <c:v>18.576</c:v>
                </c:pt>
              </c:numCache>
            </c:numRef>
          </c:yVal>
          <c:smooth val="0"/>
        </c:ser>
        <c:axId val="58147287"/>
        <c:axId val="95106786"/>
      </c:scatterChart>
      <c:valAx>
        <c:axId val="58147287"/>
        <c:scaling>
          <c:orientation val="minMax"/>
        </c:scaling>
        <c:delete val="0"/>
        <c:axPos val="b"/>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95106786"/>
        <c:crosses val="autoZero"/>
        <c:crossBetween val="midCat"/>
      </c:valAx>
      <c:valAx>
        <c:axId val="95106786"/>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58147287"/>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charts/chart9.xml><?xml version="1.0" encoding="utf-8"?>
<c:chartSpace xmlns:c="http://schemas.openxmlformats.org/drawingml/2006/chart" xmlns:a="http://schemas.openxmlformats.org/drawingml/2006/main" xmlns:r="http://schemas.openxmlformats.org/officeDocument/2006/relationships">
  <c:lang val="en-US"/>
  <c:roundedCorners val="0"/>
  <c:chart>
    <c:autoTitleDeleted val="1"/>
    <c:plotArea>
      <c:layout>
        <c:manualLayout>
          <c:layoutTarget val="inner"/>
          <c:xMode val="edge"/>
          <c:yMode val="edge"/>
          <c:x val="0.200439194305619"/>
          <c:y val="0.0573265470131262"/>
          <c:w val="0.738452218688475"/>
          <c:h val="0.826948834717385"/>
        </c:manualLayout>
      </c:layout>
      <c:scatterChart>
        <c:scatterStyle val="lineMarker"/>
        <c:varyColors val="0"/>
        <c:ser>
          <c:idx val="0"/>
          <c:order val="0"/>
          <c:spPr>
            <a:solidFill>
              <a:srgbClr val="5b9bd5"/>
            </a:solidFill>
            <a:ln w="25560">
              <a:noFill/>
            </a:ln>
          </c:spPr>
          <c:marker>
            <c:symbol val="circle"/>
            <c:size val="5"/>
            <c:spPr>
              <a:solidFill>
                <a:srgbClr val="5b9bd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5b9bd5"/>
                </a:solidFill>
                <a:prstDash val="sysDot"/>
                <a:round/>
              </a:ln>
            </c:spPr>
            <c:trendlineType val="poly"/>
            <c:order val="2"/>
            <c:forward val="0"/>
            <c:backward val="0"/>
            <c:dispRSqr val="1"/>
            <c:dispEq val="1"/>
          </c:trendline>
          <c:xVal>
            <c:numRef>
              <c:f>QTOF_Final!$V$3:$V$8</c:f>
              <c:numCache>
                <c:formatCode>General</c:formatCode>
                <c:ptCount val="6"/>
                <c:pt idx="0">
                  <c:v>20</c:v>
                </c:pt>
                <c:pt idx="1">
                  <c:v>10</c:v>
                </c:pt>
                <c:pt idx="2">
                  <c:v>1</c:v>
                </c:pt>
                <c:pt idx="3">
                  <c:v>0.2</c:v>
                </c:pt>
                <c:pt idx="4">
                  <c:v>0.1</c:v>
                </c:pt>
                <c:pt idx="5">
                  <c:v>0.08</c:v>
                </c:pt>
              </c:numCache>
            </c:numRef>
          </c:xVal>
          <c:yVal>
            <c:numRef>
              <c:f>QTOF_Final!$S$3:$S$8</c:f>
              <c:numCache>
                <c:formatCode>General</c:formatCode>
                <c:ptCount val="6"/>
                <c:pt idx="0">
                  <c:v>56638.906</c:v>
                </c:pt>
                <c:pt idx="1">
                  <c:v>35998.121</c:v>
                </c:pt>
                <c:pt idx="2">
                  <c:v>3169.058</c:v>
                </c:pt>
                <c:pt idx="3">
                  <c:v>561.752</c:v>
                </c:pt>
                <c:pt idx="4">
                  <c:v>279.839</c:v>
                </c:pt>
                <c:pt idx="5">
                  <c:v>204.673</c:v>
                </c:pt>
              </c:numCache>
            </c:numRef>
          </c:yVal>
          <c:smooth val="0"/>
        </c:ser>
        <c:ser>
          <c:idx val="1"/>
          <c:order val="1"/>
          <c:spPr>
            <a:solidFill>
              <a:srgbClr val="ed7d31"/>
            </a:solidFill>
            <a:ln w="25560">
              <a:noFill/>
            </a:ln>
          </c:spPr>
          <c:marker>
            <c:symbol val="circle"/>
            <c:size val="5"/>
            <c:spPr>
              <a:solidFill>
                <a:srgbClr val="ed7d31"/>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ed7d31"/>
                </a:solidFill>
                <a:prstDash val="sysDot"/>
                <a:round/>
              </a:ln>
            </c:spPr>
            <c:trendlineType val="poly"/>
            <c:order val="2"/>
            <c:forward val="0"/>
            <c:backward val="0"/>
            <c:dispRSqr val="1"/>
            <c:dispEq val="1"/>
          </c:trendline>
          <c:xVal>
            <c:numRef>
              <c:f>QTOF_Final!$V$9:$V$14</c:f>
              <c:numCache>
                <c:formatCode>General</c:formatCode>
                <c:ptCount val="6"/>
                <c:pt idx="0">
                  <c:v>20</c:v>
                </c:pt>
                <c:pt idx="1">
                  <c:v>10</c:v>
                </c:pt>
                <c:pt idx="2">
                  <c:v>1</c:v>
                </c:pt>
                <c:pt idx="3">
                  <c:v>0.2</c:v>
                </c:pt>
                <c:pt idx="4">
                  <c:v>0.1</c:v>
                </c:pt>
                <c:pt idx="5">
                  <c:v>0.08</c:v>
                </c:pt>
              </c:numCache>
            </c:numRef>
          </c:xVal>
          <c:yVal>
            <c:numRef>
              <c:f>QTOF_Final!$S$9:$S$14</c:f>
              <c:numCache>
                <c:formatCode>General</c:formatCode>
                <c:ptCount val="6"/>
                <c:pt idx="0">
                  <c:v>53820.711</c:v>
                </c:pt>
                <c:pt idx="1">
                  <c:v>34617.527</c:v>
                </c:pt>
                <c:pt idx="2">
                  <c:v>3368.903</c:v>
                </c:pt>
                <c:pt idx="3">
                  <c:v>582.834</c:v>
                </c:pt>
                <c:pt idx="4">
                  <c:v>286.424</c:v>
                </c:pt>
                <c:pt idx="5">
                  <c:v>218.906</c:v>
                </c:pt>
              </c:numCache>
            </c:numRef>
          </c:yVal>
          <c:smooth val="0"/>
        </c:ser>
        <c:ser>
          <c:idx val="2"/>
          <c:order val="2"/>
          <c:spPr>
            <a:solidFill>
              <a:srgbClr val="a5a5a5"/>
            </a:solidFill>
            <a:ln w="25560">
              <a:noFill/>
            </a:ln>
          </c:spPr>
          <c:marker>
            <c:symbol val="circle"/>
            <c:size val="5"/>
            <c:spPr>
              <a:solidFill>
                <a:srgbClr val="a5a5a5"/>
              </a:solidFill>
            </c:spPr>
          </c:marker>
          <c:dLbls>
            <c:txPr>
              <a:bodyPr wrap="square"/>
              <a:lstStyle/>
              <a:p>
                <a:pPr>
                  <a:defRPr b="0" sz="1100" spc="-1" strike="noStrike">
                    <a:solidFill>
                      <a:srgbClr val="000000"/>
                    </a:solidFill>
                    <a:latin typeface="Arial"/>
                  </a:defRPr>
                </a:pPr>
              </a:p>
            </c:txPr>
            <c:dLblPos val="r"/>
            <c:showLegendKey val="0"/>
            <c:showVal val="0"/>
            <c:showCatName val="0"/>
            <c:showSerName val="0"/>
            <c:showPercent val="0"/>
            <c:separator>; </c:separator>
            <c:showLeaderLines val="0"/>
            <c:extLst>
              <c:ext xmlns:c15="http://schemas.microsoft.com/office/drawing/2012/chart" uri="{CE6537A1-D6FC-4f65-9D91-7224C49458BB}">
                <c15:showLeaderLines val="0"/>
              </c:ext>
            </c:extLst>
          </c:dLbls>
          <c:trendline>
            <c:spPr>
              <a:ln cap="rnd" w="19080">
                <a:solidFill>
                  <a:srgbClr val="a5a5a5"/>
                </a:solidFill>
                <a:prstDash val="sysDot"/>
                <a:round/>
              </a:ln>
            </c:spPr>
            <c:trendlineType val="poly"/>
            <c:order val="2"/>
            <c:forward val="0"/>
            <c:backward val="0"/>
            <c:dispRSqr val="1"/>
            <c:dispEq val="1"/>
          </c:trendline>
          <c:xVal>
            <c:numRef>
              <c:f>QTOF_Final!$V$15:$V$20</c:f>
              <c:numCache>
                <c:formatCode>General</c:formatCode>
                <c:ptCount val="6"/>
                <c:pt idx="0">
                  <c:v>20</c:v>
                </c:pt>
                <c:pt idx="1">
                  <c:v>10</c:v>
                </c:pt>
                <c:pt idx="2">
                  <c:v>1</c:v>
                </c:pt>
                <c:pt idx="3">
                  <c:v>0.2</c:v>
                </c:pt>
                <c:pt idx="4">
                  <c:v>0.1</c:v>
                </c:pt>
                <c:pt idx="5">
                  <c:v>0.08</c:v>
                </c:pt>
              </c:numCache>
            </c:numRef>
          </c:xVal>
          <c:yVal>
            <c:numRef>
              <c:f>QTOF_Final!$S$15:$S$20</c:f>
              <c:numCache>
                <c:formatCode>General</c:formatCode>
                <c:ptCount val="6"/>
                <c:pt idx="0">
                  <c:v>55714.805</c:v>
                </c:pt>
                <c:pt idx="1">
                  <c:v>36633.582</c:v>
                </c:pt>
                <c:pt idx="2">
                  <c:v>3308.83</c:v>
                </c:pt>
                <c:pt idx="3">
                  <c:v>563.367</c:v>
                </c:pt>
                <c:pt idx="4">
                  <c:v>302.988</c:v>
                </c:pt>
                <c:pt idx="5">
                  <c:v>225.283</c:v>
                </c:pt>
              </c:numCache>
            </c:numRef>
          </c:yVal>
          <c:smooth val="0"/>
        </c:ser>
        <c:axId val="78765658"/>
        <c:axId val="18060870"/>
      </c:scatterChart>
      <c:valAx>
        <c:axId val="78765658"/>
        <c:scaling>
          <c:orientation val="minMax"/>
        </c:scaling>
        <c:delete val="0"/>
        <c:axPos val="b"/>
        <c:numFmt formatCode="0.00"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18060870"/>
        <c:crosses val="autoZero"/>
        <c:crossBetween val="midCat"/>
      </c:valAx>
      <c:valAx>
        <c:axId val="18060870"/>
        <c:scaling>
          <c:orientation val="minMax"/>
        </c:scaling>
        <c:delete val="0"/>
        <c:axPos val="l"/>
        <c:numFmt formatCode="General" sourceLinked="0"/>
        <c:majorTickMark val="none"/>
        <c:minorTickMark val="none"/>
        <c:tickLblPos val="nextTo"/>
        <c:spPr>
          <a:ln w="9360">
            <a:solidFill>
              <a:srgbClr val="bfbfbf"/>
            </a:solidFill>
            <a:round/>
          </a:ln>
        </c:spPr>
        <c:txPr>
          <a:bodyPr/>
          <a:lstStyle/>
          <a:p>
            <a:pPr>
              <a:defRPr b="0" sz="1100" spc="-1" strike="noStrike">
                <a:solidFill>
                  <a:srgbClr val="595959"/>
                </a:solidFill>
                <a:latin typeface="Arial"/>
              </a:defRPr>
            </a:pPr>
          </a:p>
        </c:txPr>
        <c:crossAx val="78765658"/>
        <c:crosses val="autoZero"/>
        <c:crossBetween val="midCat"/>
      </c:valAx>
      <c:spPr>
        <a:noFill/>
        <a:ln w="0">
          <a:noFill/>
        </a:ln>
      </c:spPr>
    </c:plotArea>
    <c:plotVisOnly val="1"/>
    <c:dispBlanksAs val="gap"/>
  </c:chart>
  <c:spPr>
    <a:solidFill>
      <a:srgbClr val="ffffff"/>
    </a:solidFill>
    <a:ln w="9360">
      <a:solidFill>
        <a:srgbClr val="d9d9d9"/>
      </a:solidFill>
      <a:round/>
    </a:ln>
  </c:spPr>
</c:chartSpace>
</file>

<file path=xl/drawings/_rels/drawing1.xml.rels><?xml version="1.0" encoding="UTF-8"?>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8" Type="http://schemas.openxmlformats.org/officeDocument/2006/relationships/chart" Target="../charts/chart8.xml"/><Relationship Id="rId9" Type="http://schemas.openxmlformats.org/officeDocument/2006/relationships/chart" Target="../charts/chart9.xml"/><Relationship Id="rId10" Type="http://schemas.openxmlformats.org/officeDocument/2006/relationships/chart" Target="../charts/chart10.xml"/><Relationship Id="rId11" Type="http://schemas.openxmlformats.org/officeDocument/2006/relationships/chart" Target="../charts/chart11.xml"/><Relationship Id="rId12" Type="http://schemas.openxmlformats.org/officeDocument/2006/relationships/chart" Target="../charts/chart12.xml"/><Relationship Id="rId13" Type="http://schemas.openxmlformats.org/officeDocument/2006/relationships/chart" Target="../charts/chart13.xml"/><Relationship Id="rId14" Type="http://schemas.openxmlformats.org/officeDocument/2006/relationships/chart" Target="../charts/chart14.xml"/><Relationship Id="rId15" Type="http://schemas.openxmlformats.org/officeDocument/2006/relationships/chart" Target="../charts/chart15.xml"/><Relationship Id="rId16" Type="http://schemas.openxmlformats.org/officeDocument/2006/relationships/chart" Target="../charts/chart16.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609480</xdr:colOff>
      <xdr:row>275</xdr:row>
      <xdr:rowOff>139320</xdr:rowOff>
    </xdr:from>
    <xdr:to>
      <xdr:col>5</xdr:col>
      <xdr:colOff>309240</xdr:colOff>
      <xdr:row>290</xdr:row>
      <xdr:rowOff>24480</xdr:rowOff>
    </xdr:to>
    <xdr:graphicFrame>
      <xdr:nvGraphicFramePr>
        <xdr:cNvPr id="0" name="Diagramm 1"/>
        <xdr:cNvGraphicFramePr/>
      </xdr:nvGraphicFramePr>
      <xdr:xfrm>
        <a:off x="1879560" y="52526880"/>
        <a:ext cx="7499880" cy="2742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333360</xdr:colOff>
      <xdr:row>275</xdr:row>
      <xdr:rowOff>139320</xdr:rowOff>
    </xdr:from>
    <xdr:to>
      <xdr:col>13</xdr:col>
      <xdr:colOff>576000</xdr:colOff>
      <xdr:row>290</xdr:row>
      <xdr:rowOff>24480</xdr:rowOff>
    </xdr:to>
    <xdr:graphicFrame>
      <xdr:nvGraphicFramePr>
        <xdr:cNvPr id="1" name="Diagramm 2"/>
        <xdr:cNvGraphicFramePr/>
      </xdr:nvGraphicFramePr>
      <xdr:xfrm>
        <a:off x="14190840" y="52526880"/>
        <a:ext cx="7972560" cy="274248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695160</xdr:colOff>
      <xdr:row>275</xdr:row>
      <xdr:rowOff>139320</xdr:rowOff>
    </xdr:from>
    <xdr:to>
      <xdr:col>21</xdr:col>
      <xdr:colOff>937800</xdr:colOff>
      <xdr:row>290</xdr:row>
      <xdr:rowOff>24480</xdr:rowOff>
    </xdr:to>
    <xdr:graphicFrame>
      <xdr:nvGraphicFramePr>
        <xdr:cNvPr id="2" name="Diagramm 3"/>
        <xdr:cNvGraphicFramePr/>
      </xdr:nvGraphicFramePr>
      <xdr:xfrm>
        <a:off x="27039960" y="52526880"/>
        <a:ext cx="6954840" cy="274248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25</xdr:col>
      <xdr:colOff>857160</xdr:colOff>
      <xdr:row>275</xdr:row>
      <xdr:rowOff>139320</xdr:rowOff>
    </xdr:from>
    <xdr:to>
      <xdr:col>29</xdr:col>
      <xdr:colOff>1099800</xdr:colOff>
      <xdr:row>290</xdr:row>
      <xdr:rowOff>24480</xdr:rowOff>
    </xdr:to>
    <xdr:graphicFrame>
      <xdr:nvGraphicFramePr>
        <xdr:cNvPr id="3" name="Diagramm 4"/>
        <xdr:cNvGraphicFramePr/>
      </xdr:nvGraphicFramePr>
      <xdr:xfrm>
        <a:off x="38671560" y="52526880"/>
        <a:ext cx="7246440" cy="274248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130680</xdr:colOff>
      <xdr:row>26</xdr:row>
      <xdr:rowOff>163440</xdr:rowOff>
    </xdr:from>
    <xdr:to>
      <xdr:col>5</xdr:col>
      <xdr:colOff>1072440</xdr:colOff>
      <xdr:row>40</xdr:row>
      <xdr:rowOff>176760</xdr:rowOff>
    </xdr:to>
    <xdr:graphicFrame>
      <xdr:nvGraphicFramePr>
        <xdr:cNvPr id="4" name="Diagramm 5"/>
        <xdr:cNvGraphicFramePr/>
      </xdr:nvGraphicFramePr>
      <xdr:xfrm>
        <a:off x="5553000" y="5116320"/>
        <a:ext cx="4589640" cy="268056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734760</xdr:colOff>
      <xdr:row>3</xdr:row>
      <xdr:rowOff>143640</xdr:rowOff>
    </xdr:from>
    <xdr:to>
      <xdr:col>3</xdr:col>
      <xdr:colOff>113760</xdr:colOff>
      <xdr:row>17</xdr:row>
      <xdr:rowOff>164160</xdr:rowOff>
    </xdr:to>
    <xdr:graphicFrame>
      <xdr:nvGraphicFramePr>
        <xdr:cNvPr id="5" name="Diagramm 6"/>
        <xdr:cNvGraphicFramePr/>
      </xdr:nvGraphicFramePr>
      <xdr:xfrm>
        <a:off x="734760" y="715320"/>
        <a:ext cx="4801320" cy="268740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975960</xdr:colOff>
      <xdr:row>4</xdr:row>
      <xdr:rowOff>92520</xdr:rowOff>
    </xdr:from>
    <xdr:to>
      <xdr:col>11</xdr:col>
      <xdr:colOff>54720</xdr:colOff>
      <xdr:row>18</xdr:row>
      <xdr:rowOff>113040</xdr:rowOff>
    </xdr:to>
    <xdr:graphicFrame>
      <xdr:nvGraphicFramePr>
        <xdr:cNvPr id="6" name="Diagramm 7"/>
        <xdr:cNvGraphicFramePr/>
      </xdr:nvGraphicFramePr>
      <xdr:xfrm>
        <a:off x="12454920" y="854640"/>
        <a:ext cx="5609520" cy="268740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505080</xdr:colOff>
      <xdr:row>24</xdr:row>
      <xdr:rowOff>20160</xdr:rowOff>
    </xdr:from>
    <xdr:to>
      <xdr:col>10</xdr:col>
      <xdr:colOff>1642680</xdr:colOff>
      <xdr:row>38</xdr:row>
      <xdr:rowOff>40680</xdr:rowOff>
    </xdr:to>
    <xdr:graphicFrame>
      <xdr:nvGraphicFramePr>
        <xdr:cNvPr id="7" name="Diagramm 8"/>
        <xdr:cNvGraphicFramePr/>
      </xdr:nvGraphicFramePr>
      <xdr:xfrm>
        <a:off x="11984040" y="4592160"/>
        <a:ext cx="5501880" cy="268740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16</xdr:col>
      <xdr:colOff>857520</xdr:colOff>
      <xdr:row>3</xdr:row>
      <xdr:rowOff>70200</xdr:rowOff>
    </xdr:from>
    <xdr:to>
      <xdr:col>19</xdr:col>
      <xdr:colOff>1065960</xdr:colOff>
      <xdr:row>17</xdr:row>
      <xdr:rowOff>90720</xdr:rowOff>
    </xdr:to>
    <xdr:graphicFrame>
      <xdr:nvGraphicFramePr>
        <xdr:cNvPr id="8" name="Diagramm 9"/>
        <xdr:cNvGraphicFramePr/>
      </xdr:nvGraphicFramePr>
      <xdr:xfrm>
        <a:off x="26012880" y="641880"/>
        <a:ext cx="4753800" cy="268740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16</xdr:col>
      <xdr:colOff>1118160</xdr:colOff>
      <xdr:row>25</xdr:row>
      <xdr:rowOff>88200</xdr:rowOff>
    </xdr:from>
    <xdr:to>
      <xdr:col>19</xdr:col>
      <xdr:colOff>1330200</xdr:colOff>
      <xdr:row>39</xdr:row>
      <xdr:rowOff>108720</xdr:rowOff>
    </xdr:to>
    <xdr:graphicFrame>
      <xdr:nvGraphicFramePr>
        <xdr:cNvPr id="9" name="Diagramm 10"/>
        <xdr:cNvGraphicFramePr/>
      </xdr:nvGraphicFramePr>
      <xdr:xfrm>
        <a:off x="26273520" y="4850640"/>
        <a:ext cx="4757400" cy="268776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24</xdr:col>
      <xdr:colOff>104400</xdr:colOff>
      <xdr:row>4</xdr:row>
      <xdr:rowOff>50760</xdr:rowOff>
    </xdr:from>
    <xdr:to>
      <xdr:col>27</xdr:col>
      <xdr:colOff>312840</xdr:colOff>
      <xdr:row>18</xdr:row>
      <xdr:rowOff>71280</xdr:rowOff>
    </xdr:to>
    <xdr:graphicFrame>
      <xdr:nvGraphicFramePr>
        <xdr:cNvPr id="10" name="Diagramm 11"/>
        <xdr:cNvGraphicFramePr/>
      </xdr:nvGraphicFramePr>
      <xdr:xfrm>
        <a:off x="36729360" y="812880"/>
        <a:ext cx="4753800" cy="268740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24</xdr:col>
      <xdr:colOff>74520</xdr:colOff>
      <xdr:row>26</xdr:row>
      <xdr:rowOff>61200</xdr:rowOff>
    </xdr:from>
    <xdr:to>
      <xdr:col>27</xdr:col>
      <xdr:colOff>286560</xdr:colOff>
      <xdr:row>40</xdr:row>
      <xdr:rowOff>81720</xdr:rowOff>
    </xdr:to>
    <xdr:graphicFrame>
      <xdr:nvGraphicFramePr>
        <xdr:cNvPr id="11" name="Diagramm 12"/>
        <xdr:cNvGraphicFramePr/>
      </xdr:nvGraphicFramePr>
      <xdr:xfrm>
        <a:off x="36699480" y="5014080"/>
        <a:ext cx="4757400" cy="268776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editAs="oneCell">
    <xdr:from>
      <xdr:col>1</xdr:col>
      <xdr:colOff>121320</xdr:colOff>
      <xdr:row>554</xdr:row>
      <xdr:rowOff>22680</xdr:rowOff>
    </xdr:from>
    <xdr:to>
      <xdr:col>3</xdr:col>
      <xdr:colOff>778680</xdr:colOff>
      <xdr:row>568</xdr:row>
      <xdr:rowOff>98280</xdr:rowOff>
    </xdr:to>
    <xdr:graphicFrame>
      <xdr:nvGraphicFramePr>
        <xdr:cNvPr id="12" name="Diagramm 13"/>
        <xdr:cNvGraphicFramePr/>
      </xdr:nvGraphicFramePr>
      <xdr:xfrm>
        <a:off x="1391400" y="105559560"/>
        <a:ext cx="4809600" cy="274284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editAs="oneCell">
    <xdr:from>
      <xdr:col>9</xdr:col>
      <xdr:colOff>69120</xdr:colOff>
      <xdr:row>555</xdr:row>
      <xdr:rowOff>57240</xdr:rowOff>
    </xdr:from>
    <xdr:to>
      <xdr:col>11</xdr:col>
      <xdr:colOff>726480</xdr:colOff>
      <xdr:row>569</xdr:row>
      <xdr:rowOff>132840</xdr:rowOff>
    </xdr:to>
    <xdr:graphicFrame>
      <xdr:nvGraphicFramePr>
        <xdr:cNvPr id="13" name="Diagramm 14"/>
        <xdr:cNvGraphicFramePr/>
      </xdr:nvGraphicFramePr>
      <xdr:xfrm>
        <a:off x="13926600" y="105784920"/>
        <a:ext cx="4809600" cy="274248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16</xdr:col>
      <xdr:colOff>433080</xdr:colOff>
      <xdr:row>554</xdr:row>
      <xdr:rowOff>74520</xdr:rowOff>
    </xdr:from>
    <xdr:to>
      <xdr:col>19</xdr:col>
      <xdr:colOff>709560</xdr:colOff>
      <xdr:row>568</xdr:row>
      <xdr:rowOff>150120</xdr:rowOff>
    </xdr:to>
    <xdr:graphicFrame>
      <xdr:nvGraphicFramePr>
        <xdr:cNvPr id="14" name="Diagramm 15"/>
        <xdr:cNvGraphicFramePr/>
      </xdr:nvGraphicFramePr>
      <xdr:xfrm>
        <a:off x="25588440" y="105611400"/>
        <a:ext cx="4821840" cy="274284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oneCell">
    <xdr:from>
      <xdr:col>24</xdr:col>
      <xdr:colOff>623520</xdr:colOff>
      <xdr:row>555</xdr:row>
      <xdr:rowOff>22680</xdr:rowOff>
    </xdr:from>
    <xdr:to>
      <xdr:col>27</xdr:col>
      <xdr:colOff>900000</xdr:colOff>
      <xdr:row>569</xdr:row>
      <xdr:rowOff>98280</xdr:rowOff>
    </xdr:to>
    <xdr:graphicFrame>
      <xdr:nvGraphicFramePr>
        <xdr:cNvPr id="15" name="Diagramm 16"/>
        <xdr:cNvGraphicFramePr/>
      </xdr:nvGraphicFramePr>
      <xdr:xfrm>
        <a:off x="37248480" y="105750360"/>
        <a:ext cx="4821840" cy="274248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wsDr>
</file>

<file path=xl/externalLinks/_rels/externalLink1.xml.rels><?xml version="1.0" encoding="UTF-8"?>
<Relationships xmlns="http://schemas.openxmlformats.org/package/2006/relationships"><Relationship Id="rId1" Type="http://schemas.openxmlformats.org/officeDocument/2006/relationships/externalLinkPath" Target="Data/dewo1237/Stazene/cer%20(2).xlsx" TargetMode="External"/>
</Relationships>
</file>

<file path=xl/externalLinks/externalLink1.xml><?xml version="1.0" encoding="utf-8"?>
<externalLink xmlns="http://schemas.openxmlformats.org/spreadsheetml/2006/main">
  <externalBook xmlns:r="http://schemas.openxmlformats.org/officeDocument/2006/relationships" r:id="rId1">
    <sheetNames>
      <sheetName val="QTrap_Final"/>
      <sheetName val="QTrap"/>
      <sheetName val="QTrap_Cal 2"/>
      <sheetName val="Tabelle4"/>
      <sheetName val="QTOF"/>
      <sheetName val="Tabelle3"/>
      <sheetName val="Sheet1"/>
      <sheetName val="Tabelle2"/>
      <sheetName val="QTOF_Final"/>
      <sheetName val="Tabelle6"/>
      <sheetName val="test"/>
      <sheetName val="Tabelle8"/>
    </sheetNames>
    <sheetDataSet>
      <sheetData sheetId="0"/>
      <sheetData sheetId="1"/>
      <sheetData sheetId="2"/>
      <sheetData sheetId="3"/>
      <sheetData sheetId="4"/>
      <sheetData sheetId="5"/>
      <sheetData sheetId="6"/>
      <sheetData sheetId="7"/>
      <sheetData sheetId="8"/>
      <sheetData sheetId="9"/>
      <sheetData sheetId="10"/>
      <sheetData sheetId="11"/>
    </sheetDataSet>
  </externalBook>
</externalLink>
</file>

<file path=xl/worksheets/_rels/sheet10.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5" activeCellId="0" sqref="D5"/>
    </sheetView>
  </sheetViews>
  <sheetFormatPr defaultColWidth="11.58984375" defaultRowHeight="15" zeroHeight="false" outlineLevelRow="0" outlineLevelCol="0"/>
  <cols>
    <col collapsed="false" customWidth="true" hidden="false" outlineLevel="0" max="2" min="2" style="0" width="14.85"/>
    <col collapsed="false" customWidth="true" hidden="false" outlineLevel="0" max="3" min="3" style="0" width="25.57"/>
    <col collapsed="false" customWidth="true" hidden="false" outlineLevel="0" max="4" min="4" style="0" width="55.57"/>
  </cols>
  <sheetData>
    <row r="1" customFormat="false" ht="15" hidden="false" customHeight="false" outlineLevel="0" collapsed="false">
      <c r="A1" s="1" t="s">
        <v>0</v>
      </c>
      <c r="B1" s="1"/>
      <c r="C1" s="1"/>
      <c r="D1" s="1"/>
    </row>
    <row r="2" customFormat="false" ht="15.75" hidden="false" customHeight="false" outlineLevel="0" collapsed="false">
      <c r="A2" s="1"/>
      <c r="B2" s="1"/>
      <c r="C2" s="1"/>
      <c r="D2" s="1"/>
    </row>
    <row r="3" customFormat="false" ht="35.1" hidden="false" customHeight="true" outlineLevel="0" collapsed="false">
      <c r="A3" s="2" t="s">
        <v>0</v>
      </c>
      <c r="B3" s="3"/>
      <c r="C3" s="4" t="s">
        <v>1</v>
      </c>
      <c r="D3" s="4"/>
    </row>
    <row r="4" customFormat="false" ht="35.1" hidden="false" customHeight="true" outlineLevel="0" collapsed="false">
      <c r="A4" s="2"/>
      <c r="B4" s="3"/>
      <c r="C4" s="4" t="s">
        <v>2</v>
      </c>
      <c r="D4" s="4"/>
    </row>
    <row r="5" customFormat="false" ht="35.1" hidden="false" customHeight="true" outlineLevel="0" collapsed="false">
      <c r="A5" s="2"/>
      <c r="B5" s="5" t="s">
        <v>3</v>
      </c>
      <c r="C5" s="6" t="s">
        <v>4</v>
      </c>
      <c r="D5" s="7"/>
    </row>
    <row r="6" customFormat="false" ht="35.1" hidden="false" customHeight="true" outlineLevel="0" collapsed="false">
      <c r="A6" s="2"/>
      <c r="B6" s="5"/>
      <c r="C6" s="8" t="s">
        <v>5</v>
      </c>
      <c r="D6" s="7"/>
    </row>
    <row r="7" customFormat="false" ht="35.1" hidden="false" customHeight="true" outlineLevel="0" collapsed="false">
      <c r="A7" s="2"/>
      <c r="B7" s="5"/>
      <c r="C7" s="8" t="s">
        <v>6</v>
      </c>
      <c r="D7" s="7"/>
    </row>
    <row r="8" customFormat="false" ht="35.1" hidden="false" customHeight="true" outlineLevel="0" collapsed="false">
      <c r="A8" s="2"/>
      <c r="B8" s="5"/>
      <c r="C8" s="8" t="s">
        <v>7</v>
      </c>
      <c r="D8" s="7"/>
    </row>
    <row r="9" customFormat="false" ht="35.1" hidden="false" customHeight="true" outlineLevel="0" collapsed="false">
      <c r="A9" s="2"/>
      <c r="B9" s="5"/>
      <c r="C9" s="9" t="s">
        <v>8</v>
      </c>
      <c r="D9" s="7"/>
    </row>
    <row r="10" customFormat="false" ht="35.1" hidden="false" customHeight="true" outlineLevel="0" collapsed="false">
      <c r="A10" s="2"/>
      <c r="B10" s="10" t="s">
        <v>9</v>
      </c>
      <c r="C10" s="6" t="s">
        <v>10</v>
      </c>
      <c r="D10" s="7"/>
    </row>
    <row r="11" customFormat="false" ht="35.1" hidden="false" customHeight="true" outlineLevel="0" collapsed="false">
      <c r="A11" s="2"/>
      <c r="B11" s="10"/>
      <c r="C11" s="8" t="s">
        <v>11</v>
      </c>
      <c r="D11" s="7"/>
    </row>
    <row r="12" customFormat="false" ht="35.1" hidden="false" customHeight="true" outlineLevel="0" collapsed="false">
      <c r="A12" s="2"/>
      <c r="B12" s="10"/>
      <c r="C12" s="8" t="s">
        <v>12</v>
      </c>
      <c r="D12" s="11"/>
    </row>
    <row r="13" customFormat="false" ht="35.1" hidden="false" customHeight="true" outlineLevel="0" collapsed="false">
      <c r="A13" s="2"/>
      <c r="B13" s="10"/>
      <c r="C13" s="9" t="s">
        <v>13</v>
      </c>
      <c r="D13" s="12"/>
    </row>
    <row r="14" customFormat="false" ht="35.1" hidden="false" customHeight="true" outlineLevel="0" collapsed="false">
      <c r="B14" s="13"/>
      <c r="C14" s="14"/>
      <c r="D14" s="15"/>
    </row>
    <row r="15" customFormat="false" ht="15" hidden="false" customHeight="false" outlineLevel="0" collapsed="false">
      <c r="B15" s="13"/>
      <c r="C15" s="14"/>
      <c r="D15" s="15"/>
    </row>
  </sheetData>
  <mergeCells count="5">
    <mergeCell ref="A1:D2"/>
    <mergeCell ref="A3:A13"/>
    <mergeCell ref="B3:B4"/>
    <mergeCell ref="B5:B9"/>
    <mergeCell ref="B10:B1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F553"/>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A49" activeCellId="0" sqref="A49"/>
    </sheetView>
  </sheetViews>
  <sheetFormatPr defaultColWidth="16.875" defaultRowHeight="15" zeroHeight="false" outlineLevelRow="0" outlineLevelCol="0"/>
  <cols>
    <col collapsed="false" customWidth="true" hidden="false" outlineLevel="0" max="1" min="1" style="131" width="18"/>
    <col collapsed="false" customWidth="true" hidden="false" outlineLevel="0" max="2" min="2" style="132" width="28.14"/>
    <col collapsed="false" customWidth="true" hidden="false" outlineLevel="0" max="4" min="3" style="131" width="30.7"/>
    <col collapsed="false" customWidth="true" hidden="false" outlineLevel="0" max="5" min="5" style="131" width="20.99"/>
    <col collapsed="false" customWidth="true" hidden="false" outlineLevel="0" max="6" min="6" style="131" width="17.28"/>
    <col collapsed="false" customWidth="false" hidden="false" outlineLevel="0" max="9" min="7" style="131" width="16.86"/>
    <col collapsed="false" customWidth="true" hidden="false" outlineLevel="0" max="10" min="10" style="132" width="28.14"/>
    <col collapsed="false" customWidth="true" hidden="false" outlineLevel="0" max="12" min="11" style="131" width="30.7"/>
    <col collapsed="false" customWidth="true" hidden="false" outlineLevel="0" max="13" min="13" style="131" width="19.99"/>
    <col collapsed="false" customWidth="false" hidden="false" outlineLevel="0" max="17" min="14" style="131" width="16.86"/>
    <col collapsed="false" customWidth="false" hidden="false" outlineLevel="0" max="18" min="18" style="132" width="16.86"/>
    <col collapsed="false" customWidth="true" hidden="false" outlineLevel="0" max="20" min="19" style="131" width="30.7"/>
    <col collapsed="false" customWidth="false" hidden="false" outlineLevel="0" max="25" min="21" style="131" width="16.86"/>
    <col collapsed="false" customWidth="false" hidden="false" outlineLevel="0" max="26" min="26" style="132" width="16.86"/>
    <col collapsed="false" customWidth="true" hidden="false" outlineLevel="0" max="28" min="27" style="131" width="30.7"/>
    <col collapsed="false" customWidth="true" hidden="false" outlineLevel="0" max="29" min="29" style="131" width="20.99"/>
    <col collapsed="false" customWidth="false" hidden="false" outlineLevel="0" max="1024" min="30" style="131" width="16.86"/>
  </cols>
  <sheetData>
    <row r="1" customFormat="false" ht="15" hidden="false" customHeight="true" outlineLevel="0" collapsed="false">
      <c r="B1" s="133"/>
      <c r="C1" s="134" t="s">
        <v>58</v>
      </c>
      <c r="D1" s="134" t="s">
        <v>563</v>
      </c>
      <c r="E1" s="134" t="s">
        <v>563</v>
      </c>
      <c r="F1" s="134" t="s">
        <v>58</v>
      </c>
      <c r="G1" s="134" t="s">
        <v>564</v>
      </c>
      <c r="H1" s="134" t="s">
        <v>565</v>
      </c>
      <c r="I1" s="134"/>
      <c r="J1" s="133"/>
      <c r="K1" s="134" t="s">
        <v>60</v>
      </c>
      <c r="L1" s="134" t="s">
        <v>566</v>
      </c>
      <c r="M1" s="134" t="s">
        <v>566</v>
      </c>
      <c r="N1" s="134" t="s">
        <v>60</v>
      </c>
      <c r="O1" s="134" t="s">
        <v>564</v>
      </c>
      <c r="P1" s="134" t="s">
        <v>565</v>
      </c>
      <c r="Q1" s="134"/>
      <c r="R1" s="133"/>
      <c r="S1" s="134" t="s">
        <v>61</v>
      </c>
      <c r="T1" s="134" t="s">
        <v>567</v>
      </c>
      <c r="U1" s="134" t="s">
        <v>567</v>
      </c>
      <c r="V1" s="134" t="s">
        <v>61</v>
      </c>
      <c r="W1" s="134" t="s">
        <v>564</v>
      </c>
      <c r="X1" s="134" t="s">
        <v>565</v>
      </c>
      <c r="Y1" s="134"/>
      <c r="Z1" s="133"/>
      <c r="AA1" s="134" t="s">
        <v>63</v>
      </c>
      <c r="AB1" s="134" t="s">
        <v>568</v>
      </c>
      <c r="AC1" s="134" t="s">
        <v>568</v>
      </c>
      <c r="AD1" s="134" t="s">
        <v>63</v>
      </c>
      <c r="AE1" s="134" t="s">
        <v>564</v>
      </c>
      <c r="AF1" s="134" t="s">
        <v>565</v>
      </c>
    </row>
    <row r="2" customFormat="false" ht="15" hidden="false" customHeight="true" outlineLevel="0" collapsed="false">
      <c r="B2" s="133"/>
      <c r="C2" s="134" t="s">
        <v>569</v>
      </c>
      <c r="D2" s="134" t="s">
        <v>569</v>
      </c>
      <c r="E2" s="134" t="s">
        <v>570</v>
      </c>
      <c r="F2" s="134" t="s">
        <v>570</v>
      </c>
      <c r="G2" s="134" t="s">
        <v>570</v>
      </c>
      <c r="H2" s="134" t="s">
        <v>570</v>
      </c>
      <c r="I2" s="134"/>
      <c r="J2" s="133"/>
      <c r="K2" s="134" t="s">
        <v>569</v>
      </c>
      <c r="L2" s="134" t="s">
        <v>569</v>
      </c>
      <c r="M2" s="134" t="s">
        <v>570</v>
      </c>
      <c r="N2" s="134" t="s">
        <v>570</v>
      </c>
      <c r="O2" s="134" t="s">
        <v>570</v>
      </c>
      <c r="P2" s="134" t="s">
        <v>570</v>
      </c>
      <c r="Q2" s="134"/>
      <c r="R2" s="133"/>
      <c r="S2" s="134" t="s">
        <v>569</v>
      </c>
      <c r="T2" s="134" t="s">
        <v>569</v>
      </c>
      <c r="U2" s="134" t="s">
        <v>570</v>
      </c>
      <c r="V2" s="134" t="s">
        <v>570</v>
      </c>
      <c r="W2" s="134" t="s">
        <v>570</v>
      </c>
      <c r="X2" s="134" t="s">
        <v>570</v>
      </c>
      <c r="Y2" s="134"/>
      <c r="Z2" s="133"/>
      <c r="AA2" s="134" t="s">
        <v>569</v>
      </c>
      <c r="AB2" s="134" t="s">
        <v>569</v>
      </c>
      <c r="AC2" s="134" t="s">
        <v>570</v>
      </c>
      <c r="AD2" s="134" t="s">
        <v>570</v>
      </c>
      <c r="AE2" s="134" t="s">
        <v>570</v>
      </c>
      <c r="AF2" s="134" t="s">
        <v>570</v>
      </c>
    </row>
    <row r="3" customFormat="false" ht="15" hidden="false" customHeight="false" outlineLevel="0" collapsed="false">
      <c r="A3" s="131" t="n">
        <v>1</v>
      </c>
      <c r="B3" s="135" t="s">
        <v>187</v>
      </c>
      <c r="C3" s="136" t="n">
        <v>7696.693</v>
      </c>
      <c r="D3" s="136" t="n">
        <v>271.602</v>
      </c>
      <c r="E3" s="131" t="n">
        <v>0.125</v>
      </c>
      <c r="F3" s="136" t="n">
        <v>2</v>
      </c>
      <c r="G3" s="137" t="n">
        <f aca="false">C3/D3*E3</f>
        <v>3.54226634929051</v>
      </c>
      <c r="H3" s="137" t="n">
        <f aca="false">(C3+27.344)/3826.613</f>
        <v>2.01850487624434</v>
      </c>
      <c r="I3" s="137"/>
      <c r="J3" s="135" t="s">
        <v>187</v>
      </c>
      <c r="K3" s="136" t="n">
        <v>6653.908</v>
      </c>
      <c r="L3" s="136" t="n">
        <v>205.242</v>
      </c>
      <c r="M3" s="134" t="n">
        <v>0.05</v>
      </c>
      <c r="N3" s="136" t="n">
        <v>2</v>
      </c>
      <c r="O3" s="137" t="n">
        <f aca="false">K3/L3*M3</f>
        <v>1.62099083033687</v>
      </c>
      <c r="P3" s="137" t="n">
        <f aca="false">(K3-6.725)/3336.693</f>
        <v>1.99214701502356</v>
      </c>
      <c r="Q3" s="134"/>
      <c r="R3" s="135" t="s">
        <v>187</v>
      </c>
      <c r="S3" s="136" t="n">
        <v>56638.906</v>
      </c>
      <c r="T3" s="136" t="n">
        <v>4455.655</v>
      </c>
      <c r="U3" s="134" t="n">
        <v>1.5</v>
      </c>
      <c r="V3" s="134" t="n">
        <v>20</v>
      </c>
      <c r="W3" s="137" t="n">
        <f aca="false">S3/T3*U3</f>
        <v>19.067535300646</v>
      </c>
      <c r="X3" s="137" t="n">
        <f aca="false">((-(-4404.1))-SQRT((-4404.1^2)-(4*77.481*(421+S3))))/(2*77.481)</f>
        <v>19.9772742025827</v>
      </c>
      <c r="Y3" s="137"/>
      <c r="Z3" s="135" t="s">
        <v>187</v>
      </c>
      <c r="AA3" s="136" t="n">
        <v>48644.703</v>
      </c>
      <c r="AB3" s="136" t="n">
        <v>1356.613</v>
      </c>
      <c r="AC3" s="134" t="n">
        <v>0.5</v>
      </c>
      <c r="AD3" s="134" t="n">
        <v>20</v>
      </c>
      <c r="AE3" s="137" t="n">
        <f aca="false">AA3/AB3*AC3</f>
        <v>17.9287324388016</v>
      </c>
      <c r="AF3" s="137" t="n">
        <f aca="false">((-(-3812.268))-SQRT((-3812.268^2)-(4*67.93*(399.195+AA3))))/(2*67.93)</f>
        <v>19.9731404871414</v>
      </c>
    </row>
    <row r="4" customFormat="false" ht="15" hidden="false" customHeight="false" outlineLevel="0" collapsed="false">
      <c r="A4" s="131" t="n">
        <v>2</v>
      </c>
      <c r="B4" s="135" t="s">
        <v>184</v>
      </c>
      <c r="C4" s="136" t="n">
        <v>3658.737</v>
      </c>
      <c r="D4" s="136" t="n">
        <v>272.119</v>
      </c>
      <c r="E4" s="131" t="n">
        <v>0.125</v>
      </c>
      <c r="F4" s="136" t="n">
        <v>1</v>
      </c>
      <c r="G4" s="137" t="n">
        <f aca="false">C4/D4*E4</f>
        <v>1.68066957838299</v>
      </c>
      <c r="H4" s="137" t="n">
        <f aca="false">(C4+27.344)/3826.613</f>
        <v>0.963275094711694</v>
      </c>
      <c r="I4" s="137"/>
      <c r="J4" s="135" t="s">
        <v>184</v>
      </c>
      <c r="K4" s="136" t="n">
        <v>3401.23</v>
      </c>
      <c r="L4" s="136" t="n">
        <v>225.786</v>
      </c>
      <c r="M4" s="134" t="n">
        <v>0.05</v>
      </c>
      <c r="N4" s="136" t="n">
        <v>1</v>
      </c>
      <c r="O4" s="137" t="n">
        <f aca="false">K4/L4*M4</f>
        <v>0.753197718193334</v>
      </c>
      <c r="P4" s="137" t="n">
        <f aca="false">(K4-6.725)/3336.693</f>
        <v>1.01732613698653</v>
      </c>
      <c r="Q4" s="134"/>
      <c r="R4" s="135" t="s">
        <v>184</v>
      </c>
      <c r="S4" s="136" t="n">
        <v>35998.121</v>
      </c>
      <c r="T4" s="136" t="n">
        <v>4506.308</v>
      </c>
      <c r="U4" s="134" t="n">
        <v>1.5</v>
      </c>
      <c r="V4" s="134" t="n">
        <v>10</v>
      </c>
      <c r="W4" s="137" t="n">
        <f aca="false">S4/T4*U4</f>
        <v>11.9825767568484</v>
      </c>
      <c r="X4" s="137" t="n">
        <f aca="false">((-(-4404.1))-SQRT((-4404.1^2)-(4*77.481*(421+S4))))/(2*77.481)</f>
        <v>10.0442717629506</v>
      </c>
      <c r="Y4" s="137"/>
      <c r="Z4" s="135" t="s">
        <v>184</v>
      </c>
      <c r="AA4" s="136" t="n">
        <v>31054.902</v>
      </c>
      <c r="AB4" s="136" t="n">
        <v>1343.195</v>
      </c>
      <c r="AC4" s="134" t="n">
        <v>0.5</v>
      </c>
      <c r="AD4" s="134" t="n">
        <v>10</v>
      </c>
      <c r="AE4" s="137" t="n">
        <f aca="false">AA4/AB4*AC4</f>
        <v>11.5600869568454</v>
      </c>
      <c r="AF4" s="137" t="n">
        <f aca="false">((-(-3812.268))-SQRT((-3812.268^2)-(4*67.93*(399.195+AA4))))/(2*67.93)</f>
        <v>10.0507779171834</v>
      </c>
    </row>
    <row r="5" customFormat="false" ht="15" hidden="false" customHeight="false" outlineLevel="0" collapsed="false">
      <c r="A5" s="131" t="n">
        <v>3</v>
      </c>
      <c r="B5" s="135" t="s">
        <v>181</v>
      </c>
      <c r="C5" s="136" t="n">
        <v>332.127</v>
      </c>
      <c r="D5" s="136" t="n">
        <v>281.82</v>
      </c>
      <c r="E5" s="131" t="n">
        <v>0.125</v>
      </c>
      <c r="F5" s="136" t="n">
        <v>0.1</v>
      </c>
      <c r="G5" s="137" t="n">
        <f aca="false">C5/D5*E5</f>
        <v>0.147313444751969</v>
      </c>
      <c r="H5" s="137" t="n">
        <f aca="false">(C5+27.344)/3826.613</f>
        <v>0.0939397320816085</v>
      </c>
      <c r="I5" s="137"/>
      <c r="J5" s="135" t="s">
        <v>181</v>
      </c>
      <c r="K5" s="136" t="n">
        <v>284.333</v>
      </c>
      <c r="L5" s="136" t="n">
        <v>210.2</v>
      </c>
      <c r="M5" s="134" t="n">
        <v>0.05</v>
      </c>
      <c r="N5" s="136" t="n">
        <v>0.1</v>
      </c>
      <c r="O5" s="137" t="n">
        <f aca="false">K5/L5*M5</f>
        <v>0.067633920076118</v>
      </c>
      <c r="P5" s="137" t="n">
        <f aca="false">(K5-6.725)/3336.693</f>
        <v>0.0831985441873136</v>
      </c>
      <c r="Q5" s="134"/>
      <c r="R5" s="135" t="s">
        <v>181</v>
      </c>
      <c r="S5" s="136" t="n">
        <v>3169.058</v>
      </c>
      <c r="T5" s="136" t="n">
        <v>4139.951</v>
      </c>
      <c r="U5" s="134" t="n">
        <v>1.5</v>
      </c>
      <c r="V5" s="136" t="n">
        <v>1</v>
      </c>
      <c r="W5" s="137" t="n">
        <f aca="false">S5/T5*U5</f>
        <v>1.14822301036896</v>
      </c>
      <c r="X5" s="137" t="n">
        <f aca="false">((-(-4404.1))-SQRT((-4404.1^2)-(4*77.481*(421+S5))))/(2*77.481)</f>
        <v>0.827200845821939</v>
      </c>
      <c r="Y5" s="137"/>
      <c r="Z5" s="135" t="s">
        <v>181</v>
      </c>
      <c r="AA5" s="136" t="n">
        <v>2616.673</v>
      </c>
      <c r="AB5" s="136" t="n">
        <v>1188.28</v>
      </c>
      <c r="AC5" s="134" t="n">
        <v>0.5</v>
      </c>
      <c r="AD5" s="136" t="n">
        <v>1</v>
      </c>
      <c r="AE5" s="137" t="n">
        <f aca="false">AA5/AB5*AC5</f>
        <v>1.10103384724139</v>
      </c>
      <c r="AF5" s="137" t="n">
        <f aca="false">((-(-3812.268))-SQRT((-3812.268^2)-(4*67.93*(399.195+AA5))))/(2*67.93)</f>
        <v>0.802572983360192</v>
      </c>
    </row>
    <row r="6" customFormat="false" ht="15" hidden="false" customHeight="false" outlineLevel="0" collapsed="false">
      <c r="A6" s="131" t="n">
        <v>4</v>
      </c>
      <c r="B6" s="135" t="s">
        <v>178</v>
      </c>
      <c r="C6" s="136" t="n">
        <v>84.646</v>
      </c>
      <c r="D6" s="136" t="n">
        <v>281.364</v>
      </c>
      <c r="E6" s="131" t="n">
        <v>0.125</v>
      </c>
      <c r="F6" s="136" t="n">
        <v>0.02</v>
      </c>
      <c r="G6" s="137" t="n">
        <f aca="false">C6/D6*E6</f>
        <v>0.0376052018026471</v>
      </c>
      <c r="H6" s="137" t="n">
        <f aca="false">(C6+27.344)/3826.613</f>
        <v>0.0292660898815741</v>
      </c>
      <c r="I6" s="137"/>
      <c r="J6" s="135" t="s">
        <v>178</v>
      </c>
      <c r="K6" s="136" t="n">
        <v>72.107</v>
      </c>
      <c r="L6" s="136" t="n">
        <v>211.04</v>
      </c>
      <c r="M6" s="134" t="n">
        <v>0.05</v>
      </c>
      <c r="N6" s="136" t="n">
        <v>0.02</v>
      </c>
      <c r="O6" s="137" t="n">
        <f aca="false">K6/L6*M6</f>
        <v>0.0170837282031842</v>
      </c>
      <c r="P6" s="137" t="n">
        <f aca="false">(K6-6.725)/3336.693</f>
        <v>0.0195948503503319</v>
      </c>
      <c r="Q6" s="134"/>
      <c r="R6" s="135" t="s">
        <v>178</v>
      </c>
      <c r="S6" s="136" t="n">
        <v>561.752</v>
      </c>
      <c r="T6" s="136" t="n">
        <v>4116.91</v>
      </c>
      <c r="U6" s="134" t="n">
        <v>1.5</v>
      </c>
      <c r="V6" s="136" t="n">
        <v>0.2</v>
      </c>
      <c r="W6" s="137" t="n">
        <f aca="false">S6/T6*U6</f>
        <v>0.20467486537233</v>
      </c>
      <c r="X6" s="137" t="n">
        <f aca="false">((-(-4404.1))-SQRT((-4404.1^2)-(4*77.481*(421+S6))))/(2*77.481)</f>
        <v>0.224027758281366</v>
      </c>
      <c r="Y6" s="137"/>
      <c r="Z6" s="135" t="s">
        <v>178</v>
      </c>
      <c r="AA6" s="136" t="n">
        <v>481.826</v>
      </c>
      <c r="AB6" s="136" t="n">
        <v>1228.288</v>
      </c>
      <c r="AC6" s="134" t="n">
        <v>0.5</v>
      </c>
      <c r="AD6" s="136" t="n">
        <v>0.2</v>
      </c>
      <c r="AE6" s="137" t="n">
        <f aca="false">AA6/AB6*AC6</f>
        <v>0.196137225145894</v>
      </c>
      <c r="AF6" s="137" t="n">
        <f aca="false">((-(-3812.268))-SQRT((-3812.268^2)-(4*67.93*(399.195+AA6))))/(2*67.93)</f>
        <v>0.23206112244044</v>
      </c>
    </row>
    <row r="7" customFormat="false" ht="15" hidden="false" customHeight="false" outlineLevel="0" collapsed="false">
      <c r="A7" s="131" t="n">
        <v>5</v>
      </c>
      <c r="B7" s="135" t="s">
        <v>175</v>
      </c>
      <c r="C7" s="136" t="n">
        <v>39.672</v>
      </c>
      <c r="D7" s="136" t="n">
        <v>288.072</v>
      </c>
      <c r="E7" s="131" t="n">
        <v>0.125</v>
      </c>
      <c r="F7" s="136" t="n">
        <v>0.01</v>
      </c>
      <c r="G7" s="137" t="n">
        <f aca="false">C7/D7*E7</f>
        <v>0.0172144463884029</v>
      </c>
      <c r="H7" s="137" t="n">
        <f aca="false">(C7+27.344)/3826.613</f>
        <v>0.0175131375971388</v>
      </c>
      <c r="I7" s="137"/>
      <c r="J7" s="135" t="s">
        <v>175</v>
      </c>
      <c r="K7" s="136" t="n">
        <v>50.355</v>
      </c>
      <c r="L7" s="136" t="n">
        <v>217.723</v>
      </c>
      <c r="M7" s="134" t="n">
        <v>0.05</v>
      </c>
      <c r="N7" s="136" t="n">
        <v>0.01</v>
      </c>
      <c r="O7" s="137" t="n">
        <f aca="false">K7/L7*M7</f>
        <v>0.0115640056401942</v>
      </c>
      <c r="P7" s="137" t="n">
        <f aca="false">(K7-6.725)/3336.693</f>
        <v>0.0130758208801349</v>
      </c>
      <c r="Q7" s="134"/>
      <c r="R7" s="135" t="s">
        <v>175</v>
      </c>
      <c r="S7" s="136" t="n">
        <v>279.839</v>
      </c>
      <c r="T7" s="136" t="n">
        <v>4276.49</v>
      </c>
      <c r="U7" s="134" t="n">
        <v>1.5</v>
      </c>
      <c r="V7" s="136" t="n">
        <v>0.1</v>
      </c>
      <c r="W7" s="137" t="n">
        <f aca="false">S7/T7*U7</f>
        <v>0.0981549120891198</v>
      </c>
      <c r="X7" s="137" t="n">
        <f aca="false">((-(-4404.1))-SQRT((-4404.1^2)-(4*77.481*(421+S7))))/(2*77.481)</f>
        <v>0.159581332570627</v>
      </c>
      <c r="Y7" s="137"/>
      <c r="Z7" s="135" t="s">
        <v>175</v>
      </c>
      <c r="AA7" s="136" t="n">
        <v>231.212</v>
      </c>
      <c r="AB7" s="136" t="n">
        <v>1220.216</v>
      </c>
      <c r="AC7" s="134" t="n">
        <v>0.5</v>
      </c>
      <c r="AD7" s="136" t="n">
        <v>0.1</v>
      </c>
      <c r="AE7" s="137" t="n">
        <f aca="false">AA7/AB7*AC7</f>
        <v>0.0947422423570909</v>
      </c>
      <c r="AF7" s="137" t="n">
        <f aca="false">((-(-3812.268))-SQRT((-3812.268^2)-(4*67.93*(399.195+AA7))))/(2*67.93)</f>
        <v>0.165852862968839</v>
      </c>
    </row>
    <row r="8" customFormat="false" ht="15" hidden="false" customHeight="false" outlineLevel="0" collapsed="false">
      <c r="A8" s="131" t="n">
        <v>6</v>
      </c>
      <c r="B8" s="135" t="s">
        <v>169</v>
      </c>
      <c r="C8" s="136" t="n">
        <v>31.969</v>
      </c>
      <c r="D8" s="136" t="n">
        <v>282.7</v>
      </c>
      <c r="E8" s="131" t="n">
        <v>0.125</v>
      </c>
      <c r="F8" s="136" t="n">
        <v>0.008</v>
      </c>
      <c r="G8" s="137" t="n">
        <f aca="false">C8/D8*E8</f>
        <v>0.0141355677396533</v>
      </c>
      <c r="H8" s="137" t="n">
        <f aca="false">(C8+27.344)/3826.613</f>
        <v>0.0155001302718618</v>
      </c>
      <c r="I8" s="137"/>
      <c r="J8" s="135" t="s">
        <v>169</v>
      </c>
      <c r="K8" s="136" t="n">
        <v>48.959</v>
      </c>
      <c r="L8" s="136" t="n">
        <v>211.782</v>
      </c>
      <c r="M8" s="134" t="n">
        <v>0.05</v>
      </c>
      <c r="N8" s="136" t="n">
        <v>0.008</v>
      </c>
      <c r="O8" s="137" t="n">
        <f aca="false">K8/L8*M8</f>
        <v>0.0115588199185955</v>
      </c>
      <c r="P8" s="137" t="n">
        <f aca="false">(K8-6.725)/3336.693</f>
        <v>0.0126574425636401</v>
      </c>
      <c r="Q8" s="134"/>
      <c r="R8" s="135" t="s">
        <v>169</v>
      </c>
      <c r="S8" s="136" t="n">
        <v>204.673</v>
      </c>
      <c r="T8" s="136" t="n">
        <v>4060.935</v>
      </c>
      <c r="U8" s="134" t="n">
        <v>1.5</v>
      </c>
      <c r="V8" s="136" t="n">
        <v>0.08</v>
      </c>
      <c r="W8" s="137" t="n">
        <f aca="false">S8/T8*U8</f>
        <v>0.0756006929438664</v>
      </c>
      <c r="X8" s="137" t="n">
        <f aca="false">((-(-4404.1))-SQRT((-4404.1^2)-(4*77.481*(421+S8))))/(2*77.481)</f>
        <v>0.142422889182656</v>
      </c>
      <c r="Y8" s="137"/>
      <c r="Z8" s="135" t="s">
        <v>169</v>
      </c>
      <c r="AA8" s="136" t="n">
        <v>167.537</v>
      </c>
      <c r="AB8" s="136" t="n">
        <v>1162.236</v>
      </c>
      <c r="AC8" s="134" t="n">
        <v>0.5</v>
      </c>
      <c r="AD8" s="136" t="n">
        <v>0.08</v>
      </c>
      <c r="AE8" s="137" t="n">
        <f aca="false">AA8/AB8*AC8</f>
        <v>0.0720752927976762</v>
      </c>
      <c r="AF8" s="137" t="n">
        <f aca="false">((-(-3812.268))-SQRT((-3812.268^2)-(4*67.93*(399.195+AA8))))/(2*67.93)</f>
        <v>0.149055954839569</v>
      </c>
    </row>
    <row r="9" customFormat="false" ht="15" hidden="false" customHeight="false" outlineLevel="0" collapsed="false">
      <c r="A9" s="131" t="n">
        <v>1</v>
      </c>
      <c r="B9" s="135" t="s">
        <v>188</v>
      </c>
      <c r="C9" s="136" t="n">
        <v>7229.661</v>
      </c>
      <c r="D9" s="136" t="n">
        <v>278.735</v>
      </c>
      <c r="E9" s="131" t="n">
        <v>0.125</v>
      </c>
      <c r="F9" s="136" t="n">
        <v>2</v>
      </c>
      <c r="G9" s="137" t="n">
        <f aca="false">C9/D9*E9</f>
        <v>3.24217491524208</v>
      </c>
      <c r="H9" s="137" t="n">
        <f aca="false">(C9-5.204)/3628.902</f>
        <v>1.99081071905496</v>
      </c>
      <c r="I9" s="137"/>
      <c r="J9" s="135" t="s">
        <v>188</v>
      </c>
      <c r="K9" s="136" t="n">
        <v>6722.404</v>
      </c>
      <c r="L9" s="136" t="n">
        <v>228.408</v>
      </c>
      <c r="M9" s="134" t="n">
        <v>0.05</v>
      </c>
      <c r="N9" s="136" t="n">
        <v>2</v>
      </c>
      <c r="O9" s="137" t="n">
        <f aca="false">K9/L9*M9</f>
        <v>1.47157805330812</v>
      </c>
      <c r="P9" s="137" t="n">
        <f aca="false">(K9+19.458)/333.396</f>
        <v>20.2217843045507</v>
      </c>
      <c r="Q9" s="134"/>
      <c r="R9" s="135" t="s">
        <v>188</v>
      </c>
      <c r="S9" s="136" t="n">
        <v>53820.711</v>
      </c>
      <c r="T9" s="136" t="n">
        <v>4580.209</v>
      </c>
      <c r="U9" s="134" t="n">
        <v>1.5</v>
      </c>
      <c r="V9" s="134" t="n">
        <v>20</v>
      </c>
      <c r="W9" s="137" t="n">
        <f aca="false">S9/T9*U9</f>
        <v>17.626066081264</v>
      </c>
      <c r="X9" s="137" t="n">
        <f aca="false">((-(-4262.3))-SQRT((-4262.3^2)-(4*77.713*(319.36+S9))))/(2*77.713)</f>
        <v>19.9820555252391</v>
      </c>
      <c r="Y9" s="137"/>
      <c r="Z9" s="135" t="s">
        <v>188</v>
      </c>
      <c r="AA9" s="136" t="n">
        <v>45046.055</v>
      </c>
      <c r="AB9" s="136" t="n">
        <v>1332.927</v>
      </c>
      <c r="AC9" s="134" t="n">
        <v>0.5</v>
      </c>
      <c r="AD9" s="134" t="n">
        <v>20</v>
      </c>
      <c r="AE9" s="137" t="n">
        <f aca="false">AA9/AB9*AC9</f>
        <v>16.8974201137797</v>
      </c>
      <c r="AF9" s="137" t="n">
        <f aca="false">((-(-3822.312))-SQRT((-3822.312^2)-(4*77.522*(367.091+AA9))))/(2*77.522)</f>
        <v>19.9664462877557</v>
      </c>
    </row>
    <row r="10" customFormat="false" ht="15" hidden="false" customHeight="false" outlineLevel="0" collapsed="false">
      <c r="A10" s="131" t="n">
        <v>2</v>
      </c>
      <c r="B10" s="135" t="s">
        <v>185</v>
      </c>
      <c r="C10" s="136" t="n">
        <v>3703.499</v>
      </c>
      <c r="D10" s="136" t="n">
        <v>292.329</v>
      </c>
      <c r="E10" s="131" t="n">
        <v>0.125</v>
      </c>
      <c r="F10" s="136" t="n">
        <v>1</v>
      </c>
      <c r="G10" s="137" t="n">
        <f aca="false">C10/D10*E10</f>
        <v>1.5836176876054</v>
      </c>
      <c r="H10" s="137" t="n">
        <f aca="false">(C10-5.204)/3628.902</f>
        <v>1.01912231303022</v>
      </c>
      <c r="I10" s="137"/>
      <c r="J10" s="135" t="s">
        <v>185</v>
      </c>
      <c r="K10" s="136" t="n">
        <v>3164.267</v>
      </c>
      <c r="L10" s="136" t="n">
        <v>209.363</v>
      </c>
      <c r="M10" s="134" t="n">
        <v>0.05</v>
      </c>
      <c r="N10" s="136" t="n">
        <v>1</v>
      </c>
      <c r="O10" s="137" t="n">
        <f aca="false">K10/L10*M10</f>
        <v>0.755689161886293</v>
      </c>
      <c r="P10" s="137" t="n">
        <f aca="false">(K10+19.458)/333.396</f>
        <v>9.54937971661328</v>
      </c>
      <c r="Q10" s="134"/>
      <c r="R10" s="135" t="s">
        <v>185</v>
      </c>
      <c r="S10" s="136" t="n">
        <v>34617.527</v>
      </c>
      <c r="T10" s="136" t="n">
        <v>4513.416</v>
      </c>
      <c r="U10" s="134" t="n">
        <v>1.5</v>
      </c>
      <c r="V10" s="134" t="n">
        <v>10</v>
      </c>
      <c r="W10" s="137" t="n">
        <f aca="false">S10/T10*U10</f>
        <v>11.5048757969573</v>
      </c>
      <c r="X10" s="137" t="n">
        <f aca="false">((-(-4262.3))-SQRT((-4262.3^2)-(4*77.713*(319.36+S10))))/(2*77.713)</f>
        <v>10.0314855171392</v>
      </c>
      <c r="Y10" s="137"/>
      <c r="Z10" s="135" t="s">
        <v>185</v>
      </c>
      <c r="AA10" s="136" t="n">
        <v>30206.453</v>
      </c>
      <c r="AB10" s="136" t="n">
        <v>1293.4</v>
      </c>
      <c r="AC10" s="134" t="n">
        <v>0.5</v>
      </c>
      <c r="AD10" s="134" t="n">
        <v>10</v>
      </c>
      <c r="AE10" s="137" t="n">
        <f aca="false">AA10/AB10*AC10</f>
        <v>11.6771505334777</v>
      </c>
      <c r="AF10" s="137" t="n">
        <f aca="false">((-(-3822.312))-SQRT((-3822.312^2)-(4*77.522*(367.091+AA10))))/(2*77.522)</f>
        <v>10.0452414004017</v>
      </c>
    </row>
    <row r="11" customFormat="false" ht="15" hidden="false" customHeight="false" outlineLevel="0" collapsed="false">
      <c r="A11" s="131" t="n">
        <v>3</v>
      </c>
      <c r="B11" s="135" t="s">
        <v>182</v>
      </c>
      <c r="C11" s="136" t="n">
        <v>342.665</v>
      </c>
      <c r="D11" s="136" t="n">
        <v>300.708</v>
      </c>
      <c r="E11" s="131" t="n">
        <v>0.125</v>
      </c>
      <c r="F11" s="136" t="n">
        <v>0.1</v>
      </c>
      <c r="G11" s="137" t="n">
        <f aca="false">C11/D11*E11</f>
        <v>0.14244092275563</v>
      </c>
      <c r="H11" s="137" t="n">
        <f aca="false">(C11-5.204)/3628.902</f>
        <v>0.0929925911474049</v>
      </c>
      <c r="I11" s="137"/>
      <c r="J11" s="135" t="s">
        <v>182</v>
      </c>
      <c r="K11" s="136" t="n">
        <v>296.427</v>
      </c>
      <c r="L11" s="136" t="n">
        <v>217.359</v>
      </c>
      <c r="M11" s="134" t="n">
        <v>0.05</v>
      </c>
      <c r="N11" s="136" t="n">
        <v>0.1</v>
      </c>
      <c r="O11" s="137" t="n">
        <f aca="false">K11/L11*M11</f>
        <v>0.0681883427877383</v>
      </c>
      <c r="P11" s="137" t="n">
        <f aca="false">(K11+19.458)/333.396</f>
        <v>0.947476874347623</v>
      </c>
      <c r="Q11" s="134"/>
      <c r="R11" s="135" t="s">
        <v>182</v>
      </c>
      <c r="S11" s="136" t="n">
        <v>3368.903</v>
      </c>
      <c r="T11" s="136" t="n">
        <v>4192.713</v>
      </c>
      <c r="U11" s="134" t="n">
        <v>1.5</v>
      </c>
      <c r="V11" s="136" t="n">
        <v>1</v>
      </c>
      <c r="W11" s="137" t="n">
        <f aca="false">S11/T11*U11</f>
        <v>1.20527078767376</v>
      </c>
      <c r="X11" s="137" t="n">
        <f aca="false">((-(-4262.3))-SQRT((-4262.3^2)-(4*77.713*(319.36+S11))))/(2*77.713)</f>
        <v>0.879423097213911</v>
      </c>
      <c r="Y11" s="137"/>
      <c r="Z11" s="135" t="s">
        <v>182</v>
      </c>
      <c r="AA11" s="136" t="n">
        <v>2779.7</v>
      </c>
      <c r="AB11" s="136" t="n">
        <v>1251.993</v>
      </c>
      <c r="AC11" s="134" t="n">
        <v>0.5</v>
      </c>
      <c r="AD11" s="136" t="n">
        <v>1</v>
      </c>
      <c r="AE11" s="137" t="n">
        <f aca="false">AA11/AB11*AC11</f>
        <v>1.11011004055134</v>
      </c>
      <c r="AF11" s="137" t="n">
        <f aca="false">((-(-3822.312))-SQRT((-3822.312^2)-(4*77.522*(367.091+AA11))))/(2*77.522)</f>
        <v>0.837494343968509</v>
      </c>
    </row>
    <row r="12" customFormat="false" ht="15" hidden="false" customHeight="false" outlineLevel="0" collapsed="false">
      <c r="A12" s="131" t="n">
        <v>4</v>
      </c>
      <c r="B12" s="135" t="s">
        <v>179</v>
      </c>
      <c r="C12" s="136" t="n">
        <v>71.795</v>
      </c>
      <c r="D12" s="136" t="n">
        <v>294.586</v>
      </c>
      <c r="E12" s="131" t="n">
        <v>0.125</v>
      </c>
      <c r="F12" s="136" t="n">
        <v>0.02</v>
      </c>
      <c r="G12" s="137" t="n">
        <f aca="false">C12/D12*E12</f>
        <v>0.030464363547487</v>
      </c>
      <c r="H12" s="137" t="n">
        <f aca="false">(C12-5.204)/3628.902</f>
        <v>0.018350178649079</v>
      </c>
      <c r="I12" s="137"/>
      <c r="J12" s="135" t="s">
        <v>179</v>
      </c>
      <c r="K12" s="136" t="n">
        <v>87.059</v>
      </c>
      <c r="L12" s="136" t="n">
        <v>206.907</v>
      </c>
      <c r="M12" s="134" t="n">
        <v>0.05</v>
      </c>
      <c r="N12" s="136" t="n">
        <v>0.02</v>
      </c>
      <c r="O12" s="137" t="n">
        <f aca="false">K12/L12*M12</f>
        <v>0.0210381959044402</v>
      </c>
      <c r="P12" s="137" t="n">
        <f aca="false">(K12+19.458)/333.396</f>
        <v>0.319490935704088</v>
      </c>
      <c r="Q12" s="134"/>
      <c r="R12" s="135" t="s">
        <v>179</v>
      </c>
      <c r="S12" s="136" t="n">
        <v>582.834</v>
      </c>
      <c r="T12" s="136" t="n">
        <v>4257.437</v>
      </c>
      <c r="U12" s="134" t="n">
        <v>1.5</v>
      </c>
      <c r="V12" s="131" t="n">
        <v>0.2</v>
      </c>
      <c r="W12" s="137" t="n">
        <f aca="false">S12/T12*U12</f>
        <v>0.205346784931873</v>
      </c>
      <c r="X12" s="137" t="n">
        <f aca="false">((-(-4262.3))-SQRT((-4262.3^2)-(4*77.713*(319.36+S12))))/(2*77.713)</f>
        <v>0.212491600838517</v>
      </c>
      <c r="Y12" s="137"/>
      <c r="Z12" s="135" t="s">
        <v>179</v>
      </c>
      <c r="AA12" s="136" t="n">
        <v>473.732</v>
      </c>
      <c r="AB12" s="136" t="n">
        <v>1196.002</v>
      </c>
      <c r="AC12" s="134" t="n">
        <v>0.5</v>
      </c>
      <c r="AD12" s="131" t="n">
        <v>0.2</v>
      </c>
      <c r="AE12" s="137" t="n">
        <f aca="false">AA12/AB12*AC12</f>
        <v>0.198048163799057</v>
      </c>
      <c r="AF12" s="137" t="n">
        <f aca="false">((-(-3822.312))-SQRT((-3822.312^2)-(4*77.522*(367.091+AA12))))/(2*77.522)</f>
        <v>0.220967872650705</v>
      </c>
    </row>
    <row r="13" customFormat="false" ht="15" hidden="false" customHeight="false" outlineLevel="0" collapsed="false">
      <c r="A13" s="131" t="n">
        <v>5</v>
      </c>
      <c r="B13" s="135" t="s">
        <v>176</v>
      </c>
      <c r="C13" s="136" t="n">
        <v>40.735</v>
      </c>
      <c r="D13" s="136" t="n">
        <v>277.757</v>
      </c>
      <c r="E13" s="131" t="n">
        <v>0.125</v>
      </c>
      <c r="F13" s="136" t="n">
        <v>0.01</v>
      </c>
      <c r="G13" s="137" t="n">
        <f aca="false">C13/D13*E13</f>
        <v>0.018332121242669</v>
      </c>
      <c r="H13" s="137" t="n">
        <f aca="false">(C13-5.204)/3628.902</f>
        <v>0.00979111588023044</v>
      </c>
      <c r="I13" s="137"/>
      <c r="J13" s="135" t="s">
        <v>176</v>
      </c>
      <c r="K13" s="136" t="n">
        <v>43.973</v>
      </c>
      <c r="L13" s="136" t="n">
        <v>231.464</v>
      </c>
      <c r="M13" s="134" t="n">
        <v>0.05</v>
      </c>
      <c r="N13" s="136" t="n">
        <v>0.01</v>
      </c>
      <c r="O13" s="137" t="n">
        <f aca="false">K13/L13*M13</f>
        <v>0.00949888535582207</v>
      </c>
      <c r="P13" s="137" t="n">
        <f aca="false">(K13+19.458)/333.396</f>
        <v>0.190257231640452</v>
      </c>
      <c r="Q13" s="134"/>
      <c r="R13" s="135" t="s">
        <v>176</v>
      </c>
      <c r="S13" s="136" t="n">
        <v>286.424</v>
      </c>
      <c r="T13" s="136" t="n">
        <v>4338.845</v>
      </c>
      <c r="U13" s="134" t="n">
        <v>1.5</v>
      </c>
      <c r="V13" s="131" t="n">
        <v>0.1</v>
      </c>
      <c r="W13" s="137" t="n">
        <f aca="false">S13/T13*U13</f>
        <v>0.0990208223617115</v>
      </c>
      <c r="X13" s="137" t="n">
        <f aca="false">((-(-4262.3))-SQRT((-4262.3^2)-(4*77.713*(319.36+S13))))/(2*77.713)</f>
        <v>0.142496299568163</v>
      </c>
      <c r="Y13" s="137"/>
      <c r="Z13" s="135" t="s">
        <v>176</v>
      </c>
      <c r="AA13" s="136" t="n">
        <v>218.663</v>
      </c>
      <c r="AB13" s="136" t="n">
        <v>1166.14</v>
      </c>
      <c r="AC13" s="134" t="n">
        <v>0.5</v>
      </c>
      <c r="AD13" s="131" t="n">
        <v>0.1</v>
      </c>
      <c r="AE13" s="137" t="n">
        <f aca="false">AA13/AB13*AC13</f>
        <v>0.0937550379885777</v>
      </c>
      <c r="AF13" s="137" t="n">
        <f aca="false">((-(-3822.312))-SQRT((-3822.312^2)-(4*77.522*(367.091+AA13))))/(2*77.522)</f>
        <v>0.153725273609915</v>
      </c>
    </row>
    <row r="14" customFormat="false" ht="15" hidden="false" customHeight="false" outlineLevel="0" collapsed="false">
      <c r="A14" s="131" t="n">
        <v>6</v>
      </c>
      <c r="B14" s="135" t="s">
        <v>171</v>
      </c>
      <c r="C14" s="136" t="n">
        <v>30.362</v>
      </c>
      <c r="D14" s="136" t="n">
        <v>295.601</v>
      </c>
      <c r="E14" s="131" t="n">
        <v>0.125</v>
      </c>
      <c r="F14" s="136" t="n">
        <v>0.008</v>
      </c>
      <c r="G14" s="137" t="n">
        <f aca="false">C14/D14*E14</f>
        <v>0.0128390972966939</v>
      </c>
      <c r="H14" s="137" t="n">
        <f aca="false">(C14-5.204)/3628.902</f>
        <v>0.0069326755034994</v>
      </c>
      <c r="I14" s="137"/>
      <c r="J14" s="135" t="s">
        <v>171</v>
      </c>
      <c r="K14" s="136" t="n">
        <v>29.316</v>
      </c>
      <c r="L14" s="136" t="n">
        <v>211.024</v>
      </c>
      <c r="M14" s="134" t="n">
        <v>0.05</v>
      </c>
      <c r="N14" s="136" t="n">
        <v>0.008</v>
      </c>
      <c r="O14" s="137" t="n">
        <f aca="false">K14/L14*M14</f>
        <v>0.00694612935021609</v>
      </c>
      <c r="P14" s="137" t="n">
        <f aca="false">(K14+19.458)/333.396</f>
        <v>0.146294496634633</v>
      </c>
      <c r="Q14" s="134"/>
      <c r="R14" s="135" t="s">
        <v>171</v>
      </c>
      <c r="S14" s="136" t="n">
        <v>218.906</v>
      </c>
      <c r="T14" s="136" t="n">
        <v>4052.751</v>
      </c>
      <c r="U14" s="134" t="n">
        <v>1.5</v>
      </c>
      <c r="V14" s="131" t="n">
        <v>0.08</v>
      </c>
      <c r="W14" s="137" t="n">
        <f aca="false">S14/T14*U14</f>
        <v>0.0810212618539851</v>
      </c>
      <c r="X14" s="137" t="n">
        <f aca="false">((-(-4262.3))-SQRT((-4262.3^2)-(4*77.713*(319.36+S14))))/(2*77.713)</f>
        <v>0.126577459654395</v>
      </c>
      <c r="Y14" s="137"/>
      <c r="Z14" s="135" t="s">
        <v>171</v>
      </c>
      <c r="AA14" s="136" t="n">
        <v>173.972</v>
      </c>
      <c r="AB14" s="136" t="n">
        <v>1182.38</v>
      </c>
      <c r="AC14" s="134" t="n">
        <v>0.5</v>
      </c>
      <c r="AD14" s="131" t="n">
        <v>0.08</v>
      </c>
      <c r="AE14" s="137" t="n">
        <f aca="false">AA14/AB14*AC14</f>
        <v>0.0735685650975152</v>
      </c>
      <c r="AF14" s="137" t="n">
        <f aca="false">((-(-3822.312))-SQRT((-3822.312^2)-(4*77.522*(367.091+AA14))))/(2*77.522)</f>
        <v>0.141962594941864</v>
      </c>
    </row>
    <row r="15" customFormat="false" ht="15" hidden="false" customHeight="false" outlineLevel="0" collapsed="false">
      <c r="A15" s="131" t="n">
        <v>1</v>
      </c>
      <c r="B15" s="135" t="s">
        <v>189</v>
      </c>
      <c r="C15" s="136" t="n">
        <v>7728.311</v>
      </c>
      <c r="D15" s="136" t="n">
        <v>272.587</v>
      </c>
      <c r="E15" s="131" t="n">
        <v>0.125</v>
      </c>
      <c r="F15" s="136" t="n">
        <v>2</v>
      </c>
      <c r="G15" s="137" t="n">
        <f aca="false">C15/D15*E15</f>
        <v>3.54396532116352</v>
      </c>
      <c r="H15" s="137" t="n">
        <f aca="false">(C15+24.819)/3857.672</f>
        <v>2.00979502663783</v>
      </c>
      <c r="I15" s="137"/>
      <c r="J15" s="135" t="s">
        <v>189</v>
      </c>
      <c r="K15" s="136" t="n">
        <v>7170.128</v>
      </c>
      <c r="L15" s="136" t="n">
        <v>212.465</v>
      </c>
      <c r="M15" s="134" t="n">
        <v>0.05</v>
      </c>
      <c r="N15" s="136" t="n">
        <v>2</v>
      </c>
      <c r="O15" s="137" t="n">
        <f aca="false">K15/L15*M15</f>
        <v>1.68736686042407</v>
      </c>
      <c r="P15" s="137" t="n">
        <f aca="false">(K15+31.909)/3549.085</f>
        <v>2.02926585302972</v>
      </c>
      <c r="Q15" s="134"/>
      <c r="R15" s="135" t="s">
        <v>189</v>
      </c>
      <c r="S15" s="136" t="n">
        <v>55714.805</v>
      </c>
      <c r="T15" s="136" t="n">
        <v>4383.579</v>
      </c>
      <c r="U15" s="134" t="n">
        <v>1.5</v>
      </c>
      <c r="V15" s="134" t="n">
        <v>20</v>
      </c>
      <c r="W15" s="137" t="n">
        <f aca="false">S15/T15*U15</f>
        <v>19.064834351109</v>
      </c>
      <c r="X15" s="137" t="n">
        <f aca="false">((-(-4578.4))-SQRT((-4578.4^2)-(4*88.477*(431.4+S15))))/(2*88.477)</f>
        <v>19.9702529463159</v>
      </c>
      <c r="Y15" s="137"/>
      <c r="Z15" s="135" t="s">
        <v>189</v>
      </c>
      <c r="AA15" s="136" t="n">
        <v>46649.211</v>
      </c>
      <c r="AB15" s="136" t="n">
        <v>1294.753</v>
      </c>
      <c r="AC15" s="134" t="n">
        <v>0.5</v>
      </c>
      <c r="AD15" s="134" t="n">
        <v>20</v>
      </c>
      <c r="AE15" s="137" t="n">
        <f aca="false">AA15/AB15*AC15</f>
        <v>18.0147143895399</v>
      </c>
      <c r="AF15" s="137" t="n">
        <f aca="false">((-(-3841.135))-SQRT((-3841.135^2)-(4*74.477*(360.62+AA15))))/(2*74.477)</f>
        <v>19.9744559178387</v>
      </c>
    </row>
    <row r="16" customFormat="false" ht="15" hidden="false" customHeight="false" outlineLevel="0" collapsed="false">
      <c r="A16" s="131" t="n">
        <v>2</v>
      </c>
      <c r="B16" s="135" t="s">
        <v>186</v>
      </c>
      <c r="C16" s="136" t="n">
        <v>3760.118</v>
      </c>
      <c r="D16" s="136" t="n">
        <v>266.947</v>
      </c>
      <c r="E16" s="131" t="n">
        <v>0.125</v>
      </c>
      <c r="F16" s="136" t="n">
        <v>1</v>
      </c>
      <c r="G16" s="137" t="n">
        <f aca="false">C16/D16*E16</f>
        <v>1.7607043720289</v>
      </c>
      <c r="H16" s="137" t="n">
        <f aca="false">(C16+24.819)/3857.672</f>
        <v>0.98114536435446</v>
      </c>
      <c r="I16" s="137"/>
      <c r="J16" s="135" t="s">
        <v>186</v>
      </c>
      <c r="K16" s="136" t="n">
        <v>3311.26</v>
      </c>
      <c r="L16" s="136" t="n">
        <v>218.577</v>
      </c>
      <c r="M16" s="134" t="n">
        <v>0.05</v>
      </c>
      <c r="N16" s="136" t="n">
        <v>1</v>
      </c>
      <c r="O16" s="137" t="n">
        <f aca="false">K16/L16*M16</f>
        <v>0.757458470012856</v>
      </c>
      <c r="P16" s="137" t="n">
        <f aca="false">(K16+31.909)/3549.085</f>
        <v>0.941980538645876</v>
      </c>
      <c r="Q16" s="134"/>
      <c r="R16" s="135" t="s">
        <v>186</v>
      </c>
      <c r="S16" s="136" t="n">
        <v>36633.582</v>
      </c>
      <c r="T16" s="136" t="n">
        <v>4640.092</v>
      </c>
      <c r="U16" s="134" t="n">
        <v>1.5</v>
      </c>
      <c r="V16" s="134" t="n">
        <v>10</v>
      </c>
      <c r="W16" s="137" t="n">
        <f aca="false">S16/T16*U16</f>
        <v>11.8425179931777</v>
      </c>
      <c r="X16" s="137" t="n">
        <f aca="false">((-(-4578.4))-SQRT((-4578.4^2)-(4*88.477*(431.4+S16))))/(2*88.477)</f>
        <v>10.0458791948632</v>
      </c>
      <c r="Y16" s="137"/>
      <c r="Z16" s="135" t="s">
        <v>186</v>
      </c>
      <c r="AA16" s="136" t="n">
        <v>30697.498</v>
      </c>
      <c r="AB16" s="136" t="n">
        <v>1325.957</v>
      </c>
      <c r="AC16" s="134" t="n">
        <v>0.5</v>
      </c>
      <c r="AD16" s="134" t="n">
        <v>10</v>
      </c>
      <c r="AE16" s="137" t="n">
        <f aca="false">AA16/AB16*AC16</f>
        <v>11.5756008679014</v>
      </c>
      <c r="AF16" s="137" t="n">
        <f aca="false">((-(-3841.135))-SQRT((-3841.135^2)-(4*74.477*(360.62+AA16))))/(2*74.477)</f>
        <v>10.040223123588</v>
      </c>
    </row>
    <row r="17" customFormat="false" ht="15" hidden="false" customHeight="false" outlineLevel="0" collapsed="false">
      <c r="A17" s="131" t="n">
        <v>3</v>
      </c>
      <c r="B17" s="135" t="s">
        <v>183</v>
      </c>
      <c r="C17" s="136" t="n">
        <v>323.87</v>
      </c>
      <c r="D17" s="136" t="n">
        <v>296.387</v>
      </c>
      <c r="E17" s="131" t="n">
        <v>0.125</v>
      </c>
      <c r="F17" s="136" t="n">
        <v>0.1</v>
      </c>
      <c r="G17" s="137" t="n">
        <f aca="false">C17/D17*E17</f>
        <v>0.136590842378377</v>
      </c>
      <c r="H17" s="137" t="n">
        <f aca="false">(C17+24.819)/3857.672</f>
        <v>0.09038845189534</v>
      </c>
      <c r="I17" s="137"/>
      <c r="J17" s="135" t="s">
        <v>183</v>
      </c>
      <c r="K17" s="136" t="n">
        <v>289.617</v>
      </c>
      <c r="L17" s="136" t="n">
        <v>224.879</v>
      </c>
      <c r="M17" s="134" t="n">
        <v>0.05</v>
      </c>
      <c r="N17" s="136" t="n">
        <v>0.1</v>
      </c>
      <c r="O17" s="137" t="n">
        <f aca="false">K17/L17*M17</f>
        <v>0.0643939629756447</v>
      </c>
      <c r="P17" s="137" t="n">
        <f aca="false">(K17+31.909)/3549.085</f>
        <v>0.0905940545239125</v>
      </c>
      <c r="Q17" s="134"/>
      <c r="R17" s="135" t="s">
        <v>183</v>
      </c>
      <c r="S17" s="136" t="n">
        <v>3308.83</v>
      </c>
      <c r="T17" s="136" t="n">
        <v>4308.204</v>
      </c>
      <c r="U17" s="134" t="n">
        <v>1.5</v>
      </c>
      <c r="V17" s="136" t="n">
        <v>1</v>
      </c>
      <c r="W17" s="137" t="n">
        <f aca="false">S17/T17*U17</f>
        <v>1.1520450285084</v>
      </c>
      <c r="X17" s="137" t="n">
        <f aca="false">((-(-4578.4))-SQRT((-4578.4^2)-(4*88.477*(431.4+S17))))/(2*88.477)</f>
        <v>0.830250435245814</v>
      </c>
      <c r="Y17" s="137"/>
      <c r="Z17" s="135" t="s">
        <v>183</v>
      </c>
      <c r="AA17" s="136" t="n">
        <v>2860.699</v>
      </c>
      <c r="AB17" s="136" t="n">
        <v>1306.237</v>
      </c>
      <c r="AC17" s="134" t="n">
        <v>0.5</v>
      </c>
      <c r="AD17" s="136" t="n">
        <v>1</v>
      </c>
      <c r="AE17" s="137" t="n">
        <f aca="false">AA17/AB17*AC17</f>
        <v>1.0950152996738</v>
      </c>
      <c r="AF17" s="137" t="n">
        <f aca="false">((-(-3841.135))-SQRT((-3841.135^2)-(4*74.477*(360.62+AA17))))/(2*74.477)</f>
        <v>0.852736404423114</v>
      </c>
    </row>
    <row r="18" customFormat="false" ht="15" hidden="false" customHeight="false" outlineLevel="0" collapsed="false">
      <c r="A18" s="131" t="n">
        <v>4</v>
      </c>
      <c r="B18" s="135" t="s">
        <v>180</v>
      </c>
      <c r="C18" s="136" t="n">
        <v>72.102</v>
      </c>
      <c r="D18" s="136" t="n">
        <v>279.016</v>
      </c>
      <c r="E18" s="131" t="n">
        <v>0.125</v>
      </c>
      <c r="F18" s="136" t="n">
        <v>0.02</v>
      </c>
      <c r="G18" s="137" t="n">
        <f aca="false">C18/D18*E18</f>
        <v>0.0323019110015196</v>
      </c>
      <c r="H18" s="137" t="n">
        <f aca="false">(C18+24.819)/3857.672</f>
        <v>0.0251242199958939</v>
      </c>
      <c r="I18" s="137"/>
      <c r="J18" s="135" t="s">
        <v>180</v>
      </c>
      <c r="K18" s="136" t="n">
        <v>69.618</v>
      </c>
      <c r="L18" s="136" t="n">
        <v>216.12</v>
      </c>
      <c r="M18" s="134" t="n">
        <v>0.05</v>
      </c>
      <c r="N18" s="136" t="n">
        <v>0.02</v>
      </c>
      <c r="O18" s="137" t="n">
        <f aca="false">K18/L18*M18</f>
        <v>0.0161063298167685</v>
      </c>
      <c r="P18" s="137" t="n">
        <f aca="false">(K18+31.909)/3549.085</f>
        <v>0.0286065281614839</v>
      </c>
      <c r="Q18" s="134"/>
      <c r="R18" s="135" t="s">
        <v>180</v>
      </c>
      <c r="S18" s="136" t="n">
        <v>563.367</v>
      </c>
      <c r="T18" s="136" t="n">
        <v>4362.08</v>
      </c>
      <c r="U18" s="134" t="n">
        <v>1.5</v>
      </c>
      <c r="V18" s="131" t="n">
        <v>0.2</v>
      </c>
      <c r="W18" s="137" t="n">
        <f aca="false">S18/T18*U18</f>
        <v>0.193726502035726</v>
      </c>
      <c r="X18" s="137" t="n">
        <f aca="false">((-(-4578.4))-SQRT((-4578.4^2)-(4*88.477*(431.4+S18))))/(2*88.477)</f>
        <v>0.218193968812761</v>
      </c>
      <c r="Y18" s="137"/>
      <c r="Z18" s="135" t="s">
        <v>180</v>
      </c>
      <c r="AA18" s="136" t="n">
        <v>441.431</v>
      </c>
      <c r="AB18" s="136" t="n">
        <v>1181.378</v>
      </c>
      <c r="AC18" s="134" t="n">
        <v>0.5</v>
      </c>
      <c r="AD18" s="131" t="n">
        <v>0.2</v>
      </c>
      <c r="AE18" s="137" t="n">
        <f aca="false">AA18/AB18*AC18</f>
        <v>0.186828855793827</v>
      </c>
      <c r="AF18" s="137" t="n">
        <f aca="false">((-(-3841.135))-SQRT((-3841.135^2)-(4*74.477*(360.62+AA18))))/(2*74.477)</f>
        <v>0.209658016983321</v>
      </c>
    </row>
    <row r="19" customFormat="false" ht="15" hidden="false" customHeight="false" outlineLevel="0" collapsed="false">
      <c r="A19" s="131" t="n">
        <v>5</v>
      </c>
      <c r="B19" s="135" t="s">
        <v>177</v>
      </c>
      <c r="C19" s="136" t="n">
        <v>41.509</v>
      </c>
      <c r="D19" s="136" t="n">
        <v>288.739</v>
      </c>
      <c r="E19" s="131" t="n">
        <v>0.125</v>
      </c>
      <c r="F19" s="136" t="n">
        <v>0.01</v>
      </c>
      <c r="G19" s="137" t="n">
        <f aca="false">C19/D19*E19</f>
        <v>0.017969948638736</v>
      </c>
      <c r="H19" s="137" t="n">
        <f aca="false">(C19+24.819)/3857.672</f>
        <v>0.0171937894149632</v>
      </c>
      <c r="I19" s="137"/>
      <c r="J19" s="135" t="s">
        <v>177</v>
      </c>
      <c r="K19" s="136" t="n">
        <v>38.092</v>
      </c>
      <c r="L19" s="136" t="n">
        <v>228.101</v>
      </c>
      <c r="M19" s="134" t="n">
        <v>0.05</v>
      </c>
      <c r="N19" s="136" t="n">
        <v>0.01</v>
      </c>
      <c r="O19" s="137" t="n">
        <f aca="false">K19/L19*M19</f>
        <v>0.00834980995260871</v>
      </c>
      <c r="P19" s="137" t="n">
        <f aca="false">(K19+31.909)/3549.085</f>
        <v>0.0197236752571437</v>
      </c>
      <c r="Q19" s="134"/>
      <c r="R19" s="135" t="s">
        <v>177</v>
      </c>
      <c r="S19" s="136" t="n">
        <v>302.988</v>
      </c>
      <c r="T19" s="136" t="n">
        <v>4315.923</v>
      </c>
      <c r="U19" s="134" t="n">
        <v>1.5</v>
      </c>
      <c r="V19" s="131" t="n">
        <v>0.1</v>
      </c>
      <c r="W19" s="137" t="n">
        <f aca="false">S19/T19*U19</f>
        <v>0.105303546889043</v>
      </c>
      <c r="X19" s="137" t="n">
        <f aca="false">((-(-4578.4))-SQRT((-4578.4^2)-(4*88.477*(431.4+S19))))/(2*88.477)</f>
        <v>0.160903077904291</v>
      </c>
      <c r="Y19" s="137"/>
      <c r="Z19" s="135" t="s">
        <v>177</v>
      </c>
      <c r="AA19" s="136" t="n">
        <v>220.042</v>
      </c>
      <c r="AB19" s="136" t="n">
        <v>1179.97</v>
      </c>
      <c r="AC19" s="134" t="n">
        <v>0.5</v>
      </c>
      <c r="AD19" s="131" t="n">
        <v>0.1</v>
      </c>
      <c r="AE19" s="137" t="n">
        <f aca="false">AA19/AB19*AC19</f>
        <v>0.0932405061145622</v>
      </c>
      <c r="AF19" s="137" t="n">
        <f aca="false">((-(-3841.135))-SQRT((-3841.135^2)-(4*74.477*(360.62+AA19))))/(2*74.477)</f>
        <v>0.151615085853048</v>
      </c>
    </row>
    <row r="20" customFormat="false" ht="15" hidden="false" customHeight="false" outlineLevel="0" collapsed="false">
      <c r="A20" s="131" t="n">
        <v>6</v>
      </c>
      <c r="B20" s="135" t="s">
        <v>173</v>
      </c>
      <c r="C20" s="136" t="n">
        <v>30.548</v>
      </c>
      <c r="D20" s="136" t="n">
        <v>283.229</v>
      </c>
      <c r="E20" s="131" t="n">
        <v>0.125</v>
      </c>
      <c r="F20" s="136" t="n">
        <v>0.008</v>
      </c>
      <c r="G20" s="137" t="n">
        <f aca="false">C20/D20*E20</f>
        <v>0.0134820233803742</v>
      </c>
      <c r="H20" s="137" t="n">
        <f aca="false">(C20+24.819)/3857.672</f>
        <v>0.0143524384654787</v>
      </c>
      <c r="I20" s="137"/>
      <c r="J20" s="135" t="s">
        <v>173</v>
      </c>
      <c r="K20" s="136" t="n">
        <v>66.858</v>
      </c>
      <c r="L20" s="136" t="n">
        <v>213.139</v>
      </c>
      <c r="M20" s="134" t="n">
        <v>0.05</v>
      </c>
      <c r="N20" s="136" t="n">
        <v>0.008</v>
      </c>
      <c r="O20" s="137" t="n">
        <f aca="false">K20/L20*M20</f>
        <v>0.0156841310130947</v>
      </c>
      <c r="P20" s="137" t="n">
        <f aca="false">(K20+31.909)/3549.085</f>
        <v>0.0278288629322769</v>
      </c>
      <c r="Q20" s="134"/>
      <c r="R20" s="135" t="s">
        <v>173</v>
      </c>
      <c r="S20" s="136" t="n">
        <v>225.283</v>
      </c>
      <c r="T20" s="136" t="n">
        <v>4370.22</v>
      </c>
      <c r="U20" s="134" t="n">
        <v>1.5</v>
      </c>
      <c r="V20" s="131" t="n">
        <v>0.08</v>
      </c>
      <c r="W20" s="137" t="n">
        <f aca="false">S20/T20*U20</f>
        <v>0.0773243681096146</v>
      </c>
      <c r="X20" s="137" t="n">
        <f aca="false">((-(-4578.4))-SQRT((-4578.4^2)-(4*88.477*(431.4+S20))))/(2*88.477)</f>
        <v>0.143830451969749</v>
      </c>
      <c r="Y20" s="137"/>
      <c r="Z20" s="135" t="s">
        <v>173</v>
      </c>
      <c r="AA20" s="136" t="n">
        <v>185.27</v>
      </c>
      <c r="AB20" s="136" t="n">
        <v>1231.651</v>
      </c>
      <c r="AC20" s="134" t="n">
        <v>0.5</v>
      </c>
      <c r="AD20" s="131" t="n">
        <v>0.08</v>
      </c>
      <c r="AE20" s="137" t="n">
        <f aca="false">AA20/AB20*AC20</f>
        <v>0.0752120527649472</v>
      </c>
      <c r="AF20" s="137" t="n">
        <f aca="false">((-(-3841.135))-SQRT((-3841.135^2)-(4*74.477*(360.62+AA20))))/(2*74.477)</f>
        <v>0.142510631428415</v>
      </c>
    </row>
    <row r="21" customFormat="false" ht="15" hidden="false" customHeight="false" outlineLevel="0" collapsed="false">
      <c r="B21" s="135"/>
      <c r="C21" s="134"/>
      <c r="D21" s="134" t="n">
        <f aca="false">100*_xlfn.STDEV.P(D3:D20)/AVERAGE(D3:D20)</f>
        <v>3.33078877061071</v>
      </c>
      <c r="E21" s="136"/>
      <c r="F21" s="134"/>
      <c r="G21" s="134"/>
      <c r="H21" s="134"/>
      <c r="I21" s="134"/>
      <c r="J21" s="135"/>
      <c r="K21" s="134"/>
      <c r="L21" s="134" t="n">
        <f aca="false">100*_xlfn.STDEV.P(L3:L20)/AVERAGE(L3:L20)</f>
        <v>3.5789137735807</v>
      </c>
      <c r="N21" s="134"/>
      <c r="O21" s="134"/>
      <c r="P21" s="134"/>
      <c r="Q21" s="134"/>
      <c r="R21" s="135"/>
      <c r="S21" s="134"/>
      <c r="T21" s="134" t="n">
        <f aca="false">100*_xlfn.STDEV.P(T3:T20)/AVERAGE(T3:T20)</f>
        <v>3.86422977719115</v>
      </c>
      <c r="V21" s="134"/>
      <c r="W21" s="134"/>
      <c r="X21" s="134"/>
      <c r="Y21" s="134"/>
      <c r="Z21" s="135"/>
      <c r="AA21" s="134"/>
      <c r="AB21" s="134" t="n">
        <f aca="false">100*_xlfn.STDEV.P(AB3:AB20)/AVERAGE(AB3:AB20)</f>
        <v>5.24267049732475</v>
      </c>
      <c r="AD21" s="134"/>
    </row>
    <row r="22" customFormat="false" ht="15" hidden="false" customHeight="false" outlineLevel="0" collapsed="false">
      <c r="B22" s="135"/>
      <c r="C22" s="134"/>
      <c r="D22" s="134"/>
      <c r="E22" s="136"/>
      <c r="F22" s="134"/>
      <c r="G22" s="134"/>
      <c r="H22" s="134"/>
      <c r="I22" s="134"/>
      <c r="J22" s="135"/>
      <c r="K22" s="134"/>
      <c r="L22" s="134"/>
      <c r="N22" s="134"/>
      <c r="O22" s="134"/>
      <c r="P22" s="134"/>
      <c r="Q22" s="134"/>
      <c r="R22" s="135"/>
      <c r="S22" s="134"/>
      <c r="T22" s="134"/>
      <c r="V22" s="134"/>
      <c r="W22" s="134"/>
      <c r="X22" s="134"/>
      <c r="Y22" s="134"/>
      <c r="Z22" s="135"/>
      <c r="AA22" s="134"/>
      <c r="AB22" s="134"/>
      <c r="AD22" s="134"/>
    </row>
    <row r="23" customFormat="false" ht="15" hidden="false" customHeight="false" outlineLevel="0" collapsed="false">
      <c r="B23" s="135"/>
      <c r="C23" s="134"/>
      <c r="D23" s="134"/>
      <c r="E23" s="136"/>
      <c r="F23" s="134"/>
      <c r="G23" s="134"/>
      <c r="H23" s="134"/>
      <c r="I23" s="134"/>
      <c r="J23" s="135"/>
      <c r="K23" s="134"/>
      <c r="L23" s="134"/>
      <c r="N23" s="134"/>
      <c r="O23" s="134"/>
      <c r="P23" s="134"/>
      <c r="Q23" s="134"/>
      <c r="R23" s="135"/>
      <c r="S23" s="134"/>
      <c r="T23" s="134"/>
      <c r="V23" s="134"/>
      <c r="W23" s="134"/>
      <c r="X23" s="134"/>
      <c r="Y23" s="134"/>
      <c r="Z23" s="135"/>
      <c r="AA23" s="134"/>
      <c r="AB23" s="134"/>
      <c r="AD23" s="134"/>
    </row>
    <row r="24" customFormat="false" ht="15" hidden="false" customHeight="true" outlineLevel="0" collapsed="false">
      <c r="B24" s="133"/>
      <c r="C24" s="134" t="s">
        <v>58</v>
      </c>
      <c r="D24" s="134" t="s">
        <v>563</v>
      </c>
      <c r="E24" s="134" t="s">
        <v>563</v>
      </c>
      <c r="F24" s="134" t="s">
        <v>58</v>
      </c>
      <c r="G24" s="134" t="s">
        <v>564</v>
      </c>
      <c r="H24" s="134" t="s">
        <v>565</v>
      </c>
      <c r="I24" s="134"/>
      <c r="J24" s="133"/>
      <c r="K24" s="134" t="s">
        <v>60</v>
      </c>
      <c r="L24" s="134" t="s">
        <v>566</v>
      </c>
      <c r="M24" s="134" t="s">
        <v>566</v>
      </c>
      <c r="N24" s="134" t="s">
        <v>60</v>
      </c>
      <c r="O24" s="134" t="s">
        <v>564</v>
      </c>
      <c r="P24" s="134" t="s">
        <v>565</v>
      </c>
      <c r="Q24" s="134"/>
      <c r="R24" s="133"/>
      <c r="S24" s="134" t="s">
        <v>61</v>
      </c>
      <c r="T24" s="134" t="s">
        <v>567</v>
      </c>
      <c r="U24" s="134" t="s">
        <v>567</v>
      </c>
      <c r="V24" s="134" t="s">
        <v>61</v>
      </c>
      <c r="W24" s="134" t="s">
        <v>564</v>
      </c>
      <c r="X24" s="134" t="s">
        <v>565</v>
      </c>
      <c r="Y24" s="134"/>
      <c r="Z24" s="133"/>
      <c r="AA24" s="134" t="s">
        <v>63</v>
      </c>
      <c r="AB24" s="134" t="s">
        <v>568</v>
      </c>
      <c r="AC24" s="134" t="s">
        <v>568</v>
      </c>
      <c r="AD24" s="134" t="s">
        <v>63</v>
      </c>
      <c r="AE24" s="134" t="s">
        <v>564</v>
      </c>
      <c r="AF24" s="134" t="s">
        <v>565</v>
      </c>
    </row>
    <row r="25" customFormat="false" ht="15" hidden="false" customHeight="true" outlineLevel="0" collapsed="false">
      <c r="B25" s="133"/>
      <c r="C25" s="134" t="s">
        <v>569</v>
      </c>
      <c r="D25" s="134" t="s">
        <v>569</v>
      </c>
      <c r="E25" s="134" t="s">
        <v>570</v>
      </c>
      <c r="F25" s="134" t="s">
        <v>570</v>
      </c>
      <c r="G25" s="134" t="s">
        <v>570</v>
      </c>
      <c r="H25" s="134" t="s">
        <v>570</v>
      </c>
      <c r="I25" s="134"/>
      <c r="J25" s="133"/>
      <c r="K25" s="134" t="s">
        <v>569</v>
      </c>
      <c r="L25" s="134" t="s">
        <v>569</v>
      </c>
      <c r="M25" s="134" t="s">
        <v>570</v>
      </c>
      <c r="N25" s="134" t="s">
        <v>570</v>
      </c>
      <c r="O25" s="134" t="s">
        <v>570</v>
      </c>
      <c r="P25" s="134" t="s">
        <v>570</v>
      </c>
      <c r="Q25" s="134"/>
      <c r="R25" s="133"/>
      <c r="S25" s="134" t="s">
        <v>569</v>
      </c>
      <c r="T25" s="134" t="s">
        <v>569</v>
      </c>
      <c r="U25" s="134" t="s">
        <v>570</v>
      </c>
      <c r="V25" s="134" t="s">
        <v>570</v>
      </c>
      <c r="W25" s="134" t="s">
        <v>570</v>
      </c>
      <c r="X25" s="134" t="s">
        <v>570</v>
      </c>
      <c r="Y25" s="134"/>
      <c r="Z25" s="133"/>
      <c r="AA25" s="134" t="s">
        <v>569</v>
      </c>
      <c r="AB25" s="134" t="s">
        <v>569</v>
      </c>
      <c r="AC25" s="134" t="s">
        <v>570</v>
      </c>
      <c r="AD25" s="134" t="s">
        <v>570</v>
      </c>
      <c r="AE25" s="134" t="s">
        <v>570</v>
      </c>
      <c r="AF25" s="134" t="s">
        <v>570</v>
      </c>
    </row>
    <row r="26" customFormat="false" ht="15" hidden="false" customHeight="false" outlineLevel="0" collapsed="false">
      <c r="A26" s="131" t="n">
        <v>1</v>
      </c>
      <c r="B26" s="135" t="s">
        <v>282</v>
      </c>
      <c r="C26" s="136" t="n">
        <v>6923.445</v>
      </c>
      <c r="D26" s="136" t="n">
        <v>238.906</v>
      </c>
      <c r="E26" s="131" t="n">
        <v>0.125</v>
      </c>
      <c r="F26" s="131" t="n">
        <v>2</v>
      </c>
      <c r="G26" s="137" t="n">
        <f aca="false">C26/D26*E26</f>
        <v>3.62247337865102</v>
      </c>
      <c r="H26" s="137" t="n">
        <f aca="false">(C26+29.403)/3446.685</f>
        <v>2.01725658132379</v>
      </c>
      <c r="I26" s="137"/>
      <c r="J26" s="135" t="s">
        <v>282</v>
      </c>
      <c r="K26" s="136" t="n">
        <v>6106.125</v>
      </c>
      <c r="L26" s="136" t="n">
        <v>185.308</v>
      </c>
      <c r="M26" s="134" t="n">
        <v>0.05</v>
      </c>
      <c r="N26" s="136" t="n">
        <v>2</v>
      </c>
      <c r="O26" s="137" t="n">
        <f aca="false">K26/L26*M26</f>
        <v>1.64756108748678</v>
      </c>
      <c r="P26" s="137" t="n">
        <f aca="false">(K26+30.294)/3035.988</f>
        <v>2.02122636848367</v>
      </c>
      <c r="Q26" s="134"/>
      <c r="R26" s="135" t="s">
        <v>282</v>
      </c>
      <c r="S26" s="136" t="n">
        <v>51340.395</v>
      </c>
      <c r="T26" s="136" t="n">
        <v>3749.786</v>
      </c>
      <c r="U26" s="134" t="n">
        <v>1.5</v>
      </c>
      <c r="V26" s="136" t="n">
        <v>20</v>
      </c>
      <c r="W26" s="137" t="n">
        <f aca="false">S26/T26*U26</f>
        <v>20.5373299969652</v>
      </c>
      <c r="X26" s="137" t="n">
        <f aca="false">((-(-4200.322))-SQRT((-4200.322^2)-(4*80.506*(431.011+S26))))/(2*80.506)</f>
        <v>19.9667933626143</v>
      </c>
      <c r="Y26" s="137"/>
      <c r="Z26" s="135" t="s">
        <v>282</v>
      </c>
      <c r="AA26" s="136" t="n">
        <v>44843.398</v>
      </c>
      <c r="AB26" s="136" t="n">
        <v>1092.5</v>
      </c>
      <c r="AC26" s="134" t="n">
        <v>0.5</v>
      </c>
      <c r="AD26" s="136" t="n">
        <v>20</v>
      </c>
      <c r="AE26" s="137" t="n">
        <f aca="false">AA26/AB26*AC26</f>
        <v>20.5232942791762</v>
      </c>
      <c r="AF26" s="137" t="n">
        <f aca="false">((-(-3414.019))-SQRT((-3414.019^2)-(4*57.725*(324.994+AA26))))/(2*57.725)</f>
        <v>19.9801223403219</v>
      </c>
    </row>
    <row r="27" customFormat="false" ht="15" hidden="false" customHeight="false" outlineLevel="0" collapsed="false">
      <c r="A27" s="131" t="n">
        <v>1</v>
      </c>
      <c r="B27" s="135" t="s">
        <v>285</v>
      </c>
      <c r="C27" s="136" t="n">
        <v>3300.584</v>
      </c>
      <c r="D27" s="136" t="n">
        <v>244.322</v>
      </c>
      <c r="E27" s="131" t="n">
        <v>0.125</v>
      </c>
      <c r="F27" s="131" t="n">
        <v>1</v>
      </c>
      <c r="G27" s="137" t="n">
        <f aca="false">C27/D27*E27</f>
        <v>1.68864449374187</v>
      </c>
      <c r="H27" s="137" t="n">
        <f aca="false">(C27+29.403)/3446.685</f>
        <v>0.966141959593058</v>
      </c>
      <c r="I27" s="137"/>
      <c r="J27" s="135" t="s">
        <v>285</v>
      </c>
      <c r="K27" s="136" t="n">
        <v>2879.376</v>
      </c>
      <c r="L27" s="136" t="n">
        <v>188.323</v>
      </c>
      <c r="M27" s="134" t="n">
        <v>0.05</v>
      </c>
      <c r="N27" s="136" t="n">
        <v>1</v>
      </c>
      <c r="O27" s="137" t="n">
        <f aca="false">K27/L27*M27</f>
        <v>0.764478051008108</v>
      </c>
      <c r="P27" s="137" t="n">
        <f aca="false">(K27+30.294)/3035.988</f>
        <v>0.958393116178325</v>
      </c>
      <c r="Q27" s="134"/>
      <c r="R27" s="135" t="s">
        <v>285</v>
      </c>
      <c r="S27" s="136" t="n">
        <v>33660.035</v>
      </c>
      <c r="T27" s="136" t="n">
        <v>3963.948</v>
      </c>
      <c r="U27" s="134" t="n">
        <v>1.5</v>
      </c>
      <c r="V27" s="136" t="n">
        <v>10</v>
      </c>
      <c r="W27" s="137" t="n">
        <f aca="false">S27/T27*U27</f>
        <v>12.7373145409577</v>
      </c>
      <c r="X27" s="137" t="n">
        <f aca="false">((-(-4200.322))-SQRT((-4200.322^2)-(4*80.506*(431.011+S27))))/(2*80.506)</f>
        <v>10.0535312293757</v>
      </c>
      <c r="Y27" s="137"/>
      <c r="Z27" s="135" t="s">
        <v>285</v>
      </c>
      <c r="AA27" s="136" t="n">
        <v>28135.621</v>
      </c>
      <c r="AB27" s="136" t="n">
        <v>1161.304</v>
      </c>
      <c r="AC27" s="134" t="n">
        <v>0.5</v>
      </c>
      <c r="AD27" s="136" t="n">
        <v>10</v>
      </c>
      <c r="AE27" s="137" t="n">
        <f aca="false">AA27/AB27*AC27</f>
        <v>12.1138052568492</v>
      </c>
      <c r="AF27" s="137" t="n">
        <f aca="false">((-(-3414.019))-SQRT((-3414.019^2)-(4*57.725*(324.994+AA27))))/(2*57.725)</f>
        <v>10.0411693102831</v>
      </c>
    </row>
    <row r="28" customFormat="false" ht="15" hidden="false" customHeight="false" outlineLevel="0" collapsed="false">
      <c r="A28" s="131" t="n">
        <v>1</v>
      </c>
      <c r="B28" s="135" t="s">
        <v>288</v>
      </c>
      <c r="C28" s="136" t="n">
        <v>281.24</v>
      </c>
      <c r="D28" s="136" t="n">
        <v>253.019</v>
      </c>
      <c r="E28" s="131" t="n">
        <v>0.125</v>
      </c>
      <c r="F28" s="131" t="n">
        <v>0.1</v>
      </c>
      <c r="G28" s="137" t="n">
        <f aca="false">C28/D28*E28</f>
        <v>0.138942134780392</v>
      </c>
      <c r="H28" s="137" t="n">
        <f aca="false">(C28+29.403)/3446.685</f>
        <v>0.0901280505761333</v>
      </c>
      <c r="I28" s="137"/>
      <c r="J28" s="135" t="s">
        <v>288</v>
      </c>
      <c r="K28" s="136" t="n">
        <v>235.011</v>
      </c>
      <c r="L28" s="136" t="n">
        <v>193.68</v>
      </c>
      <c r="M28" s="134" t="n">
        <v>0.05</v>
      </c>
      <c r="N28" s="136" t="n">
        <v>0.1</v>
      </c>
      <c r="O28" s="137" t="n">
        <f aca="false">K28/L28*M28</f>
        <v>0.0606699194547708</v>
      </c>
      <c r="P28" s="137" t="n">
        <f aca="false">(K28+30.294)/3035.988</f>
        <v>0.0873867090383757</v>
      </c>
      <c r="Q28" s="134"/>
      <c r="R28" s="135" t="s">
        <v>288</v>
      </c>
      <c r="S28" s="136" t="n">
        <v>2876.929</v>
      </c>
      <c r="T28" s="136" t="n">
        <v>3706.976</v>
      </c>
      <c r="U28" s="134" t="n">
        <v>1.5</v>
      </c>
      <c r="V28" s="136" t="n">
        <v>1</v>
      </c>
      <c r="W28" s="137" t="n">
        <f aca="false">S28/T28*U28</f>
        <v>1.16412771488135</v>
      </c>
      <c r="X28" s="137" t="n">
        <f aca="false">((-(-4200.322))-SQRT((-4200.322^2)-(4*80.506*(431.011+S28))))/(2*80.506)</f>
        <v>0.799805046169033</v>
      </c>
      <c r="Y28" s="137"/>
      <c r="Z28" s="135" t="s">
        <v>288</v>
      </c>
      <c r="AA28" s="136" t="n">
        <v>2489.597</v>
      </c>
      <c r="AB28" s="136" t="n">
        <v>1114.462</v>
      </c>
      <c r="AC28" s="134" t="n">
        <v>0.5</v>
      </c>
      <c r="AD28" s="136" t="n">
        <v>1</v>
      </c>
      <c r="AE28" s="137" t="n">
        <f aca="false">AA28/AB28*AC28</f>
        <v>1.11695015173241</v>
      </c>
      <c r="AF28" s="137" t="n">
        <f aca="false">((-(-3414.019))-SQRT((-3414.019^2)-(4*57.725*(324.994+AA28))))/(2*57.725)</f>
        <v>0.836245633879462</v>
      </c>
    </row>
    <row r="29" customFormat="false" ht="15" hidden="false" customHeight="false" outlineLevel="0" collapsed="false">
      <c r="A29" s="131" t="n">
        <v>1</v>
      </c>
      <c r="B29" s="135" t="s">
        <v>291</v>
      </c>
      <c r="C29" s="136" t="n">
        <v>69.002</v>
      </c>
      <c r="D29" s="136" t="n">
        <v>249.565</v>
      </c>
      <c r="E29" s="131" t="n">
        <v>0.125</v>
      </c>
      <c r="F29" s="131" t="n">
        <v>0.02</v>
      </c>
      <c r="G29" s="137" t="n">
        <f aca="false">C29/D29*E29</f>
        <v>0.0345611363772965</v>
      </c>
      <c r="H29" s="137" t="n">
        <f aca="false">(C29+29.403)/3446.685</f>
        <v>0.028550621829381</v>
      </c>
      <c r="I29" s="137"/>
      <c r="J29" s="135" t="s">
        <v>291</v>
      </c>
      <c r="K29" s="136" t="n">
        <v>63.597</v>
      </c>
      <c r="L29" s="136" t="n">
        <v>191.555</v>
      </c>
      <c r="M29" s="134" t="n">
        <v>0.05</v>
      </c>
      <c r="N29" s="136" t="n">
        <v>0.02</v>
      </c>
      <c r="O29" s="137" t="n">
        <f aca="false">K29/L29*M29</f>
        <v>0.0166001931560126</v>
      </c>
      <c r="P29" s="137" t="n">
        <f aca="false">(K29+30.294)/3035.988</f>
        <v>0.0309260115652631</v>
      </c>
      <c r="Q29" s="134"/>
      <c r="R29" s="135" t="s">
        <v>291</v>
      </c>
      <c r="S29" s="136" t="n">
        <v>555.399</v>
      </c>
      <c r="T29" s="136" t="n">
        <v>3934.931</v>
      </c>
      <c r="U29" s="134" t="n">
        <v>1.5</v>
      </c>
      <c r="V29" s="136" t="n">
        <v>0.2</v>
      </c>
      <c r="W29" s="137" t="n">
        <f aca="false">S29/T29*U29</f>
        <v>0.211718706122166</v>
      </c>
      <c r="X29" s="137" t="n">
        <f aca="false">((-(-4200.322))-SQRT((-4200.322^2)-(4*80.506*(431.011+S29))))/(2*80.506)</f>
        <v>0.235908193302147</v>
      </c>
      <c r="Y29" s="137"/>
      <c r="Z29" s="135" t="s">
        <v>291</v>
      </c>
      <c r="AA29" s="136" t="n">
        <v>429.252</v>
      </c>
      <c r="AB29" s="136" t="n">
        <v>1105.409</v>
      </c>
      <c r="AC29" s="134" t="n">
        <v>0.5</v>
      </c>
      <c r="AD29" s="136" t="n">
        <v>0.2</v>
      </c>
      <c r="AE29" s="137" t="n">
        <f aca="false">AA29/AB29*AC29</f>
        <v>0.194159808722382</v>
      </c>
      <c r="AF29" s="137" t="n">
        <f aca="false">((-(-3414.019))-SQRT((-3414.019^2)-(4*57.725*(324.994+AA29))))/(2*57.725)</f>
        <v>0.221757614699972</v>
      </c>
    </row>
    <row r="30" customFormat="false" ht="15" hidden="false" customHeight="false" outlineLevel="0" collapsed="false">
      <c r="A30" s="131" t="n">
        <v>1</v>
      </c>
      <c r="B30" s="135" t="s">
        <v>294</v>
      </c>
      <c r="C30" s="136" t="n">
        <v>35.134</v>
      </c>
      <c r="D30" s="136" t="n">
        <v>246.833</v>
      </c>
      <c r="E30" s="131" t="n">
        <v>0.125</v>
      </c>
      <c r="F30" s="131" t="n">
        <v>0.01</v>
      </c>
      <c r="G30" s="137" t="n">
        <f aca="false">C30/D30*E30</f>
        <v>0.0177923940477975</v>
      </c>
      <c r="H30" s="137" t="n">
        <f aca="false">(C30+29.403)/3446.685</f>
        <v>0.0187243684874017</v>
      </c>
      <c r="I30" s="137"/>
      <c r="J30" s="135" t="s">
        <v>294</v>
      </c>
      <c r="K30" s="136" t="n">
        <v>30.405</v>
      </c>
      <c r="L30" s="136" t="n">
        <v>184.971</v>
      </c>
      <c r="M30" s="134" t="n">
        <v>0.05</v>
      </c>
      <c r="N30" s="136" t="n">
        <v>0.01</v>
      </c>
      <c r="O30" s="137" t="n">
        <f aca="false">K30/L30*M30</f>
        <v>0.00821885592876721</v>
      </c>
      <c r="P30" s="137" t="n">
        <f aca="false">(K30+30.294)/3035.988</f>
        <v>0.0199931620283084</v>
      </c>
      <c r="Q30" s="134"/>
      <c r="R30" s="135" t="s">
        <v>294</v>
      </c>
      <c r="S30" s="136" t="n">
        <v>248.525</v>
      </c>
      <c r="T30" s="136" t="n">
        <v>3895.781</v>
      </c>
      <c r="U30" s="134" t="n">
        <v>1.5</v>
      </c>
      <c r="V30" s="134" t="n">
        <v>0.1</v>
      </c>
      <c r="W30" s="137" t="n">
        <f aca="false">S30/T30*U30</f>
        <v>0.0956900554728307</v>
      </c>
      <c r="X30" s="137" t="n">
        <f aca="false">((-(-4200.322))-SQRT((-4200.322^2)-(4*80.506*(431.011+S30))))/(2*80.506)</f>
        <v>0.16228667317581</v>
      </c>
      <c r="Y30" s="137"/>
      <c r="Z30" s="135" t="s">
        <v>294</v>
      </c>
      <c r="AA30" s="136" t="n">
        <v>200.273</v>
      </c>
      <c r="AB30" s="136" t="n">
        <v>993.924</v>
      </c>
      <c r="AC30" s="134" t="n">
        <v>0.5</v>
      </c>
      <c r="AD30" s="134" t="n">
        <v>0.1</v>
      </c>
      <c r="AE30" s="137" t="n">
        <f aca="false">AA30/AB30*AC30</f>
        <v>0.100748648790048</v>
      </c>
      <c r="AF30" s="137" t="n">
        <f aca="false">((-(-3414.019))-SQRT((-3414.019^2)-(4*57.725*(324.994+AA30))))/(2*57.725)</f>
        <v>0.154258251486165</v>
      </c>
    </row>
    <row r="31" customFormat="false" ht="15" hidden="false" customHeight="false" outlineLevel="0" collapsed="false">
      <c r="A31" s="131" t="n">
        <v>1</v>
      </c>
      <c r="B31" s="135" t="s">
        <v>297</v>
      </c>
      <c r="C31" s="136" t="n">
        <v>29.874</v>
      </c>
      <c r="D31" s="136" t="n">
        <v>253.111</v>
      </c>
      <c r="E31" s="131" t="n">
        <v>0.125</v>
      </c>
      <c r="F31" s="131" t="n">
        <v>0.008</v>
      </c>
      <c r="G31" s="137" t="n">
        <f aca="false">C31/D31*E31</f>
        <v>0.0147534085835859</v>
      </c>
      <c r="H31" s="137" t="n">
        <f aca="false">(C31+29.403)/3446.685</f>
        <v>0.0171982644192898</v>
      </c>
      <c r="I31" s="137"/>
      <c r="J31" s="135" t="s">
        <v>297</v>
      </c>
      <c r="K31" s="136" t="n">
        <v>30.651</v>
      </c>
      <c r="L31" s="136" t="n">
        <v>187.605</v>
      </c>
      <c r="M31" s="134" t="n">
        <v>0.05</v>
      </c>
      <c r="N31" s="136" t="n">
        <v>0.008</v>
      </c>
      <c r="O31" s="137" t="n">
        <f aca="false">K31/L31*M31</f>
        <v>0.00816902534580635</v>
      </c>
      <c r="P31" s="137" t="n">
        <f aca="false">(K31+30.294)/3035.988</f>
        <v>0.0200741900165613</v>
      </c>
      <c r="Q31" s="134"/>
      <c r="R31" s="135" t="s">
        <v>297</v>
      </c>
      <c r="S31" s="136" t="n">
        <v>200.671</v>
      </c>
      <c r="T31" s="136" t="n">
        <v>3765.544</v>
      </c>
      <c r="U31" s="134" t="n">
        <v>1.5</v>
      </c>
      <c r="V31" s="134" t="n">
        <v>0.08</v>
      </c>
      <c r="W31" s="137" t="n">
        <f aca="false">S31/T31*U31</f>
        <v>0.0799370555755025</v>
      </c>
      <c r="X31" s="137" t="n">
        <f aca="false">((-(-4200.322))-SQRT((-4200.322^2)-(4*80.506*(431.011+S31))))/(2*80.506)</f>
        <v>0.1508249519591</v>
      </c>
      <c r="Y31" s="137"/>
      <c r="Z31" s="135" t="s">
        <v>297</v>
      </c>
      <c r="AA31" s="136" t="n">
        <v>160.219</v>
      </c>
      <c r="AB31" s="136" t="n">
        <v>1126.011</v>
      </c>
      <c r="AC31" s="134" t="n">
        <v>0.5</v>
      </c>
      <c r="AD31" s="134" t="n">
        <v>0.08</v>
      </c>
      <c r="AE31" s="137" t="n">
        <f aca="false">AA31/AB31*AC31</f>
        <v>0.0711445092454692</v>
      </c>
      <c r="AF31" s="137" t="n">
        <f aca="false">((-(-3414.019))-SQRT((-3414.019^2)-(4*57.725*(324.994+AA31))))/(2*57.725)</f>
        <v>0.142466879492588</v>
      </c>
    </row>
    <row r="32" customFormat="false" ht="15" hidden="false" customHeight="false" outlineLevel="0" collapsed="false">
      <c r="A32" s="131" t="n">
        <v>2</v>
      </c>
      <c r="B32" s="135" t="s">
        <v>283</v>
      </c>
      <c r="C32" s="136" t="n">
        <v>6303.148</v>
      </c>
      <c r="D32" s="136" t="n">
        <v>238.958</v>
      </c>
      <c r="E32" s="131" t="n">
        <v>0.125</v>
      </c>
      <c r="F32" s="131" t="n">
        <v>2</v>
      </c>
      <c r="G32" s="137" t="n">
        <f aca="false">C32/D32*E32</f>
        <v>3.29720494814988</v>
      </c>
      <c r="H32" s="137" t="n">
        <f aca="false">(C32-0.571)/3160.336</f>
        <v>1.99427434298125</v>
      </c>
      <c r="I32" s="137"/>
      <c r="J32" s="135" t="s">
        <v>283</v>
      </c>
      <c r="K32" s="136" t="n">
        <v>5529.101</v>
      </c>
      <c r="L32" s="136" t="n">
        <v>183.207</v>
      </c>
      <c r="M32" s="134" t="n">
        <v>0.05</v>
      </c>
      <c r="N32" s="136" t="n">
        <v>2</v>
      </c>
      <c r="O32" s="137" t="n">
        <f aca="false">K32/L32*M32</f>
        <v>1.5089764583231</v>
      </c>
      <c r="P32" s="137" t="n">
        <f aca="false">(K32-2.956)/2784.336</f>
        <v>1.98472634049914</v>
      </c>
      <c r="Q32" s="134"/>
      <c r="R32" s="135" t="s">
        <v>283</v>
      </c>
      <c r="S32" s="136" t="n">
        <v>50280.891</v>
      </c>
      <c r="T32" s="136" t="n">
        <v>3845.404</v>
      </c>
      <c r="U32" s="134" t="n">
        <v>1.5</v>
      </c>
      <c r="V32" s="131" t="n">
        <v>20</v>
      </c>
      <c r="W32" s="137" t="n">
        <f aca="false">S32/T32*U32</f>
        <v>19.6133713128712</v>
      </c>
      <c r="X32" s="137" t="n">
        <f aca="false">((-(-4153.726))-SQRT((-4153.726^2)-(4*80.957*(386.568+S32))))/(2*80.957)</f>
        <v>19.9735599860192</v>
      </c>
      <c r="Y32" s="137"/>
      <c r="Z32" s="135" t="s">
        <v>283</v>
      </c>
      <c r="AA32" s="136" t="n">
        <v>41607.699</v>
      </c>
      <c r="AB32" s="136" t="n">
        <v>1068.549</v>
      </c>
      <c r="AC32" s="134" t="n">
        <v>0.5</v>
      </c>
      <c r="AD32" s="131" t="n">
        <v>20</v>
      </c>
      <c r="AE32" s="137" t="n">
        <f aca="false">AA32/AB32*AC32</f>
        <v>19.469251761033</v>
      </c>
      <c r="AF32" s="137" t="n">
        <f aca="false">((-(-3519.212))-SQRT((-3519.212^2)-(4*71.024*(344.885+AA32))))/(2*71.024)</f>
        <v>19.9675911005325</v>
      </c>
    </row>
    <row r="33" customFormat="false" ht="15" hidden="false" customHeight="false" outlineLevel="0" collapsed="false">
      <c r="A33" s="131" t="n">
        <v>2</v>
      </c>
      <c r="B33" s="135" t="s">
        <v>286</v>
      </c>
      <c r="C33" s="136" t="n">
        <v>3199.104</v>
      </c>
      <c r="D33" s="136" t="n">
        <v>241.864</v>
      </c>
      <c r="E33" s="131" t="n">
        <v>0.125</v>
      </c>
      <c r="F33" s="131" t="n">
        <v>1</v>
      </c>
      <c r="G33" s="137" t="n">
        <f aca="false">C33/D33*E33</f>
        <v>1.65335891244666</v>
      </c>
      <c r="H33" s="137" t="n">
        <f aca="false">(C33-0.571)/3160.336</f>
        <v>1.01208637309451</v>
      </c>
      <c r="I33" s="137"/>
      <c r="J33" s="135" t="s">
        <v>286</v>
      </c>
      <c r="K33" s="136" t="n">
        <v>2876.035</v>
      </c>
      <c r="L33" s="136" t="n">
        <v>179.243</v>
      </c>
      <c r="M33" s="134" t="n">
        <v>0.05</v>
      </c>
      <c r="N33" s="136" t="n">
        <v>1</v>
      </c>
      <c r="O33" s="137" t="n">
        <f aca="false">K33/L33*M33</f>
        <v>0.802272613156441</v>
      </c>
      <c r="P33" s="137" t="n">
        <f aca="false">(K33-2.956)/2784.336</f>
        <v>1.03187223093765</v>
      </c>
      <c r="Q33" s="134"/>
      <c r="R33" s="135" t="s">
        <v>286</v>
      </c>
      <c r="S33" s="136" t="n">
        <v>33157.789</v>
      </c>
      <c r="T33" s="136" t="n">
        <v>3863.553</v>
      </c>
      <c r="U33" s="134" t="n">
        <v>1.5</v>
      </c>
      <c r="V33" s="131" t="n">
        <v>10</v>
      </c>
      <c r="W33" s="137" t="n">
        <f aca="false">S33/T33*U33</f>
        <v>12.8733017251219</v>
      </c>
      <c r="X33" s="137" t="n">
        <f aca="false">((-(-4153.726))-SQRT((-4153.726^2)-(4*80.957*(386.568+S33))))/(2*80.957)</f>
        <v>10.040610385507</v>
      </c>
      <c r="Y33" s="137"/>
      <c r="Z33" s="135" t="s">
        <v>286</v>
      </c>
      <c r="AA33" s="136" t="n">
        <v>27838.137</v>
      </c>
      <c r="AB33" s="136" t="n">
        <v>1140.252</v>
      </c>
      <c r="AC33" s="134" t="n">
        <v>0.5</v>
      </c>
      <c r="AD33" s="131" t="n">
        <v>10</v>
      </c>
      <c r="AE33" s="137" t="n">
        <f aca="false">AA33/AB33*AC33</f>
        <v>12.2070108186611</v>
      </c>
      <c r="AF33" s="137" t="n">
        <f aca="false">((-(-3519.212))-SQRT((-3519.212^2)-(4*71.024*(344.885+AA33))))/(2*71.024)</f>
        <v>10.0445234520456</v>
      </c>
    </row>
    <row r="34" customFormat="false" ht="15" hidden="false" customHeight="false" outlineLevel="0" collapsed="false">
      <c r="A34" s="131" t="n">
        <v>2</v>
      </c>
      <c r="B34" s="135" t="s">
        <v>289</v>
      </c>
      <c r="C34" s="136" t="n">
        <v>297.263</v>
      </c>
      <c r="D34" s="136" t="n">
        <v>255.786</v>
      </c>
      <c r="E34" s="131" t="n">
        <v>0.125</v>
      </c>
      <c r="F34" s="131" t="n">
        <v>0.1</v>
      </c>
      <c r="G34" s="137" t="n">
        <f aca="false">C34/D34*E34</f>
        <v>0.145269385345562</v>
      </c>
      <c r="H34" s="137" t="n">
        <f aca="false">(C34-0.571)/3160.336</f>
        <v>0.0938798912520694</v>
      </c>
      <c r="I34" s="137"/>
      <c r="J34" s="135" t="s">
        <v>289</v>
      </c>
      <c r="K34" s="136" t="n">
        <v>246.072</v>
      </c>
      <c r="L34" s="136" t="n">
        <v>179.772</v>
      </c>
      <c r="M34" s="134" t="n">
        <v>0.05</v>
      </c>
      <c r="N34" s="136" t="n">
        <v>0.1</v>
      </c>
      <c r="O34" s="137" t="n">
        <f aca="false">K34/L34*M34</f>
        <v>0.0684400240304386</v>
      </c>
      <c r="P34" s="137" t="n">
        <f aca="false">(K34-2.956)/2784.336</f>
        <v>0.0873156113342643</v>
      </c>
      <c r="Q34" s="134"/>
      <c r="R34" s="135" t="s">
        <v>289</v>
      </c>
      <c r="S34" s="136" t="n">
        <v>3089.173</v>
      </c>
      <c r="T34" s="136" t="n">
        <v>3903.804</v>
      </c>
      <c r="U34" s="134" t="n">
        <v>1.5</v>
      </c>
      <c r="V34" s="131" t="n">
        <v>1</v>
      </c>
      <c r="W34" s="137" t="n">
        <f aca="false">S34/T34*U34</f>
        <v>1.1869856939539</v>
      </c>
      <c r="X34" s="137" t="n">
        <f aca="false">((-(-4153.726))-SQRT((-4153.726^2)-(4*80.957*(386.568+S34))))/(2*80.957)</f>
        <v>0.850887775977927</v>
      </c>
      <c r="Y34" s="137"/>
      <c r="Z34" s="135" t="s">
        <v>289</v>
      </c>
      <c r="AA34" s="136" t="n">
        <v>2560.658</v>
      </c>
      <c r="AB34" s="136" t="n">
        <v>1111.717</v>
      </c>
      <c r="AC34" s="134" t="n">
        <v>0.5</v>
      </c>
      <c r="AD34" s="131" t="n">
        <v>1</v>
      </c>
      <c r="AE34" s="137" t="n">
        <f aca="false">AA34/AB34*AC34</f>
        <v>1.15166809538759</v>
      </c>
      <c r="AF34" s="137" t="n">
        <f aca="false">((-(-3519.212))-SQRT((-3519.212^2)-(4*71.024*(344.885+AA34))))/(2*71.024)</f>
        <v>0.83985865897318</v>
      </c>
    </row>
    <row r="35" customFormat="false" ht="15" hidden="false" customHeight="false" outlineLevel="0" collapsed="false">
      <c r="A35" s="131" t="n">
        <v>2</v>
      </c>
      <c r="B35" s="135" t="s">
        <v>292</v>
      </c>
      <c r="C35" s="136" t="n">
        <v>57.668</v>
      </c>
      <c r="D35" s="136" t="n">
        <v>232.809</v>
      </c>
      <c r="E35" s="131" t="n">
        <v>0.125</v>
      </c>
      <c r="F35" s="131" t="n">
        <v>0.02</v>
      </c>
      <c r="G35" s="137" t="n">
        <f aca="false">C35/D35*E35</f>
        <v>0.030963150050041</v>
      </c>
      <c r="H35" s="137" t="n">
        <f aca="false">(C35-0.571)/3160.336</f>
        <v>0.0180667498645714</v>
      </c>
      <c r="I35" s="137"/>
      <c r="J35" s="135" t="s">
        <v>292</v>
      </c>
      <c r="K35" s="136" t="n">
        <v>52.328</v>
      </c>
      <c r="L35" s="136" t="n">
        <v>196.526</v>
      </c>
      <c r="M35" s="134" t="n">
        <v>0.05</v>
      </c>
      <c r="N35" s="136" t="n">
        <v>0.02</v>
      </c>
      <c r="O35" s="137" t="n">
        <f aca="false">K35/L35*M35</f>
        <v>0.0133132511728728</v>
      </c>
      <c r="P35" s="137" t="n">
        <f aca="false">(K35-2.956)/2784.336</f>
        <v>0.017732055326656</v>
      </c>
      <c r="Q35" s="134"/>
      <c r="R35" s="135" t="s">
        <v>292</v>
      </c>
      <c r="S35" s="136" t="n">
        <v>506.064</v>
      </c>
      <c r="T35" s="136" t="n">
        <v>3657.857</v>
      </c>
      <c r="U35" s="134" t="n">
        <v>1.5</v>
      </c>
      <c r="V35" s="136" t="n">
        <v>0.2</v>
      </c>
      <c r="W35" s="137" t="n">
        <f aca="false">S35/T35*U35</f>
        <v>0.207524788421198</v>
      </c>
      <c r="X35" s="137" t="n">
        <f aca="false">((-(-4153.726))-SQRT((-4153.726^2)-(4*80.957*(386.568+S35))))/(2*80.957)</f>
        <v>0.215806814521639</v>
      </c>
      <c r="Y35" s="137"/>
      <c r="Z35" s="135" t="s">
        <v>292</v>
      </c>
      <c r="AA35" s="136" t="n">
        <v>420.908</v>
      </c>
      <c r="AB35" s="136" t="n">
        <v>1093.795</v>
      </c>
      <c r="AC35" s="134" t="n">
        <v>0.5</v>
      </c>
      <c r="AD35" s="136" t="n">
        <v>0.2</v>
      </c>
      <c r="AE35" s="137" t="n">
        <f aca="false">AA35/AB35*AC35</f>
        <v>0.192407169533596</v>
      </c>
      <c r="AF35" s="137" t="n">
        <f aca="false">((-(-3519.212))-SQRT((-3519.212^2)-(4*71.024*(344.885+AA35))))/(2*71.024)</f>
        <v>0.218567664014047</v>
      </c>
    </row>
    <row r="36" customFormat="false" ht="15" hidden="false" customHeight="false" outlineLevel="0" collapsed="false">
      <c r="A36" s="131" t="n">
        <v>2</v>
      </c>
      <c r="B36" s="135" t="s">
        <v>295</v>
      </c>
      <c r="C36" s="136" t="n">
        <v>34.914</v>
      </c>
      <c r="D36" s="136" t="n">
        <v>243.954</v>
      </c>
      <c r="E36" s="131" t="n">
        <v>0.125</v>
      </c>
      <c r="F36" s="131" t="n">
        <v>0.01</v>
      </c>
      <c r="G36" s="137" t="n">
        <f aca="false">C36/D36*E36</f>
        <v>0.0178896431294424</v>
      </c>
      <c r="H36" s="137" t="n">
        <f aca="false">(C36-0.571)/3160.336</f>
        <v>0.0108668825086953</v>
      </c>
      <c r="I36" s="137"/>
      <c r="J36" s="135" t="s">
        <v>295</v>
      </c>
      <c r="K36" s="136" t="n">
        <v>34.12</v>
      </c>
      <c r="L36" s="136" t="n">
        <v>189.382</v>
      </c>
      <c r="M36" s="134" t="n">
        <v>0.05</v>
      </c>
      <c r="N36" s="136" t="n">
        <v>0.01</v>
      </c>
      <c r="O36" s="137" t="n">
        <f aca="false">K36/L36*M36</f>
        <v>0.00900824787994635</v>
      </c>
      <c r="P36" s="137" t="n">
        <f aca="false">(K36-2.956)/2784.336</f>
        <v>0.0111926146844346</v>
      </c>
      <c r="Q36" s="134"/>
      <c r="R36" s="135" t="s">
        <v>295</v>
      </c>
      <c r="S36" s="136" t="n">
        <v>235.977</v>
      </c>
      <c r="T36" s="136" t="n">
        <v>3834.739</v>
      </c>
      <c r="U36" s="134" t="n">
        <v>1.5</v>
      </c>
      <c r="V36" s="134" t="n">
        <v>0.1</v>
      </c>
      <c r="W36" s="137" t="n">
        <f aca="false">S36/T36*U36</f>
        <v>0.0923049782527572</v>
      </c>
      <c r="X36" s="137" t="n">
        <f aca="false">((-(-4153.726))-SQRT((-4153.726^2)-(4*80.957*(386.568+S36))))/(2*80.957)</f>
        <v>0.150316663026061</v>
      </c>
      <c r="Y36" s="137"/>
      <c r="Z36" s="135" t="s">
        <v>295</v>
      </c>
      <c r="AA36" s="136" t="n">
        <v>192.783</v>
      </c>
      <c r="AB36" s="136" t="n">
        <v>981.394</v>
      </c>
      <c r="AC36" s="134" t="n">
        <v>0.5</v>
      </c>
      <c r="AD36" s="134" t="n">
        <v>0.1</v>
      </c>
      <c r="AE36" s="137" t="n">
        <f aca="false">AA36/AB36*AC36</f>
        <v>0.0982189620071042</v>
      </c>
      <c r="AF36" s="137" t="n">
        <f aca="false">((-(-3519.212))-SQRT((-3519.212^2)-(4*71.024*(344.885+AA36))))/(2*71.024)</f>
        <v>0.153254803392637</v>
      </c>
    </row>
    <row r="37" customFormat="false" ht="15" hidden="false" customHeight="false" outlineLevel="0" collapsed="false">
      <c r="A37" s="131" t="n">
        <v>2</v>
      </c>
      <c r="B37" s="135" t="s">
        <v>298</v>
      </c>
      <c r="C37" s="136" t="n">
        <v>28.462</v>
      </c>
      <c r="D37" s="136" t="n">
        <v>252.523</v>
      </c>
      <c r="E37" s="131" t="n">
        <v>0.125</v>
      </c>
      <c r="F37" s="131" t="n">
        <v>0.008</v>
      </c>
      <c r="G37" s="137" t="n">
        <f aca="false">C37/D37*E37</f>
        <v>0.0140888156722358</v>
      </c>
      <c r="H37" s="137" t="n">
        <f aca="false">(C37-0.571)/3160.336</f>
        <v>0.00882532743353871</v>
      </c>
      <c r="I37" s="137"/>
      <c r="J37" s="135" t="s">
        <v>298</v>
      </c>
      <c r="K37" s="136" t="n">
        <v>17.326</v>
      </c>
      <c r="L37" s="136" t="n">
        <v>188.047</v>
      </c>
      <c r="M37" s="134" t="n">
        <v>0.05</v>
      </c>
      <c r="N37" s="136" t="n">
        <v>0.008</v>
      </c>
      <c r="O37" s="137" t="n">
        <f aca="false">K37/L37*M37</f>
        <v>0.00460682701665009</v>
      </c>
      <c r="P37" s="137" t="n">
        <f aca="false">(K37-2.956)/2784.336</f>
        <v>0.00516101504990777</v>
      </c>
      <c r="Q37" s="134"/>
      <c r="R37" s="135" t="s">
        <v>298</v>
      </c>
      <c r="S37" s="136" t="n">
        <v>190.549</v>
      </c>
      <c r="T37" s="136" t="n">
        <v>3726.479</v>
      </c>
      <c r="U37" s="134" t="n">
        <v>1.5</v>
      </c>
      <c r="V37" s="134" t="n">
        <v>0.08</v>
      </c>
      <c r="W37" s="137" t="n">
        <f aca="false">S37/T37*U37</f>
        <v>0.0767006871634055</v>
      </c>
      <c r="X37" s="137" t="n">
        <f aca="false">((-(-4153.726))-SQRT((-4153.726^2)-(4*80.957*(386.568+S37))))/(2*80.957)</f>
        <v>0.139317887789213</v>
      </c>
      <c r="Y37" s="137"/>
      <c r="Z37" s="135" t="s">
        <v>298</v>
      </c>
      <c r="AA37" s="136" t="n">
        <v>156.262</v>
      </c>
      <c r="AB37" s="136" t="n">
        <v>1042.269</v>
      </c>
      <c r="AC37" s="134" t="n">
        <v>0.5</v>
      </c>
      <c r="AD37" s="134" t="n">
        <v>0.08</v>
      </c>
      <c r="AE37" s="137" t="n">
        <f aca="false">AA37/AB37*AC37</f>
        <v>0.0749624137338825</v>
      </c>
      <c r="AF37" s="137" t="n">
        <f aca="false">((-(-3519.212))-SQRT((-3519.212^2)-(4*71.024*(344.885+AA37))))/(2*71.024)</f>
        <v>0.142814814956606</v>
      </c>
    </row>
    <row r="38" customFormat="false" ht="15" hidden="false" customHeight="false" outlineLevel="0" collapsed="false">
      <c r="A38" s="131" t="n">
        <v>3</v>
      </c>
      <c r="B38" s="135" t="s">
        <v>284</v>
      </c>
      <c r="C38" s="136" t="n">
        <v>7151.708</v>
      </c>
      <c r="D38" s="136" t="n">
        <v>251.792</v>
      </c>
      <c r="E38" s="131" t="n">
        <v>0.125</v>
      </c>
      <c r="F38" s="131" t="n">
        <v>2</v>
      </c>
      <c r="G38" s="137" t="n">
        <f aca="false">C38/D38*E38</f>
        <v>3.55040469911673</v>
      </c>
      <c r="H38" s="137" t="n">
        <f aca="false">(C38+43.574)/3545.249</f>
        <v>2.02955617503876</v>
      </c>
      <c r="I38" s="137"/>
      <c r="J38" s="135" t="s">
        <v>284</v>
      </c>
      <c r="K38" s="136" t="n">
        <v>6256.721</v>
      </c>
      <c r="L38" s="136" t="n">
        <v>184.375</v>
      </c>
      <c r="M38" s="134" t="n">
        <v>0.05</v>
      </c>
      <c r="N38" s="136" t="n">
        <v>2</v>
      </c>
      <c r="O38" s="137" t="n">
        <f aca="false">K38/L38*M38</f>
        <v>1.69673789830508</v>
      </c>
      <c r="P38" s="137" t="n">
        <f aca="false">(K38+48.124)/3101.483</f>
        <v>2.03284847925976</v>
      </c>
      <c r="Q38" s="134"/>
      <c r="R38" s="135" t="s">
        <v>284</v>
      </c>
      <c r="S38" s="136" t="n">
        <v>53865.027</v>
      </c>
      <c r="T38" s="136" t="n">
        <v>3946.098</v>
      </c>
      <c r="U38" s="134" t="n">
        <v>1.5</v>
      </c>
      <c r="V38" s="131" t="n">
        <v>20</v>
      </c>
      <c r="W38" s="137" t="n">
        <f aca="false">S38/T38*U38</f>
        <v>20.4753000305618</v>
      </c>
      <c r="X38" s="137" t="n">
        <f aca="false">((-(-3974.23))-SQRT((-3974.23^2)-(4*63.155*(336.494+S38))))/(2*63.155)</f>
        <v>19.9854522116304</v>
      </c>
      <c r="Y38" s="137"/>
      <c r="Z38" s="135" t="s">
        <v>284</v>
      </c>
      <c r="AA38" s="136" t="n">
        <v>44647.875</v>
      </c>
      <c r="AB38" s="136" t="n">
        <v>1115.607</v>
      </c>
      <c r="AC38" s="134" t="n">
        <v>0.5</v>
      </c>
      <c r="AD38" s="131" t="n">
        <v>20</v>
      </c>
      <c r="AE38" s="137" t="n">
        <f aca="false">AA38/AB38*AC38</f>
        <v>20.0105749605372</v>
      </c>
      <c r="AF38" s="137" t="n">
        <f aca="false">((-(-3581.138))-SQRT((-3581.138^2)-(4*66.357*(404.212+AA38))))/(2*66.357)</f>
        <v>19.9699919011857</v>
      </c>
    </row>
    <row r="39" customFormat="false" ht="15" hidden="false" customHeight="false" outlineLevel="0" collapsed="false">
      <c r="A39" s="131" t="n">
        <v>3</v>
      </c>
      <c r="B39" s="135" t="s">
        <v>287</v>
      </c>
      <c r="C39" s="136" t="n">
        <v>3293.431</v>
      </c>
      <c r="D39" s="136" t="n">
        <v>238.192</v>
      </c>
      <c r="E39" s="131" t="n">
        <v>0.125</v>
      </c>
      <c r="F39" s="131" t="n">
        <v>1</v>
      </c>
      <c r="G39" s="137" t="n">
        <f aca="false">C39/D39*E39</f>
        <v>1.7283488740176</v>
      </c>
      <c r="H39" s="137" t="n">
        <f aca="false">(C39+43.574)/3545.249</f>
        <v>0.941261107470872</v>
      </c>
      <c r="I39" s="137"/>
      <c r="J39" s="135" t="s">
        <v>287</v>
      </c>
      <c r="K39" s="136" t="n">
        <v>2851.551</v>
      </c>
      <c r="L39" s="136" t="n">
        <v>177.766</v>
      </c>
      <c r="M39" s="134" t="n">
        <v>0.05</v>
      </c>
      <c r="N39" s="136" t="n">
        <v>1</v>
      </c>
      <c r="O39" s="137" t="n">
        <f aca="false">K39/L39*M39</f>
        <v>0.802051854685373</v>
      </c>
      <c r="P39" s="137" t="n">
        <f aca="false">(K39+48.124)/3101.483</f>
        <v>0.934931772961515</v>
      </c>
      <c r="Q39" s="134"/>
      <c r="R39" s="135" t="s">
        <v>287</v>
      </c>
      <c r="S39" s="136" t="n">
        <v>33178.879</v>
      </c>
      <c r="T39" s="136" t="n">
        <v>4046.194</v>
      </c>
      <c r="U39" s="134" t="n">
        <v>1.5</v>
      </c>
      <c r="V39" s="131" t="n">
        <v>10</v>
      </c>
      <c r="W39" s="137" t="n">
        <f aca="false">S39/T39*U39</f>
        <v>12.3000326973941</v>
      </c>
      <c r="X39" s="137" t="n">
        <f aca="false">((-(-3974.23))-SQRT((-3974.23^2)-(4*63.155*(336.494+S39))))/(2*63.155)</f>
        <v>10.0326950424861</v>
      </c>
      <c r="Y39" s="137"/>
      <c r="Z39" s="135" t="s">
        <v>287</v>
      </c>
      <c r="AA39" s="136" t="n">
        <v>28889.656</v>
      </c>
      <c r="AB39" s="136" t="n">
        <v>1158.055</v>
      </c>
      <c r="AC39" s="134" t="n">
        <v>0.5</v>
      </c>
      <c r="AD39" s="131" t="n">
        <v>10</v>
      </c>
      <c r="AE39" s="137" t="n">
        <f aca="false">AA39/AB39*AC39</f>
        <v>12.47335230192</v>
      </c>
      <c r="AF39" s="137" t="n">
        <f aca="false">((-(-3581.138))-SQRT((-3581.138^2)-(4*66.357*(404.212+AA39))))/(2*66.357)</f>
        <v>10.052516021811</v>
      </c>
    </row>
    <row r="40" customFormat="false" ht="15" hidden="false" customHeight="false" outlineLevel="0" collapsed="false">
      <c r="A40" s="131" t="n">
        <v>3</v>
      </c>
      <c r="B40" s="135" t="s">
        <v>290</v>
      </c>
      <c r="C40" s="136" t="n">
        <v>281.319</v>
      </c>
      <c r="D40" s="136" t="n">
        <v>244.208</v>
      </c>
      <c r="E40" s="131" t="n">
        <v>0.125</v>
      </c>
      <c r="F40" s="131" t="n">
        <v>0.1</v>
      </c>
      <c r="G40" s="137" t="n">
        <f aca="false">C40/D40*E40</f>
        <v>0.143995589825067</v>
      </c>
      <c r="H40" s="137" t="n">
        <f aca="false">(C40+43.574)/3545.249</f>
        <v>0.0916418000541006</v>
      </c>
      <c r="I40" s="137"/>
      <c r="J40" s="135" t="s">
        <v>290</v>
      </c>
      <c r="K40" s="136" t="n">
        <v>225.194</v>
      </c>
      <c r="L40" s="136" t="n">
        <v>175.95</v>
      </c>
      <c r="M40" s="134" t="n">
        <v>0.05</v>
      </c>
      <c r="N40" s="136" t="n">
        <v>0.1</v>
      </c>
      <c r="O40" s="137" t="n">
        <f aca="false">K40/L40*M40</f>
        <v>0.0639937482239273</v>
      </c>
      <c r="P40" s="137" t="n">
        <f aca="false">(K40+48.124)/3101.483</f>
        <v>0.0881249389405004</v>
      </c>
      <c r="Q40" s="134"/>
      <c r="R40" s="135" t="s">
        <v>290</v>
      </c>
      <c r="S40" s="136" t="n">
        <v>3061.605</v>
      </c>
      <c r="T40" s="136" t="n">
        <v>4082.856</v>
      </c>
      <c r="U40" s="134" t="n">
        <v>1.5</v>
      </c>
      <c r="V40" s="131" t="n">
        <v>1</v>
      </c>
      <c r="W40" s="137" t="n">
        <f aca="false">S40/T40*U40</f>
        <v>1.12480271163127</v>
      </c>
      <c r="X40" s="137" t="n">
        <f aca="false">((-(-3974.23))-SQRT((-3974.23^2)-(4*63.155*(336.494+S40))))/(2*63.155)</f>
        <v>0.866977879072446</v>
      </c>
      <c r="Y40" s="137"/>
      <c r="Z40" s="135" t="s">
        <v>290</v>
      </c>
      <c r="AA40" s="136" t="n">
        <v>2423.651</v>
      </c>
      <c r="AB40" s="136" t="n">
        <v>1081.793</v>
      </c>
      <c r="AC40" s="134" t="n">
        <v>0.5</v>
      </c>
      <c r="AD40" s="131" t="n">
        <v>1</v>
      </c>
      <c r="AE40" s="137" t="n">
        <f aca="false">AA40/AB40*AC40</f>
        <v>1.12020090719759</v>
      </c>
      <c r="AF40" s="137" t="n">
        <f aca="false">((-(-3581.138))-SQRT((-3581.138^2)-(4*66.357*(404.212+AA40))))/(2*66.357)</f>
        <v>0.801560084402496</v>
      </c>
    </row>
    <row r="41" customFormat="false" ht="15" hidden="false" customHeight="false" outlineLevel="0" collapsed="false">
      <c r="A41" s="131" t="n">
        <v>3</v>
      </c>
      <c r="B41" s="135" t="s">
        <v>293</v>
      </c>
      <c r="C41" s="136" t="n">
        <v>67.055</v>
      </c>
      <c r="D41" s="136" t="n">
        <v>256.158</v>
      </c>
      <c r="E41" s="131" t="n">
        <v>0.125</v>
      </c>
      <c r="F41" s="131" t="n">
        <v>0.02</v>
      </c>
      <c r="G41" s="137" t="n">
        <f aca="false">C41/D41*E41</f>
        <v>0.0327215039155521</v>
      </c>
      <c r="H41" s="137" t="n">
        <f aca="false">(C41+43.574)/3545.249</f>
        <v>0.0312048603638278</v>
      </c>
      <c r="I41" s="137"/>
      <c r="J41" s="135" t="s">
        <v>293</v>
      </c>
      <c r="K41" s="136" t="n">
        <v>58.817</v>
      </c>
      <c r="L41" s="136" t="n">
        <v>201.172</v>
      </c>
      <c r="M41" s="134" t="n">
        <v>0.05</v>
      </c>
      <c r="N41" s="136" t="n">
        <v>0.02</v>
      </c>
      <c r="O41" s="137" t="n">
        <f aca="false">K41/L41*M41</f>
        <v>0.0146185850913646</v>
      </c>
      <c r="P41" s="137" t="n">
        <f aca="false">(K41+48.124)/3101.483</f>
        <v>0.0344806016992516</v>
      </c>
      <c r="Q41" s="134"/>
      <c r="R41" s="135" t="s">
        <v>293</v>
      </c>
      <c r="S41" s="136" t="n">
        <v>496.174</v>
      </c>
      <c r="T41" s="136" t="n">
        <v>3898.555</v>
      </c>
      <c r="U41" s="134" t="n">
        <v>1.5</v>
      </c>
      <c r="V41" s="136" t="n">
        <v>0.2</v>
      </c>
      <c r="W41" s="137" t="n">
        <f aca="false">S41/T41*U41</f>
        <v>0.190906887295421</v>
      </c>
      <c r="X41" s="137" t="n">
        <f aca="false">((-(-3974.23))-SQRT((-3974.23^2)-(4*63.155*(336.494+S41))))/(2*63.155)</f>
        <v>0.210219073753717</v>
      </c>
      <c r="Y41" s="137"/>
      <c r="Z41" s="135" t="s">
        <v>293</v>
      </c>
      <c r="AA41" s="136" t="n">
        <v>387.797</v>
      </c>
      <c r="AB41" s="136" t="n">
        <v>1035.222</v>
      </c>
      <c r="AC41" s="134" t="n">
        <v>0.5</v>
      </c>
      <c r="AD41" s="136" t="n">
        <v>0.2</v>
      </c>
      <c r="AE41" s="137" t="n">
        <f aca="false">AA41/AB41*AC41</f>
        <v>0.187301371106874</v>
      </c>
      <c r="AF41" s="137" t="n">
        <f aca="false">((-(-3581.138))-SQRT((-3581.138^2)-(4*66.357*(404.212+AA41))))/(2*66.357)</f>
        <v>0.222075092097457</v>
      </c>
    </row>
    <row r="42" customFormat="false" ht="15" hidden="false" customHeight="false" outlineLevel="0" collapsed="false">
      <c r="A42" s="131" t="n">
        <v>3</v>
      </c>
      <c r="B42" s="135" t="s">
        <v>296</v>
      </c>
      <c r="C42" s="136" t="n">
        <v>39.233</v>
      </c>
      <c r="D42" s="136" t="n">
        <v>259.829</v>
      </c>
      <c r="E42" s="131" t="n">
        <v>0.125</v>
      </c>
      <c r="F42" s="131" t="n">
        <v>0.01</v>
      </c>
      <c r="G42" s="137" t="n">
        <f aca="false">C42/D42*E42</f>
        <v>0.0188744328000339</v>
      </c>
      <c r="H42" s="137" t="n">
        <f aca="false">(C42+43.574)/3545.249</f>
        <v>0.0233571746300471</v>
      </c>
      <c r="I42" s="137"/>
      <c r="J42" s="135" t="s">
        <v>296</v>
      </c>
      <c r="K42" s="136" t="n">
        <v>32.85</v>
      </c>
      <c r="L42" s="136" t="n">
        <v>193.374</v>
      </c>
      <c r="M42" s="134" t="n">
        <v>0.05</v>
      </c>
      <c r="N42" s="136" t="n">
        <v>0.01</v>
      </c>
      <c r="O42" s="137" t="n">
        <f aca="false">K42/L42*M42</f>
        <v>0.00849390300660896</v>
      </c>
      <c r="P42" s="137" t="n">
        <f aca="false">(K42+48.124)/3101.483</f>
        <v>0.0261081553566471</v>
      </c>
      <c r="Q42" s="134"/>
      <c r="R42" s="135" t="s">
        <v>296</v>
      </c>
      <c r="S42" s="136" t="n">
        <v>260.736</v>
      </c>
      <c r="T42" s="136" t="n">
        <v>3710.292</v>
      </c>
      <c r="U42" s="134" t="n">
        <v>1.5</v>
      </c>
      <c r="V42" s="134" t="n">
        <v>0.1</v>
      </c>
      <c r="W42" s="137" t="n">
        <f aca="false">S42/T42*U42</f>
        <v>0.105410571459066</v>
      </c>
      <c r="X42" s="137" t="n">
        <f aca="false">((-(-3974.23))-SQRT((-3974.23^2)-(4*63.155*(336.494+S42))))/(2*63.155)</f>
        <v>0.150636240882682</v>
      </c>
      <c r="Y42" s="137"/>
      <c r="Z42" s="135" t="s">
        <v>296</v>
      </c>
      <c r="AA42" s="136" t="n">
        <v>194.42</v>
      </c>
      <c r="AB42" s="136" t="n">
        <v>1058.942</v>
      </c>
      <c r="AC42" s="134" t="n">
        <v>0.5</v>
      </c>
      <c r="AD42" s="134" t="n">
        <v>0.1</v>
      </c>
      <c r="AE42" s="137" t="n">
        <f aca="false">AA42/AB42*AC42</f>
        <v>0.0917991731369612</v>
      </c>
      <c r="AF42" s="137" t="n">
        <f aca="false">((-(-3581.138))-SQRT((-3581.138^2)-(4*66.357*(404.212+AA42))))/(2*66.357)</f>
        <v>0.167683515769922</v>
      </c>
    </row>
    <row r="43" customFormat="false" ht="15" hidden="false" customHeight="false" outlineLevel="0" collapsed="false">
      <c r="A43" s="131" t="n">
        <v>3</v>
      </c>
      <c r="B43" s="135" t="s">
        <v>299</v>
      </c>
      <c r="C43" s="136" t="n">
        <v>30.798</v>
      </c>
      <c r="D43" s="136" t="n">
        <v>247.604</v>
      </c>
      <c r="E43" s="131" t="n">
        <v>0.125</v>
      </c>
      <c r="F43" s="131" t="n">
        <v>0.008</v>
      </c>
      <c r="G43" s="137" t="n">
        <f aca="false">C43/D43*E43</f>
        <v>0.0155480121484306</v>
      </c>
      <c r="H43" s="137" t="n">
        <f aca="false">(C43+43.574)/3545.249</f>
        <v>0.0209779341310018</v>
      </c>
      <c r="I43" s="137"/>
      <c r="J43" s="135" t="s">
        <v>299</v>
      </c>
      <c r="K43" s="136" t="n">
        <v>18.576</v>
      </c>
      <c r="L43" s="136" t="n">
        <v>194.785</v>
      </c>
      <c r="M43" s="134" t="n">
        <v>0.05</v>
      </c>
      <c r="N43" s="136" t="n">
        <v>0.008</v>
      </c>
      <c r="O43" s="137" t="n">
        <f aca="false">K43/L43*M43</f>
        <v>0.00476833431732423</v>
      </c>
      <c r="P43" s="137" t="n">
        <f aca="false">(K43+48.124)/3101.483</f>
        <v>0.0215058409154588</v>
      </c>
      <c r="Q43" s="134"/>
      <c r="R43" s="135" t="s">
        <v>299</v>
      </c>
      <c r="S43" s="136" t="n">
        <v>185.494</v>
      </c>
      <c r="T43" s="136" t="n">
        <v>3724.055</v>
      </c>
      <c r="U43" s="134" t="n">
        <v>1.5</v>
      </c>
      <c r="V43" s="134" t="n">
        <v>0.08</v>
      </c>
      <c r="W43" s="137" t="n">
        <f aca="false">S43/T43*U43</f>
        <v>0.0747145248928923</v>
      </c>
      <c r="X43" s="137" t="n">
        <f aca="false">((-(-3974.23))-SQRT((-3974.23^2)-(4*63.155*(336.494+S43))))/(2*63.155)</f>
        <v>0.131618467136122</v>
      </c>
      <c r="Y43" s="137"/>
      <c r="Z43" s="135" t="s">
        <v>299</v>
      </c>
      <c r="AA43" s="136" t="n">
        <v>158.809</v>
      </c>
      <c r="AB43" s="136" t="n">
        <v>1117.556</v>
      </c>
      <c r="AC43" s="134" t="n">
        <v>0.5</v>
      </c>
      <c r="AD43" s="134" t="n">
        <v>0.08</v>
      </c>
      <c r="AE43" s="137" t="n">
        <f aca="false">AA43/AB43*AC43</f>
        <v>0.0710519204406759</v>
      </c>
      <c r="AF43" s="137" t="n">
        <f aca="false">((-(-3581.138))-SQRT((-3581.138^2)-(4*66.357*(404.212+AA43))))/(2*66.357)</f>
        <v>0.157679155410654</v>
      </c>
    </row>
    <row r="44" customFormat="false" ht="15" hidden="false" customHeight="false" outlineLevel="0" collapsed="false">
      <c r="B44" s="135"/>
      <c r="C44" s="134"/>
      <c r="D44" s="134" t="n">
        <f aca="false">100*_xlfn.STDEV.P(D26:D43)/AVERAGE(D26:D43)</f>
        <v>2.8902600035382</v>
      </c>
      <c r="F44" s="134"/>
      <c r="G44" s="134"/>
      <c r="H44" s="134"/>
      <c r="I44" s="134"/>
      <c r="J44" s="135"/>
      <c r="K44" s="134"/>
      <c r="L44" s="134" t="n">
        <f aca="false">100*_xlfn.STDEV.P(L26:L43)/AVERAGE(L26:L43)</f>
        <v>3.57894960263235</v>
      </c>
      <c r="M44" s="134"/>
      <c r="N44" s="134"/>
      <c r="O44" s="134"/>
      <c r="P44" s="134"/>
      <c r="Q44" s="134"/>
      <c r="R44" s="135"/>
      <c r="S44" s="134"/>
      <c r="T44" s="134" t="n">
        <f aca="false">100*_xlfn.STDEV.P(T26:T43)/AVERAGE(T26:T43)</f>
        <v>3.09355813475014</v>
      </c>
      <c r="U44" s="134"/>
      <c r="V44" s="134"/>
      <c r="W44" s="134"/>
      <c r="X44" s="134"/>
      <c r="Y44" s="134"/>
      <c r="Z44" s="135"/>
      <c r="AA44" s="134"/>
      <c r="AB44" s="134" t="n">
        <f aca="false">100*_xlfn.STDEV.P(AB26:AB43)/AVERAGE(AB26:AB43)</f>
        <v>4.54353704756459</v>
      </c>
      <c r="AC44" s="134"/>
    </row>
    <row r="45" customFormat="false" ht="15" hidden="false" customHeight="false" outlineLevel="0" collapsed="false">
      <c r="B45" s="135"/>
      <c r="C45" s="134"/>
      <c r="D45" s="134"/>
      <c r="F45" s="134"/>
      <c r="G45" s="134"/>
      <c r="H45" s="134"/>
      <c r="I45" s="134"/>
      <c r="J45" s="135"/>
      <c r="K45" s="134"/>
      <c r="L45" s="134"/>
      <c r="M45" s="134"/>
      <c r="N45" s="134"/>
      <c r="O45" s="134"/>
      <c r="P45" s="134"/>
      <c r="Q45" s="134"/>
      <c r="R45" s="135"/>
      <c r="S45" s="134"/>
      <c r="T45" s="134"/>
      <c r="U45" s="134"/>
      <c r="V45" s="134"/>
      <c r="W45" s="134"/>
      <c r="X45" s="134"/>
      <c r="Y45" s="134"/>
      <c r="Z45" s="135"/>
      <c r="AA45" s="134"/>
      <c r="AB45" s="134"/>
      <c r="AC45" s="134"/>
    </row>
    <row r="46" customFormat="false" ht="15" hidden="false" customHeight="false" outlineLevel="0" collapsed="false">
      <c r="B46" s="135"/>
      <c r="C46" s="134"/>
      <c r="D46" s="134"/>
      <c r="F46" s="134"/>
      <c r="G46" s="134"/>
      <c r="H46" s="134"/>
      <c r="I46" s="134"/>
      <c r="J46" s="135"/>
      <c r="K46" s="134"/>
      <c r="L46" s="134"/>
      <c r="M46" s="134"/>
      <c r="N46" s="134"/>
      <c r="O46" s="134"/>
      <c r="P46" s="134"/>
      <c r="Q46" s="134"/>
      <c r="R46" s="135"/>
      <c r="S46" s="134"/>
      <c r="T46" s="134"/>
      <c r="U46" s="134"/>
      <c r="V46" s="134"/>
      <c r="W46" s="134"/>
      <c r="X46" s="134"/>
      <c r="Y46" s="134"/>
      <c r="Z46" s="135"/>
      <c r="AA46" s="134"/>
      <c r="AB46" s="134"/>
      <c r="AC46" s="134"/>
    </row>
    <row r="47" customFormat="false" ht="15" hidden="false" customHeight="true" outlineLevel="0" collapsed="false">
      <c r="B47" s="133"/>
      <c r="C47" s="134" t="s">
        <v>58</v>
      </c>
      <c r="D47" s="134" t="s">
        <v>563</v>
      </c>
      <c r="E47" s="134" t="s">
        <v>563</v>
      </c>
      <c r="F47" s="134" t="s">
        <v>58</v>
      </c>
      <c r="G47" s="134"/>
      <c r="H47" s="134"/>
      <c r="I47" s="134"/>
      <c r="J47" s="133"/>
      <c r="K47" s="134" t="s">
        <v>60</v>
      </c>
      <c r="L47" s="134" t="s">
        <v>566</v>
      </c>
      <c r="M47" s="134" t="s">
        <v>566</v>
      </c>
      <c r="N47" s="134" t="s">
        <v>60</v>
      </c>
      <c r="O47" s="134"/>
      <c r="P47" s="134"/>
      <c r="Q47" s="134"/>
      <c r="R47" s="133"/>
      <c r="S47" s="134" t="s">
        <v>61</v>
      </c>
      <c r="T47" s="134" t="s">
        <v>567</v>
      </c>
      <c r="U47" s="134" t="s">
        <v>567</v>
      </c>
      <c r="V47" s="134" t="s">
        <v>61</v>
      </c>
      <c r="W47" s="134"/>
      <c r="X47" s="134"/>
      <c r="Y47" s="134"/>
      <c r="Z47" s="133"/>
      <c r="AA47" s="134" t="s">
        <v>63</v>
      </c>
      <c r="AB47" s="134" t="s">
        <v>568</v>
      </c>
      <c r="AC47" s="134" t="s">
        <v>568</v>
      </c>
      <c r="AD47" s="134" t="s">
        <v>63</v>
      </c>
    </row>
    <row r="48" customFormat="false" ht="15" hidden="false" customHeight="true" outlineLevel="0" collapsed="false">
      <c r="B48" s="133"/>
      <c r="C48" s="134" t="s">
        <v>569</v>
      </c>
      <c r="D48" s="134" t="s">
        <v>569</v>
      </c>
      <c r="E48" s="134" t="s">
        <v>570</v>
      </c>
      <c r="F48" s="134" t="s">
        <v>570</v>
      </c>
      <c r="G48" s="134"/>
      <c r="H48" s="134"/>
      <c r="I48" s="134"/>
      <c r="J48" s="133"/>
      <c r="K48" s="134" t="s">
        <v>569</v>
      </c>
      <c r="L48" s="134" t="s">
        <v>569</v>
      </c>
      <c r="M48" s="134" t="s">
        <v>570</v>
      </c>
      <c r="N48" s="134" t="s">
        <v>570</v>
      </c>
      <c r="O48" s="134"/>
      <c r="P48" s="134"/>
      <c r="Q48" s="134"/>
      <c r="R48" s="133"/>
      <c r="S48" s="134" t="s">
        <v>569</v>
      </c>
      <c r="T48" s="134" t="s">
        <v>569</v>
      </c>
      <c r="U48" s="134" t="s">
        <v>570</v>
      </c>
      <c r="V48" s="134" t="s">
        <v>570</v>
      </c>
      <c r="W48" s="134"/>
      <c r="X48" s="134"/>
      <c r="Y48" s="134"/>
      <c r="Z48" s="133"/>
      <c r="AA48" s="134" t="s">
        <v>569</v>
      </c>
      <c r="AB48" s="134" t="s">
        <v>569</v>
      </c>
      <c r="AC48" s="134" t="s">
        <v>570</v>
      </c>
      <c r="AD48" s="134" t="s">
        <v>570</v>
      </c>
    </row>
    <row r="49" customFormat="false" ht="15" hidden="false" customHeight="false" outlineLevel="0" collapsed="false">
      <c r="A49" s="131" t="n">
        <v>1</v>
      </c>
      <c r="B49" s="135" t="s">
        <v>192</v>
      </c>
      <c r="C49" s="136" t="n">
        <v>425.865</v>
      </c>
      <c r="D49" s="136" t="n">
        <v>280.878</v>
      </c>
      <c r="E49" s="131" t="n">
        <v>0.125</v>
      </c>
      <c r="F49" s="137" t="n">
        <f aca="false">C49/D49*E49</f>
        <v>0.189524010424455</v>
      </c>
      <c r="G49" s="134"/>
      <c r="H49" s="134"/>
      <c r="I49" s="134"/>
      <c r="J49" s="135" t="s">
        <v>192</v>
      </c>
      <c r="K49" s="136" t="n">
        <v>126.745</v>
      </c>
      <c r="L49" s="136" t="n">
        <v>207.072</v>
      </c>
      <c r="M49" s="134" t="n">
        <v>0.05</v>
      </c>
      <c r="N49" s="137" t="n">
        <f aca="false">K49/L49*M49</f>
        <v>0.0306040893988564</v>
      </c>
      <c r="O49" s="137"/>
      <c r="P49" s="137"/>
      <c r="Q49" s="134"/>
      <c r="R49" s="135" t="s">
        <v>192</v>
      </c>
      <c r="S49" s="136" t="n">
        <v>3994.469</v>
      </c>
      <c r="T49" s="136" t="n">
        <v>4323.383</v>
      </c>
      <c r="U49" s="134" t="n">
        <v>1.5</v>
      </c>
      <c r="V49" s="137" t="n">
        <f aca="false">S49/T49*U49</f>
        <v>1.38588311514386</v>
      </c>
      <c r="W49" s="137"/>
      <c r="X49" s="134"/>
      <c r="Y49" s="134"/>
      <c r="Z49" s="135" t="s">
        <v>192</v>
      </c>
      <c r="AA49" s="136" t="n">
        <v>1467.731</v>
      </c>
      <c r="AB49" s="136" t="n">
        <v>1109.27</v>
      </c>
      <c r="AC49" s="134" t="n">
        <v>0.5</v>
      </c>
      <c r="AD49" s="137" t="n">
        <f aca="false">AA49/AB49*AC49</f>
        <v>0.661575180073382</v>
      </c>
    </row>
    <row r="50" customFormat="false" ht="15" hidden="false" customHeight="false" outlineLevel="0" collapsed="false">
      <c r="A50" s="131" t="n">
        <v>1</v>
      </c>
      <c r="B50" s="135" t="s">
        <v>196</v>
      </c>
      <c r="C50" s="136" t="n">
        <v>419.008</v>
      </c>
      <c r="D50" s="136" t="n">
        <v>269.831</v>
      </c>
      <c r="E50" s="131" t="n">
        <v>0.125</v>
      </c>
      <c r="F50" s="137" t="n">
        <f aca="false">C50/D50*E50</f>
        <v>0.194106681589588</v>
      </c>
      <c r="G50" s="134"/>
      <c r="H50" s="134"/>
      <c r="I50" s="134"/>
      <c r="J50" s="135" t="s">
        <v>196</v>
      </c>
      <c r="K50" s="136" t="n">
        <v>151.001</v>
      </c>
      <c r="L50" s="136" t="n">
        <v>206.112</v>
      </c>
      <c r="M50" s="134" t="n">
        <v>0.05</v>
      </c>
      <c r="N50" s="137" t="n">
        <f aca="false">K50/L50*M50</f>
        <v>0.036630812373855</v>
      </c>
      <c r="O50" s="137"/>
      <c r="P50" s="137"/>
      <c r="Q50" s="134"/>
      <c r="R50" s="135" t="s">
        <v>196</v>
      </c>
      <c r="S50" s="136" t="n">
        <v>3824.728</v>
      </c>
      <c r="T50" s="136" t="n">
        <v>4187.066</v>
      </c>
      <c r="U50" s="134" t="n">
        <v>1.5</v>
      </c>
      <c r="V50" s="137" t="n">
        <f aca="false">S50/T50*U50</f>
        <v>1.37019383023817</v>
      </c>
      <c r="W50" s="137"/>
      <c r="X50" s="134"/>
      <c r="Y50" s="134"/>
      <c r="Z50" s="135" t="s">
        <v>196</v>
      </c>
      <c r="AA50" s="136" t="n">
        <v>1536.018</v>
      </c>
      <c r="AB50" s="136" t="n">
        <v>1226.898</v>
      </c>
      <c r="AC50" s="134" t="n">
        <v>0.5</v>
      </c>
      <c r="AD50" s="137" t="n">
        <f aca="false">AA50/AB50*AC50</f>
        <v>0.625976242523828</v>
      </c>
    </row>
    <row r="51" customFormat="false" ht="15" hidden="false" customHeight="false" outlineLevel="0" collapsed="false">
      <c r="A51" s="131" t="n">
        <v>1</v>
      </c>
      <c r="B51" s="135" t="s">
        <v>200</v>
      </c>
      <c r="C51" s="136" t="n">
        <v>393.342</v>
      </c>
      <c r="D51" s="136" t="n">
        <v>255.694</v>
      </c>
      <c r="E51" s="131" t="n">
        <v>0.125</v>
      </c>
      <c r="F51" s="137" t="n">
        <f aca="false">C51/D51*E51</f>
        <v>0.192291371717756</v>
      </c>
      <c r="G51" s="134"/>
      <c r="H51" s="134"/>
      <c r="I51" s="134"/>
      <c r="J51" s="135" t="s">
        <v>200</v>
      </c>
      <c r="K51" s="136" t="n">
        <v>130.722</v>
      </c>
      <c r="L51" s="136" t="n">
        <v>197.492</v>
      </c>
      <c r="M51" s="134" t="n">
        <v>0.05</v>
      </c>
      <c r="N51" s="137" t="n">
        <f aca="false">K51/L51*M51</f>
        <v>0.0330955177931258</v>
      </c>
      <c r="O51" s="137"/>
      <c r="P51" s="137"/>
      <c r="Q51" s="134"/>
      <c r="R51" s="135" t="s">
        <v>200</v>
      </c>
      <c r="S51" s="136" t="n">
        <v>3577.244</v>
      </c>
      <c r="T51" s="136" t="n">
        <v>3915.812</v>
      </c>
      <c r="U51" s="134" t="n">
        <v>1.5</v>
      </c>
      <c r="V51" s="137" t="n">
        <f aca="false">S51/T51*U51</f>
        <v>1.37030735898455</v>
      </c>
      <c r="W51" s="137"/>
      <c r="X51" s="134"/>
      <c r="Y51" s="134"/>
      <c r="Z51" s="135" t="s">
        <v>200</v>
      </c>
      <c r="AA51" s="136" t="n">
        <v>1493.161</v>
      </c>
      <c r="AB51" s="136" t="n">
        <v>1105.965</v>
      </c>
      <c r="AC51" s="134" t="n">
        <v>0.5</v>
      </c>
      <c r="AD51" s="137" t="n">
        <f aca="false">AA51/AB51*AC51</f>
        <v>0.675048939161728</v>
      </c>
    </row>
    <row r="52" customFormat="false" ht="15" hidden="false" customHeight="false" outlineLevel="0" collapsed="false">
      <c r="A52" s="131" t="n">
        <v>1</v>
      </c>
      <c r="B52" s="135" t="s">
        <v>204</v>
      </c>
      <c r="C52" s="136" t="n">
        <v>417.892</v>
      </c>
      <c r="D52" s="136" t="n">
        <v>261.324</v>
      </c>
      <c r="E52" s="131" t="n">
        <v>0.125</v>
      </c>
      <c r="F52" s="137" t="n">
        <f aca="false">C52/D52*E52</f>
        <v>0.199891705316006</v>
      </c>
      <c r="G52" s="134"/>
      <c r="H52" s="134"/>
      <c r="I52" s="134"/>
      <c r="J52" s="135" t="s">
        <v>204</v>
      </c>
      <c r="K52" s="136" t="n">
        <v>149.355</v>
      </c>
      <c r="L52" s="136" t="n">
        <v>207.234</v>
      </c>
      <c r="M52" s="134" t="n">
        <v>0.05</v>
      </c>
      <c r="N52" s="137" t="n">
        <f aca="false">K52/L52*M52</f>
        <v>0.0360353513419613</v>
      </c>
      <c r="O52" s="137"/>
      <c r="P52" s="137"/>
      <c r="Q52" s="134"/>
      <c r="R52" s="135" t="s">
        <v>204</v>
      </c>
      <c r="S52" s="136" t="n">
        <v>3488.523</v>
      </c>
      <c r="T52" s="136" t="n">
        <v>3914.868</v>
      </c>
      <c r="U52" s="134" t="n">
        <v>1.5</v>
      </c>
      <c r="V52" s="137" t="n">
        <f aca="false">S52/T52*U52</f>
        <v>1.33664391749607</v>
      </c>
      <c r="W52" s="137"/>
      <c r="X52" s="134"/>
      <c r="Y52" s="134"/>
      <c r="Z52" s="135" t="s">
        <v>204</v>
      </c>
      <c r="AA52" s="136" t="n">
        <v>1440.85</v>
      </c>
      <c r="AB52" s="136" t="n">
        <v>1077.13</v>
      </c>
      <c r="AC52" s="134" t="n">
        <v>0.5</v>
      </c>
      <c r="AD52" s="137" t="n">
        <f aca="false">AA52/AB52*AC52</f>
        <v>0.668837559069007</v>
      </c>
    </row>
    <row r="53" customFormat="false" ht="15" hidden="false" customHeight="false" outlineLevel="0" collapsed="false">
      <c r="A53" s="131" t="n">
        <v>1</v>
      </c>
      <c r="B53" s="135" t="s">
        <v>208</v>
      </c>
      <c r="C53" s="136" t="n">
        <v>417.025</v>
      </c>
      <c r="D53" s="136" t="n">
        <v>277.819</v>
      </c>
      <c r="E53" s="131" t="n">
        <v>0.125</v>
      </c>
      <c r="F53" s="137" t="n">
        <f aca="false">C53/D53*E53</f>
        <v>0.187633405202668</v>
      </c>
      <c r="G53" s="134"/>
      <c r="H53" s="134"/>
      <c r="I53" s="134"/>
      <c r="J53" s="135" t="s">
        <v>208</v>
      </c>
      <c r="K53" s="136" t="n">
        <v>132.06</v>
      </c>
      <c r="L53" s="136" t="n">
        <v>202.105</v>
      </c>
      <c r="M53" s="134" t="n">
        <v>0.05</v>
      </c>
      <c r="N53" s="137" t="n">
        <f aca="false">K53/L53*M53</f>
        <v>0.032671136290542</v>
      </c>
      <c r="O53" s="137"/>
      <c r="P53" s="137"/>
      <c r="Q53" s="134"/>
      <c r="R53" s="135" t="s">
        <v>208</v>
      </c>
      <c r="S53" s="136" t="n">
        <v>3799.744</v>
      </c>
      <c r="T53" s="136" t="n">
        <v>4209.776</v>
      </c>
      <c r="U53" s="134" t="n">
        <v>1.5</v>
      </c>
      <c r="V53" s="137" t="n">
        <f aca="false">S53/T53*U53</f>
        <v>1.35390006499158</v>
      </c>
      <c r="W53" s="137"/>
      <c r="X53" s="134"/>
      <c r="Y53" s="134"/>
      <c r="Z53" s="135" t="s">
        <v>208</v>
      </c>
      <c r="AA53" s="136" t="n">
        <v>1619.615</v>
      </c>
      <c r="AB53" s="136" t="n">
        <v>1164.001</v>
      </c>
      <c r="AC53" s="134" t="n">
        <v>0.5</v>
      </c>
      <c r="AD53" s="137" t="n">
        <f aca="false">AA53/AB53*AC53</f>
        <v>0.695710312963649</v>
      </c>
    </row>
    <row r="54" customFormat="false" ht="15" hidden="false" customHeight="false" outlineLevel="0" collapsed="false">
      <c r="A54" s="131" t="n">
        <v>1</v>
      </c>
      <c r="B54" s="135" t="s">
        <v>212</v>
      </c>
      <c r="C54" s="136" t="n">
        <v>414.155</v>
      </c>
      <c r="D54" s="136" t="n">
        <v>264.169</v>
      </c>
      <c r="E54" s="131" t="n">
        <v>0.125</v>
      </c>
      <c r="F54" s="137" t="n">
        <f aca="false">C54/D54*E54</f>
        <v>0.195970666505154</v>
      </c>
      <c r="G54" s="134"/>
      <c r="H54" s="134"/>
      <c r="I54" s="134"/>
      <c r="J54" s="135" t="s">
        <v>212</v>
      </c>
      <c r="K54" s="136" t="n">
        <v>151.382</v>
      </c>
      <c r="L54" s="136" t="n">
        <v>198.637</v>
      </c>
      <c r="M54" s="134" t="n">
        <v>0.05</v>
      </c>
      <c r="N54" s="137" t="n">
        <f aca="false">K54/L54*M54</f>
        <v>0.0381051868483717</v>
      </c>
      <c r="O54" s="137"/>
      <c r="P54" s="137"/>
      <c r="Q54" s="134"/>
      <c r="R54" s="135" t="s">
        <v>212</v>
      </c>
      <c r="S54" s="136" t="n">
        <v>3761.373</v>
      </c>
      <c r="T54" s="136" t="n">
        <v>3992.398</v>
      </c>
      <c r="U54" s="134" t="n">
        <v>1.5</v>
      </c>
      <c r="V54" s="137" t="n">
        <f aca="false">S54/T54*U54</f>
        <v>1.41320066285977</v>
      </c>
      <c r="W54" s="137"/>
      <c r="X54" s="134"/>
      <c r="Y54" s="134"/>
      <c r="Z54" s="135" t="s">
        <v>212</v>
      </c>
      <c r="AA54" s="136" t="n">
        <v>1529.014</v>
      </c>
      <c r="AB54" s="136" t="n">
        <v>1068.129</v>
      </c>
      <c r="AC54" s="134" t="n">
        <v>0.5</v>
      </c>
      <c r="AD54" s="137" t="n">
        <f aca="false">AA54/AB54*AC54</f>
        <v>0.71574407211114</v>
      </c>
    </row>
    <row r="55" customFormat="false" ht="15" hidden="false" customHeight="false" outlineLevel="0" collapsed="false">
      <c r="A55" s="131" t="n">
        <v>2</v>
      </c>
      <c r="B55" s="135" t="s">
        <v>194</v>
      </c>
      <c r="C55" s="136" t="n">
        <v>413.917</v>
      </c>
      <c r="D55" s="136" t="n">
        <v>270.599</v>
      </c>
      <c r="E55" s="131" t="n">
        <v>0.125</v>
      </c>
      <c r="F55" s="137" t="n">
        <f aca="false">C55/D55*E55</f>
        <v>0.191204051012753</v>
      </c>
      <c r="G55" s="134"/>
      <c r="H55" s="134"/>
      <c r="I55" s="134"/>
      <c r="J55" s="135" t="s">
        <v>194</v>
      </c>
      <c r="K55" s="136" t="n">
        <v>168.852</v>
      </c>
      <c r="L55" s="136" t="n">
        <v>204.714</v>
      </c>
      <c r="M55" s="134" t="n">
        <v>0.05</v>
      </c>
      <c r="N55" s="137" t="n">
        <f aca="false">K55/L55*M55</f>
        <v>0.0412409507898825</v>
      </c>
      <c r="O55" s="137"/>
      <c r="P55" s="137"/>
      <c r="Q55" s="134"/>
      <c r="R55" s="135" t="s">
        <v>194</v>
      </c>
      <c r="S55" s="136" t="n">
        <v>3809.799</v>
      </c>
      <c r="T55" s="136" t="n">
        <v>4130.351</v>
      </c>
      <c r="U55" s="134" t="n">
        <v>1.5</v>
      </c>
      <c r="V55" s="137" t="n">
        <f aca="false">S55/T55*U55</f>
        <v>1.3835866491734</v>
      </c>
      <c r="W55" s="137"/>
      <c r="X55" s="134"/>
      <c r="Y55" s="134"/>
      <c r="Z55" s="135" t="s">
        <v>194</v>
      </c>
      <c r="AA55" s="136" t="n">
        <v>1593.338</v>
      </c>
      <c r="AB55" s="136" t="n">
        <v>1253.631</v>
      </c>
      <c r="AC55" s="134" t="n">
        <v>0.5</v>
      </c>
      <c r="AD55" s="137" t="n">
        <f aca="false">AA55/AB55*AC55</f>
        <v>0.635489230882133</v>
      </c>
    </row>
    <row r="56" customFormat="false" ht="15" hidden="false" customHeight="false" outlineLevel="0" collapsed="false">
      <c r="A56" s="131" t="n">
        <v>2</v>
      </c>
      <c r="B56" s="135" t="s">
        <v>198</v>
      </c>
      <c r="C56" s="136" t="n">
        <v>399.05</v>
      </c>
      <c r="D56" s="136" t="n">
        <v>279.354</v>
      </c>
      <c r="E56" s="131" t="n">
        <v>0.125</v>
      </c>
      <c r="F56" s="137" t="n">
        <f aca="false">C56/D56*E56</f>
        <v>0.178559283203391</v>
      </c>
      <c r="G56" s="134"/>
      <c r="H56" s="134"/>
      <c r="I56" s="134"/>
      <c r="J56" s="135" t="s">
        <v>198</v>
      </c>
      <c r="K56" s="136" t="n">
        <v>118.405</v>
      </c>
      <c r="L56" s="136" t="n">
        <v>188.543</v>
      </c>
      <c r="M56" s="134" t="n">
        <v>0.05</v>
      </c>
      <c r="N56" s="137" t="n">
        <f aca="false">K56/L56*M56</f>
        <v>0.031399998939234</v>
      </c>
      <c r="O56" s="137"/>
      <c r="P56" s="137"/>
      <c r="Q56" s="134"/>
      <c r="R56" s="135" t="s">
        <v>198</v>
      </c>
      <c r="S56" s="136" t="n">
        <v>3678.636</v>
      </c>
      <c r="T56" s="136" t="n">
        <v>4101.491</v>
      </c>
      <c r="U56" s="134" t="n">
        <v>1.5</v>
      </c>
      <c r="V56" s="137" t="n">
        <f aca="false">S56/T56*U56</f>
        <v>1.34535318985218</v>
      </c>
      <c r="W56" s="137"/>
      <c r="X56" s="134"/>
      <c r="Y56" s="134"/>
      <c r="Z56" s="135" t="s">
        <v>198</v>
      </c>
      <c r="AA56" s="136" t="n">
        <v>1516.267</v>
      </c>
      <c r="AB56" s="136" t="n">
        <v>1137.642</v>
      </c>
      <c r="AC56" s="134" t="n">
        <v>0.5</v>
      </c>
      <c r="AD56" s="137" t="n">
        <f aca="false">AA56/AB56*AC56</f>
        <v>0.666407797883693</v>
      </c>
    </row>
    <row r="57" customFormat="false" ht="15" hidden="false" customHeight="false" outlineLevel="0" collapsed="false">
      <c r="A57" s="131" t="n">
        <v>2</v>
      </c>
      <c r="B57" s="135" t="s">
        <v>202</v>
      </c>
      <c r="C57" s="136" t="n">
        <v>370.24</v>
      </c>
      <c r="D57" s="136" t="n">
        <v>246.132</v>
      </c>
      <c r="E57" s="131" t="n">
        <v>0.125</v>
      </c>
      <c r="F57" s="137" t="n">
        <f aca="false">C57/D57*E57</f>
        <v>0.188029187590399</v>
      </c>
      <c r="G57" s="134"/>
      <c r="H57" s="134"/>
      <c r="I57" s="134"/>
      <c r="J57" s="135" t="s">
        <v>202</v>
      </c>
      <c r="K57" s="136" t="n">
        <v>139.415</v>
      </c>
      <c r="L57" s="136" t="n">
        <v>190.11</v>
      </c>
      <c r="M57" s="134" t="n">
        <v>0.05</v>
      </c>
      <c r="N57" s="137" t="n">
        <f aca="false">K57/L57*M57</f>
        <v>0.036666929672295</v>
      </c>
      <c r="O57" s="137"/>
      <c r="P57" s="137"/>
      <c r="Q57" s="134"/>
      <c r="R57" s="135" t="s">
        <v>202</v>
      </c>
      <c r="S57" s="136" t="n">
        <v>3911.294</v>
      </c>
      <c r="T57" s="136" t="n">
        <v>4269.092</v>
      </c>
      <c r="U57" s="134" t="n">
        <v>1.5</v>
      </c>
      <c r="V57" s="137" t="n">
        <f aca="false">S57/T57*U57</f>
        <v>1.37428310282374</v>
      </c>
      <c r="W57" s="137"/>
      <c r="X57" s="134"/>
      <c r="Y57" s="134"/>
      <c r="Z57" s="135" t="s">
        <v>202</v>
      </c>
      <c r="AA57" s="136" t="n">
        <v>1494.124</v>
      </c>
      <c r="AB57" s="136" t="n">
        <v>1170.234</v>
      </c>
      <c r="AC57" s="134" t="n">
        <v>0.5</v>
      </c>
      <c r="AD57" s="137" t="n">
        <f aca="false">AA57/AB57*AC57</f>
        <v>0.638386852544021</v>
      </c>
    </row>
    <row r="58" customFormat="false" ht="15" hidden="false" customHeight="false" outlineLevel="0" collapsed="false">
      <c r="A58" s="131" t="n">
        <v>2</v>
      </c>
      <c r="B58" s="135" t="s">
        <v>206</v>
      </c>
      <c r="C58" s="136" t="n">
        <v>390.222</v>
      </c>
      <c r="D58" s="136" t="n">
        <v>254.996</v>
      </c>
      <c r="E58" s="131" t="n">
        <v>0.125</v>
      </c>
      <c r="F58" s="137" t="n">
        <f aca="false">C58/D58*E58</f>
        <v>0.191288294718349</v>
      </c>
      <c r="G58" s="134"/>
      <c r="H58" s="134"/>
      <c r="I58" s="134"/>
      <c r="J58" s="135" t="s">
        <v>206</v>
      </c>
      <c r="K58" s="136" t="n">
        <v>125.326</v>
      </c>
      <c r="L58" s="136" t="n">
        <v>195.144</v>
      </c>
      <c r="M58" s="134" t="n">
        <v>0.05</v>
      </c>
      <c r="N58" s="137" t="n">
        <f aca="false">K58/L58*M58</f>
        <v>0.0321111589390399</v>
      </c>
      <c r="O58" s="137"/>
      <c r="P58" s="137"/>
      <c r="Q58" s="134"/>
      <c r="R58" s="135" t="s">
        <v>206</v>
      </c>
      <c r="S58" s="136" t="n">
        <v>3651.96</v>
      </c>
      <c r="T58" s="136" t="n">
        <v>4075.248</v>
      </c>
      <c r="U58" s="134" t="n">
        <v>1.5</v>
      </c>
      <c r="V58" s="137" t="n">
        <f aca="false">S58/T58*U58</f>
        <v>1.34419794819849</v>
      </c>
      <c r="W58" s="137"/>
      <c r="X58" s="134"/>
      <c r="Y58" s="134"/>
      <c r="Z58" s="135" t="s">
        <v>206</v>
      </c>
      <c r="AA58" s="136" t="n">
        <v>1547.469</v>
      </c>
      <c r="AB58" s="136" t="n">
        <v>1142.296</v>
      </c>
      <c r="AC58" s="134" t="n">
        <v>0.5</v>
      </c>
      <c r="AD58" s="137" t="n">
        <f aca="false">AA58/AB58*AC58</f>
        <v>0.677350266480842</v>
      </c>
    </row>
    <row r="59" customFormat="false" ht="15" hidden="false" customHeight="false" outlineLevel="0" collapsed="false">
      <c r="A59" s="131" t="n">
        <v>2</v>
      </c>
      <c r="B59" s="135" t="s">
        <v>210</v>
      </c>
      <c r="C59" s="136" t="n">
        <v>429.822</v>
      </c>
      <c r="D59" s="136" t="n">
        <v>278.338</v>
      </c>
      <c r="E59" s="131" t="n">
        <v>0.125</v>
      </c>
      <c r="F59" s="137" t="n">
        <f aca="false">C59/D59*E59</f>
        <v>0.193030595894201</v>
      </c>
      <c r="G59" s="134"/>
      <c r="H59" s="134"/>
      <c r="I59" s="134"/>
      <c r="J59" s="135" t="s">
        <v>210</v>
      </c>
      <c r="K59" s="136" t="n">
        <v>156.582</v>
      </c>
      <c r="L59" s="136" t="n">
        <v>219.131</v>
      </c>
      <c r="M59" s="134" t="n">
        <v>0.05</v>
      </c>
      <c r="N59" s="137" t="n">
        <f aca="false">K59/L59*M59</f>
        <v>0.0357279435588757</v>
      </c>
      <c r="O59" s="137"/>
      <c r="P59" s="137"/>
      <c r="Q59" s="134"/>
      <c r="R59" s="135" t="s">
        <v>210</v>
      </c>
      <c r="S59" s="136" t="n">
        <v>4019.598</v>
      </c>
      <c r="T59" s="136" t="n">
        <v>4348.674</v>
      </c>
      <c r="U59" s="134" t="n">
        <v>1.5</v>
      </c>
      <c r="V59" s="137" t="n">
        <f aca="false">S59/T59*U59</f>
        <v>1.38649091654146</v>
      </c>
      <c r="W59" s="137"/>
      <c r="X59" s="134"/>
      <c r="Y59" s="134"/>
      <c r="Z59" s="135" t="s">
        <v>210</v>
      </c>
      <c r="AA59" s="136" t="n">
        <v>1636.53</v>
      </c>
      <c r="AB59" s="136" t="n">
        <v>1226.046</v>
      </c>
      <c r="AC59" s="134" t="n">
        <v>0.5</v>
      </c>
      <c r="AD59" s="137" t="n">
        <f aca="false">AA59/AB59*AC59</f>
        <v>0.667401549370904</v>
      </c>
    </row>
    <row r="60" customFormat="false" ht="15" hidden="false" customHeight="false" outlineLevel="0" collapsed="false">
      <c r="A60" s="131" t="n">
        <v>2</v>
      </c>
      <c r="B60" s="135" t="s">
        <v>214</v>
      </c>
      <c r="C60" s="136" t="n">
        <v>434.298</v>
      </c>
      <c r="D60" s="136" t="n">
        <v>265.959</v>
      </c>
      <c r="E60" s="131" t="n">
        <v>0.125</v>
      </c>
      <c r="F60" s="137" t="n">
        <f aca="false">C60/D60*E60</f>
        <v>0.204118867945811</v>
      </c>
      <c r="G60" s="134"/>
      <c r="H60" s="134"/>
      <c r="I60" s="134"/>
      <c r="J60" s="135" t="s">
        <v>214</v>
      </c>
      <c r="K60" s="136" t="n">
        <v>145.233</v>
      </c>
      <c r="L60" s="136" t="n">
        <v>208.653</v>
      </c>
      <c r="M60" s="134" t="n">
        <v>0.05</v>
      </c>
      <c r="N60" s="137" t="n">
        <f aca="false">K60/L60*M60</f>
        <v>0.0348025190148237</v>
      </c>
      <c r="O60" s="137"/>
      <c r="P60" s="137"/>
      <c r="Q60" s="134"/>
      <c r="R60" s="135" t="s">
        <v>214</v>
      </c>
      <c r="S60" s="136" t="n">
        <v>3646.587</v>
      </c>
      <c r="T60" s="136" t="n">
        <v>3821.121</v>
      </c>
      <c r="U60" s="134" t="n">
        <v>1.5</v>
      </c>
      <c r="V60" s="137" t="n">
        <f aca="false">S60/T60*U60</f>
        <v>1.4314858126712</v>
      </c>
      <c r="W60" s="137"/>
      <c r="X60" s="134"/>
      <c r="Y60" s="134"/>
      <c r="Z60" s="135" t="s">
        <v>214</v>
      </c>
      <c r="AA60" s="136" t="n">
        <v>1521.577</v>
      </c>
      <c r="AB60" s="136" t="n">
        <v>1073.594</v>
      </c>
      <c r="AC60" s="134" t="n">
        <v>0.5</v>
      </c>
      <c r="AD60" s="137" t="n">
        <f aca="false">AA60/AB60*AC60</f>
        <v>0.708637063918017</v>
      </c>
    </row>
    <row r="61" customFormat="false" ht="15" hidden="false" customHeight="false" outlineLevel="0" collapsed="false">
      <c r="A61" s="131" t="n">
        <v>3</v>
      </c>
      <c r="B61" s="135" t="s">
        <v>195</v>
      </c>
      <c r="C61" s="136" t="n">
        <v>432.089</v>
      </c>
      <c r="D61" s="136" t="n">
        <v>275.386</v>
      </c>
      <c r="E61" s="131" t="n">
        <v>0.125</v>
      </c>
      <c r="F61" s="137" t="n">
        <f aca="false">C61/D61*E61</f>
        <v>0.196128797397108</v>
      </c>
      <c r="G61" s="134"/>
      <c r="H61" s="134"/>
      <c r="I61" s="134"/>
      <c r="J61" s="135" t="s">
        <v>195</v>
      </c>
      <c r="K61" s="136" t="n">
        <v>149.486</v>
      </c>
      <c r="L61" s="136" t="n">
        <v>232.268</v>
      </c>
      <c r="M61" s="134" t="n">
        <v>0.05</v>
      </c>
      <c r="N61" s="137" t="n">
        <f aca="false">K61/L61*M61</f>
        <v>0.0321796373155148</v>
      </c>
      <c r="O61" s="137"/>
      <c r="P61" s="137"/>
      <c r="Q61" s="134"/>
      <c r="R61" s="135" t="s">
        <v>195</v>
      </c>
      <c r="S61" s="136" t="n">
        <v>3911.693</v>
      </c>
      <c r="T61" s="136" t="n">
        <v>4196.759</v>
      </c>
      <c r="U61" s="134" t="n">
        <v>1.5</v>
      </c>
      <c r="V61" s="137" t="n">
        <f aca="false">S61/T61*U61</f>
        <v>1.39811209078243</v>
      </c>
      <c r="W61" s="137"/>
      <c r="X61" s="134"/>
      <c r="Y61" s="134"/>
      <c r="Z61" s="135" t="s">
        <v>195</v>
      </c>
      <c r="AA61" s="136" t="n">
        <v>1641.727</v>
      </c>
      <c r="AB61" s="136" t="n">
        <v>1202.129</v>
      </c>
      <c r="AC61" s="134" t="n">
        <v>0.5</v>
      </c>
      <c r="AD61" s="137" t="n">
        <f aca="false">AA61/AB61*AC61</f>
        <v>0.682841442141401</v>
      </c>
    </row>
    <row r="62" customFormat="false" ht="15" hidden="false" customHeight="false" outlineLevel="0" collapsed="false">
      <c r="A62" s="131" t="n">
        <v>3</v>
      </c>
      <c r="B62" s="135" t="s">
        <v>199</v>
      </c>
      <c r="C62" s="136" t="n">
        <v>399.514</v>
      </c>
      <c r="D62" s="136" t="n">
        <v>257.013</v>
      </c>
      <c r="E62" s="131" t="n">
        <v>0.125</v>
      </c>
      <c r="F62" s="137" t="n">
        <f aca="false">C62/D62*E62</f>
        <v>0.194306319135608</v>
      </c>
      <c r="G62" s="134"/>
      <c r="H62" s="134"/>
      <c r="I62" s="134"/>
      <c r="J62" s="135" t="s">
        <v>199</v>
      </c>
      <c r="K62" s="136" t="n">
        <v>146.462</v>
      </c>
      <c r="L62" s="136" t="n">
        <v>204.7</v>
      </c>
      <c r="M62" s="134" t="n">
        <v>0.05</v>
      </c>
      <c r="N62" s="137" t="n">
        <f aca="false">K62/L62*M62</f>
        <v>0.0357747923790914</v>
      </c>
      <c r="O62" s="137"/>
      <c r="P62" s="137"/>
      <c r="Q62" s="134"/>
      <c r="R62" s="135" t="s">
        <v>199</v>
      </c>
      <c r="S62" s="136" t="n">
        <v>3600.472</v>
      </c>
      <c r="T62" s="136" t="n">
        <v>3935.576</v>
      </c>
      <c r="U62" s="134" t="n">
        <v>1.5</v>
      </c>
      <c r="V62" s="137" t="n">
        <f aca="false">S62/T62*U62</f>
        <v>1.37227892435567</v>
      </c>
      <c r="W62" s="137"/>
      <c r="X62" s="134"/>
      <c r="Y62" s="134"/>
      <c r="Z62" s="135" t="s">
        <v>199</v>
      </c>
      <c r="AA62" s="136" t="n">
        <v>1459.03</v>
      </c>
      <c r="AB62" s="136" t="n">
        <v>1071.731</v>
      </c>
      <c r="AC62" s="134" t="n">
        <v>0.5</v>
      </c>
      <c r="AD62" s="137" t="n">
        <f aca="false">AA62/AB62*AC62</f>
        <v>0.680688530983988</v>
      </c>
    </row>
    <row r="63" customFormat="false" ht="15" hidden="false" customHeight="false" outlineLevel="0" collapsed="false">
      <c r="A63" s="131" t="n">
        <v>3</v>
      </c>
      <c r="B63" s="135" t="s">
        <v>203</v>
      </c>
      <c r="C63" s="136" t="n">
        <v>398.348</v>
      </c>
      <c r="D63" s="136" t="n">
        <v>262.079</v>
      </c>
      <c r="E63" s="131" t="n">
        <v>0.125</v>
      </c>
      <c r="F63" s="137" t="n">
        <f aca="false">C63/D63*E63</f>
        <v>0.189994238378504</v>
      </c>
      <c r="G63" s="134"/>
      <c r="H63" s="134"/>
      <c r="I63" s="134"/>
      <c r="J63" s="135" t="s">
        <v>203</v>
      </c>
      <c r="K63" s="136" t="n">
        <v>133.984</v>
      </c>
      <c r="L63" s="136" t="n">
        <v>207.339</v>
      </c>
      <c r="M63" s="134" t="n">
        <v>0.05</v>
      </c>
      <c r="N63" s="137" t="n">
        <f aca="false">K63/L63*M63</f>
        <v>0.0323103709384149</v>
      </c>
      <c r="O63" s="137"/>
      <c r="P63" s="137"/>
      <c r="Q63" s="134"/>
      <c r="R63" s="135" t="s">
        <v>203</v>
      </c>
      <c r="S63" s="136" t="n">
        <v>3733.439</v>
      </c>
      <c r="T63" s="136" t="n">
        <v>4135.432</v>
      </c>
      <c r="U63" s="134" t="n">
        <v>1.5</v>
      </c>
      <c r="V63" s="137" t="n">
        <f aca="false">S63/T63*U63</f>
        <v>1.35418947766521</v>
      </c>
      <c r="W63" s="137"/>
      <c r="X63" s="134"/>
      <c r="Y63" s="134"/>
      <c r="Z63" s="135" t="s">
        <v>203</v>
      </c>
      <c r="AA63" s="136" t="n">
        <v>1497.887</v>
      </c>
      <c r="AB63" s="136" t="n">
        <v>1130.338</v>
      </c>
      <c r="AC63" s="134" t="n">
        <v>0.5</v>
      </c>
      <c r="AD63" s="137" t="n">
        <f aca="false">AA63/AB63*AC63</f>
        <v>0.66258366966341</v>
      </c>
    </row>
    <row r="64" customFormat="false" ht="15" hidden="false" customHeight="false" outlineLevel="0" collapsed="false">
      <c r="A64" s="131" t="n">
        <v>3</v>
      </c>
      <c r="B64" s="135" t="s">
        <v>207</v>
      </c>
      <c r="C64" s="136" t="n">
        <v>422.928</v>
      </c>
      <c r="D64" s="136" t="n">
        <v>278.802</v>
      </c>
      <c r="E64" s="131" t="n">
        <v>0.125</v>
      </c>
      <c r="F64" s="137" t="n">
        <f aca="false">C64/D64*E64</f>
        <v>0.189618438892117</v>
      </c>
      <c r="G64" s="134"/>
      <c r="H64" s="134"/>
      <c r="I64" s="134"/>
      <c r="J64" s="135" t="s">
        <v>207</v>
      </c>
      <c r="K64" s="136" t="n">
        <v>135.325</v>
      </c>
      <c r="L64" s="136" t="n">
        <v>201.351</v>
      </c>
      <c r="M64" s="134" t="n">
        <v>0.05</v>
      </c>
      <c r="N64" s="137" t="n">
        <f aca="false">K64/L64*M64</f>
        <v>0.0336042532691668</v>
      </c>
      <c r="O64" s="137"/>
      <c r="P64" s="137"/>
      <c r="Q64" s="134"/>
      <c r="R64" s="135" t="s">
        <v>207</v>
      </c>
      <c r="S64" s="136" t="n">
        <v>3761.179</v>
      </c>
      <c r="T64" s="136" t="n">
        <v>4118.317</v>
      </c>
      <c r="U64" s="134" t="n">
        <v>1.5</v>
      </c>
      <c r="V64" s="137" t="n">
        <f aca="false">S64/T64*U64</f>
        <v>1.36992089244223</v>
      </c>
      <c r="W64" s="137"/>
      <c r="X64" s="134"/>
      <c r="Y64" s="134"/>
      <c r="Z64" s="135" t="s">
        <v>207</v>
      </c>
      <c r="AA64" s="136" t="n">
        <v>1542.893</v>
      </c>
      <c r="AB64" s="136" t="n">
        <v>1131.18</v>
      </c>
      <c r="AC64" s="134" t="n">
        <v>0.5</v>
      </c>
      <c r="AD64" s="137" t="n">
        <f aca="false">AA64/AB64*AC64</f>
        <v>0.681983857564667</v>
      </c>
    </row>
    <row r="65" customFormat="false" ht="15" hidden="false" customHeight="false" outlineLevel="0" collapsed="false">
      <c r="A65" s="131" t="n">
        <v>3</v>
      </c>
      <c r="B65" s="135" t="s">
        <v>211</v>
      </c>
      <c r="C65" s="136" t="n">
        <v>419.444</v>
      </c>
      <c r="D65" s="136" t="n">
        <v>271.546</v>
      </c>
      <c r="E65" s="131" t="n">
        <v>0.125</v>
      </c>
      <c r="F65" s="137" t="n">
        <f aca="false">C65/D65*E65</f>
        <v>0.193081466860127</v>
      </c>
      <c r="G65" s="134"/>
      <c r="H65" s="134"/>
      <c r="I65" s="134"/>
      <c r="J65" s="135" t="s">
        <v>211</v>
      </c>
      <c r="K65" s="136" t="n">
        <v>138.251</v>
      </c>
      <c r="L65" s="136" t="n">
        <v>214.601</v>
      </c>
      <c r="M65" s="134" t="n">
        <v>0.05</v>
      </c>
      <c r="N65" s="137" t="n">
        <f aca="false">K65/L65*M65</f>
        <v>0.0322111732936939</v>
      </c>
      <c r="O65" s="137"/>
      <c r="P65" s="137"/>
      <c r="Q65" s="134"/>
      <c r="R65" s="135" t="s">
        <v>211</v>
      </c>
      <c r="S65" s="136" t="n">
        <v>4089.593</v>
      </c>
      <c r="T65" s="136" t="n">
        <v>4533.8</v>
      </c>
      <c r="U65" s="134" t="n">
        <v>1.5</v>
      </c>
      <c r="V65" s="137" t="n">
        <f aca="false">S65/T65*U65</f>
        <v>1.3530348714103</v>
      </c>
      <c r="W65" s="137"/>
      <c r="X65" s="134"/>
      <c r="Y65" s="134"/>
      <c r="Z65" s="135" t="s">
        <v>211</v>
      </c>
      <c r="AA65" s="136" t="n">
        <v>1643.228</v>
      </c>
      <c r="AB65" s="136" t="n">
        <v>1214.924</v>
      </c>
      <c r="AC65" s="134" t="n">
        <v>0.5</v>
      </c>
      <c r="AD65" s="137" t="n">
        <f aca="false">AA65/AB65*AC65</f>
        <v>0.676267815929227</v>
      </c>
    </row>
    <row r="66" customFormat="false" ht="15" hidden="false" customHeight="false" outlineLevel="0" collapsed="false">
      <c r="A66" s="131" t="n">
        <v>3</v>
      </c>
      <c r="B66" s="135" t="s">
        <v>215</v>
      </c>
      <c r="C66" s="136" t="n">
        <v>423.912</v>
      </c>
      <c r="D66" s="136" t="n">
        <v>260.656</v>
      </c>
      <c r="E66" s="131" t="n">
        <v>0.125</v>
      </c>
      <c r="F66" s="137" t="n">
        <f aca="false">C66/D66*E66</f>
        <v>0.203290927505985</v>
      </c>
      <c r="G66" s="134"/>
      <c r="H66" s="134"/>
      <c r="I66" s="134"/>
      <c r="J66" s="135" t="s">
        <v>215</v>
      </c>
      <c r="K66" s="136" t="n">
        <v>137.988</v>
      </c>
      <c r="L66" s="136" t="n">
        <v>207.669</v>
      </c>
      <c r="M66" s="134" t="n">
        <v>0.05</v>
      </c>
      <c r="N66" s="137" t="n">
        <f aca="false">K66/L66*M66</f>
        <v>0.0332230616991462</v>
      </c>
      <c r="O66" s="137"/>
      <c r="P66" s="137"/>
      <c r="Q66" s="134"/>
      <c r="R66" s="135" t="s">
        <v>215</v>
      </c>
      <c r="S66" s="136" t="n">
        <v>4013.196</v>
      </c>
      <c r="T66" s="136" t="n">
        <v>4227.313</v>
      </c>
      <c r="U66" s="134" t="n">
        <v>1.5</v>
      </c>
      <c r="V66" s="137" t="n">
        <f aca="false">S66/T66*U66</f>
        <v>1.424023723817</v>
      </c>
      <c r="W66" s="137"/>
      <c r="X66" s="134"/>
      <c r="Y66" s="134"/>
      <c r="Z66" s="135" t="s">
        <v>215</v>
      </c>
      <c r="AA66" s="136" t="n">
        <v>1554.064</v>
      </c>
      <c r="AB66" s="136" t="n">
        <v>1130.752</v>
      </c>
      <c r="AC66" s="134" t="n">
        <v>0.5</v>
      </c>
      <c r="AD66" s="137" t="n">
        <f aca="false">AA66/AB66*AC66</f>
        <v>0.687181627801675</v>
      </c>
    </row>
    <row r="67" customFormat="false" ht="15" hidden="false" customHeight="false" outlineLevel="0" collapsed="false">
      <c r="B67" s="135" t="s">
        <v>571</v>
      </c>
      <c r="C67" s="137" t="n">
        <f aca="false">AVERAGE(C49:C66)</f>
        <v>412.281722222222</v>
      </c>
      <c r="D67" s="137" t="n">
        <f aca="false">AVERAGE(D49:D66)</f>
        <v>267.254166666667</v>
      </c>
      <c r="F67" s="137" t="n">
        <f aca="false">AVERAGE(F49:F66)</f>
        <v>0.192892683849443</v>
      </c>
      <c r="G67" s="134"/>
      <c r="H67" s="134"/>
      <c r="I67" s="134"/>
      <c r="J67" s="135" t="s">
        <v>571</v>
      </c>
      <c r="K67" s="137" t="n">
        <f aca="false">AVERAGE(K49:K66)</f>
        <v>140.920777777778</v>
      </c>
      <c r="L67" s="137" t="n">
        <f aca="false">AVERAGE(L49:L66)</f>
        <v>205.159722222222</v>
      </c>
      <c r="N67" s="137" t="n">
        <f aca="false">AVERAGE(N49:N66)</f>
        <v>0.0343552713253273</v>
      </c>
      <c r="O67" s="137"/>
      <c r="P67" s="137"/>
      <c r="Q67" s="134"/>
      <c r="R67" s="135" t="s">
        <v>571</v>
      </c>
      <c r="S67" s="137" t="n">
        <f aca="false">AVERAGE(S49:S66)</f>
        <v>3792.97372222222</v>
      </c>
      <c r="T67" s="137" t="n">
        <f aca="false">AVERAGE(T49:T66)</f>
        <v>4135.35983333333</v>
      </c>
      <c r="V67" s="137" t="n">
        <f aca="false">AVERAGE(V49:V66)</f>
        <v>1.37594925274707</v>
      </c>
      <c r="W67" s="137"/>
      <c r="X67" s="134"/>
      <c r="Y67" s="134"/>
      <c r="Z67" s="135" t="s">
        <v>571</v>
      </c>
      <c r="AA67" s="137" t="n">
        <f aca="false">AVERAGE(AA49:AA66)</f>
        <v>1540.80683333333</v>
      </c>
      <c r="AB67" s="137" t="n">
        <f aca="false">AVERAGE(AB49:AB66)</f>
        <v>1146.43833333333</v>
      </c>
      <c r="AD67" s="137" t="n">
        <f aca="false">AVERAGE(AD49:AD66)</f>
        <v>0.672672889503706</v>
      </c>
    </row>
    <row r="68" customFormat="false" ht="15" hidden="false" customHeight="false" outlineLevel="0" collapsed="false">
      <c r="B68" s="135" t="s">
        <v>572</v>
      </c>
      <c r="C68" s="137" t="n">
        <f aca="false">_xlfn.STDEV.P(C49:C66)</f>
        <v>16.532138733071</v>
      </c>
      <c r="D68" s="137" t="n">
        <f aca="false">_xlfn.STDEV.P(D49:D66)</f>
        <v>9.8708806049241</v>
      </c>
      <c r="F68" s="137" t="n">
        <f aca="false">_xlfn.STDEV.P(F49:F66)</f>
        <v>0.00577170750005117</v>
      </c>
      <c r="G68" s="134"/>
      <c r="H68" s="134"/>
      <c r="I68" s="134"/>
      <c r="J68" s="135" t="s">
        <v>572</v>
      </c>
      <c r="K68" s="137" t="n">
        <f aca="false">_xlfn.STDEV.P(K49:K66)</f>
        <v>12.1594521923187</v>
      </c>
      <c r="L68" s="137" t="n">
        <f aca="false">_xlfn.STDEV.P(L49:L66)</f>
        <v>9.94378616582881</v>
      </c>
      <c r="N68" s="137" t="n">
        <f aca="false">_xlfn.STDEV.P(N49:N66)</f>
        <v>0.00265142187118274</v>
      </c>
      <c r="O68" s="137"/>
      <c r="P68" s="137"/>
      <c r="Q68" s="134"/>
      <c r="R68" s="135" t="s">
        <v>572</v>
      </c>
      <c r="S68" s="137" t="n">
        <f aca="false">_xlfn.STDEV.P(S49:S66)</f>
        <v>165.680145697735</v>
      </c>
      <c r="T68" s="137" t="n">
        <f aca="false">_xlfn.STDEV.P(T49:T66)</f>
        <v>173.032227547115</v>
      </c>
      <c r="V68" s="137" t="n">
        <f aca="false">_xlfn.STDEV.P(V49:V66)</f>
        <v>0.0264930838145887</v>
      </c>
      <c r="W68" s="137"/>
      <c r="X68" s="134"/>
      <c r="Y68" s="134"/>
      <c r="Z68" s="135" t="s">
        <v>572</v>
      </c>
      <c r="AA68" s="137" t="n">
        <f aca="false">_xlfn.STDEV.P(AA49:AA66)</f>
        <v>61.6788520899902</v>
      </c>
      <c r="AB68" s="137" t="n">
        <f aca="false">_xlfn.STDEV.P(AB49:AB66)</f>
        <v>57.0786553781515</v>
      </c>
      <c r="AD68" s="137" t="n">
        <f aca="false">_xlfn.STDEV.P(AD49:AD66)</f>
        <v>0.0226445963002779</v>
      </c>
    </row>
    <row r="69" customFormat="false" ht="15" hidden="false" customHeight="false" outlineLevel="0" collapsed="false">
      <c r="B69" s="135" t="s">
        <v>573</v>
      </c>
      <c r="C69" s="134" t="n">
        <f aca="false">100*_xlfn.STDEV.P(C49:C66)/AVERAGE(C49:C66)</f>
        <v>4.00991308660539</v>
      </c>
      <c r="D69" s="134" t="n">
        <f aca="false">100*_xlfn.STDEV.P(D49:D66)/AVERAGE(D49:D66)</f>
        <v>3.69344310999483</v>
      </c>
      <c r="F69" s="134" t="n">
        <f aca="false">100*_xlfn.STDEV.P(F49:F66)/AVERAGE(F49:F66)</f>
        <v>2.99218580242064</v>
      </c>
      <c r="G69" s="134"/>
      <c r="H69" s="134"/>
      <c r="I69" s="134"/>
      <c r="J69" s="135" t="s">
        <v>573</v>
      </c>
      <c r="K69" s="134" t="n">
        <f aca="false">100*_xlfn.STDEV.P(K49:K66)/AVERAGE(K49:K66)</f>
        <v>8.62857300680905</v>
      </c>
      <c r="L69" s="134" t="n">
        <f aca="false">100*_xlfn.STDEV.P(L49:L66)/AVERAGE(L49:L66)</f>
        <v>4.84685105737179</v>
      </c>
      <c r="N69" s="134" t="n">
        <f aca="false">100*_xlfn.STDEV.P(N49:N66)/AVERAGE(N49:N66)</f>
        <v>7.71765661832532</v>
      </c>
      <c r="O69" s="134"/>
      <c r="P69" s="134"/>
      <c r="Q69" s="134"/>
      <c r="R69" s="135" t="s">
        <v>573</v>
      </c>
      <c r="S69" s="134" t="n">
        <f aca="false">100*_xlfn.STDEV.P(S49:S66)/AVERAGE(S49:S66)</f>
        <v>4.36808050440874</v>
      </c>
      <c r="T69" s="134" t="n">
        <f aca="false">100*_xlfn.STDEV.P(T49:T66)/AVERAGE(T49:T66)</f>
        <v>4.18421212471955</v>
      </c>
      <c r="V69" s="134" t="n">
        <f aca="false">100*_xlfn.STDEV.P(V49:V66)/AVERAGE(V49:V66)</f>
        <v>1.92544047403605</v>
      </c>
      <c r="W69" s="134"/>
      <c r="X69" s="134"/>
      <c r="Y69" s="134"/>
      <c r="Z69" s="135" t="s">
        <v>573</v>
      </c>
      <c r="AA69" s="134" t="n">
        <f aca="false">100*_xlfn.STDEV.P(AA49:AA66)/AVERAGE(AA49:AA66)</f>
        <v>4.00302301077911</v>
      </c>
      <c r="AB69" s="134" t="n">
        <f aca="false">100*_xlfn.STDEV.P(AB49:AB66)/AVERAGE(AB49:AB66)</f>
        <v>4.97878112747609</v>
      </c>
      <c r="AD69" s="134" t="n">
        <f aca="false">100*_xlfn.STDEV.P(AD49:AD66)/AVERAGE(AD49:AD66)</f>
        <v>3.3663607755896</v>
      </c>
    </row>
    <row r="70" customFormat="false" ht="15" hidden="false" customHeight="false" outlineLevel="0" collapsed="false">
      <c r="B70" s="135"/>
      <c r="C70" s="134"/>
      <c r="D70" s="134"/>
      <c r="F70" s="134"/>
      <c r="G70" s="134"/>
      <c r="H70" s="134"/>
      <c r="I70" s="134"/>
      <c r="J70" s="135"/>
      <c r="K70" s="134"/>
      <c r="L70" s="134"/>
      <c r="M70" s="134"/>
      <c r="N70" s="134"/>
      <c r="O70" s="134"/>
      <c r="P70" s="134"/>
      <c r="Q70" s="134"/>
      <c r="R70" s="135"/>
      <c r="S70" s="134"/>
      <c r="T70" s="134"/>
      <c r="U70" s="134"/>
      <c r="V70" s="134"/>
      <c r="W70" s="134"/>
      <c r="X70" s="134"/>
      <c r="Y70" s="134"/>
      <c r="Z70" s="135"/>
      <c r="AA70" s="134"/>
      <c r="AB70" s="134"/>
      <c r="AC70" s="134"/>
      <c r="AD70" s="134"/>
    </row>
    <row r="71" customFormat="false" ht="15" hidden="false" customHeight="false" outlineLevel="0" collapsed="false">
      <c r="B71" s="135"/>
      <c r="C71" s="134"/>
      <c r="D71" s="134"/>
      <c r="F71" s="134"/>
      <c r="G71" s="134"/>
      <c r="H71" s="134"/>
      <c r="I71" s="134"/>
      <c r="J71" s="135"/>
      <c r="K71" s="134"/>
      <c r="L71" s="134"/>
      <c r="M71" s="134"/>
      <c r="N71" s="134"/>
      <c r="O71" s="134"/>
      <c r="P71" s="134"/>
      <c r="Q71" s="134"/>
      <c r="R71" s="135"/>
      <c r="S71" s="134"/>
      <c r="T71" s="134"/>
      <c r="U71" s="134"/>
      <c r="V71" s="134"/>
      <c r="W71" s="134"/>
      <c r="X71" s="134"/>
      <c r="Y71" s="134"/>
      <c r="Z71" s="135"/>
      <c r="AA71" s="134"/>
      <c r="AB71" s="134"/>
      <c r="AC71" s="134"/>
      <c r="AD71" s="134"/>
    </row>
    <row r="72" customFormat="false" ht="15" hidden="false" customHeight="true" outlineLevel="0" collapsed="false">
      <c r="B72" s="133"/>
      <c r="C72" s="134" t="s">
        <v>58</v>
      </c>
      <c r="D72" s="134" t="s">
        <v>563</v>
      </c>
      <c r="E72" s="134" t="s">
        <v>563</v>
      </c>
      <c r="F72" s="134" t="s">
        <v>58</v>
      </c>
      <c r="G72" s="134"/>
      <c r="H72" s="134"/>
      <c r="I72" s="134"/>
      <c r="J72" s="133"/>
      <c r="K72" s="134" t="s">
        <v>60</v>
      </c>
      <c r="L72" s="134" t="s">
        <v>566</v>
      </c>
      <c r="M72" s="134" t="s">
        <v>566</v>
      </c>
      <c r="N72" s="134" t="s">
        <v>60</v>
      </c>
      <c r="O72" s="134"/>
      <c r="P72" s="134"/>
      <c r="Q72" s="134"/>
      <c r="R72" s="133"/>
      <c r="S72" s="134" t="s">
        <v>61</v>
      </c>
      <c r="T72" s="134" t="s">
        <v>567</v>
      </c>
      <c r="U72" s="134" t="s">
        <v>567</v>
      </c>
      <c r="V72" s="134" t="s">
        <v>61</v>
      </c>
      <c r="W72" s="134"/>
      <c r="X72" s="134"/>
      <c r="Y72" s="134"/>
      <c r="Z72" s="133"/>
      <c r="AA72" s="134" t="s">
        <v>63</v>
      </c>
      <c r="AB72" s="134" t="s">
        <v>568</v>
      </c>
      <c r="AC72" s="134" t="s">
        <v>568</v>
      </c>
      <c r="AD72" s="134" t="s">
        <v>63</v>
      </c>
    </row>
    <row r="73" customFormat="false" ht="15" hidden="false" customHeight="true" outlineLevel="0" collapsed="false">
      <c r="B73" s="133"/>
      <c r="C73" s="134" t="s">
        <v>569</v>
      </c>
      <c r="D73" s="134" t="s">
        <v>569</v>
      </c>
      <c r="E73" s="134" t="s">
        <v>570</v>
      </c>
      <c r="F73" s="134" t="s">
        <v>570</v>
      </c>
      <c r="G73" s="134"/>
      <c r="H73" s="134"/>
      <c r="I73" s="134"/>
      <c r="J73" s="133"/>
      <c r="K73" s="134" t="s">
        <v>569</v>
      </c>
      <c r="L73" s="134" t="s">
        <v>569</v>
      </c>
      <c r="M73" s="134" t="s">
        <v>570</v>
      </c>
      <c r="N73" s="134" t="s">
        <v>570</v>
      </c>
      <c r="O73" s="134"/>
      <c r="P73" s="134"/>
      <c r="Q73" s="134"/>
      <c r="R73" s="133"/>
      <c r="S73" s="134" t="s">
        <v>569</v>
      </c>
      <c r="T73" s="134" t="s">
        <v>569</v>
      </c>
      <c r="U73" s="134" t="s">
        <v>570</v>
      </c>
      <c r="V73" s="134" t="s">
        <v>570</v>
      </c>
      <c r="W73" s="134"/>
      <c r="X73" s="134"/>
      <c r="Y73" s="134"/>
      <c r="Z73" s="133"/>
      <c r="AA73" s="134" t="s">
        <v>569</v>
      </c>
      <c r="AB73" s="134" t="s">
        <v>569</v>
      </c>
      <c r="AC73" s="134" t="s">
        <v>570</v>
      </c>
      <c r="AD73" s="134" t="s">
        <v>570</v>
      </c>
    </row>
    <row r="74" s="138" customFormat="true" ht="15" hidden="false" customHeight="false" outlineLevel="0" collapsed="false">
      <c r="A74" s="138" t="n">
        <v>1</v>
      </c>
      <c r="B74" s="139" t="s">
        <v>218</v>
      </c>
      <c r="C74" s="140" t="n">
        <v>398.11</v>
      </c>
      <c r="D74" s="140" t="n">
        <v>289.966</v>
      </c>
      <c r="E74" s="138" t="n">
        <v>0.125</v>
      </c>
      <c r="F74" s="141" t="n">
        <f aca="false">C74/D74*E74</f>
        <v>0.171619258809654</v>
      </c>
      <c r="G74" s="142"/>
      <c r="H74" s="142"/>
      <c r="I74" s="142"/>
      <c r="J74" s="139" t="s">
        <v>218</v>
      </c>
      <c r="K74" s="140" t="n">
        <v>180.412</v>
      </c>
      <c r="L74" s="140" t="n">
        <v>210.25</v>
      </c>
      <c r="M74" s="142" t="n">
        <v>0.05</v>
      </c>
      <c r="N74" s="141" t="n">
        <f aca="false">K74/L74*M74</f>
        <v>0.0429041617122473</v>
      </c>
      <c r="O74" s="141"/>
      <c r="P74" s="141"/>
      <c r="Q74" s="142"/>
      <c r="R74" s="139" t="s">
        <v>218</v>
      </c>
      <c r="S74" s="140" t="n">
        <v>4015.854</v>
      </c>
      <c r="T74" s="140" t="n">
        <v>4350.875</v>
      </c>
      <c r="U74" s="142" t="n">
        <v>1.5</v>
      </c>
      <c r="V74" s="141" t="n">
        <f aca="false">S74/T74*U74</f>
        <v>1.38449875025139</v>
      </c>
      <c r="W74" s="141"/>
      <c r="X74" s="142"/>
      <c r="Y74" s="142"/>
      <c r="Z74" s="139" t="s">
        <v>218</v>
      </c>
      <c r="AA74" s="140" t="n">
        <v>1542.359</v>
      </c>
      <c r="AB74" s="140" t="n">
        <v>1186.147</v>
      </c>
      <c r="AC74" s="142" t="n">
        <v>0.5</v>
      </c>
      <c r="AD74" s="141" t="n">
        <f aca="false">AA74/AB74*AC74</f>
        <v>0.650155081958644</v>
      </c>
    </row>
    <row r="75" s="138" customFormat="true" ht="15" hidden="false" customHeight="false" outlineLevel="0" collapsed="false">
      <c r="A75" s="138" t="n">
        <v>1</v>
      </c>
      <c r="B75" s="139" t="s">
        <v>221</v>
      </c>
      <c r="C75" s="140" t="n">
        <v>354.731</v>
      </c>
      <c r="D75" s="140" t="n">
        <v>259.754</v>
      </c>
      <c r="E75" s="138" t="n">
        <v>0.125</v>
      </c>
      <c r="F75" s="141" t="n">
        <f aca="false">C75/D75*E75</f>
        <v>0.170705263441564</v>
      </c>
      <c r="G75" s="142"/>
      <c r="H75" s="142"/>
      <c r="I75" s="142"/>
      <c r="J75" s="139" t="s">
        <v>221</v>
      </c>
      <c r="K75" s="140" t="n">
        <v>151.836</v>
      </c>
      <c r="L75" s="140" t="n">
        <v>199.069</v>
      </c>
      <c r="M75" s="142" t="n">
        <v>0.05</v>
      </c>
      <c r="N75" s="141" t="n">
        <f aca="false">K75/L75*M75</f>
        <v>0.038136525526325</v>
      </c>
      <c r="O75" s="141"/>
      <c r="P75" s="141"/>
      <c r="Q75" s="142"/>
      <c r="R75" s="139" t="s">
        <v>221</v>
      </c>
      <c r="S75" s="140" t="n">
        <v>3480.17</v>
      </c>
      <c r="T75" s="140" t="n">
        <v>3953.968</v>
      </c>
      <c r="U75" s="142" t="n">
        <v>1.5</v>
      </c>
      <c r="V75" s="141" t="n">
        <f aca="false">S75/T75*U75</f>
        <v>1.32025727067088</v>
      </c>
      <c r="W75" s="141"/>
      <c r="X75" s="142"/>
      <c r="Y75" s="142"/>
      <c r="Z75" s="139" t="s">
        <v>221</v>
      </c>
      <c r="AA75" s="140" t="n">
        <v>1422.296</v>
      </c>
      <c r="AB75" s="140" t="n">
        <v>1097.437</v>
      </c>
      <c r="AC75" s="142" t="n">
        <v>0.5</v>
      </c>
      <c r="AD75" s="141" t="n">
        <f aca="false">AA75/AB75*AC75</f>
        <v>0.64800804055267</v>
      </c>
    </row>
    <row r="76" s="138" customFormat="true" ht="15" hidden="false" customHeight="false" outlineLevel="0" collapsed="false">
      <c r="A76" s="138" t="n">
        <v>1</v>
      </c>
      <c r="B76" s="139" t="s">
        <v>224</v>
      </c>
      <c r="C76" s="140" t="n">
        <v>352.345</v>
      </c>
      <c r="D76" s="140" t="n">
        <v>256.994</v>
      </c>
      <c r="E76" s="138" t="n">
        <v>0.125</v>
      </c>
      <c r="F76" s="141" t="n">
        <f aca="false">C76/D76*E76</f>
        <v>0.171378028280816</v>
      </c>
      <c r="G76" s="142"/>
      <c r="H76" s="142"/>
      <c r="I76" s="142"/>
      <c r="J76" s="139" t="s">
        <v>224</v>
      </c>
      <c r="K76" s="140" t="n">
        <v>172.112</v>
      </c>
      <c r="L76" s="140" t="n">
        <v>194.938</v>
      </c>
      <c r="M76" s="142" t="n">
        <v>0.05</v>
      </c>
      <c r="N76" s="141" t="n">
        <f aca="false">K76/L76*M76</f>
        <v>0.0441453179985431</v>
      </c>
      <c r="O76" s="141"/>
      <c r="P76" s="141"/>
      <c r="Q76" s="142"/>
      <c r="R76" s="139" t="s">
        <v>224</v>
      </c>
      <c r="S76" s="140" t="n">
        <v>3638.278</v>
      </c>
      <c r="T76" s="140" t="n">
        <v>3972.817</v>
      </c>
      <c r="U76" s="142" t="n">
        <v>1.5</v>
      </c>
      <c r="V76" s="141" t="n">
        <f aca="false">S76/T76*U76</f>
        <v>1.3736895004225</v>
      </c>
      <c r="W76" s="141"/>
      <c r="X76" s="142"/>
      <c r="Y76" s="142"/>
      <c r="Z76" s="139" t="s">
        <v>224</v>
      </c>
      <c r="AA76" s="140" t="n">
        <v>1418.382</v>
      </c>
      <c r="AB76" s="140" t="n">
        <v>1134.853</v>
      </c>
      <c r="AC76" s="142" t="n">
        <v>0.5</v>
      </c>
      <c r="AD76" s="141" t="n">
        <f aca="false">AA76/AB76*AC76</f>
        <v>0.624918822085327</v>
      </c>
    </row>
    <row r="77" s="138" customFormat="true" ht="15" hidden="false" customHeight="false" outlineLevel="0" collapsed="false">
      <c r="A77" s="138" t="n">
        <v>1</v>
      </c>
      <c r="B77" s="139" t="s">
        <v>227</v>
      </c>
      <c r="C77" s="140" t="n">
        <v>363.755</v>
      </c>
      <c r="D77" s="140" t="n">
        <v>272.362</v>
      </c>
      <c r="E77" s="138" t="n">
        <v>0.125</v>
      </c>
      <c r="F77" s="141" t="n">
        <f aca="false">C77/D77*E77</f>
        <v>0.166944636182727</v>
      </c>
      <c r="G77" s="142"/>
      <c r="H77" s="142"/>
      <c r="I77" s="142"/>
      <c r="J77" s="139" t="s">
        <v>227</v>
      </c>
      <c r="K77" s="140" t="n">
        <v>163.3</v>
      </c>
      <c r="L77" s="140" t="n">
        <v>194.311</v>
      </c>
      <c r="M77" s="142" t="n">
        <v>0.05</v>
      </c>
      <c r="N77" s="141" t="n">
        <f aca="false">K77/L77*M77</f>
        <v>0.0420202664800243</v>
      </c>
      <c r="O77" s="141"/>
      <c r="P77" s="141"/>
      <c r="Q77" s="142"/>
      <c r="R77" s="139" t="s">
        <v>227</v>
      </c>
      <c r="S77" s="140" t="n">
        <v>3460.087</v>
      </c>
      <c r="T77" s="140" t="n">
        <v>3937.968</v>
      </c>
      <c r="U77" s="142" t="n">
        <v>1.5</v>
      </c>
      <c r="V77" s="141" t="n">
        <f aca="false">S77/T77*U77</f>
        <v>1.31797173059812</v>
      </c>
      <c r="W77" s="141"/>
      <c r="X77" s="142"/>
      <c r="Y77" s="142"/>
      <c r="Z77" s="139" t="s">
        <v>227</v>
      </c>
      <c r="AA77" s="140" t="n">
        <v>1399.6</v>
      </c>
      <c r="AB77" s="140" t="n">
        <v>1174.526</v>
      </c>
      <c r="AC77" s="142" t="n">
        <v>0.5</v>
      </c>
      <c r="AD77" s="141" t="n">
        <f aca="false">AA77/AB77*AC77</f>
        <v>0.595814822319812</v>
      </c>
    </row>
    <row r="78" s="138" customFormat="true" ht="15" hidden="false" customHeight="false" outlineLevel="0" collapsed="false">
      <c r="A78" s="138" t="n">
        <v>1</v>
      </c>
      <c r="B78" s="139" t="s">
        <v>230</v>
      </c>
      <c r="C78" s="140" t="n">
        <v>338.816</v>
      </c>
      <c r="D78" s="140" t="n">
        <v>249.996</v>
      </c>
      <c r="E78" s="138" t="n">
        <v>0.125</v>
      </c>
      <c r="F78" s="141" t="n">
        <f aca="false">C78/D78*E78</f>
        <v>0.169410710571369</v>
      </c>
      <c r="G78" s="142"/>
      <c r="H78" s="142"/>
      <c r="I78" s="142"/>
      <c r="J78" s="139" t="s">
        <v>230</v>
      </c>
      <c r="K78" s="140" t="n">
        <v>135.603</v>
      </c>
      <c r="L78" s="140" t="n">
        <v>185.347</v>
      </c>
      <c r="M78" s="142" t="n">
        <v>0.05</v>
      </c>
      <c r="N78" s="141" t="n">
        <f aca="false">K78/L78*M78</f>
        <v>0.0365808456570649</v>
      </c>
      <c r="O78" s="141"/>
      <c r="P78" s="141"/>
      <c r="Q78" s="142"/>
      <c r="R78" s="139" t="s">
        <v>230</v>
      </c>
      <c r="S78" s="140" t="n">
        <v>3355.127</v>
      </c>
      <c r="T78" s="140" t="n">
        <v>3842.115</v>
      </c>
      <c r="U78" s="142" t="n">
        <v>1.5</v>
      </c>
      <c r="V78" s="141" t="n">
        <f aca="false">S78/T78*U78</f>
        <v>1.30987502976876</v>
      </c>
      <c r="W78" s="141"/>
      <c r="X78" s="142"/>
      <c r="Y78" s="142"/>
      <c r="Z78" s="139" t="s">
        <v>230</v>
      </c>
      <c r="AA78" s="140" t="n">
        <v>1275.127</v>
      </c>
      <c r="AB78" s="140" t="n">
        <v>1079.72</v>
      </c>
      <c r="AC78" s="142" t="n">
        <v>0.5</v>
      </c>
      <c r="AD78" s="141" t="n">
        <f aca="false">AA78/AB78*AC78</f>
        <v>0.59048966398696</v>
      </c>
    </row>
    <row r="79" s="138" customFormat="true" ht="15" hidden="false" customHeight="false" outlineLevel="0" collapsed="false">
      <c r="A79" s="138" t="n">
        <v>1</v>
      </c>
      <c r="B79" s="139" t="s">
        <v>233</v>
      </c>
      <c r="C79" s="140" t="n">
        <v>361.001</v>
      </c>
      <c r="D79" s="140" t="n">
        <v>268.344</v>
      </c>
      <c r="E79" s="138" t="n">
        <v>0.125</v>
      </c>
      <c r="F79" s="141" t="n">
        <f aca="false">C79/D79*E79</f>
        <v>0.168161483021793</v>
      </c>
      <c r="G79" s="142"/>
      <c r="H79" s="142"/>
      <c r="I79" s="142"/>
      <c r="J79" s="139" t="s">
        <v>233</v>
      </c>
      <c r="K79" s="140" t="n">
        <v>149.073</v>
      </c>
      <c r="L79" s="140" t="n">
        <v>195.157</v>
      </c>
      <c r="M79" s="142" t="n">
        <v>0.05</v>
      </c>
      <c r="N79" s="141" t="n">
        <f aca="false">K79/L79*M79</f>
        <v>0.0381930958151642</v>
      </c>
      <c r="O79" s="141"/>
      <c r="P79" s="141"/>
      <c r="Q79" s="142"/>
      <c r="R79" s="139" t="s">
        <v>233</v>
      </c>
      <c r="S79" s="140" t="n">
        <v>3198.574</v>
      </c>
      <c r="T79" s="140" t="n">
        <v>3734.89</v>
      </c>
      <c r="U79" s="142" t="n">
        <v>1.5</v>
      </c>
      <c r="V79" s="141" t="n">
        <f aca="false">S79/T79*U79</f>
        <v>1.28460570458568</v>
      </c>
      <c r="W79" s="141"/>
      <c r="X79" s="142"/>
      <c r="Y79" s="142"/>
      <c r="Z79" s="139" t="s">
        <v>233</v>
      </c>
      <c r="AA79" s="140" t="n">
        <v>1406.33</v>
      </c>
      <c r="AB79" s="140" t="n">
        <v>1139.165</v>
      </c>
      <c r="AC79" s="142" t="n">
        <v>0.5</v>
      </c>
      <c r="AD79" s="141" t="n">
        <f aca="false">AA79/AB79*AC79</f>
        <v>0.61726352196565</v>
      </c>
    </row>
    <row r="80" s="138" customFormat="true" ht="15" hidden="false" customHeight="false" outlineLevel="0" collapsed="false">
      <c r="A80" s="138" t="n">
        <v>2</v>
      </c>
      <c r="B80" s="139" t="s">
        <v>219</v>
      </c>
      <c r="C80" s="140" t="n">
        <v>397.933</v>
      </c>
      <c r="D80" s="140" t="n">
        <v>273.89</v>
      </c>
      <c r="E80" s="138" t="n">
        <v>0.125</v>
      </c>
      <c r="F80" s="141" t="n">
        <f aca="false">C80/D80*E80</f>
        <v>0.181611687173683</v>
      </c>
      <c r="G80" s="142"/>
      <c r="H80" s="142"/>
      <c r="I80" s="142"/>
      <c r="J80" s="139" t="s">
        <v>219</v>
      </c>
      <c r="K80" s="140" t="n">
        <v>171.488</v>
      </c>
      <c r="L80" s="140" t="n">
        <v>209.178</v>
      </c>
      <c r="M80" s="142" t="n">
        <v>0.05</v>
      </c>
      <c r="N80" s="141" t="n">
        <f aca="false">K80/L80*M80</f>
        <v>0.0409909263880523</v>
      </c>
      <c r="O80" s="141"/>
      <c r="P80" s="141"/>
      <c r="Q80" s="142"/>
      <c r="R80" s="139" t="s">
        <v>219</v>
      </c>
      <c r="S80" s="140" t="n">
        <v>3890.923</v>
      </c>
      <c r="T80" s="140" t="n">
        <v>4102.564</v>
      </c>
      <c r="U80" s="142" t="n">
        <v>1.5</v>
      </c>
      <c r="V80" s="141" t="n">
        <f aca="false">S80/T80*U80</f>
        <v>1.42261875744047</v>
      </c>
      <c r="W80" s="141"/>
      <c r="X80" s="142"/>
      <c r="Y80" s="142"/>
      <c r="Z80" s="139" t="s">
        <v>219</v>
      </c>
      <c r="AA80" s="140" t="n">
        <v>1545.681</v>
      </c>
      <c r="AB80" s="140" t="n">
        <v>1270.203</v>
      </c>
      <c r="AC80" s="142" t="n">
        <v>0.5</v>
      </c>
      <c r="AD80" s="141" t="n">
        <f aca="false">AA80/AB80*AC80</f>
        <v>0.608438572417165</v>
      </c>
    </row>
    <row r="81" s="138" customFormat="true" ht="15" hidden="false" customHeight="false" outlineLevel="0" collapsed="false">
      <c r="A81" s="138" t="n">
        <v>2</v>
      </c>
      <c r="B81" s="139" t="s">
        <v>222</v>
      </c>
      <c r="C81" s="140" t="n">
        <v>364.798</v>
      </c>
      <c r="D81" s="140" t="n">
        <v>274.825</v>
      </c>
      <c r="E81" s="138" t="n">
        <v>0.125</v>
      </c>
      <c r="F81" s="141" t="n">
        <f aca="false">C81/D81*E81</f>
        <v>0.165922860001819</v>
      </c>
      <c r="G81" s="142"/>
      <c r="H81" s="142"/>
      <c r="I81" s="142"/>
      <c r="J81" s="139" t="s">
        <v>222</v>
      </c>
      <c r="K81" s="140" t="n">
        <v>149.093</v>
      </c>
      <c r="L81" s="140" t="n">
        <v>210.238</v>
      </c>
      <c r="M81" s="142" t="n">
        <v>0.05</v>
      </c>
      <c r="N81" s="141" t="n">
        <f aca="false">K81/L81*M81</f>
        <v>0.0354581474329094</v>
      </c>
      <c r="O81" s="141"/>
      <c r="P81" s="141"/>
      <c r="Q81" s="142"/>
      <c r="R81" s="139" t="s">
        <v>222</v>
      </c>
      <c r="S81" s="140" t="n">
        <v>3513.884</v>
      </c>
      <c r="T81" s="140" t="n">
        <v>3989.04</v>
      </c>
      <c r="U81" s="142" t="n">
        <v>1.5</v>
      </c>
      <c r="V81" s="141" t="n">
        <f aca="false">S81/T81*U81</f>
        <v>1.3213269358041</v>
      </c>
      <c r="W81" s="141"/>
      <c r="X81" s="142"/>
      <c r="Y81" s="142"/>
      <c r="Z81" s="139" t="s">
        <v>222</v>
      </c>
      <c r="AA81" s="140" t="n">
        <v>1326.854</v>
      </c>
      <c r="AB81" s="140" t="n">
        <v>1103.851</v>
      </c>
      <c r="AC81" s="142" t="n">
        <v>0.5</v>
      </c>
      <c r="AD81" s="141" t="n">
        <f aca="false">AA81/AB81*AC81</f>
        <v>0.601011368382146</v>
      </c>
    </row>
    <row r="82" s="138" customFormat="true" ht="15" hidden="false" customHeight="false" outlineLevel="0" collapsed="false">
      <c r="A82" s="138" t="n">
        <v>2</v>
      </c>
      <c r="B82" s="139" t="s">
        <v>225</v>
      </c>
      <c r="C82" s="140" t="n">
        <v>348.565</v>
      </c>
      <c r="D82" s="140" t="n">
        <v>252.471</v>
      </c>
      <c r="E82" s="138" t="n">
        <v>0.125</v>
      </c>
      <c r="F82" s="141" t="n">
        <f aca="false">C82/D82*E82</f>
        <v>0.172576751389268</v>
      </c>
      <c r="G82" s="142"/>
      <c r="H82" s="142"/>
      <c r="I82" s="142"/>
      <c r="J82" s="139" t="s">
        <v>225</v>
      </c>
      <c r="K82" s="140" t="n">
        <v>161.849</v>
      </c>
      <c r="L82" s="140" t="n">
        <v>201.899</v>
      </c>
      <c r="M82" s="142" t="n">
        <v>0.05</v>
      </c>
      <c r="N82" s="141" t="n">
        <f aca="false">K82/L82*M82</f>
        <v>0.0400816745006166</v>
      </c>
      <c r="O82" s="141"/>
      <c r="P82" s="141"/>
      <c r="Q82" s="142"/>
      <c r="R82" s="139" t="s">
        <v>225</v>
      </c>
      <c r="S82" s="140" t="n">
        <v>3438.913</v>
      </c>
      <c r="T82" s="140" t="n">
        <v>3844.168</v>
      </c>
      <c r="U82" s="142" t="n">
        <v>1.5</v>
      </c>
      <c r="V82" s="141" t="n">
        <f aca="false">S82/T82*U82</f>
        <v>1.34186890375239</v>
      </c>
      <c r="W82" s="141"/>
      <c r="X82" s="142"/>
      <c r="Y82" s="142"/>
      <c r="Z82" s="139" t="s">
        <v>225</v>
      </c>
      <c r="AA82" s="140" t="n">
        <v>1385.312</v>
      </c>
      <c r="AB82" s="140" t="n">
        <v>1084.005</v>
      </c>
      <c r="AC82" s="142" t="n">
        <v>0.5</v>
      </c>
      <c r="AD82" s="141" t="n">
        <f aca="false">AA82/AB82*AC82</f>
        <v>0.638978602497221</v>
      </c>
    </row>
    <row r="83" s="138" customFormat="true" ht="15" hidden="false" customHeight="false" outlineLevel="0" collapsed="false">
      <c r="A83" s="138" t="n">
        <v>2</v>
      </c>
      <c r="B83" s="139" t="s">
        <v>228</v>
      </c>
      <c r="C83" s="140" t="n">
        <v>352.751</v>
      </c>
      <c r="D83" s="140" t="n">
        <v>253.755</v>
      </c>
      <c r="E83" s="138" t="n">
        <v>0.125</v>
      </c>
      <c r="F83" s="141" t="n">
        <f aca="false">C83/D83*E83</f>
        <v>0.173765541565683</v>
      </c>
      <c r="G83" s="142"/>
      <c r="H83" s="142"/>
      <c r="I83" s="142"/>
      <c r="J83" s="139" t="s">
        <v>228</v>
      </c>
      <c r="K83" s="140" t="n">
        <v>155.136</v>
      </c>
      <c r="L83" s="140" t="n">
        <v>200.327</v>
      </c>
      <c r="M83" s="142" t="n">
        <v>0.05</v>
      </c>
      <c r="N83" s="141" t="n">
        <f aca="false">K83/L83*M83</f>
        <v>0.038720691669121</v>
      </c>
      <c r="O83" s="141"/>
      <c r="P83" s="141"/>
      <c r="Q83" s="142"/>
      <c r="R83" s="139" t="s">
        <v>228</v>
      </c>
      <c r="S83" s="140" t="n">
        <v>3490.196</v>
      </c>
      <c r="T83" s="140" t="n">
        <v>4021.707</v>
      </c>
      <c r="U83" s="142" t="n">
        <v>1.5</v>
      </c>
      <c r="V83" s="141" t="n">
        <f aca="false">S83/T83*U83</f>
        <v>1.30175917837873</v>
      </c>
      <c r="W83" s="141"/>
      <c r="X83" s="142"/>
      <c r="Y83" s="142"/>
      <c r="Z83" s="139" t="s">
        <v>228</v>
      </c>
      <c r="AA83" s="140" t="n">
        <v>1428.896</v>
      </c>
      <c r="AB83" s="140" t="n">
        <v>1134.449</v>
      </c>
      <c r="AC83" s="142" t="n">
        <v>0.5</v>
      </c>
      <c r="AD83" s="141" t="n">
        <f aca="false">AA83/AB83*AC83</f>
        <v>0.629775335867897</v>
      </c>
    </row>
    <row r="84" s="138" customFormat="true" ht="15" hidden="false" customHeight="false" outlineLevel="0" collapsed="false">
      <c r="A84" s="138" t="n">
        <v>2</v>
      </c>
      <c r="B84" s="139" t="s">
        <v>231</v>
      </c>
      <c r="C84" s="140" t="n">
        <v>361.258</v>
      </c>
      <c r="D84" s="140" t="n">
        <v>243.916</v>
      </c>
      <c r="E84" s="138" t="n">
        <v>0.125</v>
      </c>
      <c r="F84" s="141" t="n">
        <f aca="false">C84/D84*E84</f>
        <v>0.185134431525607</v>
      </c>
      <c r="G84" s="142"/>
      <c r="H84" s="142"/>
      <c r="I84" s="142"/>
      <c r="J84" s="139" t="s">
        <v>231</v>
      </c>
      <c r="K84" s="140" t="n">
        <v>152.537</v>
      </c>
      <c r="L84" s="140" t="n">
        <v>193.881</v>
      </c>
      <c r="M84" s="142" t="n">
        <v>0.05</v>
      </c>
      <c r="N84" s="141" t="n">
        <f aca="false">K84/L84*M84</f>
        <v>0.03933778967511</v>
      </c>
      <c r="O84" s="141"/>
      <c r="P84" s="141"/>
      <c r="Q84" s="142"/>
      <c r="R84" s="139" t="s">
        <v>231</v>
      </c>
      <c r="S84" s="140" t="n">
        <v>3379.373</v>
      </c>
      <c r="T84" s="140" t="n">
        <v>3871.764</v>
      </c>
      <c r="U84" s="142" t="n">
        <v>1.5</v>
      </c>
      <c r="V84" s="141" t="n">
        <f aca="false">S84/T84*U84</f>
        <v>1.30923772729949</v>
      </c>
      <c r="W84" s="141"/>
      <c r="X84" s="142"/>
      <c r="Y84" s="142"/>
      <c r="Z84" s="139" t="s">
        <v>231</v>
      </c>
      <c r="AA84" s="140" t="n">
        <v>1375.684</v>
      </c>
      <c r="AB84" s="140" t="n">
        <v>1106.052</v>
      </c>
      <c r="AC84" s="142" t="n">
        <v>0.5</v>
      </c>
      <c r="AD84" s="141" t="n">
        <f aca="false">AA84/AB84*AC84</f>
        <v>0.621889386755776</v>
      </c>
    </row>
    <row r="85" s="138" customFormat="true" ht="15" hidden="false" customHeight="false" outlineLevel="0" collapsed="false">
      <c r="A85" s="138" t="n">
        <v>2</v>
      </c>
      <c r="B85" s="139" t="s">
        <v>234</v>
      </c>
      <c r="C85" s="140" t="n">
        <v>371.759</v>
      </c>
      <c r="D85" s="140" t="n">
        <v>264.697</v>
      </c>
      <c r="E85" s="138" t="n">
        <v>0.125</v>
      </c>
      <c r="F85" s="141" t="n">
        <f aca="false">C85/D85*E85</f>
        <v>0.17555875208257</v>
      </c>
      <c r="G85" s="142"/>
      <c r="H85" s="142"/>
      <c r="I85" s="142"/>
      <c r="J85" s="139" t="s">
        <v>234</v>
      </c>
      <c r="K85" s="140" t="n">
        <v>160.342</v>
      </c>
      <c r="L85" s="140" t="n">
        <v>202.013</v>
      </c>
      <c r="M85" s="142" t="n">
        <v>0.05</v>
      </c>
      <c r="N85" s="141" t="n">
        <f aca="false">K85/L85*M85</f>
        <v>0.0396860598080322</v>
      </c>
      <c r="O85" s="141"/>
      <c r="P85" s="141"/>
      <c r="Q85" s="142"/>
      <c r="R85" s="139" t="s">
        <v>234</v>
      </c>
      <c r="S85" s="140" t="n">
        <v>3402.066</v>
      </c>
      <c r="T85" s="140" t="n">
        <v>3978.668</v>
      </c>
      <c r="U85" s="142" t="n">
        <v>1.5</v>
      </c>
      <c r="V85" s="141" t="n">
        <f aca="false">S85/T85*U85</f>
        <v>1.28261493545076</v>
      </c>
      <c r="W85" s="141"/>
      <c r="X85" s="142"/>
      <c r="Y85" s="142"/>
      <c r="Z85" s="139" t="s">
        <v>234</v>
      </c>
      <c r="AA85" s="140" t="n">
        <v>1436.067</v>
      </c>
      <c r="AB85" s="140" t="n">
        <v>1120.67</v>
      </c>
      <c r="AC85" s="142" t="n">
        <v>0.5</v>
      </c>
      <c r="AD85" s="141" t="n">
        <f aca="false">AA85/AB85*AC85</f>
        <v>0.640718052593538</v>
      </c>
    </row>
    <row r="86" s="138" customFormat="true" ht="15" hidden="false" customHeight="false" outlineLevel="0" collapsed="false">
      <c r="A86" s="138" t="n">
        <v>3</v>
      </c>
      <c r="B86" s="139" t="s">
        <v>220</v>
      </c>
      <c r="C86" s="140" t="n">
        <v>397.883</v>
      </c>
      <c r="D86" s="140" t="n">
        <v>278.812</v>
      </c>
      <c r="E86" s="138" t="n">
        <v>0.125</v>
      </c>
      <c r="F86" s="141" t="n">
        <f aca="false">C86/D86*E86</f>
        <v>0.178383193693241</v>
      </c>
      <c r="G86" s="142"/>
      <c r="H86" s="142"/>
      <c r="I86" s="142"/>
      <c r="J86" s="139" t="s">
        <v>220</v>
      </c>
      <c r="K86" s="140" t="n">
        <v>166.349</v>
      </c>
      <c r="L86" s="140" t="n">
        <v>197.13</v>
      </c>
      <c r="M86" s="142" t="n">
        <v>0.05</v>
      </c>
      <c r="N86" s="141" t="n">
        <f aca="false">K86/L86*M86</f>
        <v>0.0421927154669508</v>
      </c>
      <c r="O86" s="141"/>
      <c r="P86" s="141"/>
      <c r="Q86" s="142"/>
      <c r="R86" s="139" t="s">
        <v>220</v>
      </c>
      <c r="S86" s="140" t="n">
        <v>4044.037</v>
      </c>
      <c r="T86" s="140" t="n">
        <v>4340.559</v>
      </c>
      <c r="U86" s="142" t="n">
        <v>1.5</v>
      </c>
      <c r="V86" s="141" t="n">
        <f aca="false">S86/T86*U86</f>
        <v>1.39752863628855</v>
      </c>
      <c r="W86" s="141"/>
      <c r="X86" s="142"/>
      <c r="Y86" s="142"/>
      <c r="Z86" s="139" t="s">
        <v>220</v>
      </c>
      <c r="AA86" s="140" t="n">
        <v>1473.588</v>
      </c>
      <c r="AB86" s="140" t="n">
        <v>1145.853</v>
      </c>
      <c r="AC86" s="142" t="n">
        <v>0.5</v>
      </c>
      <c r="AD86" s="141" t="n">
        <f aca="false">AA86/AB86*AC86</f>
        <v>0.643009181806043</v>
      </c>
    </row>
    <row r="87" s="138" customFormat="true" ht="15" hidden="false" customHeight="false" outlineLevel="0" collapsed="false">
      <c r="A87" s="138" t="n">
        <v>3</v>
      </c>
      <c r="B87" s="139" t="s">
        <v>223</v>
      </c>
      <c r="C87" s="140" t="n">
        <v>371.247</v>
      </c>
      <c r="D87" s="140" t="n">
        <v>276.508</v>
      </c>
      <c r="E87" s="138" t="n">
        <v>0.125</v>
      </c>
      <c r="F87" s="141" t="n">
        <f aca="false">C87/D87*E87</f>
        <v>0.167828326847686</v>
      </c>
      <c r="G87" s="142"/>
      <c r="H87" s="142"/>
      <c r="I87" s="142"/>
      <c r="J87" s="139" t="s">
        <v>223</v>
      </c>
      <c r="K87" s="140" t="n">
        <v>170.854</v>
      </c>
      <c r="L87" s="140" t="n">
        <v>200.476</v>
      </c>
      <c r="M87" s="142" t="n">
        <v>0.05</v>
      </c>
      <c r="N87" s="141" t="n">
        <f aca="false">K87/L87*M87</f>
        <v>0.0426120832418843</v>
      </c>
      <c r="O87" s="141"/>
      <c r="P87" s="141"/>
      <c r="Q87" s="142"/>
      <c r="R87" s="139" t="s">
        <v>223</v>
      </c>
      <c r="S87" s="140" t="n">
        <v>3550.006</v>
      </c>
      <c r="T87" s="140" t="n">
        <v>4031.722</v>
      </c>
      <c r="U87" s="142" t="n">
        <v>1.5</v>
      </c>
      <c r="V87" s="141" t="n">
        <f aca="false">S87/T87*U87</f>
        <v>1.3207778214867</v>
      </c>
      <c r="W87" s="141"/>
      <c r="X87" s="142"/>
      <c r="Y87" s="142"/>
      <c r="Z87" s="139" t="s">
        <v>223</v>
      </c>
      <c r="AA87" s="140" t="n">
        <v>1430.566</v>
      </c>
      <c r="AB87" s="140" t="n">
        <v>1139.014</v>
      </c>
      <c r="AC87" s="142" t="n">
        <v>0.5</v>
      </c>
      <c r="AD87" s="141" t="n">
        <f aca="false">AA87/AB87*AC87</f>
        <v>0.62798437947207</v>
      </c>
    </row>
    <row r="88" s="138" customFormat="true" ht="15" hidden="false" customHeight="false" outlineLevel="0" collapsed="false">
      <c r="A88" s="138" t="n">
        <v>3</v>
      </c>
      <c r="B88" s="139" t="s">
        <v>226</v>
      </c>
      <c r="C88" s="140" t="n">
        <v>354.19</v>
      </c>
      <c r="D88" s="140" t="n">
        <v>249.105</v>
      </c>
      <c r="E88" s="138" t="n">
        <v>0.125</v>
      </c>
      <c r="F88" s="141" t="n">
        <f aca="false">C88/D88*E88</f>
        <v>0.177731277975151</v>
      </c>
      <c r="G88" s="142"/>
      <c r="H88" s="142"/>
      <c r="I88" s="142"/>
      <c r="J88" s="139" t="s">
        <v>226</v>
      </c>
      <c r="K88" s="140" t="n">
        <v>178.857</v>
      </c>
      <c r="L88" s="140" t="n">
        <v>198.092</v>
      </c>
      <c r="M88" s="142" t="n">
        <v>0.05</v>
      </c>
      <c r="N88" s="141" t="n">
        <f aca="false">K88/L88*M88</f>
        <v>0.0451449326575531</v>
      </c>
      <c r="O88" s="141"/>
      <c r="P88" s="141"/>
      <c r="Q88" s="142"/>
      <c r="R88" s="139" t="s">
        <v>226</v>
      </c>
      <c r="S88" s="140" t="n">
        <v>3372.5</v>
      </c>
      <c r="T88" s="140" t="n">
        <v>3711.223</v>
      </c>
      <c r="U88" s="142" t="n">
        <v>1.5</v>
      </c>
      <c r="V88" s="141" t="n">
        <f aca="false">S88/T88*U88</f>
        <v>1.36309513063483</v>
      </c>
      <c r="W88" s="141"/>
      <c r="X88" s="142"/>
      <c r="Y88" s="142"/>
      <c r="Z88" s="139" t="s">
        <v>226</v>
      </c>
      <c r="AA88" s="140" t="n">
        <v>1338.693</v>
      </c>
      <c r="AB88" s="140" t="n">
        <v>1009.073</v>
      </c>
      <c r="AC88" s="142" t="n">
        <v>0.5</v>
      </c>
      <c r="AD88" s="141" t="n">
        <f aca="false">AA88/AB88*AC88</f>
        <v>0.663328123931569</v>
      </c>
    </row>
    <row r="89" s="138" customFormat="true" ht="15" hidden="false" customHeight="false" outlineLevel="0" collapsed="false">
      <c r="A89" s="138" t="n">
        <v>3</v>
      </c>
      <c r="B89" s="139" t="s">
        <v>229</v>
      </c>
      <c r="C89" s="140" t="n">
        <v>371.169</v>
      </c>
      <c r="D89" s="140" t="n">
        <v>274.087</v>
      </c>
      <c r="E89" s="138" t="n">
        <v>0.125</v>
      </c>
      <c r="F89" s="141" t="n">
        <f aca="false">C89/D89*E89</f>
        <v>0.169275175400512</v>
      </c>
      <c r="G89" s="142"/>
      <c r="H89" s="142"/>
      <c r="I89" s="142"/>
      <c r="J89" s="139" t="s">
        <v>229</v>
      </c>
      <c r="K89" s="140" t="n">
        <v>168.222</v>
      </c>
      <c r="L89" s="140" t="n">
        <v>211.61</v>
      </c>
      <c r="M89" s="142" t="n">
        <v>0.05</v>
      </c>
      <c r="N89" s="141" t="n">
        <f aca="false">K89/L89*M89</f>
        <v>0.0397481215443505</v>
      </c>
      <c r="O89" s="141"/>
      <c r="P89" s="141"/>
      <c r="Q89" s="142"/>
      <c r="R89" s="139" t="s">
        <v>229</v>
      </c>
      <c r="S89" s="140" t="n">
        <v>3493.887</v>
      </c>
      <c r="T89" s="140" t="n">
        <v>3996.276</v>
      </c>
      <c r="U89" s="142" t="n">
        <v>1.5</v>
      </c>
      <c r="V89" s="141" t="n">
        <f aca="false">S89/T89*U89</f>
        <v>1.31142856499401</v>
      </c>
      <c r="W89" s="141"/>
      <c r="X89" s="142"/>
      <c r="Y89" s="142"/>
      <c r="Z89" s="139" t="s">
        <v>229</v>
      </c>
      <c r="AA89" s="140" t="n">
        <v>1440.995</v>
      </c>
      <c r="AB89" s="140" t="n">
        <v>1158.014</v>
      </c>
      <c r="AC89" s="142" t="n">
        <v>0.5</v>
      </c>
      <c r="AD89" s="141" t="n">
        <f aca="false">AA89/AB89*AC89</f>
        <v>0.622183755982225</v>
      </c>
    </row>
    <row r="90" s="138" customFormat="true" ht="15" hidden="false" customHeight="false" outlineLevel="0" collapsed="false">
      <c r="A90" s="138" t="n">
        <v>3</v>
      </c>
      <c r="B90" s="139" t="s">
        <v>232</v>
      </c>
      <c r="C90" s="140" t="n">
        <v>348.089</v>
      </c>
      <c r="D90" s="140" t="n">
        <v>255.298</v>
      </c>
      <c r="E90" s="138" t="n">
        <v>0.125</v>
      </c>
      <c r="F90" s="141" t="n">
        <f aca="false">C90/D90*E90</f>
        <v>0.170432690424524</v>
      </c>
      <c r="G90" s="142"/>
      <c r="H90" s="142"/>
      <c r="I90" s="142"/>
      <c r="J90" s="139" t="s">
        <v>232</v>
      </c>
      <c r="K90" s="140" t="n">
        <v>146.714</v>
      </c>
      <c r="L90" s="140" t="n">
        <v>192.417</v>
      </c>
      <c r="M90" s="142" t="n">
        <v>0.05</v>
      </c>
      <c r="N90" s="141" t="n">
        <f aca="false">K90/L90*M90</f>
        <v>0.0381239703352614</v>
      </c>
      <c r="O90" s="141"/>
      <c r="P90" s="141"/>
      <c r="Q90" s="142"/>
      <c r="R90" s="139" t="s">
        <v>232</v>
      </c>
      <c r="S90" s="140" t="n">
        <v>3303.345</v>
      </c>
      <c r="T90" s="140" t="n">
        <v>3728.307</v>
      </c>
      <c r="U90" s="142" t="n">
        <v>1.5</v>
      </c>
      <c r="V90" s="141" t="n">
        <f aca="false">S90/T90*U90</f>
        <v>1.32902615047527</v>
      </c>
      <c r="W90" s="141"/>
      <c r="X90" s="142"/>
      <c r="Y90" s="142"/>
      <c r="Z90" s="139" t="s">
        <v>232</v>
      </c>
      <c r="AA90" s="140" t="n">
        <v>1366.143</v>
      </c>
      <c r="AB90" s="140" t="n">
        <v>1147.998</v>
      </c>
      <c r="AC90" s="142" t="n">
        <v>0.5</v>
      </c>
      <c r="AD90" s="141" t="n">
        <f aca="false">AA90/AB90*AC90</f>
        <v>0.595011054026227</v>
      </c>
    </row>
    <row r="91" s="138" customFormat="true" ht="15" hidden="false" customHeight="false" outlineLevel="0" collapsed="false">
      <c r="A91" s="138" t="n">
        <v>3</v>
      </c>
      <c r="B91" s="139" t="s">
        <v>235</v>
      </c>
      <c r="C91" s="140" t="n">
        <v>382.328</v>
      </c>
      <c r="D91" s="140" t="n">
        <v>267.523</v>
      </c>
      <c r="E91" s="138" t="n">
        <v>0.125</v>
      </c>
      <c r="F91" s="141" t="n">
        <f aca="false">C91/D91*E91</f>
        <v>0.178642584002123</v>
      </c>
      <c r="G91" s="142"/>
      <c r="H91" s="142"/>
      <c r="I91" s="142"/>
      <c r="J91" s="139" t="s">
        <v>235</v>
      </c>
      <c r="K91" s="140" t="n">
        <v>164.505</v>
      </c>
      <c r="L91" s="140" t="n">
        <v>210.175</v>
      </c>
      <c r="M91" s="142" t="n">
        <v>0.05</v>
      </c>
      <c r="N91" s="141" t="n">
        <f aca="false">K91/L91*M91</f>
        <v>0.0391352444391578</v>
      </c>
      <c r="O91" s="141"/>
      <c r="P91" s="141"/>
      <c r="Q91" s="142"/>
      <c r="R91" s="139" t="s">
        <v>235</v>
      </c>
      <c r="S91" s="140" t="n">
        <v>3511.103</v>
      </c>
      <c r="T91" s="140" t="n">
        <v>4034.914</v>
      </c>
      <c r="U91" s="142" t="n">
        <v>1.5</v>
      </c>
      <c r="V91" s="141" t="n">
        <f aca="false">S91/T91*U91</f>
        <v>1.30527057082258</v>
      </c>
      <c r="W91" s="141"/>
      <c r="X91" s="142"/>
      <c r="Y91" s="142"/>
      <c r="Z91" s="139" t="s">
        <v>235</v>
      </c>
      <c r="AA91" s="140" t="n">
        <v>1366.908</v>
      </c>
      <c r="AB91" s="140" t="n">
        <v>1115.678</v>
      </c>
      <c r="AC91" s="142" t="n">
        <v>0.5</v>
      </c>
      <c r="AD91" s="141" t="n">
        <f aca="false">AA91/AB91*AC91</f>
        <v>0.612590729583267</v>
      </c>
    </row>
    <row r="92" customFormat="false" ht="15" hidden="false" customHeight="false" outlineLevel="0" collapsed="false">
      <c r="B92" s="135" t="s">
        <v>571</v>
      </c>
      <c r="C92" s="137" t="n">
        <f aca="false">AVERAGE(C74:C91)</f>
        <v>366.151555555555</v>
      </c>
      <c r="D92" s="137" t="n">
        <f aca="false">AVERAGE(D74:D91)</f>
        <v>264.572388888889</v>
      </c>
      <c r="F92" s="137" t="n">
        <f aca="false">AVERAGE(F74:F91)</f>
        <v>0.173060147354988</v>
      </c>
      <c r="G92" s="134"/>
      <c r="H92" s="134"/>
      <c r="I92" s="134"/>
      <c r="J92" s="135" t="s">
        <v>571</v>
      </c>
      <c r="K92" s="137" t="n">
        <f aca="false">AVERAGE(K74:K91)</f>
        <v>161.015666666667</v>
      </c>
      <c r="L92" s="137" t="n">
        <f aca="false">AVERAGE(L74:L91)</f>
        <v>200.361555555556</v>
      </c>
      <c r="N92" s="137" t="n">
        <f aca="false">AVERAGE(N74:N91)</f>
        <v>0.0401784761304649</v>
      </c>
      <c r="O92" s="137"/>
      <c r="P92" s="137"/>
      <c r="Q92" s="134"/>
      <c r="R92" s="135" t="s">
        <v>571</v>
      </c>
      <c r="S92" s="137" t="n">
        <f aca="false">AVERAGE(S74:S91)</f>
        <v>3529.90683333333</v>
      </c>
      <c r="T92" s="137" t="n">
        <f aca="false">AVERAGE(T74:T91)</f>
        <v>3969.08583333333</v>
      </c>
      <c r="V92" s="137" t="n">
        <f aca="false">AVERAGE(V74:V91)</f>
        <v>1.33319173884029</v>
      </c>
      <c r="W92" s="137"/>
      <c r="X92" s="134"/>
      <c r="Y92" s="134"/>
      <c r="Z92" s="135" t="s">
        <v>571</v>
      </c>
      <c r="AA92" s="137" t="n">
        <f aca="false">AVERAGE(AA74:AA91)</f>
        <v>1409.97116666667</v>
      </c>
      <c r="AB92" s="137" t="n">
        <f aca="false">AVERAGE(AB74:AB91)</f>
        <v>1130.37266666667</v>
      </c>
      <c r="AD92" s="137" t="n">
        <f aca="false">AVERAGE(AD74:AD91)</f>
        <v>0.623976027565789</v>
      </c>
    </row>
    <row r="93" customFormat="false" ht="15" hidden="false" customHeight="false" outlineLevel="0" collapsed="false">
      <c r="B93" s="135" t="s">
        <v>572</v>
      </c>
      <c r="C93" s="137" t="n">
        <f aca="false">_xlfn.STDEV.P(C74:C91)</f>
        <v>17.4277491892232</v>
      </c>
      <c r="D93" s="137" t="n">
        <f aca="false">_xlfn.STDEV.P(D74:D91)</f>
        <v>12.1670492457607</v>
      </c>
      <c r="F93" s="137" t="n">
        <f aca="false">_xlfn.STDEV.P(F74:F91)</f>
        <v>0.00522769139646398</v>
      </c>
      <c r="G93" s="134"/>
      <c r="H93" s="134"/>
      <c r="I93" s="134"/>
      <c r="J93" s="135" t="s">
        <v>572</v>
      </c>
      <c r="K93" s="137" t="n">
        <f aca="false">_xlfn.STDEV.P(K74:K91)</f>
        <v>11.6640063585945</v>
      </c>
      <c r="L93" s="137" t="n">
        <f aca="false">_xlfn.STDEV.P(L74:L91)</f>
        <v>7.23386412201684</v>
      </c>
      <c r="N93" s="137" t="n">
        <f aca="false">_xlfn.STDEV.P(N74:N91)</f>
        <v>0.00251414628719065</v>
      </c>
      <c r="O93" s="137"/>
      <c r="P93" s="137"/>
      <c r="Q93" s="134"/>
      <c r="R93" s="135" t="s">
        <v>572</v>
      </c>
      <c r="S93" s="137" t="n">
        <f aca="false">_xlfn.STDEV.P(S74:S91)</f>
        <v>225.771380813091</v>
      </c>
      <c r="T93" s="137" t="n">
        <f aca="false">_xlfn.STDEV.P(T74:T91)</f>
        <v>172.489996630803</v>
      </c>
      <c r="V93" s="137" t="n">
        <f aca="false">_xlfn.STDEV.P(V74:V91)</f>
        <v>0.038273072116436</v>
      </c>
      <c r="W93" s="137"/>
      <c r="X93" s="134"/>
      <c r="Y93" s="134"/>
      <c r="Z93" s="135" t="s">
        <v>572</v>
      </c>
      <c r="AA93" s="137" t="n">
        <f aca="false">_xlfn.STDEV.P(AA74:AA91)</f>
        <v>66.0349433399974</v>
      </c>
      <c r="AB93" s="137" t="n">
        <f aca="false">_xlfn.STDEV.P(AB74:AB91)</f>
        <v>51.7659306118523</v>
      </c>
      <c r="AD93" s="137" t="n">
        <f aca="false">_xlfn.STDEV.P(AD74:AD91)</f>
        <v>0.0203225192791186</v>
      </c>
    </row>
    <row r="94" customFormat="false" ht="15" hidden="false" customHeight="false" outlineLevel="0" collapsed="false">
      <c r="B94" s="135" t="s">
        <v>573</v>
      </c>
      <c r="C94" s="134" t="n">
        <f aca="false">100*_xlfn.STDEV.P(C74:C91)/AVERAGE(C74:C91)</f>
        <v>4.75970917637653</v>
      </c>
      <c r="D94" s="134" t="n">
        <f aca="false">100*_xlfn.STDEV.P(D74:D91)/AVERAGE(D74:D91)</f>
        <v>4.59876002059701</v>
      </c>
      <c r="F94" s="134" t="n">
        <f aca="false">100*_xlfn.STDEV.P(F74:F91)/AVERAGE(F74:F91)</f>
        <v>3.0207367070714</v>
      </c>
      <c r="G94" s="134"/>
      <c r="H94" s="134"/>
      <c r="I94" s="134"/>
      <c r="J94" s="135" t="s">
        <v>573</v>
      </c>
      <c r="K94" s="134" t="n">
        <f aca="false">100*_xlfn.STDEV.P(K74:K91)/AVERAGE(K74:K91)</f>
        <v>7.24401954173891</v>
      </c>
      <c r="L94" s="134" t="n">
        <f aca="false">100*_xlfn.STDEV.P(L74:L91)/AVERAGE(L74:L91)</f>
        <v>3.61040525062756</v>
      </c>
      <c r="N94" s="134" t="n">
        <f aca="false">100*_xlfn.STDEV.P(N74:N91)/AVERAGE(N74:N91)</f>
        <v>6.25744560103991</v>
      </c>
      <c r="O94" s="134"/>
      <c r="P94" s="134"/>
      <c r="Q94" s="134"/>
      <c r="R94" s="135" t="s">
        <v>573</v>
      </c>
      <c r="S94" s="134" t="n">
        <f aca="false">100*_xlfn.STDEV.P(S74:S91)/AVERAGE(S74:S91)</f>
        <v>6.39595863214024</v>
      </c>
      <c r="T94" s="134" t="n">
        <f aca="false">100*_xlfn.STDEV.P(T74:T91)/AVERAGE(T74:T91)</f>
        <v>4.34583689730746</v>
      </c>
      <c r="V94" s="134" t="n">
        <f aca="false">100*_xlfn.STDEV.P(V74:V91)/AVERAGE(V74:V91)</f>
        <v>2.87078527427186</v>
      </c>
      <c r="W94" s="134"/>
      <c r="X94" s="134"/>
      <c r="Y94" s="134"/>
      <c r="Z94" s="135" t="s">
        <v>573</v>
      </c>
      <c r="AA94" s="134" t="n">
        <f aca="false">100*_xlfn.STDEV.P(AA74:AA91)/AVERAGE(AA74:AA91)</f>
        <v>4.68342508706129</v>
      </c>
      <c r="AB94" s="134" t="n">
        <f aca="false">100*_xlfn.STDEV.P(AB74:AB91)/AVERAGE(AB74:AB91)</f>
        <v>4.57954550197183</v>
      </c>
      <c r="AD94" s="134" t="n">
        <f aca="false">100*_xlfn.STDEV.P(AD74:AD91)/AVERAGE(AD74:AD91)</f>
        <v>3.25693911004873</v>
      </c>
    </row>
    <row r="95" customFormat="false" ht="15" hidden="false" customHeight="false" outlineLevel="0" collapsed="false">
      <c r="B95" s="135"/>
      <c r="C95" s="134"/>
      <c r="D95" s="134"/>
      <c r="F95" s="134"/>
      <c r="G95" s="134"/>
      <c r="H95" s="134"/>
      <c r="I95" s="134"/>
      <c r="J95" s="135"/>
      <c r="K95" s="134"/>
      <c r="L95" s="134"/>
      <c r="M95" s="134"/>
      <c r="N95" s="134"/>
      <c r="O95" s="134"/>
      <c r="P95" s="134"/>
      <c r="Q95" s="134"/>
      <c r="R95" s="135"/>
      <c r="S95" s="134"/>
      <c r="T95" s="134"/>
      <c r="U95" s="134"/>
      <c r="V95" s="134"/>
      <c r="W95" s="134"/>
      <c r="X95" s="134"/>
      <c r="Y95" s="134"/>
      <c r="Z95" s="135"/>
      <c r="AA95" s="134"/>
      <c r="AB95" s="134"/>
      <c r="AC95" s="134"/>
    </row>
    <row r="96" s="131" customFormat="true" ht="15" hidden="false" customHeight="false" outlineLevel="0" collapsed="false">
      <c r="C96" s="134"/>
      <c r="D96" s="134"/>
      <c r="F96" s="134"/>
      <c r="G96" s="134"/>
      <c r="H96" s="134"/>
      <c r="I96" s="134"/>
      <c r="J96" s="135"/>
      <c r="K96" s="134"/>
      <c r="L96" s="134"/>
      <c r="M96" s="134"/>
      <c r="N96" s="134"/>
      <c r="O96" s="134"/>
      <c r="P96" s="134"/>
      <c r="Q96" s="134"/>
      <c r="R96" s="135"/>
      <c r="S96" s="134"/>
      <c r="T96" s="134"/>
      <c r="U96" s="134"/>
      <c r="V96" s="134"/>
      <c r="W96" s="134"/>
      <c r="X96" s="134"/>
      <c r="Y96" s="134"/>
      <c r="Z96" s="135"/>
      <c r="AA96" s="134"/>
      <c r="AB96" s="134"/>
      <c r="AC96" s="134"/>
    </row>
    <row r="97" customFormat="false" ht="15" hidden="false" customHeight="true" outlineLevel="0" collapsed="false">
      <c r="B97" s="133"/>
      <c r="C97" s="134" t="s">
        <v>58</v>
      </c>
      <c r="D97" s="134" t="s">
        <v>563</v>
      </c>
      <c r="E97" s="134" t="s">
        <v>563</v>
      </c>
      <c r="F97" s="134" t="s">
        <v>58</v>
      </c>
      <c r="G97" s="134"/>
      <c r="H97" s="134"/>
      <c r="I97" s="134"/>
      <c r="J97" s="133"/>
      <c r="K97" s="134" t="s">
        <v>60</v>
      </c>
      <c r="L97" s="134" t="s">
        <v>566</v>
      </c>
      <c r="M97" s="134" t="s">
        <v>566</v>
      </c>
      <c r="N97" s="134" t="s">
        <v>60</v>
      </c>
      <c r="O97" s="134"/>
      <c r="P97" s="134"/>
      <c r="Q97" s="134"/>
      <c r="R97" s="133"/>
      <c r="S97" s="134" t="s">
        <v>61</v>
      </c>
      <c r="T97" s="134" t="s">
        <v>567</v>
      </c>
      <c r="U97" s="134" t="s">
        <v>567</v>
      </c>
      <c r="V97" s="134" t="s">
        <v>61</v>
      </c>
      <c r="W97" s="134"/>
      <c r="X97" s="134"/>
      <c r="Y97" s="134"/>
      <c r="Z97" s="133"/>
      <c r="AA97" s="134" t="s">
        <v>63</v>
      </c>
      <c r="AB97" s="134" t="s">
        <v>568</v>
      </c>
      <c r="AC97" s="134" t="s">
        <v>568</v>
      </c>
      <c r="AD97" s="134" t="s">
        <v>63</v>
      </c>
    </row>
    <row r="98" customFormat="false" ht="15" hidden="false" customHeight="true" outlineLevel="0" collapsed="false">
      <c r="B98" s="143" t="s">
        <v>574</v>
      </c>
      <c r="C98" s="134" t="s">
        <v>569</v>
      </c>
      <c r="D98" s="134" t="s">
        <v>569</v>
      </c>
      <c r="E98" s="134" t="s">
        <v>570</v>
      </c>
      <c r="F98" s="134" t="s">
        <v>570</v>
      </c>
      <c r="G98" s="134"/>
      <c r="H98" s="134"/>
      <c r="I98" s="134"/>
      <c r="J98" s="143" t="s">
        <v>574</v>
      </c>
      <c r="K98" s="134" t="s">
        <v>569</v>
      </c>
      <c r="L98" s="134" t="s">
        <v>569</v>
      </c>
      <c r="M98" s="134" t="s">
        <v>570</v>
      </c>
      <c r="N98" s="134" t="s">
        <v>570</v>
      </c>
      <c r="O98" s="134"/>
      <c r="P98" s="134"/>
      <c r="Q98" s="134"/>
      <c r="R98" s="143" t="s">
        <v>574</v>
      </c>
      <c r="S98" s="134" t="s">
        <v>569</v>
      </c>
      <c r="T98" s="134" t="s">
        <v>569</v>
      </c>
      <c r="U98" s="134" t="s">
        <v>570</v>
      </c>
      <c r="V98" s="134" t="s">
        <v>570</v>
      </c>
      <c r="W98" s="134"/>
      <c r="X98" s="134"/>
      <c r="Y98" s="134"/>
      <c r="Z98" s="143" t="s">
        <v>574</v>
      </c>
      <c r="AA98" s="134" t="s">
        <v>569</v>
      </c>
      <c r="AB98" s="134" t="s">
        <v>569</v>
      </c>
      <c r="AC98" s="134" t="s">
        <v>570</v>
      </c>
      <c r="AD98" s="134" t="s">
        <v>570</v>
      </c>
    </row>
    <row r="99" customFormat="false" ht="15" hidden="false" customHeight="false" outlineLevel="0" collapsed="false">
      <c r="A99" s="131" t="n">
        <v>1</v>
      </c>
      <c r="B99" s="135" t="s">
        <v>575</v>
      </c>
      <c r="C99" s="136" t="n">
        <v>245.759</v>
      </c>
      <c r="D99" s="136" t="n">
        <v>173.895</v>
      </c>
      <c r="E99" s="131" t="n">
        <v>0.125</v>
      </c>
      <c r="F99" s="137" t="n">
        <f aca="false">C99/D99*E99</f>
        <v>0.176657609476983</v>
      </c>
      <c r="G99" s="134"/>
      <c r="H99" s="134"/>
      <c r="I99" s="134"/>
      <c r="J99" s="135" t="s">
        <v>218</v>
      </c>
      <c r="K99" s="136" t="n">
        <v>101.302</v>
      </c>
      <c r="L99" s="136" t="n">
        <v>117.773</v>
      </c>
      <c r="M99" s="134" t="n">
        <v>0.05</v>
      </c>
      <c r="N99" s="137" t="n">
        <f aca="false">K99/L99*M99</f>
        <v>0.0430073106739236</v>
      </c>
      <c r="O99" s="137"/>
      <c r="P99" s="137"/>
      <c r="Q99" s="134"/>
      <c r="R99" s="135" t="s">
        <v>218</v>
      </c>
      <c r="S99" s="136" t="n">
        <v>2458.644</v>
      </c>
      <c r="T99" s="136" t="n">
        <v>2574.827</v>
      </c>
      <c r="U99" s="134" t="n">
        <v>1.5</v>
      </c>
      <c r="V99" s="137" t="n">
        <f aca="false">S99/T99*U99</f>
        <v>1.43231603521324</v>
      </c>
      <c r="W99" s="137"/>
      <c r="X99" s="134"/>
      <c r="Y99" s="134"/>
      <c r="Z99" s="135" t="s">
        <v>218</v>
      </c>
      <c r="AA99" s="136" t="n">
        <v>918.944</v>
      </c>
      <c r="AB99" s="136" t="n">
        <v>701.981</v>
      </c>
      <c r="AC99" s="134" t="n">
        <v>0.5</v>
      </c>
      <c r="AD99" s="137" t="n">
        <f aca="false">AA99/AB99*AC99</f>
        <v>0.654536233886672</v>
      </c>
    </row>
    <row r="100" customFormat="false" ht="15" hidden="false" customHeight="false" outlineLevel="0" collapsed="false">
      <c r="A100" s="131" t="n">
        <v>1</v>
      </c>
      <c r="B100" s="135" t="s">
        <v>576</v>
      </c>
      <c r="C100" s="136" t="n">
        <v>234.576</v>
      </c>
      <c r="D100" s="136" t="n">
        <v>161.291</v>
      </c>
      <c r="E100" s="131" t="n">
        <v>0.125</v>
      </c>
      <c r="F100" s="137" t="n">
        <f aca="false">C100/D100*E100</f>
        <v>0.181795636458327</v>
      </c>
      <c r="G100" s="134"/>
      <c r="H100" s="134"/>
      <c r="I100" s="134"/>
      <c r="J100" s="135" t="s">
        <v>221</v>
      </c>
      <c r="K100" s="136" t="n">
        <v>94.144</v>
      </c>
      <c r="L100" s="136" t="n">
        <v>122.532</v>
      </c>
      <c r="M100" s="134" t="n">
        <v>0.05</v>
      </c>
      <c r="N100" s="137" t="n">
        <f aca="false">K100/L100*M100</f>
        <v>0.038416087226194</v>
      </c>
      <c r="O100" s="137"/>
      <c r="P100" s="137"/>
      <c r="Q100" s="134"/>
      <c r="R100" s="135" t="s">
        <v>221</v>
      </c>
      <c r="S100" s="136" t="n">
        <v>2419.039</v>
      </c>
      <c r="T100" s="136" t="n">
        <v>2718.946</v>
      </c>
      <c r="U100" s="134" t="n">
        <v>1.5</v>
      </c>
      <c r="V100" s="137" t="n">
        <f aca="false">S100/T100*U100</f>
        <v>1.3345459968679</v>
      </c>
      <c r="W100" s="137"/>
      <c r="X100" s="134"/>
      <c r="Y100" s="134"/>
      <c r="Z100" s="135" t="s">
        <v>221</v>
      </c>
      <c r="AA100" s="136" t="n">
        <v>876.916</v>
      </c>
      <c r="AB100" s="136" t="n">
        <v>705.338</v>
      </c>
      <c r="AC100" s="134" t="n">
        <v>0.5</v>
      </c>
      <c r="AD100" s="137" t="n">
        <f aca="false">AA100/AB100*AC100</f>
        <v>0.621628212289711</v>
      </c>
    </row>
    <row r="101" customFormat="false" ht="15" hidden="false" customHeight="false" outlineLevel="0" collapsed="false">
      <c r="A101" s="131" t="n">
        <v>1</v>
      </c>
      <c r="B101" s="135" t="s">
        <v>577</v>
      </c>
      <c r="C101" s="136" t="n">
        <v>233.013</v>
      </c>
      <c r="D101" s="136" t="n">
        <v>158.95</v>
      </c>
      <c r="E101" s="131" t="n">
        <v>0.125</v>
      </c>
      <c r="F101" s="137" t="n">
        <f aca="false">C101/D101*E101</f>
        <v>0.183243944636678</v>
      </c>
      <c r="G101" s="134"/>
      <c r="H101" s="134"/>
      <c r="I101" s="134"/>
      <c r="J101" s="135" t="s">
        <v>224</v>
      </c>
      <c r="K101" s="136" t="n">
        <v>89.718</v>
      </c>
      <c r="L101" s="136" t="n">
        <v>131.448</v>
      </c>
      <c r="M101" s="134" t="n">
        <v>0.05</v>
      </c>
      <c r="N101" s="137" t="n">
        <f aca="false">K101/L101*M101</f>
        <v>0.03412680299434</v>
      </c>
      <c r="O101" s="137"/>
      <c r="P101" s="137"/>
      <c r="Q101" s="134"/>
      <c r="R101" s="135" t="s">
        <v>224</v>
      </c>
      <c r="S101" s="136" t="n">
        <v>2320.74</v>
      </c>
      <c r="T101" s="136" t="n">
        <v>2740.506</v>
      </c>
      <c r="U101" s="134" t="n">
        <v>1.5</v>
      </c>
      <c r="V101" s="137" t="n">
        <f aca="false">S101/T101*U101</f>
        <v>1.27024352437105</v>
      </c>
      <c r="W101" s="137"/>
      <c r="X101" s="134"/>
      <c r="Y101" s="134"/>
      <c r="Z101" s="135" t="s">
        <v>224</v>
      </c>
      <c r="AA101" s="136" t="n">
        <v>863.716</v>
      </c>
      <c r="AB101" s="136" t="n">
        <v>714.646</v>
      </c>
      <c r="AC101" s="134" t="n">
        <v>0.5</v>
      </c>
      <c r="AD101" s="137" t="n">
        <f aca="false">AA101/AB101*AC101</f>
        <v>0.604296392899422</v>
      </c>
    </row>
    <row r="102" customFormat="false" ht="15" hidden="false" customHeight="false" outlineLevel="0" collapsed="false">
      <c r="A102" s="131" t="n">
        <v>1</v>
      </c>
      <c r="B102" s="135" t="s">
        <v>578</v>
      </c>
      <c r="C102" s="136" t="n">
        <v>218.379</v>
      </c>
      <c r="D102" s="136" t="n">
        <v>159.453</v>
      </c>
      <c r="E102" s="131" t="n">
        <v>0.125</v>
      </c>
      <c r="F102" s="137" t="n">
        <f aca="false">C102/D102*E102</f>
        <v>0.171193862768339</v>
      </c>
      <c r="G102" s="134"/>
      <c r="H102" s="134"/>
      <c r="I102" s="134"/>
      <c r="J102" s="135" t="s">
        <v>227</v>
      </c>
      <c r="K102" s="136" t="n">
        <v>97.272</v>
      </c>
      <c r="L102" s="136" t="n">
        <v>125.745</v>
      </c>
      <c r="M102" s="134" t="n">
        <v>0.05</v>
      </c>
      <c r="N102" s="137" t="n">
        <f aca="false">K102/L102*M102</f>
        <v>0.0386782774663008</v>
      </c>
      <c r="O102" s="137"/>
      <c r="P102" s="137"/>
      <c r="Q102" s="134"/>
      <c r="R102" s="135" t="s">
        <v>227</v>
      </c>
      <c r="S102" s="136" t="n">
        <v>2228.766</v>
      </c>
      <c r="T102" s="136" t="n">
        <v>2629.683</v>
      </c>
      <c r="U102" s="134" t="n">
        <v>1.5</v>
      </c>
      <c r="V102" s="137" t="n">
        <f aca="false">S102/T102*U102</f>
        <v>1.27131254983966</v>
      </c>
      <c r="W102" s="137"/>
      <c r="X102" s="134"/>
      <c r="Y102" s="134"/>
      <c r="Z102" s="135" t="s">
        <v>227</v>
      </c>
      <c r="AA102" s="136" t="n">
        <v>881.89</v>
      </c>
      <c r="AB102" s="136" t="n">
        <v>738.154</v>
      </c>
      <c r="AC102" s="134" t="n">
        <v>0.5</v>
      </c>
      <c r="AD102" s="137" t="n">
        <f aca="false">AA102/AB102*AC102</f>
        <v>0.597361797131764</v>
      </c>
    </row>
    <row r="103" customFormat="false" ht="15" hidden="false" customHeight="false" outlineLevel="0" collapsed="false">
      <c r="A103" s="131" t="n">
        <v>1</v>
      </c>
      <c r="B103" s="135" t="s">
        <v>579</v>
      </c>
      <c r="C103" s="136" t="n">
        <v>225.77</v>
      </c>
      <c r="D103" s="136" t="n">
        <v>158.645</v>
      </c>
      <c r="E103" s="131" t="n">
        <v>0.125</v>
      </c>
      <c r="F103" s="137" t="n">
        <f aca="false">C103/D103*E103</f>
        <v>0.177889312616219</v>
      </c>
      <c r="G103" s="134"/>
      <c r="H103" s="134"/>
      <c r="I103" s="134"/>
      <c r="J103" s="135" t="s">
        <v>230</v>
      </c>
      <c r="K103" s="136" t="n">
        <v>80.048</v>
      </c>
      <c r="L103" s="136" t="n">
        <v>114.689</v>
      </c>
      <c r="M103" s="134" t="n">
        <v>0.05</v>
      </c>
      <c r="N103" s="137" t="n">
        <f aca="false">K103/L103*M103</f>
        <v>0.0348978541970023</v>
      </c>
      <c r="O103" s="137"/>
      <c r="P103" s="137"/>
      <c r="Q103" s="134"/>
      <c r="R103" s="135" t="s">
        <v>230</v>
      </c>
      <c r="S103" s="136" t="n">
        <v>2296.451</v>
      </c>
      <c r="T103" s="136" t="n">
        <v>2570.382</v>
      </c>
      <c r="U103" s="134" t="n">
        <v>1.5</v>
      </c>
      <c r="V103" s="137" t="n">
        <f aca="false">S103/T103*U103</f>
        <v>1.34014185440141</v>
      </c>
      <c r="W103" s="137"/>
      <c r="X103" s="134"/>
      <c r="Y103" s="134"/>
      <c r="Z103" s="135" t="s">
        <v>230</v>
      </c>
      <c r="AA103" s="136" t="n">
        <v>904.577</v>
      </c>
      <c r="AB103" s="136" t="n">
        <v>707.519</v>
      </c>
      <c r="AC103" s="134" t="n">
        <v>0.5</v>
      </c>
      <c r="AD103" s="137" t="n">
        <f aca="false">AA103/AB103*AC103</f>
        <v>0.639259864399401</v>
      </c>
    </row>
    <row r="104" customFormat="false" ht="15" hidden="false" customHeight="false" outlineLevel="0" collapsed="false">
      <c r="A104" s="131" t="n">
        <v>1</v>
      </c>
      <c r="B104" s="135" t="s">
        <v>580</v>
      </c>
      <c r="C104" s="136" t="n">
        <v>225.78</v>
      </c>
      <c r="D104" s="136" t="n">
        <v>161.058</v>
      </c>
      <c r="E104" s="131" t="n">
        <v>0.125</v>
      </c>
      <c r="F104" s="137" t="n">
        <f aca="false">C104/D104*E104</f>
        <v>0.175231904034571</v>
      </c>
      <c r="G104" s="134"/>
      <c r="H104" s="134"/>
      <c r="I104" s="134"/>
      <c r="J104" s="135" t="s">
        <v>233</v>
      </c>
      <c r="K104" s="136" t="n">
        <v>93.401</v>
      </c>
      <c r="L104" s="136" t="n">
        <v>121.259</v>
      </c>
      <c r="M104" s="134" t="n">
        <v>0.05</v>
      </c>
      <c r="N104" s="137" t="n">
        <f aca="false">K104/L104*M104</f>
        <v>0.0385130175904469</v>
      </c>
      <c r="O104" s="137"/>
      <c r="P104" s="137"/>
      <c r="Q104" s="134"/>
      <c r="R104" s="135" t="s">
        <v>233</v>
      </c>
      <c r="S104" s="136" t="n">
        <v>2218.708</v>
      </c>
      <c r="T104" s="136" t="n">
        <v>2607.94</v>
      </c>
      <c r="U104" s="134" t="n">
        <v>1.5</v>
      </c>
      <c r="V104" s="137" t="n">
        <f aca="false">S104/T104*U104</f>
        <v>1.27612675138232</v>
      </c>
      <c r="W104" s="137"/>
      <c r="X104" s="134"/>
      <c r="Y104" s="134"/>
      <c r="Z104" s="135" t="s">
        <v>233</v>
      </c>
      <c r="AA104" s="136" t="n">
        <v>828.405</v>
      </c>
      <c r="AB104" s="136" t="n">
        <v>651.608</v>
      </c>
      <c r="AC104" s="134" t="n">
        <v>0.5</v>
      </c>
      <c r="AD104" s="137" t="n">
        <f aca="false">AA104/AB104*AC104</f>
        <v>0.635662085180047</v>
      </c>
    </row>
    <row r="105" customFormat="false" ht="15" hidden="false" customHeight="false" outlineLevel="0" collapsed="false">
      <c r="A105" s="131" t="n">
        <v>2</v>
      </c>
      <c r="B105" s="135" t="s">
        <v>581</v>
      </c>
      <c r="C105" s="136" t="n">
        <v>254.715</v>
      </c>
      <c r="D105" s="136" t="n">
        <v>169.744</v>
      </c>
      <c r="E105" s="131" t="n">
        <v>0.125</v>
      </c>
      <c r="F105" s="137" t="n">
        <f aca="false">C105/D105*E105</f>
        <v>0.187572903902347</v>
      </c>
      <c r="G105" s="134"/>
      <c r="H105" s="134"/>
      <c r="I105" s="134"/>
      <c r="J105" s="135" t="s">
        <v>219</v>
      </c>
      <c r="K105" s="136" t="n">
        <v>105.173</v>
      </c>
      <c r="L105" s="136" t="n">
        <v>129.868</v>
      </c>
      <c r="M105" s="134" t="n">
        <v>0.05</v>
      </c>
      <c r="N105" s="137" t="n">
        <f aca="false">K105/L105*M105</f>
        <v>0.0404922690732128</v>
      </c>
      <c r="O105" s="137"/>
      <c r="P105" s="137"/>
      <c r="Q105" s="134"/>
      <c r="R105" s="135" t="s">
        <v>219</v>
      </c>
      <c r="S105" s="136" t="n">
        <v>2504.063</v>
      </c>
      <c r="T105" s="136" t="n">
        <v>2770.878</v>
      </c>
      <c r="U105" s="134" t="n">
        <v>1.5</v>
      </c>
      <c r="V105" s="137" t="n">
        <f aca="false">S105/T105*U105</f>
        <v>1.35556112539058</v>
      </c>
      <c r="W105" s="137"/>
      <c r="X105" s="134"/>
      <c r="Y105" s="134"/>
      <c r="Z105" s="135" t="s">
        <v>219</v>
      </c>
      <c r="AA105" s="136" t="n">
        <v>988.233</v>
      </c>
      <c r="AB105" s="136" t="n">
        <v>739.579</v>
      </c>
      <c r="AC105" s="134" t="n">
        <v>0.5</v>
      </c>
      <c r="AD105" s="137" t="n">
        <f aca="false">AA105/AB105*AC105</f>
        <v>0.668105097629868</v>
      </c>
    </row>
    <row r="106" customFormat="false" ht="15" hidden="false" customHeight="false" outlineLevel="0" collapsed="false">
      <c r="A106" s="131" t="n">
        <v>2</v>
      </c>
      <c r="B106" s="135" t="s">
        <v>582</v>
      </c>
      <c r="C106" s="136" t="n">
        <v>222.486</v>
      </c>
      <c r="D106" s="136" t="n">
        <v>160.382</v>
      </c>
      <c r="E106" s="131" t="n">
        <v>0.125</v>
      </c>
      <c r="F106" s="137" t="n">
        <f aca="false">C106/D106*E106</f>
        <v>0.173403187390106</v>
      </c>
      <c r="G106" s="134"/>
      <c r="H106" s="134"/>
      <c r="I106" s="134"/>
      <c r="J106" s="135" t="s">
        <v>222</v>
      </c>
      <c r="K106" s="136" t="n">
        <v>97.261</v>
      </c>
      <c r="L106" s="136" t="n">
        <v>125.82</v>
      </c>
      <c r="M106" s="134" t="n">
        <v>0.05</v>
      </c>
      <c r="N106" s="137" t="n">
        <f aca="false">K106/L106*M106</f>
        <v>0.0386508504212367</v>
      </c>
      <c r="O106" s="137"/>
      <c r="P106" s="137"/>
      <c r="Q106" s="134"/>
      <c r="R106" s="135" t="s">
        <v>222</v>
      </c>
      <c r="S106" s="136" t="n">
        <v>2422.53</v>
      </c>
      <c r="T106" s="136" t="n">
        <v>2778.071</v>
      </c>
      <c r="U106" s="134" t="n">
        <v>1.5</v>
      </c>
      <c r="V106" s="137" t="n">
        <f aca="false">S106/T106*U106</f>
        <v>1.30802812455117</v>
      </c>
      <c r="W106" s="137"/>
      <c r="X106" s="134"/>
      <c r="Y106" s="134"/>
      <c r="Z106" s="135" t="s">
        <v>222</v>
      </c>
      <c r="AA106" s="136" t="n">
        <v>893.517</v>
      </c>
      <c r="AB106" s="136" t="n">
        <v>703.892</v>
      </c>
      <c r="AC106" s="134" t="n">
        <v>0.5</v>
      </c>
      <c r="AD106" s="137" t="n">
        <f aca="false">AA106/AB106*AC106</f>
        <v>0.634697510413529</v>
      </c>
    </row>
    <row r="107" customFormat="false" ht="15" hidden="false" customHeight="false" outlineLevel="0" collapsed="false">
      <c r="A107" s="131" t="n">
        <v>2</v>
      </c>
      <c r="B107" s="135" t="s">
        <v>583</v>
      </c>
      <c r="C107" s="136" t="n">
        <v>219.409</v>
      </c>
      <c r="D107" s="136" t="n">
        <v>156.882</v>
      </c>
      <c r="E107" s="131" t="n">
        <v>0.125</v>
      </c>
      <c r="F107" s="137" t="n">
        <f aca="false">C107/D107*E107</f>
        <v>0.174820087709234</v>
      </c>
      <c r="G107" s="134"/>
      <c r="H107" s="134"/>
      <c r="I107" s="134"/>
      <c r="J107" s="135" t="s">
        <v>225</v>
      </c>
      <c r="K107" s="136" t="n">
        <v>95.445</v>
      </c>
      <c r="L107" s="136" t="n">
        <v>125.869</v>
      </c>
      <c r="M107" s="134" t="n">
        <v>0.05</v>
      </c>
      <c r="N107" s="137" t="n">
        <f aca="false">K107/L107*M107</f>
        <v>0.0379144189593943</v>
      </c>
      <c r="O107" s="137"/>
      <c r="P107" s="137"/>
      <c r="Q107" s="134"/>
      <c r="R107" s="135" t="s">
        <v>225</v>
      </c>
      <c r="S107" s="136" t="n">
        <v>2286.177</v>
      </c>
      <c r="T107" s="136" t="n">
        <v>2738.676</v>
      </c>
      <c r="U107" s="134" t="n">
        <v>1.5</v>
      </c>
      <c r="V107" s="137" t="n">
        <f aca="false">S107/T107*U107</f>
        <v>1.2521618110357</v>
      </c>
      <c r="W107" s="137"/>
      <c r="X107" s="134"/>
      <c r="Y107" s="134"/>
      <c r="Z107" s="135" t="s">
        <v>225</v>
      </c>
      <c r="AA107" s="136" t="n">
        <v>863.687</v>
      </c>
      <c r="AB107" s="136" t="n">
        <v>719.327</v>
      </c>
      <c r="AC107" s="134" t="n">
        <v>0.5</v>
      </c>
      <c r="AD107" s="137" t="n">
        <f aca="false">AA107/AB107*AC107</f>
        <v>0.600343793573715</v>
      </c>
    </row>
    <row r="108" customFormat="false" ht="15" hidden="false" customHeight="false" outlineLevel="0" collapsed="false">
      <c r="A108" s="131" t="n">
        <v>2</v>
      </c>
      <c r="B108" s="135" t="s">
        <v>584</v>
      </c>
      <c r="C108" s="136" t="n">
        <v>224.322</v>
      </c>
      <c r="D108" s="136" t="n">
        <v>168.469</v>
      </c>
      <c r="E108" s="131" t="n">
        <v>0.125</v>
      </c>
      <c r="F108" s="137" t="n">
        <f aca="false">C108/D108*E108</f>
        <v>0.166441600531849</v>
      </c>
      <c r="G108" s="134"/>
      <c r="H108" s="134"/>
      <c r="I108" s="134"/>
      <c r="J108" s="135" t="s">
        <v>228</v>
      </c>
      <c r="K108" s="136" t="n">
        <v>98.652</v>
      </c>
      <c r="L108" s="136" t="n">
        <v>129.201</v>
      </c>
      <c r="M108" s="134" t="n">
        <v>0.05</v>
      </c>
      <c r="N108" s="137" t="n">
        <f aca="false">K108/L108*M108</f>
        <v>0.0381777230826387</v>
      </c>
      <c r="O108" s="137"/>
      <c r="P108" s="137"/>
      <c r="Q108" s="134"/>
      <c r="R108" s="135" t="s">
        <v>228</v>
      </c>
      <c r="S108" s="136" t="n">
        <v>2319.695</v>
      </c>
      <c r="T108" s="136" t="n">
        <v>2744.562</v>
      </c>
      <c r="U108" s="134" t="n">
        <v>1.5</v>
      </c>
      <c r="V108" s="137" t="n">
        <f aca="false">S108/T108*U108</f>
        <v>1.26779518917773</v>
      </c>
      <c r="W108" s="137"/>
      <c r="X108" s="134"/>
      <c r="Y108" s="134"/>
      <c r="Z108" s="135" t="s">
        <v>228</v>
      </c>
      <c r="AA108" s="136" t="n">
        <v>907.498</v>
      </c>
      <c r="AB108" s="136" t="n">
        <v>755.652</v>
      </c>
      <c r="AC108" s="134" t="n">
        <v>0.5</v>
      </c>
      <c r="AD108" s="137" t="n">
        <f aca="false">AA108/AB108*AC108</f>
        <v>0.600473498382853</v>
      </c>
    </row>
    <row r="109" customFormat="false" ht="15" hidden="false" customHeight="false" outlineLevel="0" collapsed="false">
      <c r="A109" s="131" t="n">
        <v>2</v>
      </c>
      <c r="B109" s="135" t="s">
        <v>585</v>
      </c>
      <c r="C109" s="136" t="n">
        <v>228.639</v>
      </c>
      <c r="D109" s="136" t="n">
        <v>161.133</v>
      </c>
      <c r="E109" s="131" t="n">
        <v>0.125</v>
      </c>
      <c r="F109" s="137" t="n">
        <f aca="false">C109/D109*E109</f>
        <v>0.177368229971514</v>
      </c>
      <c r="G109" s="134"/>
      <c r="H109" s="134"/>
      <c r="I109" s="134"/>
      <c r="J109" s="135" t="s">
        <v>231</v>
      </c>
      <c r="K109" s="136" t="n">
        <v>88.778</v>
      </c>
      <c r="L109" s="136" t="n">
        <v>115.563</v>
      </c>
      <c r="M109" s="134" t="n">
        <v>0.05</v>
      </c>
      <c r="N109" s="137" t="n">
        <f aca="false">K109/L109*M109</f>
        <v>0.0384110831321444</v>
      </c>
      <c r="O109" s="137"/>
      <c r="P109" s="137"/>
      <c r="Q109" s="134"/>
      <c r="R109" s="135" t="s">
        <v>231</v>
      </c>
      <c r="S109" s="136" t="n">
        <v>2317.611</v>
      </c>
      <c r="T109" s="136" t="n">
        <v>2654.098</v>
      </c>
      <c r="U109" s="134" t="n">
        <v>1.5</v>
      </c>
      <c r="V109" s="137" t="n">
        <f aca="false">S109/T109*U109</f>
        <v>1.309829742534</v>
      </c>
      <c r="W109" s="137"/>
      <c r="X109" s="134"/>
      <c r="Y109" s="134"/>
      <c r="Z109" s="135" t="s">
        <v>231</v>
      </c>
      <c r="AA109" s="136" t="n">
        <v>869.837</v>
      </c>
      <c r="AB109" s="136" t="n">
        <v>722.514</v>
      </c>
      <c r="AC109" s="134" t="n">
        <v>0.5</v>
      </c>
      <c r="AD109" s="137" t="n">
        <f aca="false">AA109/AB109*AC109</f>
        <v>0.601951657684142</v>
      </c>
    </row>
    <row r="110" customFormat="false" ht="15" hidden="false" customHeight="false" outlineLevel="0" collapsed="false">
      <c r="A110" s="131" t="n">
        <v>2</v>
      </c>
      <c r="B110" s="135" t="s">
        <v>586</v>
      </c>
      <c r="C110" s="136" t="n">
        <v>225.893</v>
      </c>
      <c r="D110" s="136" t="n">
        <v>167.283</v>
      </c>
      <c r="E110" s="131" t="n">
        <v>0.125</v>
      </c>
      <c r="F110" s="137" t="n">
        <f aca="false">C110/D110*E110</f>
        <v>0.168795544078</v>
      </c>
      <c r="G110" s="134"/>
      <c r="H110" s="134"/>
      <c r="I110" s="134"/>
      <c r="J110" s="135" t="s">
        <v>234</v>
      </c>
      <c r="K110" s="136" t="n">
        <v>99.008</v>
      </c>
      <c r="L110" s="136" t="n">
        <v>125.022</v>
      </c>
      <c r="M110" s="134" t="n">
        <v>0.05</v>
      </c>
      <c r="N110" s="137" t="n">
        <f aca="false">K110/L110*M110</f>
        <v>0.0395962310633328</v>
      </c>
      <c r="O110" s="137"/>
      <c r="P110" s="137"/>
      <c r="Q110" s="134"/>
      <c r="R110" s="135" t="s">
        <v>234</v>
      </c>
      <c r="S110" s="136" t="n">
        <v>2348.425</v>
      </c>
      <c r="T110" s="136" t="n">
        <v>2746.583</v>
      </c>
      <c r="U110" s="134" t="n">
        <v>1.5</v>
      </c>
      <c r="V110" s="137" t="n">
        <f aca="false">S110/T110*U110</f>
        <v>1.28255272096274</v>
      </c>
      <c r="W110" s="137"/>
      <c r="X110" s="134"/>
      <c r="Y110" s="134"/>
      <c r="Z110" s="135" t="s">
        <v>234</v>
      </c>
      <c r="AA110" s="136" t="n">
        <v>883.651</v>
      </c>
      <c r="AB110" s="136" t="n">
        <v>767.894</v>
      </c>
      <c r="AC110" s="134" t="n">
        <v>0.5</v>
      </c>
      <c r="AD110" s="137" t="n">
        <f aca="false">AA110/AB110*AC110</f>
        <v>0.575373033257194</v>
      </c>
    </row>
    <row r="111" customFormat="false" ht="15" hidden="false" customHeight="false" outlineLevel="0" collapsed="false">
      <c r="A111" s="131" t="n">
        <v>3</v>
      </c>
      <c r="B111" s="135" t="s">
        <v>587</v>
      </c>
      <c r="C111" s="136" t="n">
        <v>249.545</v>
      </c>
      <c r="D111" s="136" t="n">
        <v>167.504</v>
      </c>
      <c r="E111" s="131" t="n">
        <v>0.125</v>
      </c>
      <c r="F111" s="137" t="n">
        <f aca="false">C111/D111*E111</f>
        <v>0.186223164819945</v>
      </c>
      <c r="G111" s="134"/>
      <c r="H111" s="134"/>
      <c r="I111" s="134"/>
      <c r="J111" s="135" t="s">
        <v>220</v>
      </c>
      <c r="K111" s="136" t="n">
        <v>102.837</v>
      </c>
      <c r="L111" s="136" t="n">
        <v>129.644</v>
      </c>
      <c r="M111" s="134" t="n">
        <v>0.05</v>
      </c>
      <c r="N111" s="137" t="n">
        <f aca="false">K111/L111*M111</f>
        <v>0.0396613032612385</v>
      </c>
      <c r="O111" s="137"/>
      <c r="P111" s="137"/>
      <c r="Q111" s="134"/>
      <c r="R111" s="135" t="s">
        <v>220</v>
      </c>
      <c r="S111" s="136" t="n">
        <v>2488.426</v>
      </c>
      <c r="T111" s="136" t="n">
        <v>2722.126</v>
      </c>
      <c r="U111" s="134" t="n">
        <v>1.5</v>
      </c>
      <c r="V111" s="137" t="n">
        <f aca="false">S111/T111*U111</f>
        <v>1.37122197870341</v>
      </c>
      <c r="W111" s="137"/>
      <c r="X111" s="134"/>
      <c r="Y111" s="134"/>
      <c r="Z111" s="135" t="s">
        <v>220</v>
      </c>
      <c r="AA111" s="136" t="n">
        <v>983.93</v>
      </c>
      <c r="AB111" s="136" t="n">
        <v>741.308</v>
      </c>
      <c r="AC111" s="134" t="n">
        <v>0.5</v>
      </c>
      <c r="AD111" s="137" t="n">
        <f aca="false">AA111/AB111*AC111</f>
        <v>0.663644531018146</v>
      </c>
    </row>
    <row r="112" customFormat="false" ht="15" hidden="false" customHeight="false" outlineLevel="0" collapsed="false">
      <c r="A112" s="131" t="n">
        <v>3</v>
      </c>
      <c r="B112" s="135" t="s">
        <v>588</v>
      </c>
      <c r="C112" s="136" t="n">
        <v>230.783</v>
      </c>
      <c r="D112" s="136" t="n">
        <v>166.539</v>
      </c>
      <c r="E112" s="131" t="n">
        <v>0.125</v>
      </c>
      <c r="F112" s="137" t="n">
        <f aca="false">C112/D112*E112</f>
        <v>0.173219936471337</v>
      </c>
      <c r="G112" s="134"/>
      <c r="H112" s="134"/>
      <c r="I112" s="134"/>
      <c r="J112" s="135" t="s">
        <v>223</v>
      </c>
      <c r="K112" s="136" t="n">
        <v>103.447</v>
      </c>
      <c r="L112" s="136" t="n">
        <v>126.485</v>
      </c>
      <c r="M112" s="134" t="n">
        <v>0.05</v>
      </c>
      <c r="N112" s="137" t="n">
        <f aca="false">K112/L112*M112</f>
        <v>0.0408929912637862</v>
      </c>
      <c r="O112" s="137"/>
      <c r="P112" s="137"/>
      <c r="Q112" s="134"/>
      <c r="R112" s="135" t="s">
        <v>223</v>
      </c>
      <c r="S112" s="136" t="n">
        <v>2499.731</v>
      </c>
      <c r="T112" s="136" t="n">
        <v>2754.574</v>
      </c>
      <c r="U112" s="134" t="n">
        <v>1.5</v>
      </c>
      <c r="V112" s="137" t="n">
        <f aca="false">S112/T112*U112</f>
        <v>1.36122554703559</v>
      </c>
      <c r="W112" s="137"/>
      <c r="X112" s="134"/>
      <c r="Y112" s="134"/>
      <c r="Z112" s="135" t="s">
        <v>223</v>
      </c>
      <c r="AA112" s="136" t="n">
        <v>987.176</v>
      </c>
      <c r="AB112" s="136" t="n">
        <v>765.871</v>
      </c>
      <c r="AC112" s="134" t="n">
        <v>0.5</v>
      </c>
      <c r="AD112" s="137" t="n">
        <f aca="false">AA112/AB112*AC112</f>
        <v>0.644479292204562</v>
      </c>
    </row>
    <row r="113" customFormat="false" ht="15" hidden="false" customHeight="false" outlineLevel="0" collapsed="false">
      <c r="A113" s="131" t="n">
        <v>3</v>
      </c>
      <c r="B113" s="135" t="s">
        <v>589</v>
      </c>
      <c r="C113" s="136" t="n">
        <v>220.073</v>
      </c>
      <c r="D113" s="136" t="n">
        <v>159.295</v>
      </c>
      <c r="E113" s="131" t="n">
        <v>0.125</v>
      </c>
      <c r="F113" s="137" t="n">
        <f aca="false">C113/D113*E113</f>
        <v>0.172692959603252</v>
      </c>
      <c r="G113" s="134"/>
      <c r="H113" s="134"/>
      <c r="I113" s="134"/>
      <c r="J113" s="135" t="s">
        <v>226</v>
      </c>
      <c r="K113" s="136" t="n">
        <v>78.694</v>
      </c>
      <c r="L113" s="136" t="n">
        <v>127.135</v>
      </c>
      <c r="M113" s="134" t="n">
        <v>0.05</v>
      </c>
      <c r="N113" s="137" t="n">
        <f aca="false">K113/L113*M113</f>
        <v>0.0309489912297951</v>
      </c>
      <c r="O113" s="137"/>
      <c r="P113" s="137"/>
      <c r="Q113" s="134"/>
      <c r="R113" s="135" t="s">
        <v>226</v>
      </c>
      <c r="S113" s="136" t="n">
        <v>2312.201</v>
      </c>
      <c r="T113" s="136" t="n">
        <v>2756.438</v>
      </c>
      <c r="U113" s="134" t="n">
        <v>1.5</v>
      </c>
      <c r="V113" s="137" t="n">
        <f aca="false">S113/T113*U113</f>
        <v>1.25825485644879</v>
      </c>
      <c r="W113" s="137"/>
      <c r="X113" s="134"/>
      <c r="Y113" s="134"/>
      <c r="Z113" s="135" t="s">
        <v>226</v>
      </c>
      <c r="AA113" s="136" t="n">
        <v>911.708</v>
      </c>
      <c r="AB113" s="136" t="n">
        <v>730.869</v>
      </c>
      <c r="AC113" s="134" t="n">
        <v>0.5</v>
      </c>
      <c r="AD113" s="137" t="n">
        <f aca="false">AA113/AB113*AC113</f>
        <v>0.62371505700748</v>
      </c>
    </row>
    <row r="114" customFormat="false" ht="15" hidden="false" customHeight="false" outlineLevel="0" collapsed="false">
      <c r="A114" s="131" t="n">
        <v>3</v>
      </c>
      <c r="B114" s="135" t="s">
        <v>590</v>
      </c>
      <c r="C114" s="136" t="n">
        <v>223.967</v>
      </c>
      <c r="D114" s="136" t="n">
        <v>161.723</v>
      </c>
      <c r="E114" s="131" t="n">
        <v>0.125</v>
      </c>
      <c r="F114" s="137" t="n">
        <f aca="false">C114/D114*E114</f>
        <v>0.173110040006678</v>
      </c>
      <c r="G114" s="134"/>
      <c r="H114" s="134"/>
      <c r="I114" s="134"/>
      <c r="J114" s="135" t="s">
        <v>229</v>
      </c>
      <c r="K114" s="136" t="n">
        <v>89.165</v>
      </c>
      <c r="L114" s="136" t="n">
        <v>123.196</v>
      </c>
      <c r="M114" s="134" t="n">
        <v>0.05</v>
      </c>
      <c r="N114" s="137" t="n">
        <f aca="false">K114/L114*M114</f>
        <v>0.0361882690996461</v>
      </c>
      <c r="O114" s="137"/>
      <c r="P114" s="137"/>
      <c r="Q114" s="134"/>
      <c r="R114" s="135" t="s">
        <v>229</v>
      </c>
      <c r="S114" s="136" t="n">
        <v>2339.396</v>
      </c>
      <c r="T114" s="136" t="n">
        <v>2788.028</v>
      </c>
      <c r="U114" s="134" t="n">
        <v>1.5</v>
      </c>
      <c r="V114" s="137" t="n">
        <f aca="false">S114/T114*U114</f>
        <v>1.25862939683533</v>
      </c>
      <c r="W114" s="137"/>
      <c r="X114" s="134"/>
      <c r="Y114" s="134"/>
      <c r="Z114" s="135" t="s">
        <v>229</v>
      </c>
      <c r="AA114" s="136" t="n">
        <v>888.159</v>
      </c>
      <c r="AB114" s="136" t="n">
        <v>753.562</v>
      </c>
      <c r="AC114" s="134" t="n">
        <v>0.5</v>
      </c>
      <c r="AD114" s="137" t="n">
        <f aca="false">AA114/AB114*AC114</f>
        <v>0.58930718374865</v>
      </c>
    </row>
    <row r="115" customFormat="false" ht="15" hidden="false" customHeight="false" outlineLevel="0" collapsed="false">
      <c r="A115" s="131" t="n">
        <v>3</v>
      </c>
      <c r="B115" s="135" t="s">
        <v>591</v>
      </c>
      <c r="C115" s="136" t="n">
        <v>226.082</v>
      </c>
      <c r="D115" s="136" t="n">
        <v>162.143</v>
      </c>
      <c r="E115" s="131" t="n">
        <v>0.125</v>
      </c>
      <c r="F115" s="137" t="n">
        <f aca="false">C115/D115*E115</f>
        <v>0.174292137187544</v>
      </c>
      <c r="G115" s="134"/>
      <c r="H115" s="134"/>
      <c r="I115" s="134"/>
      <c r="J115" s="135" t="s">
        <v>232</v>
      </c>
      <c r="K115" s="136" t="n">
        <v>94.832</v>
      </c>
      <c r="L115" s="136" t="n">
        <v>122.546</v>
      </c>
      <c r="M115" s="134" t="n">
        <v>0.05</v>
      </c>
      <c r="N115" s="137" t="n">
        <f aca="false">K115/L115*M115</f>
        <v>0.0386924093809671</v>
      </c>
      <c r="O115" s="137"/>
      <c r="P115" s="137"/>
      <c r="Q115" s="134"/>
      <c r="R115" s="135" t="s">
        <v>232</v>
      </c>
      <c r="S115" s="136" t="n">
        <v>2247.309</v>
      </c>
      <c r="T115" s="136" t="n">
        <v>2610.895</v>
      </c>
      <c r="U115" s="134" t="n">
        <v>1.5</v>
      </c>
      <c r="V115" s="137" t="n">
        <f aca="false">S115/T115*U115</f>
        <v>1.29111415817181</v>
      </c>
      <c r="W115" s="137"/>
      <c r="X115" s="134"/>
      <c r="Y115" s="134"/>
      <c r="Z115" s="135" t="s">
        <v>232</v>
      </c>
      <c r="AA115" s="136" t="n">
        <v>879.052</v>
      </c>
      <c r="AB115" s="136" t="n">
        <v>699.379</v>
      </c>
      <c r="AC115" s="134" t="n">
        <v>0.5</v>
      </c>
      <c r="AD115" s="137" t="n">
        <f aca="false">AA115/AB115*AC115</f>
        <v>0.628451812250582</v>
      </c>
    </row>
    <row r="116" customFormat="false" ht="15" hidden="false" customHeight="false" outlineLevel="0" collapsed="false">
      <c r="A116" s="131" t="n">
        <v>3</v>
      </c>
      <c r="B116" s="135" t="s">
        <v>592</v>
      </c>
      <c r="C116" s="136" t="n">
        <v>218.778</v>
      </c>
      <c r="D116" s="136" t="n">
        <v>170.425</v>
      </c>
      <c r="E116" s="131" t="n">
        <v>0.125</v>
      </c>
      <c r="F116" s="137" t="n">
        <f aca="false">C116/D116*E116</f>
        <v>0.160465013935749</v>
      </c>
      <c r="G116" s="134"/>
      <c r="H116" s="134"/>
      <c r="I116" s="134"/>
      <c r="J116" s="135" t="s">
        <v>235</v>
      </c>
      <c r="K116" s="136" t="n">
        <v>102.549</v>
      </c>
      <c r="L116" s="136" t="n">
        <v>117.554</v>
      </c>
      <c r="M116" s="134" t="n">
        <v>0.05</v>
      </c>
      <c r="N116" s="137" t="n">
        <f aca="false">K116/L116*M116</f>
        <v>0.0436178267009204</v>
      </c>
      <c r="O116" s="137"/>
      <c r="P116" s="137"/>
      <c r="Q116" s="134"/>
      <c r="R116" s="135" t="s">
        <v>235</v>
      </c>
      <c r="S116" s="136" t="n">
        <v>2333.271</v>
      </c>
      <c r="T116" s="136" t="n">
        <v>2755.002</v>
      </c>
      <c r="U116" s="134" t="n">
        <v>1.5</v>
      </c>
      <c r="V116" s="137" t="n">
        <f aca="false">S116/T116*U116</f>
        <v>1.27038256233571</v>
      </c>
      <c r="W116" s="137"/>
      <c r="X116" s="134"/>
      <c r="Y116" s="134"/>
      <c r="Z116" s="135" t="s">
        <v>235</v>
      </c>
      <c r="AA116" s="136" t="n">
        <v>889.343</v>
      </c>
      <c r="AB116" s="136" t="n">
        <v>706.26</v>
      </c>
      <c r="AC116" s="134" t="n">
        <v>0.5</v>
      </c>
      <c r="AD116" s="137" t="n">
        <f aca="false">AA116/AB116*AC116</f>
        <v>0.62961444793702</v>
      </c>
    </row>
    <row r="117" customFormat="false" ht="15" hidden="false" customHeight="false" outlineLevel="0" collapsed="false">
      <c r="B117" s="135" t="s">
        <v>571</v>
      </c>
      <c r="C117" s="137" t="n">
        <f aca="false">AVERAGE(C99:C116)</f>
        <v>229.331611111111</v>
      </c>
      <c r="D117" s="137" t="n">
        <f aca="false">AVERAGE(D99:D116)</f>
        <v>163.600777777778</v>
      </c>
      <c r="F117" s="137" t="n">
        <f aca="false">AVERAGE(F99:F116)</f>
        <v>0.175245393088815</v>
      </c>
      <c r="G117" s="134"/>
      <c r="H117" s="134"/>
      <c r="I117" s="134"/>
      <c r="J117" s="135" t="s">
        <v>571</v>
      </c>
      <c r="K117" s="137" t="n">
        <f aca="false">AVERAGE(K99:K116)</f>
        <v>95.0958888888889</v>
      </c>
      <c r="L117" s="137" t="n">
        <f aca="false">AVERAGE(L99:L116)</f>
        <v>123.963833333333</v>
      </c>
      <c r="N117" s="137" t="n">
        <f aca="false">AVERAGE(N99:N116)</f>
        <v>0.0383824287120289</v>
      </c>
      <c r="O117" s="137"/>
      <c r="P117" s="137"/>
      <c r="Q117" s="134"/>
      <c r="R117" s="135" t="s">
        <v>571</v>
      </c>
      <c r="S117" s="137" t="n">
        <f aca="false">AVERAGE(S99:S116)</f>
        <v>2353.39905555556</v>
      </c>
      <c r="T117" s="137" t="n">
        <f aca="false">AVERAGE(T99:T116)</f>
        <v>2703.45638888889</v>
      </c>
      <c r="V117" s="137" t="n">
        <f aca="false">AVERAGE(V99:V116)</f>
        <v>1.30619132918101</v>
      </c>
      <c r="W117" s="137"/>
      <c r="X117" s="134"/>
      <c r="Y117" s="134"/>
      <c r="Z117" s="135" t="s">
        <v>571</v>
      </c>
      <c r="AA117" s="137" t="n">
        <f aca="false">AVERAGE(AA99:AA116)</f>
        <v>901.124388888889</v>
      </c>
      <c r="AB117" s="137" t="n">
        <f aca="false">AVERAGE(AB99:AB116)</f>
        <v>723.630722222222</v>
      </c>
      <c r="AD117" s="137" t="n">
        <f aca="false">AVERAGE(AD99:AD116)</f>
        <v>0.622938972271931</v>
      </c>
    </row>
    <row r="118" customFormat="false" ht="15" hidden="false" customHeight="false" outlineLevel="0" collapsed="false">
      <c r="B118" s="135" t="s">
        <v>572</v>
      </c>
      <c r="C118" s="137" t="n">
        <f aca="false">_xlfn.STDEV.P(C99:C116)</f>
        <v>10.3557237964695</v>
      </c>
      <c r="D118" s="137" t="n">
        <f aca="false">_xlfn.STDEV.P(D99:D116)</f>
        <v>4.78646518326597</v>
      </c>
      <c r="F118" s="137" t="n">
        <f aca="false">_xlfn.STDEV.P(F99:F116)</f>
        <v>0.00652556954893906</v>
      </c>
      <c r="G118" s="134"/>
      <c r="H118" s="134"/>
      <c r="I118" s="134"/>
      <c r="J118" s="135" t="s">
        <v>572</v>
      </c>
      <c r="K118" s="137" t="n">
        <f aca="false">_xlfn.STDEV.P(K99:K116)</f>
        <v>7.32611932963822</v>
      </c>
      <c r="L118" s="137" t="n">
        <f aca="false">_xlfn.STDEV.P(L99:L116)</f>
        <v>4.86666103024788</v>
      </c>
      <c r="N118" s="137" t="n">
        <f aca="false">_xlfn.STDEV.P(N99:N116)</f>
        <v>0.00292043243441003</v>
      </c>
      <c r="O118" s="137"/>
      <c r="P118" s="137"/>
      <c r="Q118" s="134"/>
      <c r="R118" s="135" t="s">
        <v>572</v>
      </c>
      <c r="S118" s="137" t="n">
        <f aca="false">_xlfn.STDEV.P(S99:S116)</f>
        <v>88.508567697943</v>
      </c>
      <c r="T118" s="137" t="n">
        <f aca="false">_xlfn.STDEV.P(T99:T116)</f>
        <v>71.4600132577178</v>
      </c>
      <c r="V118" s="137" t="n">
        <f aca="false">_xlfn.STDEV.P(V99:V116)</f>
        <v>0.0483105271607853</v>
      </c>
      <c r="W118" s="137"/>
      <c r="X118" s="134"/>
      <c r="Y118" s="134"/>
      <c r="Z118" s="135" t="s">
        <v>572</v>
      </c>
      <c r="AA118" s="137" t="n">
        <f aca="false">_xlfn.STDEV.P(AA99:AA116)</f>
        <v>43.1489037393109</v>
      </c>
      <c r="AB118" s="137" t="n">
        <f aca="false">_xlfn.STDEV.P(AB99:AB116)</f>
        <v>28.0129614777905</v>
      </c>
      <c r="AD118" s="137" t="n">
        <f aca="false">_xlfn.STDEV.P(AD99:AD116)</f>
        <v>0.0254450827337819</v>
      </c>
    </row>
    <row r="119" customFormat="false" ht="15" hidden="false" customHeight="false" outlineLevel="0" collapsed="false">
      <c r="B119" s="135" t="s">
        <v>573</v>
      </c>
      <c r="C119" s="134" t="n">
        <f aca="false">100*_xlfn.STDEV.P(C99:C116)/AVERAGE(C99:C116)</f>
        <v>4.51561114767218</v>
      </c>
      <c r="D119" s="134" t="n">
        <f aca="false">100*_xlfn.STDEV.P(D99:D116)/AVERAGE(D99:D116)</f>
        <v>2.92569830552243</v>
      </c>
      <c r="F119" s="134" t="n">
        <f aca="false">100*_xlfn.STDEV.P(F99:F116)/AVERAGE(F99:F116)</f>
        <v>3.72367537538169</v>
      </c>
      <c r="G119" s="134"/>
      <c r="H119" s="134"/>
      <c r="I119" s="134"/>
      <c r="J119" s="135" t="s">
        <v>573</v>
      </c>
      <c r="K119" s="134" t="n">
        <f aca="false">100*_xlfn.STDEV.P(K99:K116)/AVERAGE(K99:K116)</f>
        <v>7.70392854542655</v>
      </c>
      <c r="L119" s="134" t="n">
        <f aca="false">100*_xlfn.STDEV.P(L99:L116)/AVERAGE(L99:L116)</f>
        <v>3.92587168320428</v>
      </c>
      <c r="N119" s="134" t="n">
        <f aca="false">100*_xlfn.STDEV.P(N99:N116)/AVERAGE(N99:N116)</f>
        <v>7.60877446375554</v>
      </c>
      <c r="O119" s="134"/>
      <c r="P119" s="134"/>
      <c r="Q119" s="134"/>
      <c r="R119" s="135" t="s">
        <v>573</v>
      </c>
      <c r="S119" s="134" t="n">
        <f aca="false">100*_xlfn.STDEV.P(S99:S116)/AVERAGE(S99:S116)</f>
        <v>3.76088226469731</v>
      </c>
      <c r="T119" s="134" t="n">
        <f aca="false">100*_xlfn.STDEV.P(T99:T116)/AVERAGE(T99:T116)</f>
        <v>2.64328337425438</v>
      </c>
      <c r="V119" s="134" t="n">
        <f aca="false">100*_xlfn.STDEV.P(V99:V116)/AVERAGE(V99:V116)</f>
        <v>3.69857968595431</v>
      </c>
      <c r="W119" s="134"/>
      <c r="X119" s="134"/>
      <c r="Y119" s="134"/>
      <c r="Z119" s="135" t="s">
        <v>573</v>
      </c>
      <c r="AA119" s="134" t="n">
        <f aca="false">100*_xlfn.STDEV.P(AA99:AA116)/AVERAGE(AA99:AA116)</f>
        <v>4.78834046346417</v>
      </c>
      <c r="AB119" s="134" t="n">
        <f aca="false">100*_xlfn.STDEV.P(AB99:AB116)/AVERAGE(AB99:AB116)</f>
        <v>3.87116807199182</v>
      </c>
      <c r="AD119" s="134" t="n">
        <f aca="false">100*_xlfn.STDEV.P(AD99:AD116)/AVERAGE(AD99:AD116)</f>
        <v>4.08468306951172</v>
      </c>
    </row>
    <row r="120" customFormat="false" ht="15" hidden="false" customHeight="false" outlineLevel="0" collapsed="false">
      <c r="B120" s="135"/>
      <c r="C120" s="134"/>
      <c r="D120" s="134"/>
      <c r="F120" s="134"/>
      <c r="G120" s="134"/>
      <c r="H120" s="134"/>
      <c r="I120" s="134"/>
      <c r="J120" s="135"/>
      <c r="K120" s="134"/>
      <c r="L120" s="134"/>
      <c r="M120" s="134"/>
      <c r="N120" s="134"/>
      <c r="O120" s="134"/>
      <c r="P120" s="134"/>
      <c r="Q120" s="134"/>
      <c r="R120" s="135"/>
      <c r="S120" s="134"/>
      <c r="T120" s="134"/>
      <c r="U120" s="134"/>
      <c r="V120" s="134"/>
      <c r="W120" s="134"/>
      <c r="X120" s="134"/>
      <c r="Y120" s="134"/>
      <c r="Z120" s="135"/>
      <c r="AA120" s="134"/>
      <c r="AB120" s="134"/>
      <c r="AC120" s="134"/>
    </row>
    <row r="121" customFormat="false" ht="15" hidden="false" customHeight="false" outlineLevel="0" collapsed="false">
      <c r="B121" s="135"/>
      <c r="C121" s="134"/>
      <c r="D121" s="134"/>
      <c r="F121" s="134"/>
      <c r="G121" s="134"/>
      <c r="H121" s="134"/>
      <c r="I121" s="134"/>
      <c r="J121" s="135"/>
      <c r="K121" s="134"/>
      <c r="L121" s="134"/>
      <c r="M121" s="134"/>
      <c r="N121" s="134"/>
      <c r="O121" s="134"/>
      <c r="P121" s="134"/>
      <c r="Q121" s="134"/>
      <c r="R121" s="135"/>
      <c r="S121" s="134"/>
      <c r="T121" s="134"/>
      <c r="U121" s="134"/>
      <c r="V121" s="134"/>
      <c r="W121" s="134"/>
      <c r="X121" s="134"/>
      <c r="Y121" s="134"/>
      <c r="Z121" s="135"/>
      <c r="AA121" s="134"/>
      <c r="AB121" s="134"/>
      <c r="AC121" s="134"/>
    </row>
    <row r="122" customFormat="false" ht="15" hidden="false" customHeight="true" outlineLevel="0" collapsed="false">
      <c r="B122" s="133"/>
      <c r="C122" s="134" t="s">
        <v>58</v>
      </c>
      <c r="D122" s="134" t="s">
        <v>563</v>
      </c>
      <c r="E122" s="134" t="s">
        <v>563</v>
      </c>
      <c r="F122" s="134" t="s">
        <v>58</v>
      </c>
      <c r="G122" s="134"/>
      <c r="H122" s="134"/>
      <c r="I122" s="134"/>
      <c r="J122" s="133"/>
      <c r="K122" s="134" t="s">
        <v>60</v>
      </c>
      <c r="L122" s="134" t="s">
        <v>566</v>
      </c>
      <c r="M122" s="134" t="s">
        <v>566</v>
      </c>
      <c r="N122" s="134" t="s">
        <v>60</v>
      </c>
      <c r="O122" s="134"/>
      <c r="P122" s="134"/>
      <c r="Q122" s="134"/>
      <c r="R122" s="133"/>
      <c r="S122" s="134" t="s">
        <v>61</v>
      </c>
      <c r="T122" s="134" t="s">
        <v>567</v>
      </c>
      <c r="U122" s="134" t="s">
        <v>567</v>
      </c>
      <c r="V122" s="134" t="s">
        <v>61</v>
      </c>
      <c r="W122" s="134"/>
      <c r="X122" s="134"/>
      <c r="Y122" s="134"/>
      <c r="Z122" s="133"/>
      <c r="AA122" s="134" t="s">
        <v>63</v>
      </c>
      <c r="AB122" s="134" t="s">
        <v>568</v>
      </c>
      <c r="AC122" s="134" t="s">
        <v>568</v>
      </c>
      <c r="AD122" s="134" t="s">
        <v>63</v>
      </c>
    </row>
    <row r="123" customFormat="false" ht="15" hidden="false" customHeight="true" outlineLevel="0" collapsed="false">
      <c r="B123" s="133"/>
      <c r="C123" s="134" t="s">
        <v>569</v>
      </c>
      <c r="D123" s="134" t="s">
        <v>569</v>
      </c>
      <c r="E123" s="134" t="s">
        <v>570</v>
      </c>
      <c r="F123" s="134" t="s">
        <v>570</v>
      </c>
      <c r="G123" s="134"/>
      <c r="H123" s="134"/>
      <c r="I123" s="134"/>
      <c r="J123" s="133"/>
      <c r="K123" s="134" t="s">
        <v>569</v>
      </c>
      <c r="L123" s="134" t="s">
        <v>569</v>
      </c>
      <c r="M123" s="134" t="s">
        <v>570</v>
      </c>
      <c r="N123" s="134" t="s">
        <v>570</v>
      </c>
      <c r="O123" s="134"/>
      <c r="P123" s="134"/>
      <c r="Q123" s="134"/>
      <c r="R123" s="133"/>
      <c r="S123" s="134" t="s">
        <v>569</v>
      </c>
      <c r="T123" s="134" t="s">
        <v>569</v>
      </c>
      <c r="U123" s="134" t="s">
        <v>570</v>
      </c>
      <c r="V123" s="134" t="s">
        <v>570</v>
      </c>
      <c r="W123" s="134"/>
      <c r="X123" s="134"/>
      <c r="Y123" s="134"/>
      <c r="Z123" s="133"/>
      <c r="AA123" s="134" t="s">
        <v>569</v>
      </c>
      <c r="AB123" s="134" t="s">
        <v>569</v>
      </c>
      <c r="AC123" s="134" t="s">
        <v>570</v>
      </c>
      <c r="AD123" s="134" t="s">
        <v>570</v>
      </c>
    </row>
    <row r="124" customFormat="false" ht="15" hidden="false" customHeight="false" outlineLevel="0" collapsed="false">
      <c r="A124" s="131" t="n">
        <v>1</v>
      </c>
      <c r="B124" s="135" t="s">
        <v>242</v>
      </c>
      <c r="C124" s="136" t="n">
        <v>249.857</v>
      </c>
      <c r="D124" s="136" t="n">
        <v>263.869</v>
      </c>
      <c r="E124" s="131" t="n">
        <v>0.125</v>
      </c>
      <c r="F124" s="137" t="n">
        <f aca="false">C124/D124*E124</f>
        <v>0.118362236564356</v>
      </c>
      <c r="G124" s="134"/>
      <c r="H124" s="134"/>
      <c r="I124" s="134"/>
      <c r="J124" s="135" t="s">
        <v>242</v>
      </c>
      <c r="K124" s="136" t="n">
        <v>80.492</v>
      </c>
      <c r="L124" s="136" t="n">
        <v>193.727</v>
      </c>
      <c r="M124" s="134" t="n">
        <v>0.05</v>
      </c>
      <c r="N124" s="137" t="n">
        <f aca="false">K124/L124*M124</f>
        <v>0.0207745951777501</v>
      </c>
      <c r="O124" s="137"/>
      <c r="P124" s="137"/>
      <c r="Q124" s="134"/>
      <c r="R124" s="135" t="s">
        <v>242</v>
      </c>
      <c r="S124" s="136" t="n">
        <v>2318.306</v>
      </c>
      <c r="T124" s="136" t="n">
        <v>4046.133</v>
      </c>
      <c r="U124" s="134" t="n">
        <v>1.5</v>
      </c>
      <c r="V124" s="137" t="n">
        <f aca="false">S124/T124*U124</f>
        <v>0.859452469802649</v>
      </c>
      <c r="W124" s="137"/>
      <c r="X124" s="134"/>
      <c r="Y124" s="134"/>
      <c r="Z124" s="135" t="s">
        <v>242</v>
      </c>
      <c r="AA124" s="136" t="n">
        <v>943.679</v>
      </c>
      <c r="AB124" s="136" t="n">
        <v>1151.056</v>
      </c>
      <c r="AC124" s="134" t="n">
        <v>0.5</v>
      </c>
      <c r="AD124" s="137" t="n">
        <f aca="false">AA124/AB124*AC124</f>
        <v>0.40991880499298</v>
      </c>
    </row>
    <row r="125" customFormat="false" ht="15" hidden="false" customHeight="false" outlineLevel="0" collapsed="false">
      <c r="A125" s="131" t="n">
        <v>1</v>
      </c>
      <c r="B125" s="135" t="s">
        <v>245</v>
      </c>
      <c r="C125" s="136" t="n">
        <v>232.582</v>
      </c>
      <c r="D125" s="136" t="n">
        <v>266.452</v>
      </c>
      <c r="E125" s="131" t="n">
        <v>0.125</v>
      </c>
      <c r="F125" s="137" t="n">
        <f aca="false">C125/D125*E125</f>
        <v>0.109110646570489</v>
      </c>
      <c r="G125" s="134"/>
      <c r="H125" s="134"/>
      <c r="I125" s="134"/>
      <c r="J125" s="135" t="s">
        <v>245</v>
      </c>
      <c r="K125" s="136" t="n">
        <v>82.984</v>
      </c>
      <c r="L125" s="136" t="n">
        <v>197.254</v>
      </c>
      <c r="M125" s="134" t="n">
        <v>0.05</v>
      </c>
      <c r="N125" s="137" t="n">
        <f aca="false">K125/L125*M125</f>
        <v>0.0210348079126406</v>
      </c>
      <c r="O125" s="137"/>
      <c r="P125" s="137"/>
      <c r="Q125" s="134"/>
      <c r="R125" s="135" t="s">
        <v>245</v>
      </c>
      <c r="S125" s="136" t="n">
        <v>2211.938</v>
      </c>
      <c r="T125" s="136" t="n">
        <v>3708.064</v>
      </c>
      <c r="U125" s="134" t="n">
        <v>1.5</v>
      </c>
      <c r="V125" s="137" t="n">
        <f aca="false">S125/T125*U125</f>
        <v>0.894781481657275</v>
      </c>
      <c r="W125" s="137"/>
      <c r="X125" s="134"/>
      <c r="Y125" s="134"/>
      <c r="Z125" s="135" t="s">
        <v>245</v>
      </c>
      <c r="AA125" s="136" t="n">
        <v>955.093</v>
      </c>
      <c r="AB125" s="136" t="n">
        <v>1167.7</v>
      </c>
      <c r="AC125" s="134" t="n">
        <v>0.5</v>
      </c>
      <c r="AD125" s="137" t="n">
        <f aca="false">AA125/AB125*AC125</f>
        <v>0.408963346750021</v>
      </c>
    </row>
    <row r="126" customFormat="false" ht="15" hidden="false" customHeight="false" outlineLevel="0" collapsed="false">
      <c r="A126" s="131" t="n">
        <v>1</v>
      </c>
      <c r="B126" s="135" t="s">
        <v>248</v>
      </c>
      <c r="C126" s="136" t="n">
        <v>237.599</v>
      </c>
      <c r="D126" s="136" t="n">
        <v>270.082</v>
      </c>
      <c r="E126" s="131" t="n">
        <v>0.125</v>
      </c>
      <c r="F126" s="137" t="n">
        <f aca="false">C126/D126*E126</f>
        <v>0.109966139913063</v>
      </c>
      <c r="G126" s="134"/>
      <c r="H126" s="134"/>
      <c r="I126" s="134"/>
      <c r="J126" s="135" t="s">
        <v>248</v>
      </c>
      <c r="K126" s="136" t="n">
        <v>71.116</v>
      </c>
      <c r="L126" s="136" t="n">
        <v>207.253</v>
      </c>
      <c r="M126" s="134" t="n">
        <v>0.05</v>
      </c>
      <c r="N126" s="137" t="n">
        <f aca="false">K126/L126*M126</f>
        <v>0.0171568083453557</v>
      </c>
      <c r="O126" s="137"/>
      <c r="P126" s="137"/>
      <c r="Q126" s="134"/>
      <c r="R126" s="135" t="s">
        <v>248</v>
      </c>
      <c r="S126" s="136" t="n">
        <v>2271.885</v>
      </c>
      <c r="T126" s="136" t="n">
        <v>3970.031</v>
      </c>
      <c r="U126" s="134" t="n">
        <v>1.5</v>
      </c>
      <c r="V126" s="137" t="n">
        <f aca="false">S126/T126*U126</f>
        <v>0.858388133493164</v>
      </c>
      <c r="W126" s="137"/>
      <c r="X126" s="134"/>
      <c r="Y126" s="134"/>
      <c r="Z126" s="135" t="s">
        <v>248</v>
      </c>
      <c r="AA126" s="136" t="n">
        <v>934.552</v>
      </c>
      <c r="AB126" s="136" t="n">
        <v>1186.567</v>
      </c>
      <c r="AC126" s="134" t="n">
        <v>0.5</v>
      </c>
      <c r="AD126" s="137" t="n">
        <f aca="false">AA126/AB126*AC126</f>
        <v>0.39380498530635</v>
      </c>
    </row>
    <row r="127" customFormat="false" ht="15" hidden="false" customHeight="false" outlineLevel="0" collapsed="false">
      <c r="A127" s="131" t="n">
        <v>1</v>
      </c>
      <c r="B127" s="135" t="s">
        <v>251</v>
      </c>
      <c r="C127" s="136" t="n">
        <v>249.342</v>
      </c>
      <c r="D127" s="136" t="n">
        <v>252.135</v>
      </c>
      <c r="E127" s="131" t="n">
        <v>0.125</v>
      </c>
      <c r="F127" s="137" t="n">
        <f aca="false">C127/D127*E127</f>
        <v>0.123615325123446</v>
      </c>
      <c r="G127" s="134"/>
      <c r="H127" s="134"/>
      <c r="I127" s="134"/>
      <c r="J127" s="135" t="s">
        <v>251</v>
      </c>
      <c r="K127" s="136" t="n">
        <v>79.782</v>
      </c>
      <c r="L127" s="136" t="n">
        <v>203.172</v>
      </c>
      <c r="M127" s="134" t="n">
        <v>0.05</v>
      </c>
      <c r="N127" s="137" t="n">
        <f aca="false">K127/L127*M127</f>
        <v>0.0196341031244463</v>
      </c>
      <c r="O127" s="137"/>
      <c r="P127" s="137"/>
      <c r="Q127" s="134"/>
      <c r="R127" s="135" t="s">
        <v>251</v>
      </c>
      <c r="S127" s="136" t="n">
        <v>2350.504</v>
      </c>
      <c r="T127" s="136" t="n">
        <v>3978.973</v>
      </c>
      <c r="U127" s="134" t="n">
        <v>1.5</v>
      </c>
      <c r="V127" s="137" t="n">
        <f aca="false">S127/T127*U127</f>
        <v>0.886096990354043</v>
      </c>
      <c r="W127" s="137"/>
      <c r="X127" s="134"/>
      <c r="Y127" s="134"/>
      <c r="Z127" s="135" t="s">
        <v>251</v>
      </c>
      <c r="AA127" s="136" t="n">
        <v>922.218</v>
      </c>
      <c r="AB127" s="136" t="n">
        <v>1173.841</v>
      </c>
      <c r="AC127" s="134" t="n">
        <v>0.5</v>
      </c>
      <c r="AD127" s="137" t="n">
        <f aca="false">AA127/AB127*AC127</f>
        <v>0.392820663105139</v>
      </c>
    </row>
    <row r="128" customFormat="false" ht="15" hidden="false" customHeight="false" outlineLevel="0" collapsed="false">
      <c r="A128" s="131" t="n">
        <v>1</v>
      </c>
      <c r="B128" s="135" t="s">
        <v>254</v>
      </c>
      <c r="C128" s="136" t="n">
        <v>226.134</v>
      </c>
      <c r="D128" s="136" t="n">
        <v>257.799</v>
      </c>
      <c r="E128" s="131" t="n">
        <v>0.125</v>
      </c>
      <c r="F128" s="137" t="n">
        <f aca="false">C128/D128*E128</f>
        <v>0.109646468760546</v>
      </c>
      <c r="G128" s="134"/>
      <c r="H128" s="134"/>
      <c r="I128" s="134"/>
      <c r="J128" s="135" t="s">
        <v>254</v>
      </c>
      <c r="K128" s="136" t="n">
        <v>79.817</v>
      </c>
      <c r="L128" s="136" t="n">
        <v>199.548</v>
      </c>
      <c r="M128" s="134" t="n">
        <v>0.05</v>
      </c>
      <c r="N128" s="137" t="n">
        <f aca="false">K128/L128*M128</f>
        <v>0.0199994487541845</v>
      </c>
      <c r="O128" s="137"/>
      <c r="P128" s="137"/>
      <c r="Q128" s="134"/>
      <c r="R128" s="135" t="s">
        <v>254</v>
      </c>
      <c r="S128" s="136" t="n">
        <v>2274.993</v>
      </c>
      <c r="T128" s="136" t="n">
        <v>4044.901</v>
      </c>
      <c r="U128" s="134" t="n">
        <v>1.5</v>
      </c>
      <c r="V128" s="137" t="n">
        <f aca="false">S128/T128*U128</f>
        <v>0.843652168495595</v>
      </c>
      <c r="W128" s="137"/>
      <c r="X128" s="134"/>
      <c r="Y128" s="134"/>
      <c r="Z128" s="135" t="s">
        <v>254</v>
      </c>
      <c r="AA128" s="136" t="n">
        <v>952.805</v>
      </c>
      <c r="AB128" s="136" t="n">
        <v>1230.808</v>
      </c>
      <c r="AC128" s="134" t="n">
        <v>0.5</v>
      </c>
      <c r="AD128" s="137" t="n">
        <f aca="false">AA128/AB128*AC128</f>
        <v>0.387064838707581</v>
      </c>
    </row>
    <row r="129" customFormat="false" ht="15" hidden="false" customHeight="false" outlineLevel="0" collapsed="false">
      <c r="A129" s="131" t="n">
        <v>1</v>
      </c>
      <c r="B129" s="135" t="s">
        <v>257</v>
      </c>
      <c r="C129" s="136" t="n">
        <v>229.78</v>
      </c>
      <c r="D129" s="136" t="n">
        <v>259.017</v>
      </c>
      <c r="E129" s="131" t="n">
        <v>0.125</v>
      </c>
      <c r="F129" s="137" t="n">
        <f aca="false">C129/D129*E129</f>
        <v>0.1108904048769</v>
      </c>
      <c r="G129" s="134"/>
      <c r="H129" s="134"/>
      <c r="I129" s="134"/>
      <c r="J129" s="135" t="s">
        <v>257</v>
      </c>
      <c r="K129" s="136" t="n">
        <v>82.838</v>
      </c>
      <c r="L129" s="136" t="n">
        <v>197.595</v>
      </c>
      <c r="M129" s="134" t="n">
        <v>0.05</v>
      </c>
      <c r="N129" s="137" t="n">
        <f aca="false">K129/L129*M129</f>
        <v>0.0209615627925808</v>
      </c>
      <c r="O129" s="137"/>
      <c r="P129" s="137"/>
      <c r="Q129" s="134"/>
      <c r="R129" s="135" t="s">
        <v>257</v>
      </c>
      <c r="S129" s="136" t="n">
        <v>2197.258</v>
      </c>
      <c r="T129" s="136" t="n">
        <v>3910.026</v>
      </c>
      <c r="U129" s="134" t="n">
        <v>1.5</v>
      </c>
      <c r="V129" s="137" t="n">
        <f aca="false">S129/T129*U129</f>
        <v>0.84293224648634</v>
      </c>
      <c r="W129" s="137"/>
      <c r="X129" s="134"/>
      <c r="Y129" s="134"/>
      <c r="Z129" s="135" t="s">
        <v>257</v>
      </c>
      <c r="AA129" s="136" t="n">
        <v>911.732</v>
      </c>
      <c r="AB129" s="136" t="n">
        <v>1173.776</v>
      </c>
      <c r="AC129" s="134" t="n">
        <v>0.5</v>
      </c>
      <c r="AD129" s="137" t="n">
        <f aca="false">AA129/AB129*AC129</f>
        <v>0.388375635555677</v>
      </c>
    </row>
    <row r="130" customFormat="false" ht="15" hidden="false" customHeight="false" outlineLevel="0" collapsed="false">
      <c r="A130" s="131" t="n">
        <v>2</v>
      </c>
      <c r="B130" s="135" t="s">
        <v>243</v>
      </c>
      <c r="C130" s="136" t="n">
        <v>267.999</v>
      </c>
      <c r="D130" s="136" t="n">
        <v>273.54</v>
      </c>
      <c r="E130" s="131" t="n">
        <v>0.125</v>
      </c>
      <c r="F130" s="137" t="n">
        <f aca="false">C130/D130*E130</f>
        <v>0.122467920596622</v>
      </c>
      <c r="G130" s="134"/>
      <c r="H130" s="134"/>
      <c r="I130" s="134"/>
      <c r="J130" s="135" t="s">
        <v>243</v>
      </c>
      <c r="K130" s="136" t="n">
        <v>94.602</v>
      </c>
      <c r="L130" s="136" t="n">
        <v>198.55</v>
      </c>
      <c r="M130" s="134" t="n">
        <v>0.05</v>
      </c>
      <c r="N130" s="137" t="n">
        <f aca="false">K130/L130*M130</f>
        <v>0.0238232183329136</v>
      </c>
      <c r="O130" s="137"/>
      <c r="P130" s="137"/>
      <c r="Q130" s="134"/>
      <c r="R130" s="135" t="s">
        <v>243</v>
      </c>
      <c r="S130" s="136" t="n">
        <v>2333.431</v>
      </c>
      <c r="T130" s="136" t="n">
        <v>3997.701</v>
      </c>
      <c r="U130" s="134" t="n">
        <v>1.5</v>
      </c>
      <c r="V130" s="137" t="n">
        <f aca="false">S130/T130*U130</f>
        <v>0.875539841523916</v>
      </c>
      <c r="W130" s="137"/>
      <c r="X130" s="134"/>
      <c r="Y130" s="134"/>
      <c r="Z130" s="135" t="s">
        <v>243</v>
      </c>
      <c r="AA130" s="136" t="n">
        <v>970.199</v>
      </c>
      <c r="AB130" s="136" t="n">
        <v>1210.328</v>
      </c>
      <c r="AC130" s="134" t="n">
        <v>0.5</v>
      </c>
      <c r="AD130" s="137" t="n">
        <f aca="false">AA130/AB130*AC130</f>
        <v>0.400800031065959</v>
      </c>
    </row>
    <row r="131" customFormat="false" ht="15" hidden="false" customHeight="false" outlineLevel="0" collapsed="false">
      <c r="A131" s="131" t="n">
        <v>2</v>
      </c>
      <c r="B131" s="135" t="s">
        <v>246</v>
      </c>
      <c r="C131" s="136" t="n">
        <v>241.319</v>
      </c>
      <c r="D131" s="136" t="n">
        <v>260.071</v>
      </c>
      <c r="E131" s="131" t="n">
        <v>0.125</v>
      </c>
      <c r="F131" s="137" t="n">
        <f aca="false">C131/D131*E131</f>
        <v>0.115987076606004</v>
      </c>
      <c r="G131" s="134"/>
      <c r="H131" s="134"/>
      <c r="I131" s="134"/>
      <c r="J131" s="135" t="s">
        <v>246</v>
      </c>
      <c r="K131" s="136" t="n">
        <v>89.272</v>
      </c>
      <c r="L131" s="136" t="n">
        <v>205.836</v>
      </c>
      <c r="M131" s="134" t="n">
        <v>0.05</v>
      </c>
      <c r="N131" s="137" t="n">
        <f aca="false">K131/L131*M131</f>
        <v>0.0216852251306866</v>
      </c>
      <c r="O131" s="137"/>
      <c r="P131" s="137"/>
      <c r="Q131" s="134"/>
      <c r="R131" s="135" t="s">
        <v>246</v>
      </c>
      <c r="S131" s="136" t="n">
        <v>2414.816</v>
      </c>
      <c r="T131" s="136" t="n">
        <v>3988.252</v>
      </c>
      <c r="U131" s="134" t="n">
        <v>1.5</v>
      </c>
      <c r="V131" s="137" t="n">
        <f aca="false">S131/T131*U131</f>
        <v>0.908223452279344</v>
      </c>
      <c r="W131" s="137"/>
      <c r="X131" s="134"/>
      <c r="Y131" s="134"/>
      <c r="Z131" s="135" t="s">
        <v>246</v>
      </c>
      <c r="AA131" s="136" t="n">
        <v>1019.229</v>
      </c>
      <c r="AB131" s="136" t="n">
        <v>1229.784</v>
      </c>
      <c r="AC131" s="134" t="n">
        <v>0.5</v>
      </c>
      <c r="AD131" s="137" t="n">
        <f aca="false">AA131/AB131*AC131</f>
        <v>0.414393503249351</v>
      </c>
    </row>
    <row r="132" customFormat="false" ht="15" hidden="false" customHeight="false" outlineLevel="0" collapsed="false">
      <c r="A132" s="131" t="n">
        <v>2</v>
      </c>
      <c r="B132" s="135" t="s">
        <v>249</v>
      </c>
      <c r="C132" s="136" t="n">
        <v>239.134</v>
      </c>
      <c r="D132" s="136" t="n">
        <v>271.28</v>
      </c>
      <c r="E132" s="131" t="n">
        <v>0.125</v>
      </c>
      <c r="F132" s="137" t="n">
        <f aca="false">C132/D132*E132</f>
        <v>0.110187813329401</v>
      </c>
      <c r="G132" s="134"/>
      <c r="H132" s="134"/>
      <c r="I132" s="134"/>
      <c r="J132" s="135" t="s">
        <v>249</v>
      </c>
      <c r="K132" s="136" t="n">
        <v>70.334</v>
      </c>
      <c r="L132" s="136" t="n">
        <v>214.26</v>
      </c>
      <c r="M132" s="134" t="n">
        <v>0.05</v>
      </c>
      <c r="N132" s="137" t="n">
        <f aca="false">K132/L132*M132</f>
        <v>0.0164132362550173</v>
      </c>
      <c r="O132" s="137"/>
      <c r="P132" s="137"/>
      <c r="Q132" s="134"/>
      <c r="R132" s="135" t="s">
        <v>249</v>
      </c>
      <c r="S132" s="136" t="n">
        <v>2155.339</v>
      </c>
      <c r="T132" s="136" t="n">
        <v>3817.516</v>
      </c>
      <c r="U132" s="134" t="n">
        <v>1.5</v>
      </c>
      <c r="V132" s="137" t="n">
        <f aca="false">S132/T132*U132</f>
        <v>0.846888002565019</v>
      </c>
      <c r="W132" s="137"/>
      <c r="X132" s="134"/>
      <c r="Y132" s="134"/>
      <c r="Z132" s="135" t="s">
        <v>249</v>
      </c>
      <c r="AA132" s="136" t="n">
        <v>925.138</v>
      </c>
      <c r="AB132" s="136" t="n">
        <v>1108.43</v>
      </c>
      <c r="AC132" s="134" t="n">
        <v>0.5</v>
      </c>
      <c r="AD132" s="137" t="n">
        <f aca="false">AA132/AB132*AC132</f>
        <v>0.417319090966502</v>
      </c>
    </row>
    <row r="133" customFormat="false" ht="15" hidden="false" customHeight="false" outlineLevel="0" collapsed="false">
      <c r="A133" s="131" t="n">
        <v>2</v>
      </c>
      <c r="B133" s="135" t="s">
        <v>252</v>
      </c>
      <c r="C133" s="136" t="n">
        <v>239.272</v>
      </c>
      <c r="D133" s="136" t="n">
        <v>251.525</v>
      </c>
      <c r="E133" s="131" t="n">
        <v>0.125</v>
      </c>
      <c r="F133" s="137" t="n">
        <f aca="false">C133/D133*E133</f>
        <v>0.118910645065103</v>
      </c>
      <c r="G133" s="134"/>
      <c r="H133" s="134"/>
      <c r="I133" s="134"/>
      <c r="J133" s="135" t="s">
        <v>252</v>
      </c>
      <c r="K133" s="136" t="n">
        <v>69.05</v>
      </c>
      <c r="L133" s="136" t="n">
        <v>194.295</v>
      </c>
      <c r="M133" s="134" t="n">
        <v>0.05</v>
      </c>
      <c r="N133" s="137" t="n">
        <f aca="false">K133/L133*M133</f>
        <v>0.0177693713168121</v>
      </c>
      <c r="O133" s="137"/>
      <c r="P133" s="137"/>
      <c r="Q133" s="134"/>
      <c r="R133" s="135" t="s">
        <v>252</v>
      </c>
      <c r="S133" s="136" t="n">
        <v>2319.28</v>
      </c>
      <c r="T133" s="136" t="n">
        <v>3999.162</v>
      </c>
      <c r="U133" s="134" t="n">
        <v>1.5</v>
      </c>
      <c r="V133" s="137" t="n">
        <f aca="false">S133/T133*U133</f>
        <v>0.869912246615666</v>
      </c>
      <c r="W133" s="137"/>
      <c r="X133" s="134"/>
      <c r="Y133" s="134"/>
      <c r="Z133" s="135" t="s">
        <v>252</v>
      </c>
      <c r="AA133" s="136" t="n">
        <v>900.13</v>
      </c>
      <c r="AB133" s="136" t="n">
        <v>1088.032</v>
      </c>
      <c r="AC133" s="134" t="n">
        <v>0.5</v>
      </c>
      <c r="AD133" s="137" t="n">
        <f aca="false">AA133/AB133*AC133</f>
        <v>0.413650517631834</v>
      </c>
    </row>
    <row r="134" customFormat="false" ht="15" hidden="false" customHeight="false" outlineLevel="0" collapsed="false">
      <c r="A134" s="131" t="n">
        <v>2</v>
      </c>
      <c r="B134" s="135" t="s">
        <v>255</v>
      </c>
      <c r="C134" s="136" t="n">
        <v>247.741</v>
      </c>
      <c r="D134" s="136" t="n">
        <v>259.807</v>
      </c>
      <c r="E134" s="131" t="n">
        <v>0.125</v>
      </c>
      <c r="F134" s="137" t="n">
        <f aca="false">C134/D134*E134</f>
        <v>0.119194729164341</v>
      </c>
      <c r="G134" s="134"/>
      <c r="H134" s="134"/>
      <c r="I134" s="134"/>
      <c r="J134" s="135" t="s">
        <v>255</v>
      </c>
      <c r="K134" s="136" t="n">
        <v>82.043</v>
      </c>
      <c r="L134" s="136" t="n">
        <v>204.537</v>
      </c>
      <c r="M134" s="134" t="n">
        <v>0.05</v>
      </c>
      <c r="N134" s="137" t="n">
        <f aca="false">K134/L134*M134</f>
        <v>0.0200557845279827</v>
      </c>
      <c r="O134" s="137"/>
      <c r="P134" s="137"/>
      <c r="Q134" s="134"/>
      <c r="R134" s="135" t="s">
        <v>255</v>
      </c>
      <c r="S134" s="136" t="n">
        <v>2306.1</v>
      </c>
      <c r="T134" s="136" t="n">
        <v>4135.206</v>
      </c>
      <c r="U134" s="134" t="n">
        <v>1.5</v>
      </c>
      <c r="V134" s="137" t="n">
        <f aca="false">S134/T134*U134</f>
        <v>0.836512135066548</v>
      </c>
      <c r="W134" s="137"/>
      <c r="X134" s="134"/>
      <c r="Y134" s="134"/>
      <c r="Z134" s="135" t="s">
        <v>255</v>
      </c>
      <c r="AA134" s="136" t="n">
        <v>964.439</v>
      </c>
      <c r="AB134" s="136" t="n">
        <v>1307.59</v>
      </c>
      <c r="AC134" s="134" t="n">
        <v>0.5</v>
      </c>
      <c r="AD134" s="137" t="n">
        <f aca="false">AA134/AB134*AC134</f>
        <v>0.368784940233559</v>
      </c>
    </row>
    <row r="135" customFormat="false" ht="15" hidden="false" customHeight="false" outlineLevel="0" collapsed="false">
      <c r="A135" s="131" t="n">
        <v>2</v>
      </c>
      <c r="B135" s="135" t="s">
        <v>258</v>
      </c>
      <c r="C135" s="136" t="n">
        <v>246.109</v>
      </c>
      <c r="D135" s="136" t="n">
        <v>263.189</v>
      </c>
      <c r="E135" s="131" t="n">
        <v>0.125</v>
      </c>
      <c r="F135" s="137" t="n">
        <f aca="false">C135/D135*E135</f>
        <v>0.116887958843265</v>
      </c>
      <c r="G135" s="134"/>
      <c r="H135" s="134"/>
      <c r="I135" s="134"/>
      <c r="J135" s="135" t="s">
        <v>258</v>
      </c>
      <c r="K135" s="136" t="n">
        <v>97.072</v>
      </c>
      <c r="L135" s="136" t="n">
        <v>203.87</v>
      </c>
      <c r="M135" s="134" t="n">
        <v>0.05</v>
      </c>
      <c r="N135" s="137" t="n">
        <f aca="false">K135/L135*M135</f>
        <v>0.0238073281993427</v>
      </c>
      <c r="O135" s="137"/>
      <c r="P135" s="137"/>
      <c r="Q135" s="134"/>
      <c r="R135" s="135" t="s">
        <v>258</v>
      </c>
      <c r="S135" s="136" t="n">
        <v>2406.226</v>
      </c>
      <c r="T135" s="136" t="n">
        <v>4248.717</v>
      </c>
      <c r="U135" s="134" t="n">
        <v>1.5</v>
      </c>
      <c r="V135" s="137" t="n">
        <f aca="false">S135/T135*U135</f>
        <v>0.84951268818328</v>
      </c>
      <c r="W135" s="137"/>
      <c r="X135" s="134"/>
      <c r="Y135" s="134"/>
      <c r="Z135" s="135" t="s">
        <v>258</v>
      </c>
      <c r="AA135" s="136" t="n">
        <v>919.756</v>
      </c>
      <c r="AB135" s="136" t="n">
        <v>1202.802</v>
      </c>
      <c r="AC135" s="134" t="n">
        <v>0.5</v>
      </c>
      <c r="AD135" s="137" t="n">
        <f aca="false">AA135/AB135*AC135</f>
        <v>0.382338905322738</v>
      </c>
    </row>
    <row r="136" customFormat="false" ht="15" hidden="false" customHeight="false" outlineLevel="0" collapsed="false">
      <c r="A136" s="131" t="n">
        <v>3</v>
      </c>
      <c r="B136" s="135" t="s">
        <v>244</v>
      </c>
      <c r="C136" s="136" t="n">
        <v>244.716</v>
      </c>
      <c r="D136" s="136" t="n">
        <v>261.422</v>
      </c>
      <c r="E136" s="131" t="n">
        <v>0.125</v>
      </c>
      <c r="F136" s="137" t="n">
        <f aca="false">C136/D136*E136</f>
        <v>0.117011957677625</v>
      </c>
      <c r="G136" s="134"/>
      <c r="H136" s="134"/>
      <c r="I136" s="134"/>
      <c r="J136" s="135" t="s">
        <v>244</v>
      </c>
      <c r="K136" s="136" t="n">
        <v>83.151</v>
      </c>
      <c r="L136" s="136" t="n">
        <v>206.042</v>
      </c>
      <c r="M136" s="134" t="n">
        <v>0.05</v>
      </c>
      <c r="N136" s="137" t="n">
        <f aca="false">K136/L136*M136</f>
        <v>0.0201781675580707</v>
      </c>
      <c r="O136" s="137"/>
      <c r="P136" s="137"/>
      <c r="Q136" s="134"/>
      <c r="R136" s="135" t="s">
        <v>244</v>
      </c>
      <c r="S136" s="136" t="n">
        <v>2339.936</v>
      </c>
      <c r="T136" s="136" t="n">
        <v>3987.156</v>
      </c>
      <c r="U136" s="134" t="n">
        <v>1.5</v>
      </c>
      <c r="V136" s="137" t="n">
        <f aca="false">S136/T136*U136</f>
        <v>0.880302651814978</v>
      </c>
      <c r="W136" s="137"/>
      <c r="X136" s="134"/>
      <c r="Y136" s="134"/>
      <c r="Z136" s="135" t="s">
        <v>244</v>
      </c>
      <c r="AA136" s="136" t="n">
        <v>934.436</v>
      </c>
      <c r="AB136" s="136" t="n">
        <v>1100.263</v>
      </c>
      <c r="AC136" s="134" t="n">
        <v>0.5</v>
      </c>
      <c r="AD136" s="137" t="n">
        <f aca="false">AA136/AB136*AC136</f>
        <v>0.424642108295926</v>
      </c>
    </row>
    <row r="137" customFormat="false" ht="15" hidden="false" customHeight="false" outlineLevel="0" collapsed="false">
      <c r="A137" s="131" t="n">
        <v>3</v>
      </c>
      <c r="B137" s="135" t="s">
        <v>247</v>
      </c>
      <c r="C137" s="136" t="n">
        <v>255.152</v>
      </c>
      <c r="D137" s="136" t="n">
        <v>271.101</v>
      </c>
      <c r="E137" s="131" t="n">
        <v>0.125</v>
      </c>
      <c r="F137" s="137" t="n">
        <f aca="false">C137/D137*E137</f>
        <v>0.117646190903021</v>
      </c>
      <c r="G137" s="134"/>
      <c r="H137" s="134"/>
      <c r="I137" s="134"/>
      <c r="J137" s="135" t="s">
        <v>247</v>
      </c>
      <c r="K137" s="136" t="n">
        <v>84.159</v>
      </c>
      <c r="L137" s="136" t="n">
        <v>190.024</v>
      </c>
      <c r="M137" s="134" t="n">
        <v>0.05</v>
      </c>
      <c r="N137" s="137" t="n">
        <f aca="false">K137/L137*M137</f>
        <v>0.0221443080873995</v>
      </c>
      <c r="O137" s="137"/>
      <c r="P137" s="137"/>
      <c r="Q137" s="134"/>
      <c r="R137" s="135" t="s">
        <v>247</v>
      </c>
      <c r="S137" s="136" t="n">
        <v>2292.773</v>
      </c>
      <c r="T137" s="136" t="n">
        <v>3874.807</v>
      </c>
      <c r="U137" s="134" t="n">
        <v>1.5</v>
      </c>
      <c r="V137" s="137" t="n">
        <f aca="false">S137/T137*U137</f>
        <v>0.887569238932417</v>
      </c>
      <c r="W137" s="137"/>
      <c r="X137" s="134"/>
      <c r="Y137" s="134"/>
      <c r="Z137" s="135" t="s">
        <v>247</v>
      </c>
      <c r="AA137" s="136" t="n">
        <v>947.78</v>
      </c>
      <c r="AB137" s="136" t="n">
        <v>1163.445</v>
      </c>
      <c r="AC137" s="134" t="n">
        <v>0.5</v>
      </c>
      <c r="AD137" s="137" t="n">
        <f aca="false">AA137/AB137*AC137</f>
        <v>0.407316203172475</v>
      </c>
    </row>
    <row r="138" customFormat="false" ht="15" hidden="false" customHeight="false" outlineLevel="0" collapsed="false">
      <c r="A138" s="131" t="n">
        <v>3</v>
      </c>
      <c r="B138" s="135" t="s">
        <v>250</v>
      </c>
      <c r="C138" s="136" t="n">
        <v>237.311</v>
      </c>
      <c r="D138" s="136" t="n">
        <v>260.799</v>
      </c>
      <c r="E138" s="131" t="n">
        <v>0.125</v>
      </c>
      <c r="F138" s="137" t="n">
        <f aca="false">C138/D138*E138</f>
        <v>0.11374228812227</v>
      </c>
      <c r="G138" s="134"/>
      <c r="H138" s="134"/>
      <c r="I138" s="134"/>
      <c r="J138" s="135" t="s">
        <v>250</v>
      </c>
      <c r="K138" s="136" t="n">
        <v>74.945</v>
      </c>
      <c r="L138" s="136" t="n">
        <v>192.794</v>
      </c>
      <c r="M138" s="134" t="n">
        <v>0.05</v>
      </c>
      <c r="N138" s="137" t="n">
        <f aca="false">K138/L138*M138</f>
        <v>0.0194365488552548</v>
      </c>
      <c r="O138" s="137"/>
      <c r="P138" s="137"/>
      <c r="Q138" s="134"/>
      <c r="R138" s="135" t="s">
        <v>250</v>
      </c>
      <c r="S138" s="136" t="n">
        <v>2211.063</v>
      </c>
      <c r="T138" s="136" t="n">
        <v>3869.93</v>
      </c>
      <c r="U138" s="134" t="n">
        <v>1.5</v>
      </c>
      <c r="V138" s="137" t="n">
        <f aca="false">S138/T138*U138</f>
        <v>0.85701666438411</v>
      </c>
      <c r="W138" s="137"/>
      <c r="X138" s="134"/>
      <c r="Y138" s="134"/>
      <c r="Z138" s="135" t="s">
        <v>250</v>
      </c>
      <c r="AA138" s="136" t="n">
        <v>960.108</v>
      </c>
      <c r="AB138" s="136" t="n">
        <v>1201.533</v>
      </c>
      <c r="AC138" s="134" t="n">
        <v>0.5</v>
      </c>
      <c r="AD138" s="137" t="n">
        <f aca="false">AA138/AB138*AC138</f>
        <v>0.399534594555455</v>
      </c>
    </row>
    <row r="139" customFormat="false" ht="15" hidden="false" customHeight="false" outlineLevel="0" collapsed="false">
      <c r="A139" s="131" t="n">
        <v>3</v>
      </c>
      <c r="B139" s="135" t="s">
        <v>253</v>
      </c>
      <c r="C139" s="136" t="n">
        <v>259.076</v>
      </c>
      <c r="D139" s="136" t="n">
        <v>263.559</v>
      </c>
      <c r="E139" s="131" t="n">
        <v>0.125</v>
      </c>
      <c r="F139" s="137" t="n">
        <f aca="false">C139/D139*E139</f>
        <v>0.122873815730064</v>
      </c>
      <c r="G139" s="134"/>
      <c r="H139" s="134"/>
      <c r="I139" s="134"/>
      <c r="J139" s="135" t="s">
        <v>253</v>
      </c>
      <c r="K139" s="136" t="n">
        <v>82.742</v>
      </c>
      <c r="L139" s="136" t="n">
        <v>200.253</v>
      </c>
      <c r="M139" s="134" t="n">
        <v>0.05</v>
      </c>
      <c r="N139" s="137" t="n">
        <f aca="false">K139/L139*M139</f>
        <v>0.0206593659021338</v>
      </c>
      <c r="O139" s="137"/>
      <c r="P139" s="137"/>
      <c r="Q139" s="134"/>
      <c r="R139" s="135" t="s">
        <v>253</v>
      </c>
      <c r="S139" s="136" t="n">
        <v>2447.896</v>
      </c>
      <c r="T139" s="136" t="n">
        <v>4136.08</v>
      </c>
      <c r="U139" s="134" t="n">
        <v>1.5</v>
      </c>
      <c r="V139" s="137" t="n">
        <f aca="false">S139/T139*U139</f>
        <v>0.887759424382507</v>
      </c>
      <c r="W139" s="137"/>
      <c r="X139" s="134"/>
      <c r="Y139" s="134"/>
      <c r="Z139" s="135" t="s">
        <v>253</v>
      </c>
      <c r="AA139" s="136" t="n">
        <v>974.771</v>
      </c>
      <c r="AB139" s="136" t="n">
        <v>1253.753</v>
      </c>
      <c r="AC139" s="134" t="n">
        <v>0.5</v>
      </c>
      <c r="AD139" s="137" t="n">
        <f aca="false">AA139/AB139*AC139</f>
        <v>0.388741243291143</v>
      </c>
    </row>
    <row r="140" customFormat="false" ht="15" hidden="false" customHeight="false" outlineLevel="0" collapsed="false">
      <c r="A140" s="131" t="n">
        <v>3</v>
      </c>
      <c r="B140" s="135" t="s">
        <v>256</v>
      </c>
      <c r="C140" s="136" t="n">
        <v>245.917</v>
      </c>
      <c r="D140" s="136" t="n">
        <v>269.43</v>
      </c>
      <c r="E140" s="131" t="n">
        <v>0.125</v>
      </c>
      <c r="F140" s="137" t="n">
        <f aca="false">C140/D140*E140</f>
        <v>0.114091322421408</v>
      </c>
      <c r="G140" s="134"/>
      <c r="H140" s="134"/>
      <c r="I140" s="134"/>
      <c r="J140" s="135" t="s">
        <v>256</v>
      </c>
      <c r="K140" s="136" t="n">
        <v>92.852</v>
      </c>
      <c r="L140" s="136" t="n">
        <v>205.569</v>
      </c>
      <c r="M140" s="134" t="n">
        <v>0.05</v>
      </c>
      <c r="N140" s="137" t="n">
        <f aca="false">K140/L140*M140</f>
        <v>0.0225841444964951</v>
      </c>
      <c r="O140" s="137"/>
      <c r="P140" s="137"/>
      <c r="Q140" s="134"/>
      <c r="R140" s="135" t="s">
        <v>256</v>
      </c>
      <c r="S140" s="136" t="n">
        <v>2443.027</v>
      </c>
      <c r="T140" s="136" t="n">
        <v>4328.032</v>
      </c>
      <c r="U140" s="134" t="n">
        <v>1.5</v>
      </c>
      <c r="V140" s="137" t="n">
        <f aca="false">S140/T140*U140</f>
        <v>0.846699030875927</v>
      </c>
      <c r="W140" s="137"/>
      <c r="X140" s="134"/>
      <c r="Y140" s="134"/>
      <c r="Z140" s="135" t="s">
        <v>256</v>
      </c>
      <c r="AA140" s="136" t="n">
        <v>931.611</v>
      </c>
      <c r="AB140" s="136" t="n">
        <v>1144.557</v>
      </c>
      <c r="AC140" s="134" t="n">
        <v>0.5</v>
      </c>
      <c r="AD140" s="137" t="n">
        <f aca="false">AA140/AB140*AC140</f>
        <v>0.406974488819692</v>
      </c>
    </row>
    <row r="141" customFormat="false" ht="15" hidden="false" customHeight="false" outlineLevel="0" collapsed="false">
      <c r="A141" s="131" t="n">
        <v>3</v>
      </c>
      <c r="B141" s="135" t="s">
        <v>259</v>
      </c>
      <c r="C141" s="136" t="n">
        <v>243.742</v>
      </c>
      <c r="D141" s="136" t="n">
        <v>268.782</v>
      </c>
      <c r="E141" s="131" t="n">
        <v>0.125</v>
      </c>
      <c r="F141" s="137" t="n">
        <f aca="false">C141/D141*E141</f>
        <v>0.113354874954424</v>
      </c>
      <c r="G141" s="134"/>
      <c r="H141" s="134"/>
      <c r="I141" s="134"/>
      <c r="J141" s="135" t="s">
        <v>259</v>
      </c>
      <c r="K141" s="136" t="n">
        <v>90.984</v>
      </c>
      <c r="L141" s="136" t="n">
        <v>204.124</v>
      </c>
      <c r="M141" s="134" t="n">
        <v>0.05</v>
      </c>
      <c r="N141" s="137" t="n">
        <f aca="false">K141/L141*M141</f>
        <v>0.0222864533322882</v>
      </c>
      <c r="O141" s="137"/>
      <c r="P141" s="137"/>
      <c r="Q141" s="134"/>
      <c r="R141" s="135" t="s">
        <v>259</v>
      </c>
      <c r="S141" s="136" t="n">
        <v>2185.737</v>
      </c>
      <c r="T141" s="136" t="n">
        <v>3985.561</v>
      </c>
      <c r="U141" s="134" t="n">
        <v>1.5</v>
      </c>
      <c r="V141" s="137" t="n">
        <f aca="false">S141/T141*U141</f>
        <v>0.822620830543053</v>
      </c>
      <c r="W141" s="137"/>
      <c r="X141" s="134"/>
      <c r="Y141" s="134"/>
      <c r="Z141" s="135" t="s">
        <v>259</v>
      </c>
      <c r="AA141" s="136" t="n">
        <v>866.464</v>
      </c>
      <c r="AB141" s="136" t="n">
        <v>1104.269</v>
      </c>
      <c r="AC141" s="134" t="n">
        <v>0.5</v>
      </c>
      <c r="AD141" s="137" t="n">
        <f aca="false">AA141/AB141*AC141</f>
        <v>0.39232469624702</v>
      </c>
    </row>
    <row r="142" customFormat="false" ht="15" hidden="false" customHeight="false" outlineLevel="0" collapsed="false">
      <c r="B142" s="135" t="s">
        <v>571</v>
      </c>
      <c r="C142" s="137" t="n">
        <f aca="false">AVERAGE(C124:C141)</f>
        <v>244.043444444444</v>
      </c>
      <c r="D142" s="137" t="n">
        <f aca="false">AVERAGE(D124:D141)</f>
        <v>263.547722222222</v>
      </c>
      <c r="F142" s="137" t="n">
        <f aca="false">AVERAGE(F124:F141)</f>
        <v>0.115774878623464</v>
      </c>
      <c r="G142" s="134"/>
      <c r="H142" s="134"/>
      <c r="I142" s="134"/>
      <c r="J142" s="135" t="s">
        <v>571</v>
      </c>
      <c r="K142" s="137" t="n">
        <f aca="false">AVERAGE(K124:K141)</f>
        <v>82.6797222222222</v>
      </c>
      <c r="L142" s="137" t="n">
        <f aca="false">AVERAGE(L124:L141)</f>
        <v>201.039055555556</v>
      </c>
      <c r="N142" s="137" t="n">
        <f aca="false">AVERAGE(N124:N141)</f>
        <v>0.0205780265611864</v>
      </c>
      <c r="O142" s="137"/>
      <c r="P142" s="137"/>
      <c r="Q142" s="134"/>
      <c r="R142" s="135" t="s">
        <v>571</v>
      </c>
      <c r="S142" s="137" t="n">
        <f aca="false">AVERAGE(S124:S141)</f>
        <v>2304.47266666667</v>
      </c>
      <c r="T142" s="137" t="n">
        <f aca="false">AVERAGE(T124:T141)</f>
        <v>4001.45822222222</v>
      </c>
      <c r="V142" s="137" t="n">
        <f aca="false">AVERAGE(V124:V141)</f>
        <v>0.864103316525324</v>
      </c>
      <c r="W142" s="137"/>
      <c r="X142" s="134"/>
      <c r="Y142" s="134"/>
      <c r="Z142" s="135" t="s">
        <v>571</v>
      </c>
      <c r="AA142" s="137" t="n">
        <f aca="false">AVERAGE(AA124:AA141)</f>
        <v>940.785555555556</v>
      </c>
      <c r="AB142" s="137" t="n">
        <f aca="false">AVERAGE(AB124:AB141)</f>
        <v>1177.69633333333</v>
      </c>
      <c r="AD142" s="137" t="n">
        <f aca="false">AVERAGE(AD124:AD141)</f>
        <v>0.399876033181634</v>
      </c>
    </row>
    <row r="143" customFormat="false" ht="15" hidden="false" customHeight="false" outlineLevel="0" collapsed="false">
      <c r="B143" s="135" t="s">
        <v>572</v>
      </c>
      <c r="C143" s="137" t="n">
        <f aca="false">_xlfn.STDEV.P(C124:C141)</f>
        <v>10.010599089755</v>
      </c>
      <c r="D143" s="137" t="n">
        <f aca="false">_xlfn.STDEV.P(D124:D141)</f>
        <v>6.22081781695368</v>
      </c>
      <c r="F143" s="137" t="n">
        <f aca="false">_xlfn.STDEV.P(F124:F141)</f>
        <v>0.00456319653741155</v>
      </c>
      <c r="G143" s="134"/>
      <c r="H143" s="134"/>
      <c r="I143" s="134"/>
      <c r="J143" s="135" t="s">
        <v>572</v>
      </c>
      <c r="K143" s="137" t="n">
        <f aca="false">_xlfn.STDEV.P(K124:K141)</f>
        <v>7.89240119640796</v>
      </c>
      <c r="L143" s="137" t="n">
        <f aca="false">_xlfn.STDEV.P(L124:L141)</f>
        <v>5.96177044427634</v>
      </c>
      <c r="N143" s="137" t="n">
        <f aca="false">_xlfn.STDEV.P(N124:N141)</f>
        <v>0.00199837596089291</v>
      </c>
      <c r="O143" s="137"/>
      <c r="P143" s="137"/>
      <c r="Q143" s="134"/>
      <c r="R143" s="135" t="s">
        <v>572</v>
      </c>
      <c r="S143" s="137" t="n">
        <f aca="false">_xlfn.STDEV.P(S124:S141)</f>
        <v>86.3182883312942</v>
      </c>
      <c r="T143" s="137" t="n">
        <f aca="false">_xlfn.STDEV.P(T124:T141)</f>
        <v>143.651048860136</v>
      </c>
      <c r="V143" s="137" t="n">
        <f aca="false">_xlfn.STDEV.P(V124:V141)</f>
        <v>0.0225756575310347</v>
      </c>
      <c r="W143" s="137"/>
      <c r="X143" s="134"/>
      <c r="Y143" s="134"/>
      <c r="Z143" s="135" t="s">
        <v>572</v>
      </c>
      <c r="AA143" s="137" t="n">
        <f aca="false">_xlfn.STDEV.P(AA124:AA141)</f>
        <v>32.256530322853</v>
      </c>
      <c r="AB143" s="137" t="n">
        <f aca="false">_xlfn.STDEV.P(AB124:AB141)</f>
        <v>56.2233371247602</v>
      </c>
      <c r="AD143" s="137" t="n">
        <f aca="false">_xlfn.STDEV.P(AD124:AD141)</f>
        <v>0.0138373449136658</v>
      </c>
    </row>
    <row r="144" customFormat="false" ht="15" hidden="false" customHeight="false" outlineLevel="0" collapsed="false">
      <c r="B144" s="135" t="s">
        <v>573</v>
      </c>
      <c r="C144" s="134" t="n">
        <f aca="false">100*_xlfn.STDEV.P(C124:C141)/AVERAGE(C124:C141)</f>
        <v>4.10197418436856</v>
      </c>
      <c r="D144" s="134" t="n">
        <f aca="false">100*_xlfn.STDEV.P(D124:D141)/AVERAGE(D124:D141)</f>
        <v>2.36041418400434</v>
      </c>
      <c r="F144" s="134" t="n">
        <f aca="false">100*_xlfn.STDEV.P(F124:F141)/AVERAGE(F124:F141)</f>
        <v>3.94143927565884</v>
      </c>
      <c r="G144" s="134"/>
      <c r="H144" s="134"/>
      <c r="I144" s="134"/>
      <c r="J144" s="135" t="s">
        <v>573</v>
      </c>
      <c r="K144" s="134" t="n">
        <f aca="false">100*_xlfn.STDEV.P(K124:K141)/AVERAGE(K124:K141)</f>
        <v>9.54575195015191</v>
      </c>
      <c r="L144" s="134" t="n">
        <f aca="false">100*_xlfn.STDEV.P(L124:L141)/AVERAGE(L124:L141)</f>
        <v>2.96547873635869</v>
      </c>
      <c r="N144" s="134" t="n">
        <f aca="false">100*_xlfn.STDEV.P(N124:N141)/AVERAGE(N124:N141)</f>
        <v>9.71121285586336</v>
      </c>
      <c r="O144" s="134"/>
      <c r="P144" s="134"/>
      <c r="Q144" s="134"/>
      <c r="R144" s="135" t="s">
        <v>573</v>
      </c>
      <c r="S144" s="134" t="n">
        <f aca="false">100*_xlfn.STDEV.P(S124:S141)/AVERAGE(S124:S141)</f>
        <v>3.74568505757764</v>
      </c>
      <c r="T144" s="134" t="n">
        <f aca="false">100*_xlfn.STDEV.P(T124:T141)/AVERAGE(T124:T141)</f>
        <v>3.58996747891471</v>
      </c>
      <c r="V144" s="134" t="n">
        <f aca="false">100*_xlfn.STDEV.P(V124:V141)/AVERAGE(V124:V141)</f>
        <v>2.61261091113669</v>
      </c>
      <c r="W144" s="134"/>
      <c r="X144" s="134"/>
      <c r="Y144" s="134"/>
      <c r="Z144" s="135" t="s">
        <v>573</v>
      </c>
      <c r="AA144" s="134" t="n">
        <f aca="false">100*_xlfn.STDEV.P(AA124:AA141)/AVERAGE(AA124:AA141)</f>
        <v>3.42868043969965</v>
      </c>
      <c r="AB144" s="134" t="n">
        <f aca="false">100*_xlfn.STDEV.P(AB124:AB141)/AVERAGE(AB124:AB141)</f>
        <v>4.77400969447078</v>
      </c>
      <c r="AD144" s="134" t="n">
        <f aca="false">100*_xlfn.STDEV.P(AD124:AD141)/AVERAGE(AD124:AD141)</f>
        <v>3.46040866804851</v>
      </c>
    </row>
    <row r="145" customFormat="false" ht="15" hidden="false" customHeight="false" outlineLevel="0" collapsed="false">
      <c r="B145" s="135"/>
      <c r="C145" s="134"/>
      <c r="D145" s="134"/>
      <c r="F145" s="134"/>
      <c r="G145" s="134"/>
      <c r="H145" s="134"/>
      <c r="I145" s="134"/>
      <c r="J145" s="135"/>
      <c r="K145" s="134"/>
      <c r="L145" s="134"/>
      <c r="M145" s="134"/>
      <c r="N145" s="134"/>
      <c r="O145" s="134"/>
      <c r="P145" s="134"/>
      <c r="Q145" s="134"/>
      <c r="R145" s="135"/>
      <c r="S145" s="134"/>
      <c r="T145" s="134"/>
      <c r="U145" s="134"/>
      <c r="V145" s="134"/>
      <c r="W145" s="134"/>
      <c r="X145" s="134"/>
      <c r="Y145" s="134"/>
      <c r="Z145" s="135"/>
      <c r="AA145" s="134"/>
      <c r="AB145" s="134"/>
      <c r="AC145" s="134"/>
      <c r="AD145" s="134"/>
    </row>
    <row r="146" customFormat="false" ht="15" hidden="false" customHeight="false" outlineLevel="0" collapsed="false">
      <c r="B146" s="135"/>
      <c r="C146" s="134"/>
      <c r="D146" s="134"/>
      <c r="F146" s="134"/>
      <c r="G146" s="134"/>
      <c r="H146" s="134"/>
      <c r="I146" s="134"/>
      <c r="J146" s="135"/>
      <c r="K146" s="134"/>
      <c r="L146" s="134"/>
      <c r="M146" s="134"/>
      <c r="N146" s="134"/>
      <c r="O146" s="134"/>
      <c r="P146" s="134"/>
      <c r="Q146" s="134"/>
      <c r="R146" s="135"/>
      <c r="S146" s="134"/>
      <c r="T146" s="134"/>
      <c r="U146" s="134"/>
      <c r="V146" s="134"/>
      <c r="W146" s="134"/>
      <c r="X146" s="134"/>
      <c r="Y146" s="134"/>
      <c r="Z146" s="135"/>
      <c r="AA146" s="134"/>
      <c r="AB146" s="134"/>
      <c r="AC146" s="134"/>
    </row>
    <row r="147" customFormat="false" ht="15" hidden="false" customHeight="true" outlineLevel="0" collapsed="false">
      <c r="B147" s="133"/>
      <c r="C147" s="134" t="s">
        <v>58</v>
      </c>
      <c r="D147" s="134" t="s">
        <v>563</v>
      </c>
      <c r="E147" s="134" t="s">
        <v>563</v>
      </c>
      <c r="F147" s="134" t="s">
        <v>58</v>
      </c>
      <c r="G147" s="134"/>
      <c r="H147" s="134"/>
      <c r="I147" s="134"/>
      <c r="J147" s="133"/>
      <c r="K147" s="134" t="s">
        <v>60</v>
      </c>
      <c r="L147" s="134" t="s">
        <v>566</v>
      </c>
      <c r="M147" s="134" t="s">
        <v>566</v>
      </c>
      <c r="N147" s="134" t="s">
        <v>60</v>
      </c>
      <c r="O147" s="134"/>
      <c r="P147" s="134"/>
      <c r="Q147" s="134"/>
      <c r="R147" s="133"/>
      <c r="S147" s="134" t="s">
        <v>61</v>
      </c>
      <c r="T147" s="134" t="s">
        <v>567</v>
      </c>
      <c r="U147" s="134" t="s">
        <v>567</v>
      </c>
      <c r="V147" s="134" t="s">
        <v>61</v>
      </c>
      <c r="W147" s="134"/>
      <c r="X147" s="134"/>
      <c r="Y147" s="134"/>
      <c r="Z147" s="133"/>
      <c r="AA147" s="134" t="s">
        <v>63</v>
      </c>
      <c r="AB147" s="134" t="s">
        <v>568</v>
      </c>
      <c r="AC147" s="134" t="s">
        <v>568</v>
      </c>
      <c r="AD147" s="134" t="s">
        <v>63</v>
      </c>
    </row>
    <row r="148" customFormat="false" ht="15" hidden="false" customHeight="true" outlineLevel="0" collapsed="false">
      <c r="B148" s="133"/>
      <c r="C148" s="134" t="s">
        <v>569</v>
      </c>
      <c r="D148" s="134" t="s">
        <v>569</v>
      </c>
      <c r="E148" s="134" t="s">
        <v>570</v>
      </c>
      <c r="F148" s="134" t="s">
        <v>570</v>
      </c>
      <c r="G148" s="134"/>
      <c r="H148" s="134"/>
      <c r="I148" s="134"/>
      <c r="J148" s="133"/>
      <c r="K148" s="134" t="s">
        <v>569</v>
      </c>
      <c r="L148" s="134" t="s">
        <v>569</v>
      </c>
      <c r="M148" s="134" t="s">
        <v>570</v>
      </c>
      <c r="N148" s="134" t="s">
        <v>570</v>
      </c>
      <c r="O148" s="134"/>
      <c r="P148" s="134"/>
      <c r="Q148" s="134"/>
      <c r="R148" s="133"/>
      <c r="S148" s="134" t="s">
        <v>569</v>
      </c>
      <c r="T148" s="134" t="s">
        <v>569</v>
      </c>
      <c r="U148" s="134" t="s">
        <v>570</v>
      </c>
      <c r="V148" s="134" t="s">
        <v>570</v>
      </c>
      <c r="W148" s="134"/>
      <c r="X148" s="134"/>
      <c r="Y148" s="134"/>
      <c r="Z148" s="133"/>
      <c r="AA148" s="134" t="s">
        <v>569</v>
      </c>
      <c r="AB148" s="134" t="s">
        <v>569</v>
      </c>
      <c r="AC148" s="134" t="s">
        <v>570</v>
      </c>
      <c r="AD148" s="134" t="s">
        <v>570</v>
      </c>
    </row>
    <row r="149" customFormat="false" ht="15" hidden="false" customHeight="false" outlineLevel="0" collapsed="false">
      <c r="A149" s="131" t="n">
        <v>1</v>
      </c>
      <c r="B149" s="135" t="s">
        <v>262</v>
      </c>
      <c r="C149" s="136" t="n">
        <v>410.944</v>
      </c>
      <c r="D149" s="136" t="n">
        <v>229.879</v>
      </c>
      <c r="E149" s="131" t="n">
        <v>0.125</v>
      </c>
      <c r="F149" s="137" t="n">
        <f aca="false">C149/D149*E149</f>
        <v>0.223456688083731</v>
      </c>
      <c r="G149" s="134"/>
      <c r="H149" s="134"/>
      <c r="I149" s="134"/>
      <c r="J149" s="135" t="s">
        <v>262</v>
      </c>
      <c r="K149" s="136" t="n">
        <v>185.207</v>
      </c>
      <c r="L149" s="136" t="n">
        <v>180.983</v>
      </c>
      <c r="M149" s="134" t="n">
        <v>0.05</v>
      </c>
      <c r="N149" s="137" t="n">
        <f aca="false">K149/L149*M149</f>
        <v>0.0511669604327478</v>
      </c>
      <c r="O149" s="137"/>
      <c r="P149" s="137"/>
      <c r="Q149" s="134"/>
      <c r="R149" s="135" t="s">
        <v>262</v>
      </c>
      <c r="S149" s="136" t="n">
        <v>5345.127</v>
      </c>
      <c r="T149" s="136" t="n">
        <v>3907.189</v>
      </c>
      <c r="U149" s="134" t="n">
        <v>1.5</v>
      </c>
      <c r="V149" s="137" t="n">
        <f aca="false">S149/T149*U149</f>
        <v>2.05203549150041</v>
      </c>
      <c r="W149" s="137"/>
      <c r="X149" s="134"/>
      <c r="Y149" s="134"/>
      <c r="Z149" s="135" t="s">
        <v>262</v>
      </c>
      <c r="AA149" s="136" t="n">
        <v>2045.942</v>
      </c>
      <c r="AB149" s="136" t="n">
        <v>1062.495</v>
      </c>
      <c r="AC149" s="134" t="n">
        <v>0.5</v>
      </c>
      <c r="AD149" s="137" t="n">
        <f aca="false">AA149/AB149*AC149</f>
        <v>0.962800766121252</v>
      </c>
    </row>
    <row r="150" customFormat="false" ht="15" hidden="false" customHeight="false" outlineLevel="0" collapsed="false">
      <c r="A150" s="131" t="n">
        <v>1</v>
      </c>
      <c r="B150" s="135" t="s">
        <v>265</v>
      </c>
      <c r="C150" s="136" t="n">
        <v>428.323</v>
      </c>
      <c r="D150" s="136" t="n">
        <v>234.001</v>
      </c>
      <c r="E150" s="131" t="n">
        <v>0.125</v>
      </c>
      <c r="F150" s="137" t="n">
        <f aca="false">C150/D150*E150</f>
        <v>0.228804043572463</v>
      </c>
      <c r="G150" s="134"/>
      <c r="H150" s="134"/>
      <c r="I150" s="134"/>
      <c r="J150" s="135" t="s">
        <v>265</v>
      </c>
      <c r="K150" s="136" t="n">
        <v>163.869</v>
      </c>
      <c r="L150" s="136" t="n">
        <v>178.724</v>
      </c>
      <c r="M150" s="134" t="n">
        <v>0.05</v>
      </c>
      <c r="N150" s="137" t="n">
        <f aca="false">K150/L150*M150</f>
        <v>0.0458441507575927</v>
      </c>
      <c r="O150" s="137"/>
      <c r="P150" s="137"/>
      <c r="Q150" s="134"/>
      <c r="R150" s="135" t="s">
        <v>265</v>
      </c>
      <c r="S150" s="136" t="n">
        <v>5305.124</v>
      </c>
      <c r="T150" s="136" t="n">
        <v>3666.704</v>
      </c>
      <c r="U150" s="134" t="n">
        <v>1.5</v>
      </c>
      <c r="V150" s="137" t="n">
        <f aca="false">S150/T150*U150</f>
        <v>2.17025590284899</v>
      </c>
      <c r="W150" s="137"/>
      <c r="X150" s="134"/>
      <c r="Y150" s="134"/>
      <c r="Z150" s="135" t="s">
        <v>265</v>
      </c>
      <c r="AA150" s="136" t="n">
        <v>1990.339</v>
      </c>
      <c r="AB150" s="136" t="n">
        <v>1009.663</v>
      </c>
      <c r="AC150" s="134" t="n">
        <v>0.5</v>
      </c>
      <c r="AD150" s="137" t="n">
        <f aca="false">AA150/AB150*AC150</f>
        <v>0.985645210332556</v>
      </c>
    </row>
    <row r="151" customFormat="false" ht="15" hidden="false" customHeight="false" outlineLevel="0" collapsed="false">
      <c r="A151" s="131" t="n">
        <v>1</v>
      </c>
      <c r="B151" s="135" t="s">
        <v>268</v>
      </c>
      <c r="C151" s="136" t="n">
        <v>411.146</v>
      </c>
      <c r="D151" s="136" t="n">
        <v>220.946</v>
      </c>
      <c r="E151" s="131" t="n">
        <v>0.125</v>
      </c>
      <c r="F151" s="137" t="n">
        <f aca="false">C151/D151*E151</f>
        <v>0.232605478261657</v>
      </c>
      <c r="G151" s="134"/>
      <c r="H151" s="134"/>
      <c r="I151" s="134"/>
      <c r="J151" s="135" t="s">
        <v>268</v>
      </c>
      <c r="K151" s="136" t="n">
        <v>194.224</v>
      </c>
      <c r="L151" s="136" t="n">
        <v>173.702</v>
      </c>
      <c r="M151" s="134" t="n">
        <v>0.05</v>
      </c>
      <c r="N151" s="137" t="n">
        <f aca="false">K151/L151*M151</f>
        <v>0.0559072434399143</v>
      </c>
      <c r="O151" s="137"/>
      <c r="P151" s="137"/>
      <c r="Q151" s="134"/>
      <c r="R151" s="135" t="s">
        <v>268</v>
      </c>
      <c r="S151" s="136" t="n">
        <v>5164.282</v>
      </c>
      <c r="T151" s="136" t="n">
        <v>3573.363</v>
      </c>
      <c r="U151" s="134" t="n">
        <v>1.5</v>
      </c>
      <c r="V151" s="137" t="n">
        <f aca="false">S151/T151*U151</f>
        <v>2.16782425966799</v>
      </c>
      <c r="W151" s="137"/>
      <c r="X151" s="134"/>
      <c r="Y151" s="134"/>
      <c r="Z151" s="135" t="s">
        <v>268</v>
      </c>
      <c r="AA151" s="136" t="n">
        <v>2060.758</v>
      </c>
      <c r="AB151" s="136" t="n">
        <v>1043.608</v>
      </c>
      <c r="AC151" s="134" t="n">
        <v>0.5</v>
      </c>
      <c r="AD151" s="137" t="n">
        <f aca="false">AA151/AB151*AC151</f>
        <v>0.987323784409472</v>
      </c>
    </row>
    <row r="152" customFormat="false" ht="15" hidden="false" customHeight="false" outlineLevel="0" collapsed="false">
      <c r="A152" s="131" t="n">
        <v>1</v>
      </c>
      <c r="B152" s="135" t="s">
        <v>271</v>
      </c>
      <c r="C152" s="136" t="n">
        <v>427.774</v>
      </c>
      <c r="D152" s="136" t="n">
        <v>232.296</v>
      </c>
      <c r="E152" s="131" t="n">
        <v>0.125</v>
      </c>
      <c r="F152" s="137" t="n">
        <f aca="false">C152/D152*E152</f>
        <v>0.230187992905603</v>
      </c>
      <c r="G152" s="134"/>
      <c r="H152" s="134"/>
      <c r="I152" s="134"/>
      <c r="J152" s="135" t="s">
        <v>271</v>
      </c>
      <c r="K152" s="136" t="n">
        <v>173.464</v>
      </c>
      <c r="L152" s="136" t="n">
        <v>180.201</v>
      </c>
      <c r="M152" s="134" t="n">
        <v>0.05</v>
      </c>
      <c r="N152" s="137" t="n">
        <f aca="false">K152/L152*M152</f>
        <v>0.0481306984977886</v>
      </c>
      <c r="O152" s="137"/>
      <c r="P152" s="137"/>
      <c r="Q152" s="134"/>
      <c r="R152" s="135" t="s">
        <v>271</v>
      </c>
      <c r="S152" s="136" t="n">
        <v>5414.69</v>
      </c>
      <c r="T152" s="136" t="n">
        <v>3772.965</v>
      </c>
      <c r="U152" s="134" t="n">
        <v>1.5</v>
      </c>
      <c r="V152" s="137" t="n">
        <f aca="false">S152/T152*U152</f>
        <v>2.15269290862756</v>
      </c>
      <c r="W152" s="137"/>
      <c r="X152" s="134"/>
      <c r="Y152" s="134"/>
      <c r="Z152" s="135" t="s">
        <v>271</v>
      </c>
      <c r="AA152" s="136" t="n">
        <v>1958.192</v>
      </c>
      <c r="AB152" s="136" t="n">
        <v>1015.221</v>
      </c>
      <c r="AC152" s="134" t="n">
        <v>0.5</v>
      </c>
      <c r="AD152" s="137" t="n">
        <f aca="false">AA152/AB152*AC152</f>
        <v>0.964416614707537</v>
      </c>
    </row>
    <row r="153" customFormat="false" ht="15" hidden="false" customHeight="false" outlineLevel="0" collapsed="false">
      <c r="A153" s="131" t="n">
        <v>1</v>
      </c>
      <c r="B153" s="135" t="s">
        <v>274</v>
      </c>
      <c r="C153" s="136" t="n">
        <v>411.688</v>
      </c>
      <c r="D153" s="136" t="n">
        <v>227.765</v>
      </c>
      <c r="E153" s="131" t="n">
        <v>0.125</v>
      </c>
      <c r="F153" s="137" t="n">
        <f aca="false">C153/D153*E153</f>
        <v>0.225939016091147</v>
      </c>
      <c r="G153" s="134"/>
      <c r="H153" s="134"/>
      <c r="I153" s="134"/>
      <c r="J153" s="135" t="s">
        <v>274</v>
      </c>
      <c r="K153" s="136" t="n">
        <v>150.591</v>
      </c>
      <c r="L153" s="136" t="n">
        <v>186.919</v>
      </c>
      <c r="M153" s="134" t="n">
        <v>0.05</v>
      </c>
      <c r="N153" s="137" t="n">
        <f aca="false">K153/L153*M153</f>
        <v>0.0402824217976771</v>
      </c>
      <c r="O153" s="137"/>
      <c r="P153" s="137"/>
      <c r="Q153" s="134"/>
      <c r="R153" s="135" t="s">
        <v>274</v>
      </c>
      <c r="S153" s="136" t="n">
        <v>5214.235</v>
      </c>
      <c r="T153" s="136" t="n">
        <v>3602.326</v>
      </c>
      <c r="U153" s="134" t="n">
        <v>1.5</v>
      </c>
      <c r="V153" s="137" t="n">
        <f aca="false">S153/T153*U153</f>
        <v>2.17119508339889</v>
      </c>
      <c r="W153" s="137"/>
      <c r="X153" s="134"/>
      <c r="Y153" s="134"/>
      <c r="Z153" s="135" t="s">
        <v>274</v>
      </c>
      <c r="AA153" s="136" t="n">
        <v>2018.99</v>
      </c>
      <c r="AB153" s="136" t="n">
        <v>1031.073</v>
      </c>
      <c r="AC153" s="134" t="n">
        <v>0.5</v>
      </c>
      <c r="AD153" s="137" t="n">
        <f aca="false">AA153/AB153*AC153</f>
        <v>0.979072286831291</v>
      </c>
    </row>
    <row r="154" customFormat="false" ht="15" hidden="false" customHeight="false" outlineLevel="0" collapsed="false">
      <c r="A154" s="131" t="n">
        <v>1</v>
      </c>
      <c r="B154" s="135" t="s">
        <v>277</v>
      </c>
      <c r="C154" s="136" t="n">
        <v>419.962</v>
      </c>
      <c r="D154" s="136" t="n">
        <v>227.566</v>
      </c>
      <c r="E154" s="131" t="n">
        <v>0.125</v>
      </c>
      <c r="F154" s="137" t="n">
        <f aca="false">C154/D154*E154</f>
        <v>0.230681428684426</v>
      </c>
      <c r="G154" s="134"/>
      <c r="H154" s="134"/>
      <c r="I154" s="134"/>
      <c r="J154" s="135" t="s">
        <v>277</v>
      </c>
      <c r="K154" s="136" t="n">
        <v>153.481</v>
      </c>
      <c r="L154" s="136" t="n">
        <v>177.074</v>
      </c>
      <c r="M154" s="134" t="n">
        <v>0.05</v>
      </c>
      <c r="N154" s="137" t="n">
        <f aca="false">K154/L154*M154</f>
        <v>0.0433380959372918</v>
      </c>
      <c r="O154" s="137"/>
      <c r="P154" s="137"/>
      <c r="Q154" s="134"/>
      <c r="R154" s="135" t="s">
        <v>277</v>
      </c>
      <c r="S154" s="136" t="n">
        <v>5019.666</v>
      </c>
      <c r="T154" s="136" t="n">
        <v>3548.471</v>
      </c>
      <c r="U154" s="134" t="n">
        <v>1.5</v>
      </c>
      <c r="V154" s="137" t="n">
        <f aca="false">S154/T154*U154</f>
        <v>2.12189954490258</v>
      </c>
      <c r="W154" s="137"/>
      <c r="X154" s="134"/>
      <c r="Y154" s="134"/>
      <c r="Z154" s="135" t="s">
        <v>277</v>
      </c>
      <c r="AA154" s="136" t="n">
        <v>2025.376</v>
      </c>
      <c r="AB154" s="136" t="n">
        <v>1038.744</v>
      </c>
      <c r="AC154" s="134" t="n">
        <v>0.5</v>
      </c>
      <c r="AD154" s="137" t="n">
        <f aca="false">AA154/AB154*AC154</f>
        <v>0.974915859923138</v>
      </c>
    </row>
    <row r="155" customFormat="false" ht="15" hidden="false" customHeight="false" outlineLevel="0" collapsed="false">
      <c r="A155" s="131" t="n">
        <v>2</v>
      </c>
      <c r="B155" s="135" t="s">
        <v>263</v>
      </c>
      <c r="C155" s="136" t="n">
        <v>429.789</v>
      </c>
      <c r="D155" s="136" t="n">
        <v>247.205</v>
      </c>
      <c r="E155" s="131" t="n">
        <v>0.125</v>
      </c>
      <c r="F155" s="137" t="n">
        <f aca="false">C155/D155*E155</f>
        <v>0.217324184381384</v>
      </c>
      <c r="G155" s="134"/>
      <c r="H155" s="134"/>
      <c r="I155" s="134"/>
      <c r="J155" s="135" t="s">
        <v>263</v>
      </c>
      <c r="K155" s="136" t="n">
        <v>157.835</v>
      </c>
      <c r="L155" s="136" t="n">
        <v>185.277</v>
      </c>
      <c r="M155" s="134" t="n">
        <v>0.05</v>
      </c>
      <c r="N155" s="137" t="n">
        <f aca="false">K155/L155*M155</f>
        <v>0.0425943317303281</v>
      </c>
      <c r="O155" s="137"/>
      <c r="P155" s="137"/>
      <c r="Q155" s="134"/>
      <c r="R155" s="135" t="s">
        <v>263</v>
      </c>
      <c r="S155" s="136" t="n">
        <v>5109.468</v>
      </c>
      <c r="T155" s="136" t="n">
        <v>3742.964</v>
      </c>
      <c r="U155" s="134" t="n">
        <v>1.5</v>
      </c>
      <c r="V155" s="137" t="n">
        <f aca="false">S155/T155*U155</f>
        <v>2.04762909822269</v>
      </c>
      <c r="W155" s="137"/>
      <c r="X155" s="134"/>
      <c r="Y155" s="134"/>
      <c r="Z155" s="135" t="s">
        <v>263</v>
      </c>
      <c r="AA155" s="136" t="n">
        <v>2051.303</v>
      </c>
      <c r="AB155" s="136" t="n">
        <v>1078.885</v>
      </c>
      <c r="AC155" s="134" t="n">
        <v>0.5</v>
      </c>
      <c r="AD155" s="137" t="n">
        <f aca="false">AA155/AB155*AC155</f>
        <v>0.950658781983251</v>
      </c>
    </row>
    <row r="156" customFormat="false" ht="15" hidden="false" customHeight="false" outlineLevel="0" collapsed="false">
      <c r="A156" s="131" t="n">
        <v>2</v>
      </c>
      <c r="B156" s="135" t="s">
        <v>266</v>
      </c>
      <c r="C156" s="136" t="n">
        <v>431.186</v>
      </c>
      <c r="D156" s="136" t="n">
        <v>240.905</v>
      </c>
      <c r="E156" s="131" t="n">
        <v>0.125</v>
      </c>
      <c r="F156" s="137" t="n">
        <f aca="false">C156/D156*E156</f>
        <v>0.223732384134825</v>
      </c>
      <c r="G156" s="134"/>
      <c r="H156" s="134"/>
      <c r="I156" s="134"/>
      <c r="J156" s="135" t="s">
        <v>266</v>
      </c>
      <c r="K156" s="136" t="n">
        <v>196.568</v>
      </c>
      <c r="L156" s="136" t="n">
        <v>178.654</v>
      </c>
      <c r="M156" s="134" t="n">
        <v>0.05</v>
      </c>
      <c r="N156" s="137" t="n">
        <f aca="false">K156/L156*M156</f>
        <v>0.055013601710569</v>
      </c>
      <c r="O156" s="137"/>
      <c r="P156" s="137"/>
      <c r="Q156" s="134"/>
      <c r="R156" s="135" t="s">
        <v>266</v>
      </c>
      <c r="S156" s="136" t="n">
        <v>5421.481</v>
      </c>
      <c r="T156" s="136" t="n">
        <v>3818.234</v>
      </c>
      <c r="U156" s="134" t="n">
        <v>1.5</v>
      </c>
      <c r="V156" s="137" t="n">
        <f aca="false">S156/T156*U156</f>
        <v>2.12983842792244</v>
      </c>
      <c r="W156" s="137"/>
      <c r="X156" s="134"/>
      <c r="Y156" s="134"/>
      <c r="Z156" s="135" t="s">
        <v>266</v>
      </c>
      <c r="AA156" s="136" t="n">
        <v>1959.513</v>
      </c>
      <c r="AB156" s="136" t="n">
        <v>1016.068</v>
      </c>
      <c r="AC156" s="134" t="n">
        <v>0.5</v>
      </c>
      <c r="AD156" s="137" t="n">
        <f aca="false">AA156/AB156*AC156</f>
        <v>0.96426272651043</v>
      </c>
    </row>
    <row r="157" customFormat="false" ht="15" hidden="false" customHeight="false" outlineLevel="0" collapsed="false">
      <c r="A157" s="131" t="n">
        <v>2</v>
      </c>
      <c r="B157" s="135" t="s">
        <v>269</v>
      </c>
      <c r="C157" s="136" t="n">
        <v>411.332</v>
      </c>
      <c r="D157" s="136" t="n">
        <v>230.436</v>
      </c>
      <c r="E157" s="131" t="n">
        <v>0.125</v>
      </c>
      <c r="F157" s="137" t="n">
        <f aca="false">C157/D157*E157</f>
        <v>0.223127028762867</v>
      </c>
      <c r="G157" s="134"/>
      <c r="H157" s="134"/>
      <c r="I157" s="134"/>
      <c r="J157" s="135" t="s">
        <v>269</v>
      </c>
      <c r="K157" s="136" t="n">
        <v>174.282</v>
      </c>
      <c r="L157" s="136" t="n">
        <v>190.01</v>
      </c>
      <c r="M157" s="134" t="n">
        <v>0.05</v>
      </c>
      <c r="N157" s="137" t="n">
        <f aca="false">K157/L157*M157</f>
        <v>0.0458612704594495</v>
      </c>
      <c r="O157" s="137"/>
      <c r="P157" s="137"/>
      <c r="Q157" s="134"/>
      <c r="R157" s="135" t="s">
        <v>269</v>
      </c>
      <c r="S157" s="136" t="n">
        <v>5309.286</v>
      </c>
      <c r="T157" s="136" t="n">
        <v>3710.005</v>
      </c>
      <c r="U157" s="134" t="n">
        <v>1.5</v>
      </c>
      <c r="V157" s="137" t="n">
        <f aca="false">S157/T157*U157</f>
        <v>2.14660869729286</v>
      </c>
      <c r="W157" s="137"/>
      <c r="X157" s="134"/>
      <c r="Y157" s="134"/>
      <c r="Z157" s="135" t="s">
        <v>269</v>
      </c>
      <c r="AA157" s="136" t="n">
        <v>1915.749</v>
      </c>
      <c r="AB157" s="136" t="n">
        <v>953.197</v>
      </c>
      <c r="AC157" s="134" t="n">
        <v>0.5</v>
      </c>
      <c r="AD157" s="137" t="n">
        <f aca="false">AA157/AB157*AC157</f>
        <v>1.00490717029114</v>
      </c>
    </row>
    <row r="158" customFormat="false" ht="15" hidden="false" customHeight="false" outlineLevel="0" collapsed="false">
      <c r="A158" s="131" t="n">
        <v>2</v>
      </c>
      <c r="B158" s="135" t="s">
        <v>272</v>
      </c>
      <c r="C158" s="136" t="n">
        <v>431.81</v>
      </c>
      <c r="D158" s="136" t="n">
        <v>257.874</v>
      </c>
      <c r="E158" s="131" t="n">
        <v>0.125</v>
      </c>
      <c r="F158" s="137" t="n">
        <f aca="false">C158/D158*E158</f>
        <v>0.209312493698473</v>
      </c>
      <c r="G158" s="134"/>
      <c r="H158" s="134"/>
      <c r="I158" s="134"/>
      <c r="J158" s="135" t="s">
        <v>272</v>
      </c>
      <c r="K158" s="136" t="n">
        <v>157.448</v>
      </c>
      <c r="L158" s="136" t="n">
        <v>192.171</v>
      </c>
      <c r="M158" s="134" t="n">
        <v>0.05</v>
      </c>
      <c r="N158" s="137" t="n">
        <f aca="false">K158/L158*M158</f>
        <v>0.0409655983473053</v>
      </c>
      <c r="O158" s="137"/>
      <c r="P158" s="137"/>
      <c r="Q158" s="134"/>
      <c r="R158" s="135" t="s">
        <v>272</v>
      </c>
      <c r="S158" s="136" t="n">
        <v>5504.853</v>
      </c>
      <c r="T158" s="136" t="n">
        <v>3803.454</v>
      </c>
      <c r="U158" s="134" t="n">
        <v>1.5</v>
      </c>
      <c r="V158" s="137" t="n">
        <f aca="false">S158/T158*U158</f>
        <v>2.17099496930947</v>
      </c>
      <c r="W158" s="137"/>
      <c r="X158" s="134"/>
      <c r="Y158" s="134"/>
      <c r="Z158" s="135" t="s">
        <v>272</v>
      </c>
      <c r="AA158" s="136" t="n">
        <v>2071.936</v>
      </c>
      <c r="AB158" s="136" t="n">
        <v>1079.89</v>
      </c>
      <c r="AC158" s="134" t="n">
        <v>0.5</v>
      </c>
      <c r="AD158" s="137" t="n">
        <f aca="false">AA158/AB158*AC158</f>
        <v>0.959327338895628</v>
      </c>
    </row>
    <row r="159" customFormat="false" ht="15" hidden="false" customHeight="false" outlineLevel="0" collapsed="false">
      <c r="A159" s="131" t="n">
        <v>2</v>
      </c>
      <c r="B159" s="135" t="s">
        <v>275</v>
      </c>
      <c r="C159" s="136" t="n">
        <v>404.923</v>
      </c>
      <c r="D159" s="136" t="n">
        <v>236.144</v>
      </c>
      <c r="E159" s="131" t="n">
        <v>0.125</v>
      </c>
      <c r="F159" s="137" t="n">
        <f aca="false">C159/D159*E159</f>
        <v>0.214341143539535</v>
      </c>
      <c r="G159" s="134"/>
      <c r="H159" s="134"/>
      <c r="I159" s="134"/>
      <c r="J159" s="135" t="s">
        <v>275</v>
      </c>
      <c r="K159" s="136" t="n">
        <v>163.989</v>
      </c>
      <c r="L159" s="136" t="n">
        <v>185.19</v>
      </c>
      <c r="M159" s="134" t="n">
        <v>0.05</v>
      </c>
      <c r="N159" s="137" t="n">
        <f aca="false">K159/L159*M159</f>
        <v>0.0442758788271505</v>
      </c>
      <c r="O159" s="137"/>
      <c r="P159" s="137"/>
      <c r="Q159" s="134"/>
      <c r="R159" s="135" t="s">
        <v>275</v>
      </c>
      <c r="S159" s="136" t="n">
        <v>5193.214</v>
      </c>
      <c r="T159" s="136" t="n">
        <v>3557.687</v>
      </c>
      <c r="U159" s="134" t="n">
        <v>1.5</v>
      </c>
      <c r="V159" s="137" t="n">
        <f aca="false">S159/T159*U159</f>
        <v>2.18957457471666</v>
      </c>
      <c r="W159" s="137"/>
      <c r="X159" s="134"/>
      <c r="Y159" s="134"/>
      <c r="Z159" s="135" t="s">
        <v>275</v>
      </c>
      <c r="AA159" s="136" t="n">
        <v>2116.954</v>
      </c>
      <c r="AB159" s="136" t="n">
        <v>1050.39</v>
      </c>
      <c r="AC159" s="134" t="n">
        <v>0.5</v>
      </c>
      <c r="AD159" s="137" t="n">
        <f aca="false">AA159/AB159*AC159</f>
        <v>1.00769904511658</v>
      </c>
    </row>
    <row r="160" customFormat="false" ht="15" hidden="false" customHeight="false" outlineLevel="0" collapsed="false">
      <c r="A160" s="131" t="n">
        <v>2</v>
      </c>
      <c r="B160" s="135" t="s">
        <v>278</v>
      </c>
      <c r="C160" s="136" t="n">
        <v>413.008</v>
      </c>
      <c r="D160" s="136" t="n">
        <v>228.524</v>
      </c>
      <c r="E160" s="131" t="n">
        <v>0.125</v>
      </c>
      <c r="F160" s="137" t="n">
        <f aca="false">C160/D160*E160</f>
        <v>0.225910626454989</v>
      </c>
      <c r="G160" s="134"/>
      <c r="H160" s="134"/>
      <c r="I160" s="134"/>
      <c r="J160" s="135" t="s">
        <v>278</v>
      </c>
      <c r="K160" s="136" t="n">
        <v>154.049</v>
      </c>
      <c r="L160" s="136" t="n">
        <v>177.24</v>
      </c>
      <c r="M160" s="134" t="n">
        <v>0.05</v>
      </c>
      <c r="N160" s="137" t="n">
        <f aca="false">K160/L160*M160</f>
        <v>0.0434577409162717</v>
      </c>
      <c r="O160" s="137"/>
      <c r="P160" s="137"/>
      <c r="Q160" s="134"/>
      <c r="R160" s="135" t="s">
        <v>278</v>
      </c>
      <c r="S160" s="136" t="n">
        <v>4884.357</v>
      </c>
      <c r="T160" s="136" t="n">
        <v>3483.94</v>
      </c>
      <c r="U160" s="134" t="n">
        <v>1.5</v>
      </c>
      <c r="V160" s="137" t="n">
        <f aca="false">S160/T160*U160</f>
        <v>2.10294537219355</v>
      </c>
      <c r="W160" s="137"/>
      <c r="X160" s="134"/>
      <c r="Y160" s="134"/>
      <c r="Z160" s="135" t="s">
        <v>278</v>
      </c>
      <c r="AA160" s="136" t="n">
        <v>2058.862</v>
      </c>
      <c r="AB160" s="136" t="n">
        <v>1012.468</v>
      </c>
      <c r="AC160" s="134" t="n">
        <v>0.5</v>
      </c>
      <c r="AD160" s="137" t="n">
        <f aca="false">AA160/AB160*AC160</f>
        <v>1.01675410975952</v>
      </c>
    </row>
    <row r="161" customFormat="false" ht="15" hidden="false" customHeight="false" outlineLevel="0" collapsed="false">
      <c r="A161" s="131" t="n">
        <v>3</v>
      </c>
      <c r="B161" s="135" t="s">
        <v>264</v>
      </c>
      <c r="C161" s="136" t="n">
        <v>409.122</v>
      </c>
      <c r="D161" s="136" t="n">
        <v>253.813</v>
      </c>
      <c r="E161" s="131" t="n">
        <v>0.125</v>
      </c>
      <c r="F161" s="137" t="n">
        <f aca="false">C161/D161*E161</f>
        <v>0.201487906450812</v>
      </c>
      <c r="G161" s="134"/>
      <c r="H161" s="134"/>
      <c r="I161" s="134"/>
      <c r="J161" s="135" t="s">
        <v>264</v>
      </c>
      <c r="K161" s="136" t="n">
        <v>181.641</v>
      </c>
      <c r="L161" s="136" t="n">
        <v>191.452</v>
      </c>
      <c r="M161" s="134" t="n">
        <v>0.05</v>
      </c>
      <c r="N161" s="137" t="n">
        <f aca="false">K161/L161*M161</f>
        <v>0.0474377389632911</v>
      </c>
      <c r="O161" s="137"/>
      <c r="P161" s="137"/>
      <c r="Q161" s="134"/>
      <c r="R161" s="135" t="s">
        <v>264</v>
      </c>
      <c r="S161" s="136" t="n">
        <v>5209.52</v>
      </c>
      <c r="T161" s="136" t="n">
        <v>3854.733</v>
      </c>
      <c r="U161" s="134" t="n">
        <v>1.5</v>
      </c>
      <c r="V161" s="137" t="n">
        <f aca="false">S161/T161*U161</f>
        <v>2.02719098832526</v>
      </c>
      <c r="W161" s="137"/>
      <c r="X161" s="134"/>
      <c r="Y161" s="134"/>
      <c r="Z161" s="135" t="s">
        <v>264</v>
      </c>
      <c r="AA161" s="136" t="n">
        <v>2051.598</v>
      </c>
      <c r="AB161" s="136" t="n">
        <v>1082.855</v>
      </c>
      <c r="AC161" s="134" t="n">
        <v>0.5</v>
      </c>
      <c r="AD161" s="137" t="n">
        <f aca="false">AA161/AB161*AC161</f>
        <v>0.947309658264495</v>
      </c>
    </row>
    <row r="162" customFormat="false" ht="15" hidden="false" customHeight="false" outlineLevel="0" collapsed="false">
      <c r="A162" s="131" t="n">
        <v>3</v>
      </c>
      <c r="B162" s="135" t="s">
        <v>267</v>
      </c>
      <c r="C162" s="136" t="n">
        <v>432.583</v>
      </c>
      <c r="D162" s="136" t="n">
        <v>254.364</v>
      </c>
      <c r="E162" s="131" t="n">
        <v>0.125</v>
      </c>
      <c r="F162" s="137" t="n">
        <f aca="false">C162/D162*E162</f>
        <v>0.212580691450048</v>
      </c>
      <c r="G162" s="134"/>
      <c r="H162" s="134"/>
      <c r="I162" s="134"/>
      <c r="J162" s="135" t="s">
        <v>267</v>
      </c>
      <c r="K162" s="136" t="n">
        <v>178.193</v>
      </c>
      <c r="L162" s="136" t="n">
        <v>177.706</v>
      </c>
      <c r="M162" s="134" t="n">
        <v>0.05</v>
      </c>
      <c r="N162" s="137" t="n">
        <f aca="false">K162/L162*M162</f>
        <v>0.0501370240734697</v>
      </c>
      <c r="O162" s="137"/>
      <c r="P162" s="137"/>
      <c r="Q162" s="134"/>
      <c r="R162" s="135" t="s">
        <v>267</v>
      </c>
      <c r="S162" s="136" t="n">
        <v>5303.418</v>
      </c>
      <c r="T162" s="136" t="n">
        <v>3696.353</v>
      </c>
      <c r="U162" s="134" t="n">
        <v>1.5</v>
      </c>
      <c r="V162" s="137" t="n">
        <f aca="false">S162/T162*U162</f>
        <v>2.15215565180057</v>
      </c>
      <c r="W162" s="137"/>
      <c r="X162" s="134"/>
      <c r="Y162" s="134"/>
      <c r="Z162" s="135" t="s">
        <v>267</v>
      </c>
      <c r="AA162" s="136" t="n">
        <v>2146.498</v>
      </c>
      <c r="AB162" s="136" t="n">
        <v>1115.76</v>
      </c>
      <c r="AC162" s="134" t="n">
        <v>0.5</v>
      </c>
      <c r="AD162" s="137" t="n">
        <f aca="false">AA162/AB162*AC162</f>
        <v>0.961899512439951</v>
      </c>
    </row>
    <row r="163" customFormat="false" ht="15" hidden="false" customHeight="false" outlineLevel="0" collapsed="false">
      <c r="A163" s="131" t="n">
        <v>3</v>
      </c>
      <c r="B163" s="135" t="s">
        <v>270</v>
      </c>
      <c r="C163" s="136" t="n">
        <v>427.007</v>
      </c>
      <c r="D163" s="136" t="n">
        <v>227.924</v>
      </c>
      <c r="E163" s="131" t="n">
        <v>0.125</v>
      </c>
      <c r="F163" s="137" t="n">
        <f aca="false">C163/D163*E163</f>
        <v>0.23418277583756</v>
      </c>
      <c r="G163" s="134"/>
      <c r="H163" s="134"/>
      <c r="I163" s="134"/>
      <c r="J163" s="135" t="s">
        <v>270</v>
      </c>
      <c r="K163" s="136" t="n">
        <v>164.706</v>
      </c>
      <c r="L163" s="136" t="n">
        <v>182.978</v>
      </c>
      <c r="M163" s="134" t="n">
        <v>0.05</v>
      </c>
      <c r="N163" s="137" t="n">
        <f aca="false">K163/L163*M163</f>
        <v>0.0450070500278722</v>
      </c>
      <c r="O163" s="137"/>
      <c r="P163" s="137"/>
      <c r="Q163" s="134"/>
      <c r="R163" s="135" t="s">
        <v>270</v>
      </c>
      <c r="S163" s="136" t="n">
        <v>5227.205</v>
      </c>
      <c r="T163" s="136" t="n">
        <v>3554.824</v>
      </c>
      <c r="U163" s="134" t="n">
        <v>1.5</v>
      </c>
      <c r="V163" s="137" t="n">
        <f aca="false">S163/T163*U163</f>
        <v>2.20568092822598</v>
      </c>
      <c r="W163" s="137"/>
      <c r="X163" s="134"/>
      <c r="Y163" s="134"/>
      <c r="Z163" s="135" t="s">
        <v>270</v>
      </c>
      <c r="AA163" s="136" t="n">
        <v>2127.089</v>
      </c>
      <c r="AB163" s="136" t="n">
        <v>1029.893</v>
      </c>
      <c r="AC163" s="134" t="n">
        <v>0.5</v>
      </c>
      <c r="AD163" s="137" t="n">
        <f aca="false">AA163/AB163*AC163</f>
        <v>1.03267475359091</v>
      </c>
    </row>
    <row r="164" customFormat="false" ht="15" hidden="false" customHeight="false" outlineLevel="0" collapsed="false">
      <c r="A164" s="131" t="n">
        <v>3</v>
      </c>
      <c r="B164" s="135" t="s">
        <v>273</v>
      </c>
      <c r="C164" s="136" t="n">
        <v>449.784</v>
      </c>
      <c r="D164" s="136" t="n">
        <v>246.192</v>
      </c>
      <c r="E164" s="131" t="n">
        <v>0.125</v>
      </c>
      <c r="F164" s="137" t="n">
        <f aca="false">C164/D164*E164</f>
        <v>0.22837054006629</v>
      </c>
      <c r="G164" s="134"/>
      <c r="H164" s="134"/>
      <c r="I164" s="134"/>
      <c r="J164" s="135" t="s">
        <v>273</v>
      </c>
      <c r="K164" s="136" t="n">
        <v>167.909</v>
      </c>
      <c r="L164" s="136" t="n">
        <v>175.014</v>
      </c>
      <c r="M164" s="134" t="n">
        <v>0.05</v>
      </c>
      <c r="N164" s="137" t="n">
        <f aca="false">K164/L164*M164</f>
        <v>0.047970162387009</v>
      </c>
      <c r="O164" s="137"/>
      <c r="P164" s="137"/>
      <c r="Q164" s="134"/>
      <c r="R164" s="135" t="s">
        <v>273</v>
      </c>
      <c r="S164" s="136" t="n">
        <v>5466.264</v>
      </c>
      <c r="T164" s="136" t="n">
        <v>3824.392</v>
      </c>
      <c r="U164" s="134" t="n">
        <v>1.5</v>
      </c>
      <c r="V164" s="137" t="n">
        <f aca="false">S164/T164*U164</f>
        <v>2.14397373491002</v>
      </c>
      <c r="W164" s="137"/>
      <c r="X164" s="134"/>
      <c r="Y164" s="134"/>
      <c r="Z164" s="135" t="s">
        <v>273</v>
      </c>
      <c r="AA164" s="136" t="n">
        <v>2028.767</v>
      </c>
      <c r="AB164" s="136" t="n">
        <v>1050.309</v>
      </c>
      <c r="AC164" s="134" t="n">
        <v>0.5</v>
      </c>
      <c r="AD164" s="137" t="n">
        <f aca="false">AA164/AB164*AC164</f>
        <v>0.965795304048618</v>
      </c>
    </row>
    <row r="165" customFormat="false" ht="15" hidden="false" customHeight="false" outlineLevel="0" collapsed="false">
      <c r="A165" s="131" t="n">
        <v>3</v>
      </c>
      <c r="B165" s="135" t="s">
        <v>276</v>
      </c>
      <c r="C165" s="136" t="n">
        <v>414.4</v>
      </c>
      <c r="D165" s="136" t="n">
        <v>234.316</v>
      </c>
      <c r="E165" s="131" t="n">
        <v>0.125</v>
      </c>
      <c r="F165" s="137" t="n">
        <f aca="false">C165/D165*E165</f>
        <v>0.221068983765513</v>
      </c>
      <c r="G165" s="134"/>
      <c r="H165" s="134"/>
      <c r="I165" s="134"/>
      <c r="J165" s="135" t="s">
        <v>276</v>
      </c>
      <c r="K165" s="136" t="n">
        <v>169.791</v>
      </c>
      <c r="L165" s="136" t="n">
        <v>185.284</v>
      </c>
      <c r="M165" s="134" t="n">
        <v>0.05</v>
      </c>
      <c r="N165" s="137" t="n">
        <f aca="false">K165/L165*M165</f>
        <v>0.0458191209170787</v>
      </c>
      <c r="O165" s="137"/>
      <c r="P165" s="137"/>
      <c r="Q165" s="134"/>
      <c r="R165" s="135" t="s">
        <v>276</v>
      </c>
      <c r="S165" s="136" t="n">
        <v>5327.015</v>
      </c>
      <c r="T165" s="136" t="n">
        <v>3660.716</v>
      </c>
      <c r="U165" s="134" t="n">
        <v>1.5</v>
      </c>
      <c r="V165" s="137" t="n">
        <f aca="false">S165/T165*U165</f>
        <v>2.18277585587082</v>
      </c>
      <c r="W165" s="137"/>
      <c r="X165" s="134"/>
      <c r="Y165" s="134"/>
      <c r="Z165" s="135" t="s">
        <v>276</v>
      </c>
      <c r="AA165" s="136" t="n">
        <v>2035.619</v>
      </c>
      <c r="AB165" s="136" t="n">
        <v>1082.319</v>
      </c>
      <c r="AC165" s="134" t="n">
        <v>0.5</v>
      </c>
      <c r="AD165" s="137" t="n">
        <f aca="false">AA165/AB165*AC165</f>
        <v>0.940396962448225</v>
      </c>
    </row>
    <row r="166" customFormat="false" ht="15" hidden="false" customHeight="false" outlineLevel="0" collapsed="false">
      <c r="A166" s="131" t="n">
        <v>3</v>
      </c>
      <c r="B166" s="135" t="s">
        <v>279</v>
      </c>
      <c r="C166" s="136" t="n">
        <v>406.802</v>
      </c>
      <c r="D166" s="136" t="n">
        <v>236.668</v>
      </c>
      <c r="E166" s="131" t="n">
        <v>0.125</v>
      </c>
      <c r="F166" s="137" t="n">
        <f aca="false">C166/D166*E166</f>
        <v>0.214859000794362</v>
      </c>
      <c r="G166" s="134"/>
      <c r="H166" s="134"/>
      <c r="I166" s="134"/>
      <c r="J166" s="135" t="s">
        <v>279</v>
      </c>
      <c r="K166" s="136" t="n">
        <v>149.714</v>
      </c>
      <c r="L166" s="136" t="n">
        <v>171.601</v>
      </c>
      <c r="M166" s="134" t="n">
        <v>0.05</v>
      </c>
      <c r="N166" s="137" t="n">
        <f aca="false">K166/L166*M166</f>
        <v>0.043622706161386</v>
      </c>
      <c r="O166" s="137"/>
      <c r="P166" s="137"/>
      <c r="Q166" s="134"/>
      <c r="R166" s="135" t="s">
        <v>279</v>
      </c>
      <c r="S166" s="136" t="n">
        <v>5444.406</v>
      </c>
      <c r="T166" s="136" t="n">
        <v>3893.729</v>
      </c>
      <c r="U166" s="134" t="n">
        <v>1.5</v>
      </c>
      <c r="V166" s="137" t="n">
        <f aca="false">S166/T166*U166</f>
        <v>2.0973747787789</v>
      </c>
      <c r="W166" s="137"/>
      <c r="X166" s="134"/>
      <c r="Y166" s="134"/>
      <c r="Z166" s="135" t="s">
        <v>279</v>
      </c>
      <c r="AA166" s="136" t="n">
        <v>2002.12</v>
      </c>
      <c r="AB166" s="136" t="n">
        <v>1051.895</v>
      </c>
      <c r="AC166" s="134" t="n">
        <v>0.5</v>
      </c>
      <c r="AD166" s="137" t="n">
        <f aca="false">AA166/AB166*AC166</f>
        <v>0.951672933134961</v>
      </c>
    </row>
    <row r="167" customFormat="false" ht="15" hidden="false" customHeight="false" outlineLevel="0" collapsed="false">
      <c r="B167" s="135" t="s">
        <v>571</v>
      </c>
      <c r="C167" s="137" t="n">
        <f aca="false">AVERAGE(C149:C166)</f>
        <v>420.6435</v>
      </c>
      <c r="D167" s="137" t="n">
        <f aca="false">AVERAGE(D149:D166)</f>
        <v>237.045444444444</v>
      </c>
      <c r="F167" s="137" t="n">
        <f aca="false">AVERAGE(F149:F166)</f>
        <v>0.222109578163094</v>
      </c>
      <c r="G167" s="134"/>
      <c r="H167" s="134"/>
      <c r="I167" s="134"/>
      <c r="J167" s="135" t="s">
        <v>571</v>
      </c>
      <c r="K167" s="137" t="n">
        <f aca="false">AVERAGE(K149:K166)</f>
        <v>168.720055555556</v>
      </c>
      <c r="L167" s="137" t="n">
        <f aca="false">AVERAGE(L149:L166)</f>
        <v>181.676666666667</v>
      </c>
      <c r="N167" s="137" t="n">
        <f aca="false">AVERAGE(N149:N166)</f>
        <v>0.0464906552991218</v>
      </c>
      <c r="O167" s="137"/>
      <c r="P167" s="137"/>
      <c r="Q167" s="134"/>
      <c r="R167" s="135" t="s">
        <v>571</v>
      </c>
      <c r="S167" s="137" t="n">
        <f aca="false">AVERAGE(S149:S166)</f>
        <v>5270.20061111111</v>
      </c>
      <c r="T167" s="137" t="n">
        <f aca="false">AVERAGE(T149:T166)</f>
        <v>3704.00272222222</v>
      </c>
      <c r="V167" s="137" t="n">
        <f aca="false">AVERAGE(V149:V166)</f>
        <v>2.13514701491754</v>
      </c>
      <c r="W167" s="137"/>
      <c r="X167" s="134"/>
      <c r="Y167" s="134"/>
      <c r="Z167" s="135" t="s">
        <v>571</v>
      </c>
      <c r="AA167" s="137" t="n">
        <f aca="false">AVERAGE(AA149:AA166)</f>
        <v>2036.97805555556</v>
      </c>
      <c r="AB167" s="137" t="n">
        <f aca="false">AVERAGE(AB149:AB166)</f>
        <v>1044.70738888889</v>
      </c>
      <c r="AD167" s="137" t="n">
        <f aca="false">AVERAGE(AD149:AD166)</f>
        <v>0.97541848993383</v>
      </c>
    </row>
    <row r="168" customFormat="false" ht="15" hidden="false" customHeight="false" outlineLevel="0" collapsed="false">
      <c r="B168" s="135" t="s">
        <v>572</v>
      </c>
      <c r="C168" s="137" t="n">
        <f aca="false">_xlfn.STDEV.P(C149:C166)</f>
        <v>11.7423949395627</v>
      </c>
      <c r="D168" s="137" t="n">
        <f aca="false">_xlfn.STDEV.P(D149:D166)</f>
        <v>10.3895035183605</v>
      </c>
      <c r="F168" s="137" t="n">
        <f aca="false">_xlfn.STDEV.P(F149:F166)</f>
        <v>0.0085958503787654</v>
      </c>
      <c r="G168" s="134"/>
      <c r="H168" s="134"/>
      <c r="I168" s="134"/>
      <c r="J168" s="135" t="s">
        <v>572</v>
      </c>
      <c r="K168" s="137" t="n">
        <f aca="false">_xlfn.STDEV.P(K149:K166)</f>
        <v>13.8536886522937</v>
      </c>
      <c r="L168" s="137" t="n">
        <f aca="false">_xlfn.STDEV.P(L149:L166)</f>
        <v>5.91270134728807</v>
      </c>
      <c r="N168" s="137" t="n">
        <f aca="false">_xlfn.STDEV.P(N149:N166)</f>
        <v>0.00423107348894498</v>
      </c>
      <c r="O168" s="137"/>
      <c r="P168" s="137"/>
      <c r="Q168" s="134"/>
      <c r="R168" s="135" t="s">
        <v>572</v>
      </c>
      <c r="S168" s="137" t="n">
        <f aca="false">_xlfn.STDEV.P(S149:S166)</f>
        <v>156.984084905353</v>
      </c>
      <c r="T168" s="137" t="n">
        <f aca="false">_xlfn.STDEV.P(T149:T166)</f>
        <v>127.093952717317</v>
      </c>
      <c r="V168" s="137" t="n">
        <f aca="false">_xlfn.STDEV.P(V149:V166)</f>
        <v>0.0498810174746217</v>
      </c>
      <c r="W168" s="137"/>
      <c r="X168" s="134"/>
      <c r="Y168" s="134"/>
      <c r="Z168" s="135" t="s">
        <v>572</v>
      </c>
      <c r="AA168" s="137" t="n">
        <f aca="false">_xlfn.STDEV.P(AA149:AA166)</f>
        <v>57.7825401997988</v>
      </c>
      <c r="AB168" s="137" t="n">
        <f aca="false">_xlfn.STDEV.P(AB149:AB166)</f>
        <v>36.1550956945504</v>
      </c>
      <c r="AD168" s="137" t="n">
        <f aca="false">_xlfn.STDEV.P(AD149:AD166)</f>
        <v>0.0250454649960286</v>
      </c>
    </row>
    <row r="169" customFormat="false" ht="15" hidden="false" customHeight="false" outlineLevel="0" collapsed="false">
      <c r="B169" s="135" t="s">
        <v>573</v>
      </c>
      <c r="C169" s="134" t="n">
        <f aca="false">100*_xlfn.STDEV.P(C149:C166)/AVERAGE(C149:C166)</f>
        <v>2.79153129421057</v>
      </c>
      <c r="D169" s="134" t="n">
        <f aca="false">100*_xlfn.STDEV.P(D149:D166)/AVERAGE(D149:D166)</f>
        <v>4.38291634024438</v>
      </c>
      <c r="F169" s="134" t="n">
        <f aca="false">100*_xlfn.STDEV.P(F149:F166)/AVERAGE(F149:F166)</f>
        <v>3.87009441459275</v>
      </c>
      <c r="G169" s="134"/>
      <c r="H169" s="134"/>
      <c r="I169" s="134"/>
      <c r="J169" s="135" t="s">
        <v>573</v>
      </c>
      <c r="K169" s="134" t="n">
        <f aca="false">100*_xlfn.STDEV.P(K149:K166)/AVERAGE(K149:K166)</f>
        <v>8.21105031448499</v>
      </c>
      <c r="L169" s="134" t="n">
        <f aca="false">100*_xlfn.STDEV.P(L149:L166)/AVERAGE(L149:L166)</f>
        <v>3.25451884150675</v>
      </c>
      <c r="N169" s="134" t="n">
        <f aca="false">100*_xlfn.STDEV.P(N149:N166)/AVERAGE(N149:N166)</f>
        <v>9.10091170305553</v>
      </c>
      <c r="O169" s="134"/>
      <c r="P169" s="134"/>
      <c r="Q169" s="134"/>
      <c r="R169" s="135" t="s">
        <v>573</v>
      </c>
      <c r="S169" s="134" t="n">
        <f aca="false">100*_xlfn.STDEV.P(S149:S166)/AVERAGE(S149:S166)</f>
        <v>2.97871175101731</v>
      </c>
      <c r="T169" s="134" t="n">
        <f aca="false">100*_xlfn.STDEV.P(T149:T166)/AVERAGE(T149:T166)</f>
        <v>3.43125970061564</v>
      </c>
      <c r="V169" s="134" t="n">
        <f aca="false">100*_xlfn.STDEV.P(V149:V166)/AVERAGE(V149:V166)</f>
        <v>2.33618655418668</v>
      </c>
      <c r="W169" s="134"/>
      <c r="X169" s="134"/>
      <c r="Y169" s="134"/>
      <c r="Z169" s="135" t="s">
        <v>573</v>
      </c>
      <c r="AA169" s="134" t="n">
        <f aca="false">100*_xlfn.STDEV.P(AA149:AA166)/AVERAGE(AA149:AA166)</f>
        <v>2.83667956275746</v>
      </c>
      <c r="AB169" s="134" t="n">
        <f aca="false">100*_xlfn.STDEV.P(AB149:AB166)/AVERAGE(AB149:AB166)</f>
        <v>3.46078682692228</v>
      </c>
      <c r="AD169" s="134" t="n">
        <f aca="false">100*_xlfn.STDEV.P(AD149:AD166)/AVERAGE(AD149:AD166)</f>
        <v>2.56766354692822</v>
      </c>
    </row>
    <row r="170" customFormat="false" ht="15" hidden="false" customHeight="false" outlineLevel="0" collapsed="false">
      <c r="B170" s="135"/>
      <c r="C170" s="134"/>
      <c r="D170" s="134"/>
      <c r="F170" s="134"/>
      <c r="G170" s="134"/>
      <c r="H170" s="134"/>
      <c r="I170" s="134"/>
      <c r="J170" s="135"/>
      <c r="K170" s="134"/>
      <c r="L170" s="134"/>
      <c r="M170" s="134"/>
      <c r="N170" s="134"/>
      <c r="O170" s="134"/>
      <c r="P170" s="134"/>
      <c r="Q170" s="134"/>
      <c r="R170" s="135"/>
      <c r="S170" s="134"/>
      <c r="T170" s="134"/>
      <c r="U170" s="134"/>
      <c r="V170" s="134"/>
      <c r="W170" s="134"/>
      <c r="X170" s="134"/>
      <c r="Y170" s="134"/>
      <c r="Z170" s="135"/>
      <c r="AA170" s="134"/>
      <c r="AB170" s="134"/>
      <c r="AC170" s="134"/>
      <c r="AD170" s="134"/>
    </row>
    <row r="171" customFormat="false" ht="15" hidden="false" customHeight="false" outlineLevel="0" collapsed="false">
      <c r="B171" s="135"/>
      <c r="C171" s="134"/>
      <c r="D171" s="134"/>
      <c r="F171" s="134"/>
      <c r="G171" s="134"/>
      <c r="H171" s="134"/>
      <c r="I171" s="134"/>
      <c r="J171" s="135"/>
      <c r="K171" s="134"/>
      <c r="L171" s="134"/>
      <c r="M171" s="134"/>
      <c r="N171" s="134"/>
      <c r="O171" s="134"/>
      <c r="P171" s="134"/>
      <c r="Q171" s="134"/>
      <c r="R171" s="135"/>
      <c r="S171" s="134"/>
      <c r="T171" s="134"/>
      <c r="U171" s="134"/>
      <c r="V171" s="134"/>
      <c r="W171" s="134"/>
      <c r="X171" s="134"/>
      <c r="Y171" s="134"/>
      <c r="Z171" s="135"/>
      <c r="AA171" s="134"/>
      <c r="AB171" s="134"/>
      <c r="AC171" s="134"/>
    </row>
    <row r="172" customFormat="false" ht="15" hidden="false" customHeight="true" outlineLevel="0" collapsed="false">
      <c r="B172" s="133"/>
      <c r="C172" s="134" t="s">
        <v>58</v>
      </c>
      <c r="D172" s="134" t="s">
        <v>563</v>
      </c>
      <c r="E172" s="134" t="s">
        <v>563</v>
      </c>
      <c r="F172" s="134" t="s">
        <v>58</v>
      </c>
      <c r="G172" s="134"/>
      <c r="H172" s="134"/>
      <c r="I172" s="134"/>
      <c r="J172" s="133"/>
      <c r="K172" s="134" t="s">
        <v>60</v>
      </c>
      <c r="L172" s="134" t="s">
        <v>566</v>
      </c>
      <c r="M172" s="134" t="s">
        <v>566</v>
      </c>
      <c r="N172" s="134" t="s">
        <v>60</v>
      </c>
      <c r="O172" s="134"/>
      <c r="P172" s="134"/>
      <c r="Q172" s="134"/>
      <c r="R172" s="133"/>
      <c r="S172" s="134" t="s">
        <v>61</v>
      </c>
      <c r="T172" s="134" t="s">
        <v>567</v>
      </c>
      <c r="U172" s="134" t="s">
        <v>567</v>
      </c>
      <c r="V172" s="134" t="s">
        <v>61</v>
      </c>
      <c r="W172" s="134"/>
      <c r="X172" s="134"/>
      <c r="Y172" s="134"/>
      <c r="Z172" s="133"/>
      <c r="AA172" s="134" t="s">
        <v>63</v>
      </c>
      <c r="AB172" s="134" t="s">
        <v>568</v>
      </c>
      <c r="AC172" s="134" t="s">
        <v>568</v>
      </c>
      <c r="AD172" s="134" t="s">
        <v>63</v>
      </c>
    </row>
    <row r="173" customFormat="false" ht="15" hidden="false" customHeight="true" outlineLevel="0" collapsed="false">
      <c r="B173" s="133"/>
      <c r="C173" s="134" t="s">
        <v>569</v>
      </c>
      <c r="D173" s="134" t="s">
        <v>569</v>
      </c>
      <c r="E173" s="134" t="s">
        <v>570</v>
      </c>
      <c r="F173" s="134" t="s">
        <v>570</v>
      </c>
      <c r="G173" s="134"/>
      <c r="H173" s="134"/>
      <c r="I173" s="134"/>
      <c r="J173" s="133"/>
      <c r="K173" s="134" t="s">
        <v>569</v>
      </c>
      <c r="L173" s="134" t="s">
        <v>569</v>
      </c>
      <c r="M173" s="134" t="s">
        <v>570</v>
      </c>
      <c r="N173" s="134" t="s">
        <v>570</v>
      </c>
      <c r="O173" s="134"/>
      <c r="P173" s="134"/>
      <c r="Q173" s="134"/>
      <c r="R173" s="133"/>
      <c r="S173" s="134" t="s">
        <v>569</v>
      </c>
      <c r="T173" s="134" t="s">
        <v>569</v>
      </c>
      <c r="U173" s="134" t="s">
        <v>570</v>
      </c>
      <c r="V173" s="134" t="s">
        <v>570</v>
      </c>
      <c r="W173" s="134"/>
      <c r="X173" s="134"/>
      <c r="Y173" s="134"/>
      <c r="Z173" s="133"/>
      <c r="AA173" s="134" t="s">
        <v>569</v>
      </c>
      <c r="AB173" s="134" t="s">
        <v>569</v>
      </c>
      <c r="AC173" s="134" t="s">
        <v>570</v>
      </c>
      <c r="AD173" s="134" t="s">
        <v>570</v>
      </c>
    </row>
    <row r="174" customFormat="false" ht="15" hidden="false" customHeight="false" outlineLevel="0" collapsed="false">
      <c r="B174" s="135" t="s">
        <v>161</v>
      </c>
      <c r="C174" s="136" t="n">
        <v>7.918</v>
      </c>
      <c r="D174" s="136" t="n">
        <v>2.477</v>
      </c>
      <c r="E174" s="131" t="s">
        <v>32</v>
      </c>
      <c r="F174" s="134" t="s">
        <v>32</v>
      </c>
      <c r="G174" s="134"/>
      <c r="H174" s="134"/>
      <c r="I174" s="134"/>
      <c r="J174" s="135" t="s">
        <v>161</v>
      </c>
      <c r="K174" s="136" t="n">
        <v>52.893</v>
      </c>
      <c r="L174" s="136" t="n">
        <v>3.067</v>
      </c>
      <c r="M174" s="134" t="s">
        <v>32</v>
      </c>
      <c r="N174" s="134" t="s">
        <v>32</v>
      </c>
      <c r="O174" s="134"/>
      <c r="P174" s="134"/>
      <c r="Q174" s="134"/>
      <c r="R174" s="135" t="s">
        <v>161</v>
      </c>
      <c r="S174" s="136" t="n">
        <v>4.972</v>
      </c>
      <c r="T174" s="136" t="n">
        <v>6.24</v>
      </c>
      <c r="U174" s="134" t="s">
        <v>32</v>
      </c>
      <c r="V174" s="134" t="s">
        <v>32</v>
      </c>
      <c r="W174" s="134"/>
      <c r="X174" s="134"/>
      <c r="Y174" s="134"/>
      <c r="Z174" s="135" t="s">
        <v>161</v>
      </c>
      <c r="AA174" s="136" t="n">
        <v>3.053</v>
      </c>
      <c r="AB174" s="136" t="n">
        <v>8.094</v>
      </c>
      <c r="AC174" s="134" t="s">
        <v>32</v>
      </c>
      <c r="AD174" s="134" t="s">
        <v>32</v>
      </c>
    </row>
    <row r="175" customFormat="false" ht="15" hidden="false" customHeight="false" outlineLevel="0" collapsed="false">
      <c r="B175" s="135" t="s">
        <v>163</v>
      </c>
      <c r="C175" s="136" t="n">
        <v>11.928</v>
      </c>
      <c r="D175" s="136" t="n">
        <v>1.716</v>
      </c>
      <c r="E175" s="131" t="s">
        <v>32</v>
      </c>
      <c r="F175" s="134" t="s">
        <v>32</v>
      </c>
      <c r="G175" s="134"/>
      <c r="H175" s="134"/>
      <c r="I175" s="134"/>
      <c r="J175" s="135" t="s">
        <v>163</v>
      </c>
      <c r="K175" s="136" t="n">
        <v>29.363</v>
      </c>
      <c r="L175" s="136" t="n">
        <v>2.634</v>
      </c>
      <c r="M175" s="134" t="s">
        <v>32</v>
      </c>
      <c r="N175" s="134" t="s">
        <v>32</v>
      </c>
      <c r="O175" s="134"/>
      <c r="P175" s="134"/>
      <c r="Q175" s="134"/>
      <c r="R175" s="135" t="s">
        <v>163</v>
      </c>
      <c r="S175" s="136" t="n">
        <v>7.93</v>
      </c>
      <c r="T175" s="136" t="n">
        <v>10.404</v>
      </c>
      <c r="U175" s="134" t="s">
        <v>32</v>
      </c>
      <c r="V175" s="134" t="s">
        <v>32</v>
      </c>
      <c r="W175" s="134"/>
      <c r="X175" s="134"/>
      <c r="Y175" s="134"/>
      <c r="Z175" s="135" t="s">
        <v>163</v>
      </c>
      <c r="AA175" s="136" t="n">
        <v>3.223</v>
      </c>
      <c r="AB175" s="136" t="n">
        <v>6.069</v>
      </c>
      <c r="AC175" s="134" t="s">
        <v>32</v>
      </c>
      <c r="AD175" s="134" t="s">
        <v>32</v>
      </c>
    </row>
    <row r="176" customFormat="false" ht="15" hidden="false" customHeight="false" outlineLevel="0" collapsed="false">
      <c r="B176" s="135" t="s">
        <v>164</v>
      </c>
      <c r="C176" s="136" t="n">
        <v>9.991</v>
      </c>
      <c r="D176" s="136" t="n">
        <v>2.6</v>
      </c>
      <c r="E176" s="131" t="s">
        <v>32</v>
      </c>
      <c r="F176" s="134" t="s">
        <v>32</v>
      </c>
      <c r="G176" s="134"/>
      <c r="H176" s="134"/>
      <c r="I176" s="134"/>
      <c r="J176" s="135" t="s">
        <v>164</v>
      </c>
      <c r="K176" s="136" t="n">
        <v>51.41</v>
      </c>
      <c r="L176" s="136" t="n">
        <v>1.754</v>
      </c>
      <c r="M176" s="134" t="s">
        <v>32</v>
      </c>
      <c r="N176" s="134" t="s">
        <v>32</v>
      </c>
      <c r="O176" s="134"/>
      <c r="P176" s="134"/>
      <c r="Q176" s="134"/>
      <c r="R176" s="135" t="s">
        <v>164</v>
      </c>
      <c r="S176" s="136" t="n">
        <v>16.097</v>
      </c>
      <c r="T176" s="136" t="n">
        <v>9.077</v>
      </c>
      <c r="U176" s="134" t="s">
        <v>32</v>
      </c>
      <c r="V176" s="134" t="s">
        <v>32</v>
      </c>
      <c r="W176" s="134"/>
      <c r="X176" s="134"/>
      <c r="Y176" s="134"/>
      <c r="Z176" s="135" t="s">
        <v>164</v>
      </c>
      <c r="AA176" s="136" t="n">
        <v>2.811</v>
      </c>
      <c r="AB176" s="136" t="n">
        <v>7.064</v>
      </c>
      <c r="AC176" s="134" t="s">
        <v>32</v>
      </c>
      <c r="AD176" s="134" t="s">
        <v>32</v>
      </c>
    </row>
    <row r="177" customFormat="false" ht="15" hidden="false" customHeight="false" outlineLevel="0" collapsed="false">
      <c r="B177" s="135" t="s">
        <v>236</v>
      </c>
      <c r="C177" s="136" t="n">
        <v>10.768</v>
      </c>
      <c r="D177" s="136" t="n">
        <v>2.815</v>
      </c>
      <c r="E177" s="131" t="s">
        <v>32</v>
      </c>
      <c r="F177" s="134" t="s">
        <v>32</v>
      </c>
      <c r="G177" s="134"/>
      <c r="H177" s="134"/>
      <c r="I177" s="134"/>
      <c r="J177" s="135" t="s">
        <v>236</v>
      </c>
      <c r="K177" s="136" t="n">
        <v>24.584</v>
      </c>
      <c r="L177" s="136" t="n">
        <v>1.296</v>
      </c>
      <c r="M177" s="134" t="s">
        <v>32</v>
      </c>
      <c r="N177" s="134" t="s">
        <v>32</v>
      </c>
      <c r="O177" s="134"/>
      <c r="P177" s="134"/>
      <c r="Q177" s="134"/>
      <c r="R177" s="135" t="s">
        <v>236</v>
      </c>
      <c r="S177" s="136" t="n">
        <v>3.001</v>
      </c>
      <c r="T177" s="136" t="n">
        <v>9.424</v>
      </c>
      <c r="U177" s="134" t="s">
        <v>32</v>
      </c>
      <c r="V177" s="134" t="s">
        <v>32</v>
      </c>
      <c r="W177" s="134"/>
      <c r="X177" s="134"/>
      <c r="Y177" s="134"/>
      <c r="Z177" s="135" t="s">
        <v>236</v>
      </c>
      <c r="AA177" s="136" t="n">
        <v>6.136</v>
      </c>
      <c r="AB177" s="136" t="n">
        <v>7.724</v>
      </c>
      <c r="AC177" s="134" t="s">
        <v>32</v>
      </c>
      <c r="AD177" s="134" t="s">
        <v>32</v>
      </c>
    </row>
    <row r="178" customFormat="false" ht="15" hidden="false" customHeight="false" outlineLevel="0" collapsed="false">
      <c r="B178" s="135" t="s">
        <v>238</v>
      </c>
      <c r="C178" s="136" t="n">
        <v>10.288</v>
      </c>
      <c r="D178" s="136" t="n">
        <v>1.234</v>
      </c>
      <c r="E178" s="131" t="s">
        <v>32</v>
      </c>
      <c r="F178" s="134" t="s">
        <v>32</v>
      </c>
      <c r="G178" s="134"/>
      <c r="H178" s="134"/>
      <c r="I178" s="134"/>
      <c r="J178" s="135" t="s">
        <v>238</v>
      </c>
      <c r="K178" s="136" t="n">
        <v>37.761</v>
      </c>
      <c r="L178" s="136" t="n">
        <v>1.486</v>
      </c>
      <c r="M178" s="134" t="s">
        <v>32</v>
      </c>
      <c r="N178" s="134" t="s">
        <v>32</v>
      </c>
      <c r="O178" s="134"/>
      <c r="P178" s="134"/>
      <c r="Q178" s="134"/>
      <c r="R178" s="135" t="s">
        <v>238</v>
      </c>
      <c r="S178" s="136" t="n">
        <v>8.096</v>
      </c>
      <c r="T178" s="136" t="n">
        <v>9.073</v>
      </c>
      <c r="U178" s="134" t="s">
        <v>32</v>
      </c>
      <c r="V178" s="134" t="s">
        <v>32</v>
      </c>
      <c r="W178" s="134"/>
      <c r="X178" s="134"/>
      <c r="Y178" s="134"/>
      <c r="Z178" s="135" t="s">
        <v>238</v>
      </c>
      <c r="AA178" s="136" t="n">
        <v>3.094</v>
      </c>
      <c r="AB178" s="136" t="n">
        <v>8.809</v>
      </c>
      <c r="AC178" s="134" t="s">
        <v>32</v>
      </c>
      <c r="AD178" s="134" t="s">
        <v>32</v>
      </c>
    </row>
    <row r="179" customFormat="false" ht="15" hidden="false" customHeight="false" outlineLevel="0" collapsed="false">
      <c r="B179" s="135" t="s">
        <v>239</v>
      </c>
      <c r="C179" s="136" t="n">
        <v>8.552</v>
      </c>
      <c r="D179" s="136" t="n">
        <v>1.724</v>
      </c>
      <c r="E179" s="131" t="s">
        <v>32</v>
      </c>
      <c r="F179" s="134" t="s">
        <v>32</v>
      </c>
      <c r="G179" s="134"/>
      <c r="H179" s="134"/>
      <c r="I179" s="134"/>
      <c r="J179" s="135" t="s">
        <v>239</v>
      </c>
      <c r="K179" s="136" t="n">
        <v>29.379</v>
      </c>
      <c r="L179" s="136" t="n">
        <v>1.147</v>
      </c>
      <c r="M179" s="134" t="s">
        <v>32</v>
      </c>
      <c r="N179" s="134" t="s">
        <v>32</v>
      </c>
      <c r="O179" s="134"/>
      <c r="P179" s="134"/>
      <c r="Q179" s="134"/>
      <c r="R179" s="135" t="s">
        <v>239</v>
      </c>
      <c r="S179" s="136" t="n">
        <v>6.974</v>
      </c>
      <c r="T179" s="136" t="n">
        <v>5.564</v>
      </c>
      <c r="U179" s="134" t="s">
        <v>32</v>
      </c>
      <c r="V179" s="134" t="s">
        <v>32</v>
      </c>
      <c r="W179" s="134"/>
      <c r="X179" s="134"/>
      <c r="Y179" s="134"/>
      <c r="Z179" s="135" t="s">
        <v>239</v>
      </c>
      <c r="AA179" s="136" t="n">
        <v>2.89</v>
      </c>
      <c r="AB179" s="136" t="n">
        <v>19.309</v>
      </c>
      <c r="AC179" s="134" t="s">
        <v>32</v>
      </c>
      <c r="AD179" s="134" t="s">
        <v>32</v>
      </c>
    </row>
    <row r="180" customFormat="false" ht="15" hidden="false" customHeight="false" outlineLevel="0" collapsed="false">
      <c r="B180" s="135" t="s">
        <v>304</v>
      </c>
      <c r="C180" s="136" t="n">
        <v>8.625</v>
      </c>
      <c r="D180" s="136" t="n">
        <v>1.584</v>
      </c>
      <c r="E180" s="131" t="s">
        <v>32</v>
      </c>
      <c r="F180" s="134" t="s">
        <v>32</v>
      </c>
      <c r="G180" s="134"/>
      <c r="H180" s="134"/>
      <c r="I180" s="134"/>
      <c r="J180" s="135" t="s">
        <v>304</v>
      </c>
      <c r="K180" s="136" t="n">
        <v>24.039</v>
      </c>
      <c r="L180" s="136" t="n">
        <v>1.253</v>
      </c>
      <c r="M180" s="134" t="s">
        <v>32</v>
      </c>
      <c r="N180" s="134" t="s">
        <v>32</v>
      </c>
      <c r="O180" s="134"/>
      <c r="P180" s="134"/>
      <c r="Q180" s="134"/>
      <c r="R180" s="135" t="s">
        <v>304</v>
      </c>
      <c r="S180" s="136" t="n">
        <v>10.81</v>
      </c>
      <c r="T180" s="136" t="n">
        <v>4.229</v>
      </c>
      <c r="U180" s="134" t="s">
        <v>32</v>
      </c>
      <c r="V180" s="134" t="s">
        <v>32</v>
      </c>
      <c r="W180" s="134"/>
      <c r="X180" s="134"/>
      <c r="Y180" s="134"/>
      <c r="Z180" s="135" t="s">
        <v>304</v>
      </c>
      <c r="AA180" s="136" t="n">
        <v>3.14</v>
      </c>
      <c r="AB180" s="136" t="n">
        <v>16.946</v>
      </c>
      <c r="AC180" s="134" t="s">
        <v>32</v>
      </c>
      <c r="AD180" s="134" t="s">
        <v>32</v>
      </c>
    </row>
    <row r="181" customFormat="false" ht="15" hidden="false" customHeight="false" outlineLevel="0" collapsed="false">
      <c r="B181" s="135" t="s">
        <v>306</v>
      </c>
      <c r="C181" s="136" t="n">
        <v>8.249</v>
      </c>
      <c r="D181" s="136" t="n">
        <v>1.743</v>
      </c>
      <c r="E181" s="131" t="s">
        <v>32</v>
      </c>
      <c r="F181" s="134" t="s">
        <v>32</v>
      </c>
      <c r="G181" s="134"/>
      <c r="H181" s="134"/>
      <c r="I181" s="134"/>
      <c r="J181" s="135" t="s">
        <v>306</v>
      </c>
      <c r="K181" s="136" t="n">
        <v>23.714</v>
      </c>
      <c r="L181" s="136" t="n">
        <v>1.355</v>
      </c>
      <c r="M181" s="134" t="s">
        <v>32</v>
      </c>
      <c r="N181" s="134" t="s">
        <v>32</v>
      </c>
      <c r="O181" s="134"/>
      <c r="P181" s="134"/>
      <c r="Q181" s="134"/>
      <c r="R181" s="135" t="s">
        <v>306</v>
      </c>
      <c r="S181" s="136" t="n">
        <v>8.949</v>
      </c>
      <c r="T181" s="136" t="n">
        <v>6.23</v>
      </c>
      <c r="U181" s="134" t="s">
        <v>32</v>
      </c>
      <c r="V181" s="134" t="s">
        <v>32</v>
      </c>
      <c r="W181" s="134"/>
      <c r="X181" s="134"/>
      <c r="Y181" s="134"/>
      <c r="Z181" s="135" t="s">
        <v>306</v>
      </c>
      <c r="AA181" s="136" t="n">
        <v>3.128</v>
      </c>
      <c r="AB181" s="136" t="n">
        <v>18.998</v>
      </c>
      <c r="AC181" s="134" t="s">
        <v>32</v>
      </c>
      <c r="AD181" s="134" t="s">
        <v>32</v>
      </c>
    </row>
    <row r="182" customFormat="false" ht="15" hidden="false" customHeight="false" outlineLevel="0" collapsed="false">
      <c r="B182" s="135" t="s">
        <v>307</v>
      </c>
      <c r="C182" s="136" t="n">
        <v>8.834</v>
      </c>
      <c r="D182" s="136" t="n">
        <v>1.303</v>
      </c>
      <c r="E182" s="131" t="s">
        <v>32</v>
      </c>
      <c r="F182" s="134" t="s">
        <v>32</v>
      </c>
      <c r="G182" s="134"/>
      <c r="H182" s="134"/>
      <c r="I182" s="134"/>
      <c r="J182" s="135" t="s">
        <v>307</v>
      </c>
      <c r="K182" s="136" t="n">
        <v>40.284</v>
      </c>
      <c r="L182" s="136" t="n">
        <v>0.96</v>
      </c>
      <c r="M182" s="134" t="s">
        <v>32</v>
      </c>
      <c r="N182" s="134" t="s">
        <v>32</v>
      </c>
      <c r="O182" s="134"/>
      <c r="P182" s="134"/>
      <c r="Q182" s="134"/>
      <c r="R182" s="135" t="s">
        <v>307</v>
      </c>
      <c r="S182" s="136" t="n">
        <v>7.74</v>
      </c>
      <c r="T182" s="136" t="n">
        <v>7.961</v>
      </c>
      <c r="U182" s="134" t="s">
        <v>32</v>
      </c>
      <c r="V182" s="134" t="s">
        <v>32</v>
      </c>
      <c r="W182" s="134"/>
      <c r="X182" s="134"/>
      <c r="Y182" s="134"/>
      <c r="Z182" s="135" t="s">
        <v>307</v>
      </c>
      <c r="AA182" s="136" t="n">
        <v>1.311</v>
      </c>
      <c r="AB182" s="136" t="n">
        <v>18.502</v>
      </c>
      <c r="AC182" s="134" t="s">
        <v>32</v>
      </c>
      <c r="AD182" s="134" t="s">
        <v>32</v>
      </c>
    </row>
    <row r="183" s="144" customFormat="true" ht="15" hidden="false" customHeight="false" outlineLevel="0" collapsed="false">
      <c r="A183" s="144" t="n">
        <v>1</v>
      </c>
      <c r="B183" s="144" t="s">
        <v>593</v>
      </c>
      <c r="C183" s="136" t="n">
        <v>7.856</v>
      </c>
      <c r="D183" s="136" t="n">
        <v>0.95</v>
      </c>
      <c r="E183" s="131" t="s">
        <v>32</v>
      </c>
      <c r="F183" s="134" t="s">
        <v>32</v>
      </c>
      <c r="J183" s="144" t="s">
        <v>593</v>
      </c>
      <c r="K183" s="136" t="n">
        <v>20.909</v>
      </c>
      <c r="L183" s="136" t="n">
        <v>1.661</v>
      </c>
      <c r="M183" s="134" t="s">
        <v>32</v>
      </c>
      <c r="N183" s="134" t="s">
        <v>32</v>
      </c>
      <c r="R183" s="144" t="s">
        <v>593</v>
      </c>
      <c r="S183" s="136" t="n">
        <v>6.994</v>
      </c>
      <c r="T183" s="136" t="n">
        <v>8.459</v>
      </c>
      <c r="U183" s="134" t="s">
        <v>32</v>
      </c>
      <c r="V183" s="134" t="s">
        <v>32</v>
      </c>
      <c r="Z183" s="144" t="s">
        <v>593</v>
      </c>
      <c r="AA183" s="136" t="n">
        <v>0.848</v>
      </c>
      <c r="AB183" s="136" t="n">
        <v>2.824</v>
      </c>
      <c r="AC183" s="134" t="s">
        <v>32</v>
      </c>
      <c r="AD183" s="134" t="s">
        <v>32</v>
      </c>
    </row>
    <row r="184" s="144" customFormat="true" ht="15" hidden="false" customHeight="false" outlineLevel="0" collapsed="false">
      <c r="A184" s="144" t="n">
        <v>1</v>
      </c>
      <c r="B184" s="144" t="s">
        <v>594</v>
      </c>
      <c r="C184" s="136" t="n">
        <v>4.767</v>
      </c>
      <c r="D184" s="136" t="n">
        <v>0.554</v>
      </c>
      <c r="E184" s="131" t="s">
        <v>32</v>
      </c>
      <c r="F184" s="134" t="s">
        <v>32</v>
      </c>
      <c r="J184" s="144" t="s">
        <v>594</v>
      </c>
      <c r="K184" s="136" t="n">
        <v>15.816</v>
      </c>
      <c r="L184" s="136" t="n">
        <v>0.571</v>
      </c>
      <c r="M184" s="134" t="s">
        <v>32</v>
      </c>
      <c r="N184" s="134" t="s">
        <v>32</v>
      </c>
      <c r="R184" s="144" t="s">
        <v>594</v>
      </c>
      <c r="S184" s="136" t="n">
        <v>2.158</v>
      </c>
      <c r="T184" s="136" t="n">
        <v>3.877</v>
      </c>
      <c r="U184" s="134" t="s">
        <v>32</v>
      </c>
      <c r="V184" s="134" t="s">
        <v>32</v>
      </c>
      <c r="Z184" s="144" t="s">
        <v>594</v>
      </c>
      <c r="AA184" s="136" t="n">
        <v>0.559</v>
      </c>
      <c r="AB184" s="136" t="n">
        <v>1.242</v>
      </c>
      <c r="AC184" s="134" t="s">
        <v>32</v>
      </c>
      <c r="AD184" s="134" t="s">
        <v>32</v>
      </c>
    </row>
    <row r="185" s="144" customFormat="true" ht="15" hidden="false" customHeight="false" outlineLevel="0" collapsed="false">
      <c r="A185" s="144" t="n">
        <v>1</v>
      </c>
      <c r="B185" s="144" t="s">
        <v>595</v>
      </c>
      <c r="C185" s="136" t="n">
        <v>6.618</v>
      </c>
      <c r="D185" s="136" t="n">
        <v>1.656</v>
      </c>
      <c r="E185" s="131" t="s">
        <v>32</v>
      </c>
      <c r="F185" s="134" t="s">
        <v>32</v>
      </c>
      <c r="J185" s="144" t="s">
        <v>595</v>
      </c>
      <c r="K185" s="136" t="n">
        <v>7.59</v>
      </c>
      <c r="L185" s="136" t="n">
        <v>0.514</v>
      </c>
      <c r="M185" s="134" t="s">
        <v>32</v>
      </c>
      <c r="N185" s="134" t="s">
        <v>32</v>
      </c>
      <c r="R185" s="144" t="s">
        <v>595</v>
      </c>
      <c r="S185" s="136" t="n">
        <v>8.075</v>
      </c>
      <c r="T185" s="136" t="n">
        <v>3.921</v>
      </c>
      <c r="U185" s="134" t="s">
        <v>32</v>
      </c>
      <c r="V185" s="134" t="s">
        <v>32</v>
      </c>
      <c r="Z185" s="144" t="s">
        <v>595</v>
      </c>
      <c r="AA185" s="136" t="n">
        <v>0.768</v>
      </c>
      <c r="AB185" s="136"/>
      <c r="AC185" s="134" t="s">
        <v>32</v>
      </c>
      <c r="AD185" s="134" t="s">
        <v>32</v>
      </c>
    </row>
    <row r="186" s="144" customFormat="true" ht="15" hidden="false" customHeight="false" outlineLevel="0" collapsed="false">
      <c r="A186" s="144" t="n">
        <v>2</v>
      </c>
      <c r="B186" s="144" t="s">
        <v>596</v>
      </c>
      <c r="C186" s="136" t="n">
        <v>7.35</v>
      </c>
      <c r="D186" s="136" t="n">
        <v>0.722</v>
      </c>
      <c r="E186" s="131" t="s">
        <v>32</v>
      </c>
      <c r="F186" s="134" t="s">
        <v>32</v>
      </c>
      <c r="J186" s="144" t="s">
        <v>596</v>
      </c>
      <c r="K186" s="136" t="n">
        <v>18.879</v>
      </c>
      <c r="L186" s="136" t="n">
        <v>0.979</v>
      </c>
      <c r="M186" s="134" t="s">
        <v>32</v>
      </c>
      <c r="N186" s="134" t="s">
        <v>32</v>
      </c>
      <c r="R186" s="144" t="s">
        <v>596</v>
      </c>
      <c r="S186" s="136" t="n">
        <v>6.237</v>
      </c>
      <c r="T186" s="136" t="n">
        <v>2.848</v>
      </c>
      <c r="U186" s="134" t="s">
        <v>32</v>
      </c>
      <c r="V186" s="134" t="s">
        <v>32</v>
      </c>
      <c r="Z186" s="144" t="s">
        <v>596</v>
      </c>
      <c r="AA186" s="136" t="n">
        <v>0.956</v>
      </c>
      <c r="AB186" s="136" t="n">
        <v>2.662</v>
      </c>
      <c r="AC186" s="134" t="s">
        <v>32</v>
      </c>
      <c r="AD186" s="134" t="s">
        <v>32</v>
      </c>
    </row>
    <row r="187" s="144" customFormat="true" ht="15" hidden="false" customHeight="false" outlineLevel="0" collapsed="false">
      <c r="A187" s="144" t="n">
        <v>2</v>
      </c>
      <c r="B187" s="144" t="s">
        <v>597</v>
      </c>
      <c r="C187" s="136" t="n">
        <v>4.929</v>
      </c>
      <c r="D187" s="136" t="n">
        <v>0.774</v>
      </c>
      <c r="E187" s="131" t="s">
        <v>32</v>
      </c>
      <c r="F187" s="134" t="s">
        <v>32</v>
      </c>
      <c r="J187" s="144" t="s">
        <v>597</v>
      </c>
      <c r="K187" s="136" t="n">
        <v>10.939</v>
      </c>
      <c r="L187" s="136" t="n">
        <v>0.383</v>
      </c>
      <c r="M187" s="134" t="s">
        <v>32</v>
      </c>
      <c r="N187" s="134" t="s">
        <v>32</v>
      </c>
      <c r="R187" s="144" t="s">
        <v>597</v>
      </c>
      <c r="S187" s="136" t="n">
        <v>3.408</v>
      </c>
      <c r="T187" s="136" t="n">
        <v>2.937</v>
      </c>
      <c r="U187" s="134" t="s">
        <v>32</v>
      </c>
      <c r="V187" s="134" t="s">
        <v>32</v>
      </c>
      <c r="Z187" s="144" t="s">
        <v>597</v>
      </c>
      <c r="AA187" s="136" t="n">
        <v>0.957</v>
      </c>
      <c r="AB187" s="136" t="n">
        <v>3.727</v>
      </c>
      <c r="AC187" s="134" t="s">
        <v>32</v>
      </c>
      <c r="AD187" s="134" t="s">
        <v>32</v>
      </c>
    </row>
    <row r="188" s="144" customFormat="true" ht="15" hidden="false" customHeight="false" outlineLevel="0" collapsed="false">
      <c r="A188" s="144" t="n">
        <v>2</v>
      </c>
      <c r="B188" s="144" t="s">
        <v>598</v>
      </c>
      <c r="C188" s="136" t="n">
        <v>4.668</v>
      </c>
      <c r="D188" s="136" t="n">
        <v>0.528</v>
      </c>
      <c r="E188" s="131" t="s">
        <v>32</v>
      </c>
      <c r="F188" s="134" t="s">
        <v>32</v>
      </c>
      <c r="J188" s="144" t="s">
        <v>598</v>
      </c>
      <c r="K188" s="136" t="n">
        <v>10.948</v>
      </c>
      <c r="L188" s="136" t="n">
        <v>0.128</v>
      </c>
      <c r="M188" s="134" t="s">
        <v>32</v>
      </c>
      <c r="N188" s="134" t="s">
        <v>32</v>
      </c>
      <c r="R188" s="144" t="s">
        <v>598</v>
      </c>
      <c r="S188" s="136" t="n">
        <v>6.824</v>
      </c>
      <c r="T188" s="136" t="n">
        <v>3.921</v>
      </c>
      <c r="U188" s="134" t="s">
        <v>32</v>
      </c>
      <c r="V188" s="134" t="s">
        <v>32</v>
      </c>
      <c r="Z188" s="144" t="s">
        <v>598</v>
      </c>
      <c r="AA188" s="136" t="n">
        <v>1.122</v>
      </c>
      <c r="AB188" s="136" t="n">
        <v>2.4</v>
      </c>
      <c r="AC188" s="134" t="s">
        <v>32</v>
      </c>
      <c r="AD188" s="134" t="s">
        <v>32</v>
      </c>
    </row>
    <row r="189" s="144" customFormat="true" ht="15" hidden="false" customHeight="false" outlineLevel="0" collapsed="false">
      <c r="A189" s="144" t="n">
        <v>3</v>
      </c>
      <c r="B189" s="144" t="s">
        <v>599</v>
      </c>
      <c r="C189" s="136" t="n">
        <v>5.187</v>
      </c>
      <c r="D189" s="136" t="n">
        <v>0.694</v>
      </c>
      <c r="E189" s="131" t="s">
        <v>32</v>
      </c>
      <c r="F189" s="134" t="s">
        <v>32</v>
      </c>
      <c r="J189" s="144" t="s">
        <v>599</v>
      </c>
      <c r="K189" s="136" t="n">
        <v>7.203</v>
      </c>
      <c r="L189" s="136" t="n">
        <v>0.441</v>
      </c>
      <c r="M189" s="134" t="s">
        <v>32</v>
      </c>
      <c r="N189" s="134" t="s">
        <v>32</v>
      </c>
      <c r="R189" s="144" t="s">
        <v>599</v>
      </c>
      <c r="S189" s="136" t="n">
        <v>4.967</v>
      </c>
      <c r="T189" s="136" t="n">
        <v>3.404</v>
      </c>
      <c r="U189" s="134" t="s">
        <v>32</v>
      </c>
      <c r="V189" s="134" t="s">
        <v>32</v>
      </c>
      <c r="Z189" s="144" t="s">
        <v>599</v>
      </c>
      <c r="AA189" s="136" t="n">
        <v>0.889</v>
      </c>
      <c r="AB189" s="136" t="n">
        <v>1.96</v>
      </c>
      <c r="AC189" s="134" t="s">
        <v>32</v>
      </c>
      <c r="AD189" s="134" t="s">
        <v>32</v>
      </c>
    </row>
    <row r="190" s="144" customFormat="true" ht="15" hidden="false" customHeight="false" outlineLevel="0" collapsed="false">
      <c r="A190" s="144" t="n">
        <v>3</v>
      </c>
      <c r="B190" s="144" t="s">
        <v>600</v>
      </c>
      <c r="C190" s="136" t="n">
        <v>6.938</v>
      </c>
      <c r="D190" s="136" t="n">
        <v>1.461</v>
      </c>
      <c r="E190" s="131" t="s">
        <v>32</v>
      </c>
      <c r="F190" s="134" t="s">
        <v>32</v>
      </c>
      <c r="J190" s="144" t="s">
        <v>600</v>
      </c>
      <c r="K190" s="136" t="n">
        <v>6.092</v>
      </c>
      <c r="L190" s="136" t="n">
        <v>0.702</v>
      </c>
      <c r="M190" s="134" t="s">
        <v>32</v>
      </c>
      <c r="N190" s="134" t="s">
        <v>32</v>
      </c>
      <c r="R190" s="144" t="s">
        <v>600</v>
      </c>
      <c r="S190" s="136" t="n">
        <v>3.253</v>
      </c>
      <c r="T190" s="136" t="n">
        <v>3.771</v>
      </c>
      <c r="U190" s="134" t="s">
        <v>32</v>
      </c>
      <c r="V190" s="134" t="s">
        <v>32</v>
      </c>
      <c r="Z190" s="144" t="s">
        <v>600</v>
      </c>
      <c r="AA190" s="136" t="n">
        <v>0.57</v>
      </c>
      <c r="AB190" s="136" t="n">
        <v>1.978</v>
      </c>
      <c r="AC190" s="134" t="s">
        <v>32</v>
      </c>
      <c r="AD190" s="134" t="s">
        <v>32</v>
      </c>
    </row>
    <row r="191" s="144" customFormat="true" ht="15" hidden="false" customHeight="false" outlineLevel="0" collapsed="false">
      <c r="A191" s="144" t="n">
        <v>3</v>
      </c>
      <c r="B191" s="144" t="s">
        <v>601</v>
      </c>
      <c r="C191" s="136" t="n">
        <v>5.01</v>
      </c>
      <c r="D191" s="136" t="n">
        <v>0.502</v>
      </c>
      <c r="E191" s="131" t="s">
        <v>32</v>
      </c>
      <c r="F191" s="134" t="s">
        <v>32</v>
      </c>
      <c r="J191" s="144" t="s">
        <v>601</v>
      </c>
      <c r="K191" s="136" t="n">
        <v>12.562</v>
      </c>
      <c r="L191" s="136" t="n">
        <v>0.405</v>
      </c>
      <c r="M191" s="134" t="s">
        <v>32</v>
      </c>
      <c r="N191" s="134" t="s">
        <v>32</v>
      </c>
      <c r="R191" s="144" t="s">
        <v>601</v>
      </c>
      <c r="S191" s="136" t="n">
        <v>3.739</v>
      </c>
      <c r="T191" s="136" t="n">
        <v>1.759</v>
      </c>
      <c r="U191" s="134" t="s">
        <v>32</v>
      </c>
      <c r="V191" s="134" t="s">
        <v>32</v>
      </c>
      <c r="Z191" s="144" t="s">
        <v>601</v>
      </c>
      <c r="AA191" s="136" t="n">
        <v>0.513</v>
      </c>
      <c r="AB191" s="136" t="n">
        <v>2.134</v>
      </c>
      <c r="AC191" s="134" t="s">
        <v>32</v>
      </c>
      <c r="AD191" s="134" t="s">
        <v>32</v>
      </c>
    </row>
    <row r="192" customFormat="false" ht="15" hidden="false" customHeight="false" outlineLevel="0" collapsed="false">
      <c r="B192" s="135" t="s">
        <v>571</v>
      </c>
      <c r="C192" s="134" t="n">
        <f aca="false">AVERAGE(C174:C191)</f>
        <v>7.69311111111111</v>
      </c>
      <c r="D192" s="134" t="n">
        <f aca="false">AVERAGE(D174:D191)</f>
        <v>1.39094444444444</v>
      </c>
      <c r="F192" s="134"/>
      <c r="G192" s="134"/>
      <c r="H192" s="134"/>
      <c r="I192" s="134"/>
      <c r="J192" s="135" t="s">
        <v>571</v>
      </c>
      <c r="K192" s="134" t="n">
        <f aca="false">AVERAGE(K174:K191)</f>
        <v>23.5758333333333</v>
      </c>
      <c r="L192" s="134" t="n">
        <f aca="false">AVERAGE(L174:L191)</f>
        <v>1.152</v>
      </c>
      <c r="M192" s="134"/>
      <c r="N192" s="134"/>
      <c r="O192" s="134"/>
      <c r="P192" s="134"/>
      <c r="Q192" s="134"/>
      <c r="R192" s="135" t="s">
        <v>571</v>
      </c>
      <c r="S192" s="134" t="n">
        <f aca="false">AVERAGE(S174:S191)</f>
        <v>6.67911111111111</v>
      </c>
      <c r="T192" s="134" t="n">
        <f aca="false">AVERAGE(T174:T191)</f>
        <v>5.72772222222222</v>
      </c>
      <c r="U192" s="134"/>
      <c r="V192" s="134"/>
      <c r="W192" s="134"/>
      <c r="X192" s="134"/>
      <c r="Y192" s="134"/>
      <c r="Z192" s="135" t="s">
        <v>571</v>
      </c>
      <c r="AA192" s="134" t="n">
        <f aca="false">AVERAGE(AA174:AA191)</f>
        <v>1.99822222222222</v>
      </c>
      <c r="AB192" s="134" t="n">
        <f aca="false">AVERAGE(AB174:AB191)</f>
        <v>7.67305882352941</v>
      </c>
      <c r="AC192" s="134"/>
    </row>
    <row r="193" customFormat="false" ht="15" hidden="false" customHeight="false" outlineLevel="0" collapsed="false">
      <c r="B193" s="135" t="s">
        <v>572</v>
      </c>
      <c r="C193" s="134" t="n">
        <f aca="false">_xlfn.STDEV.P(C174:C191)</f>
        <v>2.15218255857446</v>
      </c>
      <c r="D193" s="134" t="n">
        <f aca="false">_xlfn.STDEV.P(D174:D191)</f>
        <v>0.703097786167459</v>
      </c>
      <c r="F193" s="134"/>
      <c r="G193" s="134"/>
      <c r="H193" s="134"/>
      <c r="I193" s="134"/>
      <c r="J193" s="135" t="s">
        <v>572</v>
      </c>
      <c r="K193" s="134" t="n">
        <f aca="false">_xlfn.STDEV.P(K174:K191)</f>
        <v>14.0281095116991</v>
      </c>
      <c r="L193" s="134" t="n">
        <f aca="false">_xlfn.STDEV.P(L174:L191)</f>
        <v>0.759609768236296</v>
      </c>
      <c r="M193" s="134"/>
      <c r="N193" s="134"/>
      <c r="O193" s="134"/>
      <c r="P193" s="134"/>
      <c r="Q193" s="134"/>
      <c r="R193" s="135" t="s">
        <v>572</v>
      </c>
      <c r="S193" s="134" t="n">
        <f aca="false">_xlfn.STDEV.P(S174:S191)</f>
        <v>3.23916386482837</v>
      </c>
      <c r="T193" s="134" t="n">
        <f aca="false">_xlfn.STDEV.P(T174:T191)</f>
        <v>2.62665268197537</v>
      </c>
      <c r="U193" s="134"/>
      <c r="V193" s="134"/>
      <c r="W193" s="134"/>
      <c r="X193" s="134"/>
      <c r="Y193" s="134"/>
      <c r="Z193" s="134" t="s">
        <v>572</v>
      </c>
      <c r="AA193" s="134" t="n">
        <f aca="false">_xlfn.STDEV.P(AA174:AA191)</f>
        <v>1.46751504082981</v>
      </c>
      <c r="AB193" s="134" t="n">
        <f aca="false">_xlfn.STDEV.P(AB174:AB191)</f>
        <v>6.41885993607064</v>
      </c>
      <c r="AC193" s="134"/>
    </row>
    <row r="194" customFormat="false" ht="15" hidden="false" customHeight="false" outlineLevel="0" collapsed="false">
      <c r="B194" s="135" t="s">
        <v>573</v>
      </c>
      <c r="C194" s="134" t="n">
        <f aca="false">100*_xlfn.STDEV.P(C174:C191)/AVERAGE(C174:C191)</f>
        <v>27.9754513809905</v>
      </c>
      <c r="D194" s="134" t="n">
        <f aca="false">100*_xlfn.STDEV.P(D174:D191)/AVERAGE(D174:D191)</f>
        <v>50.5482292248044</v>
      </c>
      <c r="F194" s="134"/>
      <c r="G194" s="134"/>
      <c r="H194" s="134"/>
      <c r="I194" s="134"/>
      <c r="J194" s="135" t="s">
        <v>573</v>
      </c>
      <c r="K194" s="134" t="n">
        <f aca="false">100*_xlfn.STDEV.P(K174:K191)/AVERAGE(K174:K191)</f>
        <v>59.5020727936054</v>
      </c>
      <c r="L194" s="134" t="n">
        <f aca="false">100*_xlfn.STDEV.P(L174:L191)/AVERAGE(L174:L191)</f>
        <v>65.9383479371785</v>
      </c>
      <c r="M194" s="134"/>
      <c r="N194" s="134"/>
      <c r="O194" s="134"/>
      <c r="P194" s="134"/>
      <c r="Q194" s="134"/>
      <c r="R194" s="135" t="s">
        <v>573</v>
      </c>
      <c r="S194" s="134" t="n">
        <f aca="false">100*_xlfn.STDEV.P(S174:S191)/AVERAGE(S174:S191)</f>
        <v>48.49693036907</v>
      </c>
      <c r="T194" s="134" t="n">
        <f aca="false">100*_xlfn.STDEV.P(T174:T191)/AVERAGE(T174:T191)</f>
        <v>45.8585905542795</v>
      </c>
      <c r="U194" s="134"/>
      <c r="V194" s="134"/>
      <c r="W194" s="134"/>
      <c r="X194" s="134"/>
      <c r="Y194" s="134"/>
      <c r="Z194" s="135" t="s">
        <v>573</v>
      </c>
      <c r="AA194" s="134" t="n">
        <f aca="false">100*_xlfn.STDEV.P(AA174:AA191)/AVERAGE(AA174:AA191)</f>
        <v>73.441032959677</v>
      </c>
      <c r="AB194" s="134" t="n">
        <f aca="false">100*_xlfn.STDEV.P(AB174:AB191)/AVERAGE(AB174:AB191)</f>
        <v>83.6545122837743</v>
      </c>
      <c r="AC194" s="134"/>
    </row>
    <row r="195" customFormat="false" ht="15" hidden="false" customHeight="false" outlineLevel="0" collapsed="false">
      <c r="B195" s="135"/>
      <c r="C195" s="134"/>
      <c r="D195" s="134"/>
      <c r="F195" s="134"/>
      <c r="G195" s="134"/>
      <c r="H195" s="134"/>
      <c r="I195" s="134"/>
      <c r="J195" s="135"/>
      <c r="K195" s="134"/>
      <c r="L195" s="134"/>
      <c r="M195" s="134"/>
      <c r="N195" s="134"/>
      <c r="O195" s="134"/>
      <c r="P195" s="134"/>
      <c r="Q195" s="134"/>
      <c r="R195" s="135"/>
      <c r="S195" s="134"/>
      <c r="T195" s="134"/>
      <c r="U195" s="134"/>
      <c r="V195" s="134"/>
      <c r="W195" s="134"/>
      <c r="X195" s="134"/>
      <c r="Y195" s="134"/>
      <c r="Z195" s="135"/>
      <c r="AA195" s="134"/>
      <c r="AB195" s="134"/>
      <c r="AC195" s="134"/>
    </row>
    <row r="196" customFormat="false" ht="15" hidden="false" customHeight="false" outlineLevel="0" collapsed="false">
      <c r="B196" s="135"/>
      <c r="C196" s="134"/>
      <c r="D196" s="134"/>
      <c r="F196" s="134"/>
      <c r="G196" s="134"/>
      <c r="H196" s="134"/>
      <c r="I196" s="134"/>
      <c r="J196" s="135"/>
      <c r="K196" s="134"/>
      <c r="L196" s="134"/>
      <c r="M196" s="134"/>
      <c r="N196" s="134"/>
      <c r="O196" s="134"/>
      <c r="P196" s="134"/>
      <c r="Q196" s="134"/>
      <c r="R196" s="135"/>
      <c r="S196" s="134"/>
      <c r="T196" s="134"/>
      <c r="U196" s="134"/>
      <c r="V196" s="134"/>
      <c r="W196" s="134"/>
      <c r="X196" s="134"/>
      <c r="Y196" s="134"/>
      <c r="Z196" s="135"/>
      <c r="AA196" s="134"/>
      <c r="AB196" s="134"/>
      <c r="AC196" s="134"/>
    </row>
    <row r="197" customFormat="false" ht="15" hidden="false" customHeight="true" outlineLevel="0" collapsed="false">
      <c r="B197" s="133"/>
      <c r="C197" s="134" t="s">
        <v>58</v>
      </c>
      <c r="D197" s="134" t="s">
        <v>563</v>
      </c>
      <c r="E197" s="134" t="s">
        <v>563</v>
      </c>
      <c r="F197" s="134" t="s">
        <v>58</v>
      </c>
      <c r="G197" s="134"/>
      <c r="H197" s="134"/>
      <c r="I197" s="134"/>
      <c r="J197" s="133"/>
      <c r="K197" s="134" t="s">
        <v>60</v>
      </c>
      <c r="L197" s="134" t="s">
        <v>566</v>
      </c>
      <c r="M197" s="134" t="s">
        <v>566</v>
      </c>
      <c r="N197" s="134" t="s">
        <v>60</v>
      </c>
      <c r="O197" s="134"/>
      <c r="P197" s="134"/>
      <c r="Q197" s="134"/>
      <c r="R197" s="133"/>
      <c r="S197" s="134" t="s">
        <v>61</v>
      </c>
      <c r="T197" s="134" t="s">
        <v>567</v>
      </c>
      <c r="U197" s="134" t="s">
        <v>567</v>
      </c>
      <c r="V197" s="134" t="s">
        <v>61</v>
      </c>
      <c r="W197" s="134"/>
      <c r="X197" s="134"/>
      <c r="Y197" s="134"/>
      <c r="Z197" s="133"/>
      <c r="AA197" s="134" t="s">
        <v>63</v>
      </c>
      <c r="AB197" s="134" t="s">
        <v>568</v>
      </c>
      <c r="AC197" s="134" t="s">
        <v>568</v>
      </c>
      <c r="AD197" s="134" t="s">
        <v>63</v>
      </c>
    </row>
    <row r="198" customFormat="false" ht="15" hidden="false" customHeight="true" outlineLevel="0" collapsed="false">
      <c r="B198" s="133"/>
      <c r="C198" s="134" t="s">
        <v>569</v>
      </c>
      <c r="D198" s="134" t="s">
        <v>569</v>
      </c>
      <c r="E198" s="134" t="s">
        <v>570</v>
      </c>
      <c r="F198" s="134" t="s">
        <v>570</v>
      </c>
      <c r="G198" s="134"/>
      <c r="H198" s="134"/>
      <c r="I198" s="134"/>
      <c r="J198" s="133"/>
      <c r="K198" s="134" t="s">
        <v>569</v>
      </c>
      <c r="L198" s="134" t="s">
        <v>569</v>
      </c>
      <c r="M198" s="134" t="s">
        <v>570</v>
      </c>
      <c r="N198" s="134" t="s">
        <v>570</v>
      </c>
      <c r="O198" s="134"/>
      <c r="P198" s="134"/>
      <c r="Q198" s="134"/>
      <c r="R198" s="133"/>
      <c r="S198" s="134" t="s">
        <v>569</v>
      </c>
      <c r="T198" s="134" t="s">
        <v>569</v>
      </c>
      <c r="U198" s="134" t="s">
        <v>570</v>
      </c>
      <c r="V198" s="134" t="s">
        <v>570</v>
      </c>
      <c r="W198" s="134"/>
      <c r="X198" s="134"/>
      <c r="Y198" s="134"/>
      <c r="Z198" s="133"/>
      <c r="AA198" s="134" t="s">
        <v>569</v>
      </c>
      <c r="AB198" s="134" t="s">
        <v>569</v>
      </c>
      <c r="AC198" s="134" t="s">
        <v>570</v>
      </c>
      <c r="AD198" s="134" t="s">
        <v>570</v>
      </c>
    </row>
    <row r="199" customFormat="false" ht="15" hidden="false" customHeight="true" outlineLevel="0" collapsed="false">
      <c r="A199" s="131" t="n">
        <v>1</v>
      </c>
      <c r="B199" s="135" t="s">
        <v>165</v>
      </c>
      <c r="C199" s="136" t="n">
        <v>388.795</v>
      </c>
      <c r="D199" s="136" t="n">
        <v>3.048</v>
      </c>
      <c r="E199" s="131" t="s">
        <v>32</v>
      </c>
      <c r="F199" s="134" t="s">
        <v>32</v>
      </c>
      <c r="G199" s="134"/>
      <c r="H199" s="134"/>
      <c r="I199" s="134"/>
      <c r="J199" s="135" t="s">
        <v>165</v>
      </c>
      <c r="K199" s="136" t="n">
        <v>202.966</v>
      </c>
      <c r="L199" s="136" t="n">
        <v>4.993</v>
      </c>
      <c r="M199" s="134" t="s">
        <v>32</v>
      </c>
      <c r="N199" s="134" t="s">
        <v>32</v>
      </c>
      <c r="O199" s="134"/>
      <c r="P199" s="134"/>
      <c r="Q199" s="134"/>
      <c r="R199" s="135" t="s">
        <v>165</v>
      </c>
      <c r="S199" s="136" t="n">
        <v>3748.775</v>
      </c>
      <c r="T199" s="136" t="n">
        <v>52.117</v>
      </c>
      <c r="U199" s="134" t="s">
        <v>32</v>
      </c>
      <c r="V199" s="134" t="s">
        <v>32</v>
      </c>
      <c r="W199" s="134"/>
      <c r="X199" s="134"/>
      <c r="Y199" s="134"/>
      <c r="Z199" s="135" t="s">
        <v>165</v>
      </c>
      <c r="AA199" s="136" t="n">
        <v>1480.612</v>
      </c>
      <c r="AB199" s="136" t="n">
        <v>147.832</v>
      </c>
      <c r="AC199" s="134" t="s">
        <v>32</v>
      </c>
      <c r="AD199" s="134" t="s">
        <v>32</v>
      </c>
    </row>
    <row r="200" customFormat="false" ht="15" hidden="false" customHeight="true" outlineLevel="0" collapsed="false">
      <c r="A200" s="131" t="n">
        <v>1</v>
      </c>
      <c r="B200" s="135" t="s">
        <v>300</v>
      </c>
      <c r="C200" s="136" t="n">
        <v>355.428</v>
      </c>
      <c r="D200" s="136" t="n">
        <v>3.211</v>
      </c>
      <c r="E200" s="131" t="s">
        <v>32</v>
      </c>
      <c r="F200" s="134" t="s">
        <v>32</v>
      </c>
      <c r="G200" s="134"/>
      <c r="H200" s="134"/>
      <c r="I200" s="134"/>
      <c r="J200" s="135" t="s">
        <v>300</v>
      </c>
      <c r="K200" s="136" t="n">
        <v>121.875</v>
      </c>
      <c r="L200" s="136" t="n">
        <v>2.151</v>
      </c>
      <c r="M200" s="134" t="s">
        <v>32</v>
      </c>
      <c r="N200" s="134" t="s">
        <v>32</v>
      </c>
      <c r="O200" s="134"/>
      <c r="P200" s="134"/>
      <c r="Q200" s="134"/>
      <c r="R200" s="135" t="s">
        <v>300</v>
      </c>
      <c r="S200" s="136" t="n">
        <v>3546.813</v>
      </c>
      <c r="T200" s="136" t="n">
        <v>41.705</v>
      </c>
      <c r="U200" s="134" t="s">
        <v>32</v>
      </c>
      <c r="V200" s="134" t="s">
        <v>32</v>
      </c>
      <c r="W200" s="134"/>
      <c r="X200" s="134"/>
      <c r="Y200" s="134"/>
      <c r="Z200" s="135" t="s">
        <v>300</v>
      </c>
      <c r="AA200" s="136" t="n">
        <v>1440.139</v>
      </c>
      <c r="AB200" s="136" t="n">
        <v>118.203</v>
      </c>
      <c r="AC200" s="134" t="s">
        <v>32</v>
      </c>
      <c r="AD200" s="134" t="s">
        <v>32</v>
      </c>
    </row>
    <row r="201" customFormat="false" ht="15" hidden="false" customHeight="true" outlineLevel="0" collapsed="false">
      <c r="A201" s="131" t="n">
        <v>2</v>
      </c>
      <c r="B201" s="135" t="s">
        <v>167</v>
      </c>
      <c r="C201" s="136" t="n">
        <v>390.579</v>
      </c>
      <c r="D201" s="136" t="n">
        <v>2.367</v>
      </c>
      <c r="E201" s="131" t="s">
        <v>32</v>
      </c>
      <c r="F201" s="134" t="s">
        <v>32</v>
      </c>
      <c r="G201" s="134"/>
      <c r="H201" s="134"/>
      <c r="I201" s="134"/>
      <c r="J201" s="135" t="s">
        <v>167</v>
      </c>
      <c r="K201" s="136" t="n">
        <v>160.315</v>
      </c>
      <c r="L201" s="136" t="n">
        <v>2.609</v>
      </c>
      <c r="M201" s="134" t="s">
        <v>32</v>
      </c>
      <c r="N201" s="134" t="s">
        <v>32</v>
      </c>
      <c r="O201" s="134"/>
      <c r="P201" s="134"/>
      <c r="Q201" s="134"/>
      <c r="R201" s="135" t="s">
        <v>167</v>
      </c>
      <c r="S201" s="136" t="n">
        <v>3852.195</v>
      </c>
      <c r="T201" s="136" t="n">
        <v>55.613</v>
      </c>
      <c r="U201" s="134" t="s">
        <v>32</v>
      </c>
      <c r="V201" s="134" t="s">
        <v>32</v>
      </c>
      <c r="W201" s="134"/>
      <c r="X201" s="134"/>
      <c r="Y201" s="134"/>
      <c r="Z201" s="135" t="s">
        <v>167</v>
      </c>
      <c r="AA201" s="136" t="n">
        <v>1608.718</v>
      </c>
      <c r="AB201" s="136" t="n">
        <v>142.596</v>
      </c>
      <c r="AC201" s="134" t="s">
        <v>32</v>
      </c>
      <c r="AD201" s="134" t="s">
        <v>32</v>
      </c>
    </row>
    <row r="202" customFormat="false" ht="15" hidden="false" customHeight="true" outlineLevel="0" collapsed="false">
      <c r="A202" s="131" t="n">
        <v>2</v>
      </c>
      <c r="B202" s="135" t="s">
        <v>302</v>
      </c>
      <c r="C202" s="136" t="n">
        <v>348.493</v>
      </c>
      <c r="D202" s="136" t="n">
        <v>3.535</v>
      </c>
      <c r="E202" s="131" t="s">
        <v>32</v>
      </c>
      <c r="F202" s="134" t="s">
        <v>32</v>
      </c>
      <c r="G202" s="134"/>
      <c r="H202" s="134"/>
      <c r="I202" s="134"/>
      <c r="J202" s="135" t="s">
        <v>302</v>
      </c>
      <c r="K202" s="136" t="n">
        <v>121.368</v>
      </c>
      <c r="L202" s="136" t="n">
        <v>1.255</v>
      </c>
      <c r="M202" s="134" t="s">
        <v>32</v>
      </c>
      <c r="N202" s="134" t="s">
        <v>32</v>
      </c>
      <c r="O202" s="134"/>
      <c r="P202" s="134"/>
      <c r="Q202" s="134"/>
      <c r="R202" s="135" t="s">
        <v>302</v>
      </c>
      <c r="S202" s="136" t="n">
        <v>3412.222</v>
      </c>
      <c r="T202" s="136" t="n">
        <v>44.813</v>
      </c>
      <c r="U202" s="134" t="s">
        <v>32</v>
      </c>
      <c r="V202" s="134" t="s">
        <v>32</v>
      </c>
      <c r="W202" s="134"/>
      <c r="X202" s="134"/>
      <c r="Y202" s="134"/>
      <c r="Z202" s="135" t="s">
        <v>302</v>
      </c>
      <c r="AA202" s="136" t="n">
        <v>1415.759</v>
      </c>
      <c r="AB202" s="136" t="n">
        <v>112.915</v>
      </c>
      <c r="AC202" s="134" t="s">
        <v>32</v>
      </c>
      <c r="AD202" s="134" t="s">
        <v>32</v>
      </c>
    </row>
    <row r="203" customFormat="false" ht="15" hidden="false" customHeight="true" outlineLevel="0" collapsed="false">
      <c r="A203" s="131" t="n">
        <v>3</v>
      </c>
      <c r="B203" s="135" t="s">
        <v>168</v>
      </c>
      <c r="C203" s="136" t="n">
        <v>394.875</v>
      </c>
      <c r="D203" s="136" t="n">
        <v>2.159</v>
      </c>
      <c r="E203" s="131" t="s">
        <v>32</v>
      </c>
      <c r="F203" s="134" t="s">
        <v>32</v>
      </c>
      <c r="G203" s="134"/>
      <c r="H203" s="134"/>
      <c r="I203" s="134"/>
      <c r="J203" s="135" t="s">
        <v>168</v>
      </c>
      <c r="K203" s="136" t="n">
        <v>181.634</v>
      </c>
      <c r="L203" s="136" t="n">
        <v>3.381</v>
      </c>
      <c r="M203" s="134" t="s">
        <v>32</v>
      </c>
      <c r="N203" s="134" t="s">
        <v>32</v>
      </c>
      <c r="O203" s="134"/>
      <c r="P203" s="134"/>
      <c r="Q203" s="134"/>
      <c r="R203" s="135" t="s">
        <v>168</v>
      </c>
      <c r="S203" s="136" t="n">
        <v>3737.551</v>
      </c>
      <c r="T203" s="136" t="n">
        <v>57.553</v>
      </c>
      <c r="U203" s="134" t="s">
        <v>32</v>
      </c>
      <c r="V203" s="134" t="s">
        <v>32</v>
      </c>
      <c r="W203" s="134"/>
      <c r="X203" s="134"/>
      <c r="Y203" s="134"/>
      <c r="Z203" s="135" t="s">
        <v>168</v>
      </c>
      <c r="AA203" s="136" t="n">
        <v>1497.585</v>
      </c>
      <c r="AB203" s="136" t="n">
        <v>132.995</v>
      </c>
      <c r="AC203" s="134" t="s">
        <v>32</v>
      </c>
      <c r="AD203" s="134" t="s">
        <v>32</v>
      </c>
    </row>
    <row r="204" customFormat="false" ht="15" hidden="false" customHeight="true" outlineLevel="0" collapsed="false">
      <c r="A204" s="131" t="n">
        <v>3</v>
      </c>
      <c r="B204" s="135" t="s">
        <v>303</v>
      </c>
      <c r="C204" s="136" t="n">
        <v>353.072</v>
      </c>
      <c r="D204" s="136" t="n">
        <v>1.796</v>
      </c>
      <c r="E204" s="131" t="s">
        <v>32</v>
      </c>
      <c r="F204" s="134" t="s">
        <v>32</v>
      </c>
      <c r="G204" s="134"/>
      <c r="H204" s="134"/>
      <c r="I204" s="134"/>
      <c r="J204" s="135" t="s">
        <v>303</v>
      </c>
      <c r="K204" s="136" t="n">
        <v>116.457</v>
      </c>
      <c r="L204" s="136" t="n">
        <v>0.835</v>
      </c>
      <c r="M204" s="134" t="s">
        <v>32</v>
      </c>
      <c r="N204" s="134" t="s">
        <v>32</v>
      </c>
      <c r="O204" s="134"/>
      <c r="P204" s="134"/>
      <c r="Q204" s="134"/>
      <c r="R204" s="135" t="s">
        <v>303</v>
      </c>
      <c r="S204" s="136" t="n">
        <v>3591.597</v>
      </c>
      <c r="T204" s="136" t="n">
        <v>47.222</v>
      </c>
      <c r="U204" s="134" t="s">
        <v>32</v>
      </c>
      <c r="V204" s="134" t="s">
        <v>32</v>
      </c>
      <c r="W204" s="134"/>
      <c r="X204" s="134"/>
      <c r="Y204" s="134"/>
      <c r="Z204" s="135" t="s">
        <v>303</v>
      </c>
      <c r="AA204" s="136" t="n">
        <v>1423.655</v>
      </c>
      <c r="AB204" s="136" t="n">
        <v>110.743</v>
      </c>
      <c r="AC204" s="134" t="s">
        <v>32</v>
      </c>
      <c r="AD204" s="134" t="s">
        <v>32</v>
      </c>
    </row>
    <row r="205" customFormat="false" ht="15" hidden="false" customHeight="false" outlineLevel="0" collapsed="false">
      <c r="B205" s="135" t="s">
        <v>571</v>
      </c>
      <c r="C205" s="134" t="n">
        <f aca="false">AVERAGE(C199:C204)</f>
        <v>371.873666666667</v>
      </c>
      <c r="D205" s="134" t="n">
        <f aca="false">AVERAGE(D199:D204)</f>
        <v>2.686</v>
      </c>
      <c r="F205" s="134"/>
      <c r="G205" s="134"/>
      <c r="H205" s="134"/>
      <c r="I205" s="134"/>
      <c r="J205" s="135" t="s">
        <v>571</v>
      </c>
      <c r="K205" s="134" t="n">
        <f aca="false">AVERAGE(K199:K204)</f>
        <v>150.769166666667</v>
      </c>
      <c r="L205" s="134" t="n">
        <f aca="false">AVERAGE(L199:L204)</f>
        <v>2.53733333333333</v>
      </c>
      <c r="M205" s="134"/>
      <c r="N205" s="134"/>
      <c r="O205" s="134"/>
      <c r="P205" s="134"/>
      <c r="Q205" s="134"/>
      <c r="R205" s="135" t="s">
        <v>571</v>
      </c>
      <c r="S205" s="134" t="n">
        <f aca="false">AVERAGE(S199:S204)</f>
        <v>3648.19216666667</v>
      </c>
      <c r="T205" s="134" t="n">
        <f aca="false">AVERAGE(T199:T204)</f>
        <v>49.8371666666667</v>
      </c>
      <c r="U205" s="134"/>
      <c r="V205" s="134"/>
      <c r="W205" s="134"/>
      <c r="X205" s="134"/>
      <c r="Y205" s="134"/>
      <c r="Z205" s="135" t="s">
        <v>571</v>
      </c>
      <c r="AA205" s="134" t="n">
        <f aca="false">AVERAGE(AA199:AA204)</f>
        <v>1477.74466666667</v>
      </c>
      <c r="AB205" s="134" t="n">
        <f aca="false">AVERAGE(AB199:AB204)</f>
        <v>127.547333333333</v>
      </c>
    </row>
    <row r="206" customFormat="false" ht="15" hidden="false" customHeight="false" outlineLevel="0" collapsed="false">
      <c r="B206" s="135" t="s">
        <v>572</v>
      </c>
      <c r="C206" s="134" t="n">
        <f aca="false">_xlfn.STDEV.P(C199:C204)</f>
        <v>19.7311114205178</v>
      </c>
      <c r="D206" s="134" t="n">
        <f aca="false">_xlfn.STDEV.P(D199:D204)</f>
        <v>0.619012654690246</v>
      </c>
      <c r="F206" s="134"/>
      <c r="G206" s="134"/>
      <c r="H206" s="134"/>
      <c r="I206" s="134"/>
      <c r="J206" s="135" t="s">
        <v>572</v>
      </c>
      <c r="K206" s="134" t="n">
        <f aca="false">_xlfn.STDEV.P(K199:K204)</f>
        <v>33.2788634892913</v>
      </c>
      <c r="L206" s="134" t="n">
        <f aca="false">_xlfn.STDEV.P(L199:L204)</f>
        <v>1.38074734192111</v>
      </c>
      <c r="M206" s="134"/>
      <c r="N206" s="134"/>
      <c r="O206" s="134"/>
      <c r="P206" s="134"/>
      <c r="Q206" s="134"/>
      <c r="R206" s="135" t="s">
        <v>572</v>
      </c>
      <c r="S206" s="134" t="n">
        <f aca="false">_xlfn.STDEV.P(S199:S204)</f>
        <v>146.561552111979</v>
      </c>
      <c r="T206" s="134" t="n">
        <f aca="false">_xlfn.STDEV.P(T199:T204)</f>
        <v>5.71992798371527</v>
      </c>
      <c r="U206" s="134"/>
      <c r="V206" s="134"/>
      <c r="W206" s="134"/>
      <c r="X206" s="134"/>
      <c r="Y206" s="134"/>
      <c r="Z206" s="135" t="s">
        <v>572</v>
      </c>
      <c r="AA206" s="134" t="n">
        <f aca="false">_xlfn.STDEV.P(AA199:AA204)</f>
        <v>65.4955158125773</v>
      </c>
      <c r="AB206" s="134" t="n">
        <f aca="false">_xlfn.STDEV.P(AB199:AB204)</f>
        <v>14.4419210710426</v>
      </c>
    </row>
    <row r="207" customFormat="false" ht="15" hidden="false" customHeight="false" outlineLevel="0" collapsed="false">
      <c r="B207" s="135" t="s">
        <v>573</v>
      </c>
      <c r="C207" s="134" t="n">
        <f aca="false">100*_xlfn.STDEV.P(C199:C204)/AVERAGE(C199:C204)</f>
        <v>5.30586411169685</v>
      </c>
      <c r="D207" s="134" t="n">
        <f aca="false">100*_xlfn.STDEV.P(D199:D204)/AVERAGE(D199:D204)</f>
        <v>23.0458918350799</v>
      </c>
      <c r="F207" s="134"/>
      <c r="G207" s="134"/>
      <c r="H207" s="134"/>
      <c r="I207" s="134"/>
      <c r="J207" s="135" t="s">
        <v>573</v>
      </c>
      <c r="K207" s="134" t="n">
        <f aca="false">100*_xlfn.STDEV.P(K199:K204)/AVERAGE(K199:K204)</f>
        <v>22.072724964294</v>
      </c>
      <c r="L207" s="134" t="n">
        <f aca="false">100*_xlfn.STDEV.P(L199:L204)/AVERAGE(L199:L204)</f>
        <v>54.4172625560082</v>
      </c>
      <c r="M207" s="134"/>
      <c r="N207" s="134"/>
      <c r="O207" s="134"/>
      <c r="P207" s="134"/>
      <c r="Q207" s="134"/>
      <c r="R207" s="135" t="s">
        <v>573</v>
      </c>
      <c r="S207" s="134" t="n">
        <f aca="false">100*_xlfn.STDEV.P(S199:S204)/AVERAGE(S199:S204)</f>
        <v>4.017374782258</v>
      </c>
      <c r="T207" s="134" t="n">
        <f aca="false">100*_xlfn.STDEV.P(T199:T204)/AVERAGE(T199:T204)</f>
        <v>11.4772334911668</v>
      </c>
      <c r="U207" s="134"/>
      <c r="V207" s="134"/>
      <c r="W207" s="134"/>
      <c r="X207" s="134"/>
      <c r="Y207" s="134"/>
      <c r="Z207" s="135" t="s">
        <v>573</v>
      </c>
      <c r="AA207" s="134" t="n">
        <f aca="false">100*_xlfn.STDEV.P(AA199:AA204)/AVERAGE(AA199:AA204)</f>
        <v>4.43212669211081</v>
      </c>
      <c r="AB207" s="134" t="n">
        <f aca="false">100*_xlfn.STDEV.P(AB199:AB204)/AVERAGE(AB199:AB204)</f>
        <v>11.3227934239127</v>
      </c>
      <c r="AC207" s="134"/>
    </row>
    <row r="208" customFormat="false" ht="15" hidden="false" customHeight="false" outlineLevel="0" collapsed="false">
      <c r="B208" s="135"/>
      <c r="C208" s="134"/>
      <c r="D208" s="134"/>
      <c r="F208" s="134"/>
      <c r="G208" s="134"/>
      <c r="H208" s="134"/>
      <c r="I208" s="134"/>
      <c r="J208" s="135"/>
      <c r="K208" s="134"/>
      <c r="L208" s="134"/>
      <c r="M208" s="134"/>
      <c r="N208" s="134"/>
      <c r="O208" s="134"/>
      <c r="P208" s="134"/>
      <c r="Q208" s="134"/>
      <c r="R208" s="135"/>
      <c r="S208" s="134"/>
      <c r="T208" s="134"/>
      <c r="U208" s="134"/>
      <c r="V208" s="134"/>
      <c r="W208" s="134"/>
      <c r="X208" s="134"/>
      <c r="Y208" s="134"/>
      <c r="Z208" s="135"/>
      <c r="AA208" s="134"/>
      <c r="AB208" s="134"/>
      <c r="AC208" s="134"/>
    </row>
    <row r="209" s="131" customFormat="true" ht="15" hidden="false" customHeight="false" outlineLevel="0" collapsed="false">
      <c r="C209" s="134"/>
      <c r="D209" s="134"/>
      <c r="F209" s="134"/>
      <c r="G209" s="134"/>
      <c r="H209" s="134"/>
      <c r="I209" s="134"/>
      <c r="J209" s="135"/>
      <c r="K209" s="134"/>
      <c r="L209" s="134"/>
      <c r="M209" s="134"/>
      <c r="N209" s="134"/>
      <c r="O209" s="134"/>
      <c r="P209" s="134"/>
      <c r="Q209" s="134"/>
      <c r="R209" s="135"/>
      <c r="S209" s="134"/>
      <c r="T209" s="134"/>
      <c r="U209" s="134"/>
      <c r="V209" s="134"/>
      <c r="W209" s="134"/>
      <c r="X209" s="134"/>
      <c r="Y209" s="134"/>
      <c r="Z209" s="135"/>
      <c r="AA209" s="134"/>
      <c r="AB209" s="134"/>
      <c r="AC209" s="134"/>
    </row>
    <row r="210" customFormat="false" ht="15" hidden="false" customHeight="true" outlineLevel="0" collapsed="false">
      <c r="B210" s="133"/>
      <c r="C210" s="134" t="s">
        <v>58</v>
      </c>
      <c r="D210" s="134" t="s">
        <v>563</v>
      </c>
      <c r="E210" s="134" t="s">
        <v>563</v>
      </c>
      <c r="F210" s="134" t="s">
        <v>58</v>
      </c>
      <c r="G210" s="134"/>
      <c r="H210" s="134"/>
      <c r="I210" s="134"/>
      <c r="J210" s="133"/>
      <c r="K210" s="134" t="s">
        <v>60</v>
      </c>
      <c r="L210" s="134" t="s">
        <v>566</v>
      </c>
      <c r="M210" s="134" t="s">
        <v>566</v>
      </c>
      <c r="N210" s="134" t="s">
        <v>60</v>
      </c>
      <c r="O210" s="134"/>
      <c r="P210" s="134"/>
      <c r="Q210" s="134"/>
      <c r="R210" s="133"/>
      <c r="S210" s="134" t="s">
        <v>61</v>
      </c>
      <c r="T210" s="134" t="s">
        <v>567</v>
      </c>
      <c r="U210" s="134" t="s">
        <v>567</v>
      </c>
      <c r="V210" s="134" t="s">
        <v>61</v>
      </c>
      <c r="W210" s="134"/>
      <c r="X210" s="134"/>
      <c r="Y210" s="134"/>
      <c r="Z210" s="133"/>
      <c r="AA210" s="134" t="s">
        <v>63</v>
      </c>
      <c r="AB210" s="134" t="s">
        <v>568</v>
      </c>
      <c r="AC210" s="134" t="s">
        <v>568</v>
      </c>
      <c r="AD210" s="134" t="s">
        <v>63</v>
      </c>
    </row>
    <row r="211" customFormat="false" ht="15" hidden="false" customHeight="true" outlineLevel="0" collapsed="false">
      <c r="B211" s="143" t="s">
        <v>574</v>
      </c>
      <c r="C211" s="134" t="s">
        <v>569</v>
      </c>
      <c r="D211" s="134" t="s">
        <v>569</v>
      </c>
      <c r="E211" s="134" t="s">
        <v>570</v>
      </c>
      <c r="F211" s="134" t="s">
        <v>570</v>
      </c>
      <c r="G211" s="134"/>
      <c r="H211" s="134"/>
      <c r="I211" s="134"/>
      <c r="J211" s="143" t="s">
        <v>574</v>
      </c>
      <c r="K211" s="134" t="s">
        <v>569</v>
      </c>
      <c r="L211" s="134" t="s">
        <v>569</v>
      </c>
      <c r="M211" s="134" t="s">
        <v>570</v>
      </c>
      <c r="N211" s="134" t="s">
        <v>570</v>
      </c>
      <c r="O211" s="134"/>
      <c r="P211" s="134"/>
      <c r="Q211" s="134"/>
      <c r="R211" s="143" t="s">
        <v>574</v>
      </c>
      <c r="S211" s="134" t="s">
        <v>569</v>
      </c>
      <c r="T211" s="134" t="s">
        <v>569</v>
      </c>
      <c r="U211" s="134" t="s">
        <v>570</v>
      </c>
      <c r="V211" s="134" t="s">
        <v>570</v>
      </c>
      <c r="W211" s="134"/>
      <c r="X211" s="134"/>
      <c r="Y211" s="134"/>
      <c r="Z211" s="143" t="s">
        <v>574</v>
      </c>
      <c r="AA211" s="134" t="s">
        <v>569</v>
      </c>
      <c r="AB211" s="134" t="s">
        <v>569</v>
      </c>
      <c r="AC211" s="134" t="s">
        <v>570</v>
      </c>
      <c r="AD211" s="134" t="s">
        <v>570</v>
      </c>
    </row>
    <row r="212" customFormat="false" ht="15" hidden="false" customHeight="true" outlineLevel="0" collapsed="false">
      <c r="A212" s="131" t="n">
        <v>1</v>
      </c>
      <c r="B212" s="135" t="s">
        <v>602</v>
      </c>
      <c r="C212" s="136" t="n">
        <v>228.55</v>
      </c>
      <c r="D212" s="136" t="n">
        <v>1.053</v>
      </c>
      <c r="E212" s="131" t="s">
        <v>32</v>
      </c>
      <c r="F212" s="134" t="s">
        <v>32</v>
      </c>
      <c r="G212" s="134"/>
      <c r="H212" s="134"/>
      <c r="I212" s="134"/>
      <c r="J212" s="135" t="s">
        <v>602</v>
      </c>
      <c r="K212" s="136" t="n">
        <v>87.237</v>
      </c>
      <c r="L212" s="136" t="n">
        <v>0.694</v>
      </c>
      <c r="M212" s="134" t="s">
        <v>32</v>
      </c>
      <c r="N212" s="134" t="s">
        <v>32</v>
      </c>
      <c r="O212" s="134"/>
      <c r="P212" s="134"/>
      <c r="Q212" s="134"/>
      <c r="R212" s="135" t="s">
        <v>602</v>
      </c>
      <c r="S212" s="136" t="n">
        <v>2216.392</v>
      </c>
      <c r="T212" s="136" t="n">
        <v>28.525</v>
      </c>
      <c r="U212" s="134" t="s">
        <v>32</v>
      </c>
      <c r="V212" s="134" t="s">
        <v>32</v>
      </c>
      <c r="W212" s="134"/>
      <c r="X212" s="134"/>
      <c r="Y212" s="134"/>
      <c r="Z212" s="135" t="s">
        <v>602</v>
      </c>
      <c r="AA212" s="136" t="n">
        <v>845.754</v>
      </c>
      <c r="AB212" s="136" t="n">
        <v>89.076</v>
      </c>
      <c r="AC212" s="134" t="s">
        <v>32</v>
      </c>
      <c r="AD212" s="134" t="s">
        <v>32</v>
      </c>
    </row>
    <row r="213" customFormat="false" ht="15" hidden="false" customHeight="true" outlineLevel="0" collapsed="false">
      <c r="A213" s="131" t="n">
        <v>1</v>
      </c>
      <c r="B213" s="135" t="s">
        <v>603</v>
      </c>
      <c r="C213" s="136" t="n">
        <v>221.582</v>
      </c>
      <c r="D213" s="136" t="n">
        <v>1.03</v>
      </c>
      <c r="E213" s="131" t="s">
        <v>32</v>
      </c>
      <c r="F213" s="134" t="s">
        <v>32</v>
      </c>
      <c r="G213" s="134"/>
      <c r="H213" s="134"/>
      <c r="I213" s="134"/>
      <c r="J213" s="135" t="s">
        <v>603</v>
      </c>
      <c r="K213" s="136" t="n">
        <v>80.253</v>
      </c>
      <c r="L213" s="136" t="n">
        <v>0.546</v>
      </c>
      <c r="M213" s="134" t="s">
        <v>32</v>
      </c>
      <c r="N213" s="134" t="s">
        <v>32</v>
      </c>
      <c r="O213" s="134"/>
      <c r="P213" s="134"/>
      <c r="Q213" s="134"/>
      <c r="R213" s="135" t="s">
        <v>603</v>
      </c>
      <c r="S213" s="136" t="n">
        <v>2375.487</v>
      </c>
      <c r="T213" s="136" t="n">
        <v>30.757</v>
      </c>
      <c r="U213" s="134" t="s">
        <v>32</v>
      </c>
      <c r="V213" s="134" t="s">
        <v>32</v>
      </c>
      <c r="W213" s="134"/>
      <c r="X213" s="134"/>
      <c r="Y213" s="134"/>
      <c r="Z213" s="135" t="s">
        <v>603</v>
      </c>
      <c r="AA213" s="136" t="n">
        <v>943.647</v>
      </c>
      <c r="AB213" s="136" t="n">
        <v>82.201</v>
      </c>
      <c r="AC213" s="134" t="s">
        <v>32</v>
      </c>
      <c r="AD213" s="134" t="s">
        <v>32</v>
      </c>
    </row>
    <row r="214" customFormat="false" ht="15" hidden="false" customHeight="true" outlineLevel="0" collapsed="false">
      <c r="A214" s="131" t="n">
        <v>1</v>
      </c>
      <c r="B214" s="135" t="s">
        <v>604</v>
      </c>
      <c r="C214" s="136" t="n">
        <v>222.812</v>
      </c>
      <c r="D214" s="136" t="n">
        <v>0.9</v>
      </c>
      <c r="E214" s="131" t="s">
        <v>32</v>
      </c>
      <c r="F214" s="134" t="s">
        <v>32</v>
      </c>
      <c r="G214" s="134"/>
      <c r="H214" s="134"/>
      <c r="I214" s="134"/>
      <c r="J214" s="135" t="s">
        <v>604</v>
      </c>
      <c r="K214" s="136" t="n">
        <v>71.805</v>
      </c>
      <c r="L214" s="136" t="n">
        <v>1.772</v>
      </c>
      <c r="M214" s="134" t="s">
        <v>32</v>
      </c>
      <c r="N214" s="134" t="s">
        <v>32</v>
      </c>
      <c r="O214" s="134"/>
      <c r="P214" s="134"/>
      <c r="Q214" s="134"/>
      <c r="R214" s="135" t="s">
        <v>604</v>
      </c>
      <c r="S214" s="136" t="n">
        <v>2461.44</v>
      </c>
      <c r="T214" s="136" t="n">
        <v>31.032</v>
      </c>
      <c r="U214" s="134" t="s">
        <v>32</v>
      </c>
      <c r="V214" s="134" t="s">
        <v>32</v>
      </c>
      <c r="W214" s="134"/>
      <c r="X214" s="134"/>
      <c r="Y214" s="134"/>
      <c r="Z214" s="135" t="s">
        <v>604</v>
      </c>
      <c r="AA214" s="136" t="n">
        <v>932.485</v>
      </c>
      <c r="AB214" s="136" t="n">
        <v>82.438</v>
      </c>
      <c r="AC214" s="134" t="s">
        <v>32</v>
      </c>
      <c r="AD214" s="134" t="s">
        <v>32</v>
      </c>
    </row>
    <row r="215" customFormat="false" ht="15" hidden="false" customHeight="true" outlineLevel="0" collapsed="false">
      <c r="A215" s="131" t="n">
        <v>2</v>
      </c>
      <c r="B215" s="135" t="s">
        <v>605</v>
      </c>
      <c r="C215" s="136" t="n">
        <v>219.148</v>
      </c>
      <c r="D215" s="136" t="n">
        <v>0.956</v>
      </c>
      <c r="E215" s="131" t="s">
        <v>32</v>
      </c>
      <c r="F215" s="134" t="s">
        <v>32</v>
      </c>
      <c r="G215" s="134"/>
      <c r="H215" s="134"/>
      <c r="I215" s="134"/>
      <c r="J215" s="135" t="s">
        <v>605</v>
      </c>
      <c r="K215" s="136" t="n">
        <v>87.986</v>
      </c>
      <c r="L215" s="136" t="n">
        <v>0.979</v>
      </c>
      <c r="M215" s="134" t="s">
        <v>32</v>
      </c>
      <c r="N215" s="134" t="s">
        <v>32</v>
      </c>
      <c r="O215" s="134"/>
      <c r="P215" s="134"/>
      <c r="Q215" s="134"/>
      <c r="R215" s="135" t="s">
        <v>605</v>
      </c>
      <c r="S215" s="136" t="n">
        <v>2339.368</v>
      </c>
      <c r="T215" s="136" t="n">
        <v>27.123</v>
      </c>
      <c r="U215" s="134" t="s">
        <v>32</v>
      </c>
      <c r="V215" s="134" t="s">
        <v>32</v>
      </c>
      <c r="W215" s="134"/>
      <c r="X215" s="134"/>
      <c r="Y215" s="134"/>
      <c r="Z215" s="135" t="s">
        <v>605</v>
      </c>
      <c r="AA215" s="136" t="n">
        <v>896.155</v>
      </c>
      <c r="AB215" s="136" t="n">
        <v>86.569</v>
      </c>
      <c r="AC215" s="134" t="s">
        <v>32</v>
      </c>
      <c r="AD215" s="134" t="s">
        <v>32</v>
      </c>
    </row>
    <row r="216" customFormat="false" ht="15" hidden="false" customHeight="true" outlineLevel="0" collapsed="false">
      <c r="A216" s="131" t="n">
        <v>2</v>
      </c>
      <c r="B216" s="135" t="s">
        <v>606</v>
      </c>
      <c r="C216" s="136" t="n">
        <v>243.372</v>
      </c>
      <c r="D216" s="136" t="n">
        <v>1.489</v>
      </c>
      <c r="E216" s="131" t="s">
        <v>32</v>
      </c>
      <c r="F216" s="134" t="s">
        <v>32</v>
      </c>
      <c r="G216" s="134"/>
      <c r="H216" s="134"/>
      <c r="I216" s="134"/>
      <c r="J216" s="135" t="s">
        <v>606</v>
      </c>
      <c r="K216" s="136" t="n">
        <v>94.277</v>
      </c>
      <c r="L216" s="136" t="n">
        <v>1.085</v>
      </c>
      <c r="M216" s="134" t="s">
        <v>32</v>
      </c>
      <c r="N216" s="134" t="s">
        <v>32</v>
      </c>
      <c r="O216" s="134"/>
      <c r="P216" s="134"/>
      <c r="Q216" s="134"/>
      <c r="R216" s="135" t="s">
        <v>606</v>
      </c>
      <c r="S216" s="136" t="n">
        <v>2499.01</v>
      </c>
      <c r="T216" s="136" t="n">
        <v>27.257</v>
      </c>
      <c r="U216" s="134" t="s">
        <v>32</v>
      </c>
      <c r="V216" s="134" t="s">
        <v>32</v>
      </c>
      <c r="W216" s="134"/>
      <c r="X216" s="134"/>
      <c r="Y216" s="134"/>
      <c r="Z216" s="135" t="s">
        <v>606</v>
      </c>
      <c r="AA216" s="136" t="n">
        <v>938.544</v>
      </c>
      <c r="AB216" s="136" t="n">
        <v>88.092</v>
      </c>
      <c r="AC216" s="134" t="s">
        <v>32</v>
      </c>
      <c r="AD216" s="134" t="s">
        <v>32</v>
      </c>
    </row>
    <row r="217" customFormat="false" ht="15" hidden="false" customHeight="true" outlineLevel="0" collapsed="false">
      <c r="A217" s="131" t="n">
        <v>2</v>
      </c>
      <c r="B217" s="135" t="s">
        <v>607</v>
      </c>
      <c r="C217" s="136" t="n">
        <v>225.075</v>
      </c>
      <c r="D217" s="136" t="n">
        <v>1.091</v>
      </c>
      <c r="E217" s="131" t="s">
        <v>32</v>
      </c>
      <c r="F217" s="134" t="s">
        <v>32</v>
      </c>
      <c r="G217" s="134"/>
      <c r="H217" s="134"/>
      <c r="I217" s="134"/>
      <c r="J217" s="135" t="s">
        <v>607</v>
      </c>
      <c r="K217" s="136" t="n">
        <v>73.998</v>
      </c>
      <c r="L217" s="136" t="n">
        <v>1.059</v>
      </c>
      <c r="M217" s="134" t="s">
        <v>32</v>
      </c>
      <c r="N217" s="134" t="s">
        <v>32</v>
      </c>
      <c r="O217" s="134"/>
      <c r="P217" s="134"/>
      <c r="Q217" s="134"/>
      <c r="R217" s="135" t="s">
        <v>607</v>
      </c>
      <c r="S217" s="136" t="n">
        <v>2289.521</v>
      </c>
      <c r="T217" s="136" t="n">
        <v>30.847</v>
      </c>
      <c r="U217" s="134" t="s">
        <v>32</v>
      </c>
      <c r="V217" s="134" t="s">
        <v>32</v>
      </c>
      <c r="W217" s="134"/>
      <c r="X217" s="134"/>
      <c r="Y217" s="134"/>
      <c r="Z217" s="135" t="s">
        <v>607</v>
      </c>
      <c r="AA217" s="136" t="n">
        <v>881.568</v>
      </c>
      <c r="AB217" s="136" t="n">
        <v>74.133</v>
      </c>
      <c r="AC217" s="134" t="s">
        <v>32</v>
      </c>
      <c r="AD217" s="134" t="s">
        <v>32</v>
      </c>
    </row>
    <row r="218" customFormat="false" ht="15" hidden="false" customHeight="true" outlineLevel="0" collapsed="false">
      <c r="A218" s="131" t="n">
        <v>3</v>
      </c>
      <c r="B218" s="135" t="s">
        <v>608</v>
      </c>
      <c r="C218" s="136" t="n">
        <v>231.449</v>
      </c>
      <c r="D218" s="136" t="n">
        <v>1.403</v>
      </c>
      <c r="E218" s="131" t="s">
        <v>32</v>
      </c>
      <c r="F218" s="134" t="s">
        <v>32</v>
      </c>
      <c r="G218" s="134"/>
      <c r="H218" s="134"/>
      <c r="I218" s="134"/>
      <c r="J218" s="135" t="s">
        <v>608</v>
      </c>
      <c r="K218" s="136" t="n">
        <v>77.343</v>
      </c>
      <c r="L218" s="136" t="n">
        <v>0.476</v>
      </c>
      <c r="M218" s="134" t="s">
        <v>32</v>
      </c>
      <c r="N218" s="134" t="s">
        <v>32</v>
      </c>
      <c r="O218" s="134"/>
      <c r="P218" s="134"/>
      <c r="Q218" s="134"/>
      <c r="R218" s="135" t="s">
        <v>608</v>
      </c>
      <c r="S218" s="136" t="n">
        <v>2316.32</v>
      </c>
      <c r="T218" s="136" t="n">
        <v>29.674</v>
      </c>
      <c r="U218" s="134" t="s">
        <v>32</v>
      </c>
      <c r="V218" s="134" t="s">
        <v>32</v>
      </c>
      <c r="W218" s="134"/>
      <c r="X218" s="134"/>
      <c r="Y218" s="134"/>
      <c r="Z218" s="135" t="s">
        <v>608</v>
      </c>
      <c r="AA218" s="136" t="n">
        <v>882.164</v>
      </c>
      <c r="AB218" s="136" t="n">
        <v>87.002</v>
      </c>
      <c r="AC218" s="134" t="s">
        <v>32</v>
      </c>
      <c r="AD218" s="134" t="s">
        <v>32</v>
      </c>
    </row>
    <row r="219" customFormat="false" ht="15" hidden="false" customHeight="true" outlineLevel="0" collapsed="false">
      <c r="A219" s="131" t="n">
        <v>3</v>
      </c>
      <c r="B219" s="135" t="s">
        <v>609</v>
      </c>
      <c r="C219" s="136" t="n">
        <v>252.897</v>
      </c>
      <c r="D219" s="136" t="n">
        <v>0.792</v>
      </c>
      <c r="E219" s="131" t="s">
        <v>32</v>
      </c>
      <c r="F219" s="134" t="s">
        <v>32</v>
      </c>
      <c r="G219" s="134"/>
      <c r="H219" s="134"/>
      <c r="I219" s="134"/>
      <c r="J219" s="135" t="s">
        <v>609</v>
      </c>
      <c r="K219" s="136" t="n">
        <v>76.232</v>
      </c>
      <c r="L219" s="136" t="n">
        <v>1.857</v>
      </c>
      <c r="M219" s="134" t="s">
        <v>32</v>
      </c>
      <c r="N219" s="134" t="s">
        <v>32</v>
      </c>
      <c r="O219" s="134"/>
      <c r="P219" s="134"/>
      <c r="Q219" s="134"/>
      <c r="R219" s="135" t="s">
        <v>609</v>
      </c>
      <c r="S219" s="136" t="n">
        <v>2537.371</v>
      </c>
      <c r="T219" s="136" t="n">
        <v>30.652</v>
      </c>
      <c r="U219" s="134" t="s">
        <v>32</v>
      </c>
      <c r="V219" s="134" t="s">
        <v>32</v>
      </c>
      <c r="W219" s="134"/>
      <c r="X219" s="134"/>
      <c r="Y219" s="134"/>
      <c r="Z219" s="135" t="s">
        <v>609</v>
      </c>
      <c r="AA219" s="136" t="n">
        <v>997.127</v>
      </c>
      <c r="AB219" s="136" t="n">
        <v>78.581</v>
      </c>
      <c r="AC219" s="134" t="s">
        <v>32</v>
      </c>
      <c r="AD219" s="134" t="s">
        <v>32</v>
      </c>
    </row>
    <row r="220" customFormat="false" ht="15" hidden="false" customHeight="true" outlineLevel="0" collapsed="false">
      <c r="A220" s="131" t="n">
        <v>3</v>
      </c>
      <c r="B220" s="135" t="s">
        <v>610</v>
      </c>
      <c r="C220" s="136" t="n">
        <v>226.771</v>
      </c>
      <c r="D220" s="136" t="n">
        <v>1.052</v>
      </c>
      <c r="E220" s="131" t="s">
        <v>32</v>
      </c>
      <c r="F220" s="134" t="s">
        <v>32</v>
      </c>
      <c r="G220" s="134"/>
      <c r="H220" s="134"/>
      <c r="I220" s="134"/>
      <c r="J220" s="135" t="s">
        <v>610</v>
      </c>
      <c r="K220" s="136" t="n">
        <v>83.118</v>
      </c>
      <c r="L220" s="136"/>
      <c r="M220" s="134" t="s">
        <v>32</v>
      </c>
      <c r="N220" s="134" t="s">
        <v>32</v>
      </c>
      <c r="O220" s="134"/>
      <c r="P220" s="134"/>
      <c r="Q220" s="134"/>
      <c r="R220" s="135" t="s">
        <v>610</v>
      </c>
      <c r="S220" s="136" t="n">
        <v>2444.225</v>
      </c>
      <c r="T220" s="136" t="n">
        <v>28.365</v>
      </c>
      <c r="U220" s="134" t="s">
        <v>32</v>
      </c>
      <c r="V220" s="134" t="s">
        <v>32</v>
      </c>
      <c r="W220" s="134"/>
      <c r="X220" s="134"/>
      <c r="Y220" s="134"/>
      <c r="Z220" s="135" t="s">
        <v>610</v>
      </c>
      <c r="AA220" s="136" t="n">
        <v>921.724</v>
      </c>
      <c r="AB220" s="136" t="n">
        <v>78.841</v>
      </c>
      <c r="AC220" s="134" t="s">
        <v>32</v>
      </c>
      <c r="AD220" s="134" t="s">
        <v>32</v>
      </c>
    </row>
    <row r="221" customFormat="false" ht="15" hidden="false" customHeight="false" outlineLevel="0" collapsed="false">
      <c r="B221" s="135" t="s">
        <v>571</v>
      </c>
      <c r="C221" s="137" t="n">
        <f aca="false">AVERAGE(C212:C220)</f>
        <v>230.184</v>
      </c>
      <c r="D221" s="137" t="n">
        <f aca="false">AVERAGE(D212:D220)</f>
        <v>1.08511111111111</v>
      </c>
      <c r="F221" s="137"/>
      <c r="J221" s="135" t="s">
        <v>571</v>
      </c>
      <c r="K221" s="137" t="n">
        <f aca="false">AVERAGE(K212:K220)</f>
        <v>81.361</v>
      </c>
      <c r="L221" s="137" t="n">
        <f aca="false">AVERAGE(L212:L220)</f>
        <v>1.0585</v>
      </c>
      <c r="N221" s="137"/>
      <c r="O221" s="137"/>
      <c r="P221" s="137"/>
      <c r="Q221" s="132"/>
      <c r="R221" s="135" t="s">
        <v>571</v>
      </c>
      <c r="S221" s="137" t="n">
        <f aca="false">AVERAGE(S212:S220)</f>
        <v>2386.57044444444</v>
      </c>
      <c r="T221" s="137" t="n">
        <f aca="false">AVERAGE(T212:T220)</f>
        <v>29.3591111111111</v>
      </c>
      <c r="V221" s="137"/>
      <c r="W221" s="137"/>
      <c r="Z221" s="135" t="s">
        <v>571</v>
      </c>
      <c r="AA221" s="137" t="n">
        <f aca="false">AVERAGE(AA212:AA220)</f>
        <v>915.463111111111</v>
      </c>
      <c r="AB221" s="137" t="n">
        <f aca="false">AVERAGE(AB212:AB220)</f>
        <v>82.9925555555556</v>
      </c>
      <c r="AD221" s="137"/>
    </row>
    <row r="222" customFormat="false" ht="15" hidden="false" customHeight="false" outlineLevel="0" collapsed="false">
      <c r="B222" s="135" t="s">
        <v>572</v>
      </c>
      <c r="C222" s="137" t="n">
        <f aca="false">_xlfn.STDEV.P(C212:C220)</f>
        <v>10.4454053056835</v>
      </c>
      <c r="D222" s="137" t="n">
        <f aca="false">_xlfn.STDEV.P(D212:D220)</f>
        <v>0.212453626021954</v>
      </c>
      <c r="F222" s="137"/>
      <c r="J222" s="135" t="s">
        <v>572</v>
      </c>
      <c r="K222" s="137" t="n">
        <f aca="false">_xlfn.STDEV.P(K212:K220)</f>
        <v>6.97246680403237</v>
      </c>
      <c r="L222" s="137" t="n">
        <f aca="false">_xlfn.STDEV.P(L212:L220)</f>
        <v>0.485866494008385</v>
      </c>
      <c r="N222" s="137"/>
      <c r="O222" s="137"/>
      <c r="P222" s="137"/>
      <c r="R222" s="135" t="s">
        <v>572</v>
      </c>
      <c r="S222" s="137" t="n">
        <f aca="false">_xlfn.STDEV.P(S212:S220)</f>
        <v>99.9879411630458</v>
      </c>
      <c r="T222" s="137" t="n">
        <f aca="false">_xlfn.STDEV.P(T212:T220)</f>
        <v>1.48474625175441</v>
      </c>
      <c r="V222" s="137"/>
      <c r="W222" s="137"/>
      <c r="Z222" s="135" t="s">
        <v>572</v>
      </c>
      <c r="AA222" s="137" t="n">
        <f aca="false">_xlfn.STDEV.P(AA212:AA220)</f>
        <v>41.9190567759778</v>
      </c>
      <c r="AB222" s="137" t="n">
        <f aca="false">_xlfn.STDEV.P(AB212:AB220)</f>
        <v>4.80742807448619</v>
      </c>
      <c r="AD222" s="137"/>
    </row>
    <row r="223" customFormat="false" ht="15" hidden="false" customHeight="false" outlineLevel="0" collapsed="false">
      <c r="B223" s="135" t="s">
        <v>573</v>
      </c>
      <c r="C223" s="134" t="n">
        <f aca="false">100*_xlfn.STDEV.P(C212:C220)/AVERAGE(C212:C220)</f>
        <v>4.53785028745849</v>
      </c>
      <c r="D223" s="134" t="n">
        <f aca="false">100*_xlfn.STDEV.P(D212:D220)/AVERAGE(D212:D220)</f>
        <v>19.5789743415686</v>
      </c>
      <c r="F223" s="134"/>
      <c r="J223" s="135" t="s">
        <v>573</v>
      </c>
      <c r="K223" s="134" t="n">
        <f aca="false">100*_xlfn.STDEV.P(K212:K220)/AVERAGE(K212:K220)</f>
        <v>8.56978995345727</v>
      </c>
      <c r="L223" s="134" t="n">
        <f aca="false">100*_xlfn.STDEV.P(L212:L220)/AVERAGE(L212:L220)</f>
        <v>45.9014165336216</v>
      </c>
      <c r="N223" s="134"/>
      <c r="O223" s="134"/>
      <c r="P223" s="134"/>
      <c r="R223" s="135" t="s">
        <v>573</v>
      </c>
      <c r="S223" s="134" t="n">
        <f aca="false">100*_xlfn.STDEV.P(S212:S220)/AVERAGE(S212:S220)</f>
        <v>4.1896077861771</v>
      </c>
      <c r="T223" s="134" t="n">
        <f aca="false">100*_xlfn.STDEV.P(T212:T220)/AVERAGE(T212:T220)</f>
        <v>5.05719075122986</v>
      </c>
      <c r="V223" s="134"/>
      <c r="W223" s="134"/>
      <c r="Z223" s="135" t="s">
        <v>573</v>
      </c>
      <c r="AA223" s="134" t="n">
        <f aca="false">100*_xlfn.STDEV.P(AA212:AA220)/AVERAGE(AA212:AA220)</f>
        <v>4.57900010029897</v>
      </c>
      <c r="AB223" s="134" t="n">
        <f aca="false">100*_xlfn.STDEV.P(AB212:AB220)/AVERAGE(AB212:AB220)</f>
        <v>5.79260156806243</v>
      </c>
      <c r="AD223" s="134"/>
    </row>
    <row r="224" customFormat="false" ht="15" hidden="false" customHeight="false" outlineLevel="0" collapsed="false">
      <c r="B224" s="135"/>
      <c r="C224" s="134"/>
      <c r="D224" s="134"/>
      <c r="F224" s="134"/>
      <c r="J224" s="135"/>
      <c r="K224" s="134"/>
      <c r="L224" s="134"/>
      <c r="N224" s="134"/>
      <c r="O224" s="134"/>
      <c r="P224" s="134"/>
      <c r="R224" s="135"/>
      <c r="S224" s="134"/>
      <c r="T224" s="134"/>
      <c r="V224" s="134"/>
      <c r="W224" s="134"/>
      <c r="Z224" s="135"/>
      <c r="AA224" s="134"/>
      <c r="AB224" s="134"/>
      <c r="AD224" s="134"/>
    </row>
    <row r="226" customFormat="false" ht="15" hidden="false" customHeight="true" outlineLevel="0" collapsed="false">
      <c r="B226" s="133"/>
      <c r="C226" s="134" t="s">
        <v>58</v>
      </c>
      <c r="D226" s="134" t="s">
        <v>563</v>
      </c>
      <c r="E226" s="134" t="s">
        <v>563</v>
      </c>
      <c r="F226" s="134" t="s">
        <v>58</v>
      </c>
      <c r="G226" s="134"/>
      <c r="H226" s="134"/>
      <c r="I226" s="134"/>
      <c r="J226" s="133"/>
      <c r="K226" s="134" t="s">
        <v>60</v>
      </c>
      <c r="L226" s="134" t="s">
        <v>566</v>
      </c>
      <c r="M226" s="134" t="s">
        <v>566</v>
      </c>
      <c r="N226" s="134" t="s">
        <v>60</v>
      </c>
      <c r="O226" s="134"/>
      <c r="P226" s="134"/>
      <c r="Q226" s="134"/>
      <c r="R226" s="133"/>
      <c r="S226" s="134" t="s">
        <v>61</v>
      </c>
      <c r="T226" s="134" t="s">
        <v>567</v>
      </c>
      <c r="U226" s="134" t="s">
        <v>567</v>
      </c>
      <c r="V226" s="134" t="s">
        <v>61</v>
      </c>
      <c r="W226" s="134"/>
      <c r="X226" s="134"/>
      <c r="Y226" s="134"/>
      <c r="Z226" s="133"/>
      <c r="AA226" s="134" t="s">
        <v>63</v>
      </c>
      <c r="AB226" s="134" t="s">
        <v>568</v>
      </c>
      <c r="AC226" s="134" t="s">
        <v>568</v>
      </c>
      <c r="AD226" s="134" t="s">
        <v>63</v>
      </c>
    </row>
    <row r="227" customFormat="false" ht="15" hidden="false" customHeight="true" outlineLevel="0" collapsed="false">
      <c r="B227" s="133"/>
      <c r="C227" s="134" t="s">
        <v>569</v>
      </c>
      <c r="D227" s="134" t="s">
        <v>569</v>
      </c>
      <c r="E227" s="134" t="s">
        <v>570</v>
      </c>
      <c r="F227" s="134" t="s">
        <v>570</v>
      </c>
      <c r="G227" s="134"/>
      <c r="H227" s="134"/>
      <c r="I227" s="134"/>
      <c r="J227" s="133"/>
      <c r="K227" s="134" t="s">
        <v>569</v>
      </c>
      <c r="L227" s="134" t="s">
        <v>569</v>
      </c>
      <c r="M227" s="134" t="s">
        <v>570</v>
      </c>
      <c r="N227" s="134" t="s">
        <v>570</v>
      </c>
      <c r="O227" s="134"/>
      <c r="P227" s="134"/>
      <c r="Q227" s="134"/>
      <c r="R227" s="133"/>
      <c r="S227" s="134" t="s">
        <v>569</v>
      </c>
      <c r="T227" s="134" t="s">
        <v>569</v>
      </c>
      <c r="U227" s="134" t="s">
        <v>570</v>
      </c>
      <c r="V227" s="134" t="s">
        <v>570</v>
      </c>
      <c r="W227" s="134"/>
      <c r="X227" s="134"/>
      <c r="Y227" s="134"/>
      <c r="Z227" s="133"/>
      <c r="AA227" s="134" t="s">
        <v>569</v>
      </c>
      <c r="AB227" s="134" t="s">
        <v>569</v>
      </c>
      <c r="AC227" s="134" t="s">
        <v>570</v>
      </c>
      <c r="AD227" s="134" t="s">
        <v>570</v>
      </c>
    </row>
    <row r="228" customFormat="false" ht="15" hidden="false" customHeight="false" outlineLevel="0" collapsed="false">
      <c r="B228" s="135" t="s">
        <v>190</v>
      </c>
      <c r="C228" s="136" t="n">
        <v>390.51</v>
      </c>
      <c r="D228" s="136" t="n">
        <v>280.147</v>
      </c>
      <c r="E228" s="131" t="n">
        <v>0.125</v>
      </c>
      <c r="F228" s="137" t="n">
        <f aca="false">C228/D228*E228</f>
        <v>0.174243343673143</v>
      </c>
      <c r="G228" s="134"/>
      <c r="H228" s="134"/>
      <c r="I228" s="134"/>
      <c r="J228" s="135" t="s">
        <v>190</v>
      </c>
      <c r="K228" s="136" t="n">
        <v>171.634</v>
      </c>
      <c r="L228" s="136" t="n">
        <v>203.717</v>
      </c>
      <c r="M228" s="134" t="n">
        <v>0.05</v>
      </c>
      <c r="N228" s="137" t="n">
        <f aca="false">K228/L228*M228</f>
        <v>0.0421255958020195</v>
      </c>
      <c r="O228" s="137"/>
      <c r="P228" s="137"/>
      <c r="Q228" s="134"/>
      <c r="R228" s="135" t="s">
        <v>190</v>
      </c>
      <c r="S228" s="136" t="n">
        <v>4513.463</v>
      </c>
      <c r="T228" s="136" t="n">
        <v>4341.474</v>
      </c>
      <c r="U228" s="134" t="n">
        <v>1.5</v>
      </c>
      <c r="V228" s="137" t="n">
        <f aca="false">S228/T228*U228</f>
        <v>1.55942302084499</v>
      </c>
      <c r="W228" s="137"/>
      <c r="X228" s="134"/>
      <c r="Y228" s="134"/>
      <c r="Z228" s="135" t="s">
        <v>190</v>
      </c>
      <c r="AA228" s="136" t="n">
        <v>1659.94</v>
      </c>
      <c r="AB228" s="136" t="n">
        <v>1231.646</v>
      </c>
      <c r="AC228" s="134" t="n">
        <v>0.5</v>
      </c>
      <c r="AD228" s="137" t="n">
        <f aca="false">AA228/AB228*AC228</f>
        <v>0.673870576448103</v>
      </c>
    </row>
    <row r="229" customFormat="false" ht="15" hidden="false" customHeight="false" outlineLevel="0" collapsed="false">
      <c r="B229" s="135" t="s">
        <v>191</v>
      </c>
      <c r="C229" s="136" t="n">
        <v>398.293</v>
      </c>
      <c r="D229" s="136" t="n">
        <v>267.219</v>
      </c>
      <c r="E229" s="131" t="n">
        <v>0.125</v>
      </c>
      <c r="F229" s="137" t="n">
        <f aca="false">C229/D229*E229</f>
        <v>0.186313940999704</v>
      </c>
      <c r="G229" s="134"/>
      <c r="H229" s="134"/>
      <c r="I229" s="134"/>
      <c r="J229" s="135" t="s">
        <v>191</v>
      </c>
      <c r="K229" s="136" t="n">
        <v>174.154</v>
      </c>
      <c r="L229" s="136" t="n">
        <v>214.243</v>
      </c>
      <c r="M229" s="134" t="n">
        <v>0.05</v>
      </c>
      <c r="N229" s="137" t="n">
        <f aca="false">K229/L229*M229</f>
        <v>0.0406440350443188</v>
      </c>
      <c r="O229" s="137"/>
      <c r="P229" s="137"/>
      <c r="Q229" s="134"/>
      <c r="R229" s="135" t="s">
        <v>191</v>
      </c>
      <c r="S229" s="136" t="n">
        <v>4022.457</v>
      </c>
      <c r="T229" s="136" t="n">
        <v>4000.598</v>
      </c>
      <c r="U229" s="134" t="n">
        <v>1.5</v>
      </c>
      <c r="V229" s="137" t="n">
        <f aca="false">S229/T229*U229</f>
        <v>1.50819589971299</v>
      </c>
      <c r="W229" s="137"/>
      <c r="X229" s="134"/>
      <c r="Y229" s="134"/>
      <c r="Z229" s="135" t="s">
        <v>191</v>
      </c>
      <c r="AA229" s="136" t="n">
        <v>1636.359</v>
      </c>
      <c r="AB229" s="136" t="n">
        <v>1236.964</v>
      </c>
      <c r="AC229" s="134" t="n">
        <v>0.5</v>
      </c>
      <c r="AD229" s="137" t="n">
        <f aca="false">AA229/AB229*AC229</f>
        <v>0.661441642602372</v>
      </c>
    </row>
    <row r="230" customFormat="false" ht="15" hidden="false" customHeight="false" outlineLevel="0" collapsed="false">
      <c r="B230" s="135" t="s">
        <v>216</v>
      </c>
      <c r="C230" s="136" t="n">
        <v>377.44</v>
      </c>
      <c r="D230" s="136" t="n">
        <v>262.295</v>
      </c>
      <c r="E230" s="131" t="n">
        <v>0.125</v>
      </c>
      <c r="F230" s="137" t="n">
        <f aca="false">C230/D230*E230</f>
        <v>0.179873806210564</v>
      </c>
      <c r="G230" s="134"/>
      <c r="H230" s="134"/>
      <c r="I230" s="134"/>
      <c r="J230" s="135" t="s">
        <v>216</v>
      </c>
      <c r="K230" s="136" t="n">
        <v>163.876</v>
      </c>
      <c r="L230" s="136" t="n">
        <v>193.817</v>
      </c>
      <c r="M230" s="134" t="n">
        <v>0.05</v>
      </c>
      <c r="N230" s="137" t="n">
        <f aca="false">K230/L230*M230</f>
        <v>0.0422759613449801</v>
      </c>
      <c r="O230" s="137"/>
      <c r="P230" s="137"/>
      <c r="Q230" s="134"/>
      <c r="R230" s="135" t="s">
        <v>216</v>
      </c>
      <c r="S230" s="136" t="n">
        <v>3860.243</v>
      </c>
      <c r="T230" s="136" t="n">
        <v>3810.867</v>
      </c>
      <c r="U230" s="134" t="n">
        <v>1.5</v>
      </c>
      <c r="V230" s="137" t="n">
        <f aca="false">S230/T230*U230</f>
        <v>1.51943494748045</v>
      </c>
      <c r="W230" s="137"/>
      <c r="X230" s="134"/>
      <c r="Y230" s="134"/>
      <c r="Z230" s="135" t="s">
        <v>216</v>
      </c>
      <c r="AA230" s="136" t="n">
        <v>1585.731</v>
      </c>
      <c r="AB230" s="136" t="n">
        <v>1081.184</v>
      </c>
      <c r="AC230" s="134" t="n">
        <v>0.5</v>
      </c>
      <c r="AD230" s="137" t="n">
        <f aca="false">AA230/AB230*AC230</f>
        <v>0.733330774410276</v>
      </c>
    </row>
    <row r="231" customFormat="false" ht="15" hidden="false" customHeight="false" outlineLevel="0" collapsed="false">
      <c r="B231" s="135" t="s">
        <v>217</v>
      </c>
      <c r="C231" s="136" t="n">
        <v>388.725</v>
      </c>
      <c r="D231" s="136" t="n">
        <v>267.054</v>
      </c>
      <c r="E231" s="131" t="n">
        <v>0.125</v>
      </c>
      <c r="F231" s="137" t="n">
        <f aca="false">C231/D231*E231</f>
        <v>0.181950560560785</v>
      </c>
      <c r="G231" s="134"/>
      <c r="H231" s="134"/>
      <c r="I231" s="134"/>
      <c r="J231" s="135" t="s">
        <v>217</v>
      </c>
      <c r="K231" s="136" t="n">
        <v>154.624</v>
      </c>
      <c r="L231" s="136" t="n">
        <v>201.479</v>
      </c>
      <c r="M231" s="134" t="n">
        <v>0.05</v>
      </c>
      <c r="N231" s="137" t="n">
        <f aca="false">K231/L231*M231</f>
        <v>0.0383722373051286</v>
      </c>
      <c r="O231" s="137"/>
      <c r="P231" s="137"/>
      <c r="Q231" s="134"/>
      <c r="R231" s="135" t="s">
        <v>217</v>
      </c>
      <c r="S231" s="136" t="n">
        <v>3925.658</v>
      </c>
      <c r="T231" s="136" t="n">
        <v>3899.876</v>
      </c>
      <c r="U231" s="134" t="n">
        <v>1.5</v>
      </c>
      <c r="V231" s="137" t="n">
        <f aca="false">S231/T231*U231</f>
        <v>1.50991646913902</v>
      </c>
      <c r="W231" s="137"/>
      <c r="X231" s="134"/>
      <c r="Y231" s="134"/>
      <c r="Z231" s="135" t="s">
        <v>217</v>
      </c>
      <c r="AA231" s="136" t="n">
        <v>1462.341</v>
      </c>
      <c r="AB231" s="136" t="n">
        <v>1026.986</v>
      </c>
      <c r="AC231" s="134" t="n">
        <v>0.5</v>
      </c>
      <c r="AD231" s="137" t="n">
        <f aca="false">AA231/AB231*AC231</f>
        <v>0.711957611885654</v>
      </c>
    </row>
    <row r="232" customFormat="false" ht="15" hidden="false" customHeight="false" outlineLevel="0" collapsed="false">
      <c r="B232" s="135" t="s">
        <v>240</v>
      </c>
      <c r="C232" s="136" t="n">
        <v>366.102</v>
      </c>
      <c r="D232" s="136" t="n">
        <v>256.191</v>
      </c>
      <c r="E232" s="131" t="n">
        <v>0.125</v>
      </c>
      <c r="F232" s="137" t="n">
        <f aca="false">C232/D232*E232</f>
        <v>0.17862746934904</v>
      </c>
      <c r="G232" s="134"/>
      <c r="H232" s="134"/>
      <c r="I232" s="134"/>
      <c r="J232" s="135" t="s">
        <v>240</v>
      </c>
      <c r="K232" s="136" t="n">
        <v>129.826</v>
      </c>
      <c r="L232" s="136" t="n">
        <v>195.303</v>
      </c>
      <c r="M232" s="134" t="n">
        <v>0.05</v>
      </c>
      <c r="N232" s="137" t="n">
        <f aca="false">K232/L232*M232</f>
        <v>0.0332370726512138</v>
      </c>
      <c r="O232" s="137"/>
      <c r="P232" s="137"/>
      <c r="Q232" s="134"/>
      <c r="R232" s="135" t="s">
        <v>240</v>
      </c>
      <c r="S232" s="136" t="n">
        <v>3984.198</v>
      </c>
      <c r="T232" s="136" t="n">
        <v>3932.289</v>
      </c>
      <c r="U232" s="134" t="n">
        <v>1.5</v>
      </c>
      <c r="V232" s="137" t="n">
        <f aca="false">S232/T232*U232</f>
        <v>1.51980106243463</v>
      </c>
      <c r="W232" s="137"/>
      <c r="X232" s="134"/>
      <c r="Y232" s="134"/>
      <c r="Z232" s="135" t="s">
        <v>240</v>
      </c>
      <c r="AA232" s="136" t="n">
        <v>1609.692</v>
      </c>
      <c r="AB232" s="136" t="n">
        <v>1116.087</v>
      </c>
      <c r="AC232" s="134" t="n">
        <v>0.5</v>
      </c>
      <c r="AD232" s="137" t="n">
        <f aca="false">AA232/AB232*AC232</f>
        <v>0.721131954766967</v>
      </c>
    </row>
    <row r="233" customFormat="false" ht="15" hidden="false" customHeight="false" outlineLevel="0" collapsed="false">
      <c r="B233" s="135" t="s">
        <v>241</v>
      </c>
      <c r="C233" s="136" t="n">
        <v>380.398</v>
      </c>
      <c r="D233" s="136" t="n">
        <v>239.494</v>
      </c>
      <c r="E233" s="131" t="n">
        <v>0.125</v>
      </c>
      <c r="F233" s="137" t="n">
        <f aca="false">C233/D233*E233</f>
        <v>0.198542552214252</v>
      </c>
      <c r="G233" s="134"/>
      <c r="H233" s="134"/>
      <c r="I233" s="134"/>
      <c r="J233" s="135" t="s">
        <v>241</v>
      </c>
      <c r="K233" s="136" t="n">
        <v>134.798</v>
      </c>
      <c r="L233" s="136" t="n">
        <v>184.065</v>
      </c>
      <c r="M233" s="134" t="n">
        <v>0.05</v>
      </c>
      <c r="N233" s="137" t="n">
        <f aca="false">K233/L233*M233</f>
        <v>0.0366169559666422</v>
      </c>
      <c r="O233" s="137"/>
      <c r="P233" s="137"/>
      <c r="Q233" s="134"/>
      <c r="R233" s="135" t="s">
        <v>241</v>
      </c>
      <c r="S233" s="136" t="n">
        <v>3971.809</v>
      </c>
      <c r="T233" s="136" t="n">
        <v>3843.119</v>
      </c>
      <c r="U233" s="134" t="n">
        <v>1.5</v>
      </c>
      <c r="V233" s="137" t="n">
        <f aca="false">S233/T233*U233</f>
        <v>1.55022873348444</v>
      </c>
      <c r="W233" s="137"/>
      <c r="X233" s="134"/>
      <c r="Y233" s="134"/>
      <c r="Z233" s="135" t="s">
        <v>241</v>
      </c>
      <c r="AA233" s="136" t="n">
        <v>1635.571</v>
      </c>
      <c r="AB233" s="136" t="n">
        <v>1146.634</v>
      </c>
      <c r="AC233" s="134" t="n">
        <v>0.5</v>
      </c>
      <c r="AD233" s="137" t="n">
        <f aca="false">AA233/AB233*AC233</f>
        <v>0.713205347129075</v>
      </c>
    </row>
    <row r="234" customFormat="false" ht="15" hidden="false" customHeight="false" outlineLevel="0" collapsed="false">
      <c r="B234" s="135" t="s">
        <v>260</v>
      </c>
      <c r="C234" s="136" t="n">
        <v>370.63</v>
      </c>
      <c r="D234" s="136" t="n">
        <v>247.486</v>
      </c>
      <c r="E234" s="131" t="n">
        <v>0.125</v>
      </c>
      <c r="F234" s="137" t="n">
        <f aca="false">C234/D234*E234</f>
        <v>0.187197457633967</v>
      </c>
      <c r="G234" s="134"/>
      <c r="H234" s="134"/>
      <c r="I234" s="134"/>
      <c r="J234" s="135" t="s">
        <v>260</v>
      </c>
      <c r="K234" s="136" t="n">
        <v>152.364</v>
      </c>
      <c r="L234" s="136" t="n">
        <v>191.244</v>
      </c>
      <c r="M234" s="134" t="n">
        <v>0.05</v>
      </c>
      <c r="N234" s="137" t="n">
        <f aca="false">K234/L234*M234</f>
        <v>0.0398349752149087</v>
      </c>
      <c r="O234" s="137"/>
      <c r="P234" s="137"/>
      <c r="Q234" s="134"/>
      <c r="R234" s="135" t="s">
        <v>260</v>
      </c>
      <c r="S234" s="136" t="n">
        <v>3642.707</v>
      </c>
      <c r="T234" s="136" t="n">
        <v>3653.222</v>
      </c>
      <c r="U234" s="134" t="n">
        <v>1.5</v>
      </c>
      <c r="V234" s="137" t="n">
        <f aca="false">S234/T234*U234</f>
        <v>1.49568257828295</v>
      </c>
      <c r="W234" s="137"/>
      <c r="X234" s="134"/>
      <c r="Y234" s="134"/>
      <c r="Z234" s="135" t="s">
        <v>260</v>
      </c>
      <c r="AA234" s="136" t="n">
        <v>1549.625</v>
      </c>
      <c r="AB234" s="136" t="n">
        <v>1081.216</v>
      </c>
      <c r="AC234" s="134" t="n">
        <v>0.5</v>
      </c>
      <c r="AD234" s="137" t="n">
        <f aca="false">AA234/AB234*AC234</f>
        <v>0.716612129306263</v>
      </c>
    </row>
    <row r="235" customFormat="false" ht="15" hidden="false" customHeight="false" outlineLevel="0" collapsed="false">
      <c r="B235" s="135" t="s">
        <v>261</v>
      </c>
      <c r="C235" s="136" t="n">
        <v>375.126</v>
      </c>
      <c r="D235" s="136" t="n">
        <v>243.454</v>
      </c>
      <c r="E235" s="131" t="n">
        <v>0.125</v>
      </c>
      <c r="F235" s="137" t="n">
        <f aca="false">C235/D235*E235</f>
        <v>0.192606200760719</v>
      </c>
      <c r="G235" s="134"/>
      <c r="H235" s="134"/>
      <c r="I235" s="134"/>
      <c r="J235" s="135" t="s">
        <v>261</v>
      </c>
      <c r="K235" s="136" t="n">
        <v>138.37</v>
      </c>
      <c r="L235" s="136" t="n">
        <v>190.935</v>
      </c>
      <c r="M235" s="134" t="n">
        <v>0.05</v>
      </c>
      <c r="N235" s="137" t="n">
        <f aca="false">K235/L235*M235</f>
        <v>0.0362348443187472</v>
      </c>
      <c r="O235" s="137"/>
      <c r="P235" s="137"/>
      <c r="Q235" s="134"/>
      <c r="R235" s="135" t="s">
        <v>261</v>
      </c>
      <c r="S235" s="136" t="n">
        <v>3827.938</v>
      </c>
      <c r="T235" s="136" t="n">
        <v>3849.671</v>
      </c>
      <c r="U235" s="134" t="n">
        <v>1.5</v>
      </c>
      <c r="V235" s="137" t="n">
        <f aca="false">S235/T235*U235</f>
        <v>1.49153187376272</v>
      </c>
      <c r="W235" s="137"/>
      <c r="X235" s="134"/>
      <c r="Y235" s="134"/>
      <c r="Z235" s="135" t="s">
        <v>261</v>
      </c>
      <c r="AA235" s="136" t="n">
        <v>1539.14</v>
      </c>
      <c r="AB235" s="136" t="n">
        <v>1099.306</v>
      </c>
      <c r="AC235" s="134" t="n">
        <v>0.5</v>
      </c>
      <c r="AD235" s="137" t="n">
        <f aca="false">AA235/AB235*AC235</f>
        <v>0.700050759297229</v>
      </c>
    </row>
    <row r="236" customFormat="false" ht="15" hidden="false" customHeight="false" outlineLevel="0" collapsed="false">
      <c r="B236" s="135" t="s">
        <v>280</v>
      </c>
      <c r="C236" s="136" t="n">
        <v>344.641</v>
      </c>
      <c r="D236" s="136" t="n">
        <v>229.242</v>
      </c>
      <c r="E236" s="131" t="n">
        <v>0.125</v>
      </c>
      <c r="F236" s="137" t="n">
        <f aca="false">C236/D236*E236</f>
        <v>0.187924224182305</v>
      </c>
      <c r="G236" s="134"/>
      <c r="H236" s="134"/>
      <c r="I236" s="134"/>
      <c r="J236" s="135" t="s">
        <v>280</v>
      </c>
      <c r="K236" s="136" t="n">
        <v>137.495</v>
      </c>
      <c r="L236" s="136" t="n">
        <v>193.027</v>
      </c>
      <c r="M236" s="134" t="n">
        <v>0.05</v>
      </c>
      <c r="N236" s="137" t="n">
        <f aca="false">K236/L236*M236</f>
        <v>0.0356154838442291</v>
      </c>
      <c r="O236" s="137"/>
      <c r="P236" s="137"/>
      <c r="Q236" s="134"/>
      <c r="R236" s="135" t="s">
        <v>280</v>
      </c>
      <c r="S236" s="136" t="n">
        <v>3553.24</v>
      </c>
      <c r="T236" s="136" t="n">
        <v>3529.718</v>
      </c>
      <c r="U236" s="134" t="n">
        <v>1.5</v>
      </c>
      <c r="V236" s="137" t="n">
        <f aca="false">S236/T236*U236</f>
        <v>1.5099959826819</v>
      </c>
      <c r="W236" s="137"/>
      <c r="X236" s="134"/>
      <c r="Y236" s="134"/>
      <c r="Z236" s="135" t="s">
        <v>280</v>
      </c>
      <c r="AA236" s="136" t="n">
        <v>1453.556</v>
      </c>
      <c r="AB236" s="136" t="n">
        <v>1050.348</v>
      </c>
      <c r="AC236" s="134" t="n">
        <v>0.5</v>
      </c>
      <c r="AD236" s="137" t="n">
        <f aca="false">AA236/AB236*AC236</f>
        <v>0.691940195059161</v>
      </c>
    </row>
    <row r="237" customFormat="false" ht="15" hidden="false" customHeight="false" outlineLevel="0" collapsed="false">
      <c r="B237" s="135" t="s">
        <v>281</v>
      </c>
      <c r="C237" s="136" t="n">
        <v>345.323</v>
      </c>
      <c r="D237" s="136" t="n">
        <v>230.099</v>
      </c>
      <c r="E237" s="131" t="n">
        <v>0.125</v>
      </c>
      <c r="F237" s="137" t="n">
        <f aca="false">C237/D237*E237</f>
        <v>0.18759479615296</v>
      </c>
      <c r="G237" s="134"/>
      <c r="H237" s="134"/>
      <c r="I237" s="134"/>
      <c r="J237" s="135" t="s">
        <v>281</v>
      </c>
      <c r="K237" s="136" t="n">
        <v>131.235</v>
      </c>
      <c r="L237" s="136" t="n">
        <v>172.727</v>
      </c>
      <c r="M237" s="134" t="n">
        <v>0.05</v>
      </c>
      <c r="N237" s="137" t="n">
        <f aca="false">K237/L237*M237</f>
        <v>0.0379891389302194</v>
      </c>
      <c r="O237" s="137"/>
      <c r="P237" s="137"/>
      <c r="Q237" s="134"/>
      <c r="R237" s="135" t="s">
        <v>281</v>
      </c>
      <c r="S237" s="136" t="n">
        <v>3704.959</v>
      </c>
      <c r="T237" s="136" t="n">
        <v>3520.49</v>
      </c>
      <c r="U237" s="134" t="n">
        <v>1.5</v>
      </c>
      <c r="V237" s="137" t="n">
        <f aca="false">S237/T237*U237</f>
        <v>1.57859800766371</v>
      </c>
      <c r="W237" s="137"/>
      <c r="X237" s="134"/>
      <c r="Y237" s="134"/>
      <c r="Z237" s="135" t="s">
        <v>281</v>
      </c>
      <c r="AA237" s="136" t="n">
        <v>1383.611</v>
      </c>
      <c r="AB237" s="136" t="n">
        <v>970.437</v>
      </c>
      <c r="AC237" s="134" t="n">
        <v>0.5</v>
      </c>
      <c r="AD237" s="137" t="n">
        <f aca="false">AA237/AB237*AC237</f>
        <v>0.712880382755398</v>
      </c>
    </row>
    <row r="238" s="144" customFormat="true" ht="15" hidden="false" customHeight="false" outlineLevel="0" collapsed="false">
      <c r="B238" s="144" t="s">
        <v>312</v>
      </c>
      <c r="C238" s="136" t="n">
        <v>344.38</v>
      </c>
      <c r="D238" s="136" t="n">
        <v>231.495</v>
      </c>
      <c r="E238" s="131" t="n">
        <v>0.125</v>
      </c>
      <c r="F238" s="137" t="n">
        <f aca="false">C238/D238*E238</f>
        <v>0.185954340266528</v>
      </c>
      <c r="J238" s="144" t="s">
        <v>312</v>
      </c>
      <c r="K238" s="136" t="n">
        <v>126.309</v>
      </c>
      <c r="L238" s="136" t="n">
        <v>176.952</v>
      </c>
      <c r="M238" s="134" t="n">
        <v>0.05</v>
      </c>
      <c r="N238" s="137" t="n">
        <f aca="false">K238/L238*M238</f>
        <v>0.0356901871694019</v>
      </c>
      <c r="O238" s="137"/>
      <c r="P238" s="137"/>
      <c r="R238" s="144" t="s">
        <v>312</v>
      </c>
      <c r="S238" s="136" t="n">
        <v>3558.981</v>
      </c>
      <c r="T238" s="136" t="n">
        <v>3492.428</v>
      </c>
      <c r="U238" s="134" t="n">
        <v>1.5</v>
      </c>
      <c r="V238" s="137" t="n">
        <f aca="false">S238/T238*U238</f>
        <v>1.52858455492855</v>
      </c>
      <c r="W238" s="137"/>
      <c r="Z238" s="144" t="s">
        <v>312</v>
      </c>
      <c r="AA238" s="136" t="n">
        <v>1407.864</v>
      </c>
      <c r="AB238" s="136" t="n">
        <v>975.863</v>
      </c>
      <c r="AC238" s="134" t="n">
        <v>0.5</v>
      </c>
      <c r="AD238" s="137" t="n">
        <f aca="false">AA238/AB238*AC238</f>
        <v>0.721343057375882</v>
      </c>
    </row>
    <row r="239" s="144" customFormat="true" ht="15" hidden="false" customHeight="false" outlineLevel="0" collapsed="false">
      <c r="B239" s="144" t="s">
        <v>313</v>
      </c>
      <c r="C239" s="136" t="n">
        <v>339.824</v>
      </c>
      <c r="D239" s="136" t="n">
        <v>219.082</v>
      </c>
      <c r="E239" s="131" t="n">
        <v>0.125</v>
      </c>
      <c r="F239" s="137" t="n">
        <f aca="false">C239/D239*E239</f>
        <v>0.193890871910974</v>
      </c>
      <c r="J239" s="144" t="s">
        <v>313</v>
      </c>
      <c r="K239" s="136" t="n">
        <v>124.996</v>
      </c>
      <c r="L239" s="136" t="n">
        <v>167.855</v>
      </c>
      <c r="M239" s="134" t="n">
        <v>0.05</v>
      </c>
      <c r="N239" s="137" t="n">
        <f aca="false">K239/L239*M239</f>
        <v>0.03723332638289</v>
      </c>
      <c r="O239" s="137"/>
      <c r="P239" s="137"/>
      <c r="R239" s="144" t="s">
        <v>313</v>
      </c>
      <c r="S239" s="136" t="n">
        <v>3493.669</v>
      </c>
      <c r="T239" s="136" t="n">
        <v>3482.526</v>
      </c>
      <c r="U239" s="134" t="n">
        <v>1.5</v>
      </c>
      <c r="V239" s="137" t="n">
        <f aca="false">S239/T239*U239</f>
        <v>1.50479953344211</v>
      </c>
      <c r="W239" s="137"/>
      <c r="Z239" s="144" t="s">
        <v>313</v>
      </c>
      <c r="AA239" s="136" t="n">
        <v>1326.929</v>
      </c>
      <c r="AB239" s="136" t="n">
        <v>925.117</v>
      </c>
      <c r="AC239" s="134" t="n">
        <v>0.5</v>
      </c>
      <c r="AD239" s="137" t="n">
        <f aca="false">AA239/AB239*AC239</f>
        <v>0.717168206832217</v>
      </c>
    </row>
    <row r="240" s="144" customFormat="true" ht="15" hidden="false" customHeight="false" outlineLevel="0" collapsed="false">
      <c r="B240" s="144" t="s">
        <v>332</v>
      </c>
      <c r="C240" s="136" t="n">
        <v>330.887</v>
      </c>
      <c r="D240" s="136" t="n">
        <v>213.531</v>
      </c>
      <c r="E240" s="131" t="n">
        <v>0.125</v>
      </c>
      <c r="F240" s="137" t="n">
        <f aca="false">C240/D240*E240</f>
        <v>0.193699626752088</v>
      </c>
      <c r="J240" s="144" t="s">
        <v>332</v>
      </c>
      <c r="K240" s="136" t="n">
        <v>118.944</v>
      </c>
      <c r="L240" s="136" t="n">
        <v>166.213</v>
      </c>
      <c r="M240" s="134" t="n">
        <v>0.05</v>
      </c>
      <c r="N240" s="137" t="n">
        <f aca="false">K240/L240*M240</f>
        <v>0.0357805947789884</v>
      </c>
      <c r="O240" s="137"/>
      <c r="P240" s="137"/>
      <c r="R240" s="144" t="s">
        <v>332</v>
      </c>
      <c r="S240" s="136" t="n">
        <v>3550.936</v>
      </c>
      <c r="T240" s="136" t="n">
        <v>3505.227</v>
      </c>
      <c r="U240" s="134" t="n">
        <v>1.5</v>
      </c>
      <c r="V240" s="137" t="n">
        <f aca="false">S240/T240*U240</f>
        <v>1.51956035942893</v>
      </c>
      <c r="W240" s="137"/>
      <c r="Z240" s="144" t="s">
        <v>332</v>
      </c>
      <c r="AA240" s="136" t="n">
        <v>1373.611</v>
      </c>
      <c r="AB240" s="136" t="n">
        <v>969.088</v>
      </c>
      <c r="AC240" s="134" t="n">
        <v>0.5</v>
      </c>
      <c r="AD240" s="137" t="n">
        <f aca="false">AA240/AB240*AC240</f>
        <v>0.708713243792102</v>
      </c>
    </row>
    <row r="241" s="144" customFormat="true" ht="15" hidden="false" customHeight="false" outlineLevel="0" collapsed="false">
      <c r="B241" s="144" t="s">
        <v>333</v>
      </c>
      <c r="C241" s="136" t="n">
        <v>317.061</v>
      </c>
      <c r="D241" s="136" t="n">
        <v>210.921</v>
      </c>
      <c r="E241" s="131" t="n">
        <v>0.125</v>
      </c>
      <c r="F241" s="137" t="n">
        <f aca="false">C241/D241*E241</f>
        <v>0.187902698166612</v>
      </c>
      <c r="J241" s="144" t="s">
        <v>333</v>
      </c>
      <c r="K241" s="136" t="n">
        <v>123.439</v>
      </c>
      <c r="L241" s="136" t="n">
        <v>170.693</v>
      </c>
      <c r="M241" s="134" t="n">
        <v>0.05</v>
      </c>
      <c r="N241" s="137" t="n">
        <f aca="false">K241/L241*M241</f>
        <v>0.0361581904354601</v>
      </c>
      <c r="R241" s="144" t="s">
        <v>333</v>
      </c>
      <c r="S241" s="136" t="n">
        <v>3508.297</v>
      </c>
      <c r="T241" s="136" t="n">
        <v>3397.012</v>
      </c>
      <c r="U241" s="134" t="n">
        <v>1.5</v>
      </c>
      <c r="V241" s="137" t="n">
        <f aca="false">S241/T241*U241</f>
        <v>1.54913950848569</v>
      </c>
      <c r="Z241" s="144" t="s">
        <v>333</v>
      </c>
      <c r="AA241" s="136" t="n">
        <v>1338.453</v>
      </c>
      <c r="AB241" s="136" t="n">
        <v>942.608</v>
      </c>
      <c r="AC241" s="144" t="n">
        <v>0.5</v>
      </c>
      <c r="AD241" s="137" t="n">
        <f aca="false">AA241/AB241*AC241</f>
        <v>0.709973286880655</v>
      </c>
    </row>
    <row r="242" s="144" customFormat="true" ht="15" hidden="false" customHeight="false" outlineLevel="0" collapsed="false">
      <c r="B242" s="144" t="s">
        <v>355</v>
      </c>
      <c r="C242" s="136" t="n">
        <v>317.725</v>
      </c>
      <c r="D242" s="136" t="n">
        <v>215.403</v>
      </c>
      <c r="E242" s="131" t="n">
        <v>0.125</v>
      </c>
      <c r="F242" s="137" t="n">
        <f aca="false">C242/D242*E242</f>
        <v>0.184378235214923</v>
      </c>
      <c r="J242" s="144" t="s">
        <v>355</v>
      </c>
      <c r="K242" s="136" t="n">
        <v>117.36</v>
      </c>
      <c r="L242" s="136" t="n">
        <v>146.465</v>
      </c>
      <c r="M242" s="134" t="n">
        <v>0.05</v>
      </c>
      <c r="N242" s="137" t="n">
        <f aca="false">K242/L242*M242</f>
        <v>0.0400641791554296</v>
      </c>
      <c r="R242" s="144" t="s">
        <v>355</v>
      </c>
      <c r="S242" s="136" t="n">
        <v>3290.914</v>
      </c>
      <c r="T242" s="136" t="n">
        <v>3285.518</v>
      </c>
      <c r="U242" s="134" t="n">
        <v>1.5</v>
      </c>
      <c r="V242" s="137" t="n">
        <f aca="false">S242/T242*U242</f>
        <v>1.50246353847399</v>
      </c>
      <c r="Z242" s="144" t="s">
        <v>355</v>
      </c>
      <c r="AA242" s="136" t="n">
        <v>1307.17</v>
      </c>
      <c r="AB242" s="136" t="n">
        <v>882.036</v>
      </c>
      <c r="AC242" s="144" t="n">
        <v>0.5</v>
      </c>
      <c r="AD242" s="137" t="n">
        <f aca="false">AA242/AB242*AC242</f>
        <v>0.740995832369654</v>
      </c>
    </row>
    <row r="243" s="144" customFormat="true" ht="15" hidden="false" customHeight="false" outlineLevel="0" collapsed="false">
      <c r="B243" s="144" t="s">
        <v>356</v>
      </c>
      <c r="C243" s="136" t="n">
        <v>294.302</v>
      </c>
      <c r="D243" s="136" t="n">
        <v>198.841</v>
      </c>
      <c r="E243" s="131" t="n">
        <v>0.125</v>
      </c>
      <c r="F243" s="137" t="n">
        <f aca="false">C243/D243*E243</f>
        <v>0.185010888096519</v>
      </c>
      <c r="J243" s="144" t="s">
        <v>356</v>
      </c>
      <c r="K243" s="136" t="n">
        <v>99.486</v>
      </c>
      <c r="L243" s="136" t="n">
        <v>147.896</v>
      </c>
      <c r="M243" s="134" t="n">
        <v>0.05</v>
      </c>
      <c r="N243" s="137" t="n">
        <f aca="false">K243/L243*M243</f>
        <v>0.0336337696759885</v>
      </c>
      <c r="R243" s="144" t="s">
        <v>356</v>
      </c>
      <c r="S243" s="136" t="n">
        <v>3449.163</v>
      </c>
      <c r="T243" s="136" t="n">
        <v>3403.428</v>
      </c>
      <c r="U243" s="134" t="n">
        <v>1.5</v>
      </c>
      <c r="V243" s="137" t="n">
        <f aca="false">S243/T243*U243</f>
        <v>1.52015688300149</v>
      </c>
      <c r="Z243" s="144" t="s">
        <v>356</v>
      </c>
      <c r="AA243" s="136" t="n">
        <v>1299.02</v>
      </c>
      <c r="AB243" s="136" t="n">
        <v>882.161</v>
      </c>
      <c r="AC243" s="144" t="n">
        <v>0.5</v>
      </c>
      <c r="AD243" s="137" t="n">
        <f aca="false">AA243/AB243*AC243</f>
        <v>0.736271496926298</v>
      </c>
    </row>
    <row r="244" s="144" customFormat="true" ht="15" hidden="false" customHeight="false" outlineLevel="0" collapsed="false">
      <c r="B244" s="144" t="s">
        <v>375</v>
      </c>
      <c r="C244" s="136" t="n">
        <v>306.98</v>
      </c>
      <c r="D244" s="136" t="n">
        <v>197.677</v>
      </c>
      <c r="E244" s="131" t="n">
        <v>0.125</v>
      </c>
      <c r="F244" s="137" t="n">
        <f aca="false">C244/D244*E244</f>
        <v>0.194117170940474</v>
      </c>
      <c r="J244" s="144" t="s">
        <v>375</v>
      </c>
      <c r="K244" s="136" t="n">
        <v>116.406</v>
      </c>
      <c r="L244" s="136" t="n">
        <v>153.764</v>
      </c>
      <c r="M244" s="134" t="n">
        <v>0.05</v>
      </c>
      <c r="N244" s="137" t="n">
        <f aca="false">K244/L244*M244</f>
        <v>0.0378521630550714</v>
      </c>
      <c r="R244" s="144" t="s">
        <v>375</v>
      </c>
      <c r="S244" s="136" t="n">
        <v>3026.23</v>
      </c>
      <c r="T244" s="136" t="n">
        <v>2963.188</v>
      </c>
      <c r="U244" s="134" t="n">
        <v>1.5</v>
      </c>
      <c r="V244" s="137" t="n">
        <f aca="false">S244/T244*U244</f>
        <v>1.53191258873889</v>
      </c>
      <c r="Z244" s="144" t="s">
        <v>375</v>
      </c>
      <c r="AA244" s="136" t="n">
        <v>1228.231</v>
      </c>
      <c r="AB244" s="136" t="n">
        <v>858.553</v>
      </c>
      <c r="AC244" s="144" t="n">
        <v>0.5</v>
      </c>
      <c r="AD244" s="137" t="n">
        <f aca="false">AA244/AB244*AC244</f>
        <v>0.715291309913308</v>
      </c>
    </row>
    <row r="245" s="144" customFormat="true" ht="15" hidden="false" customHeight="false" outlineLevel="0" collapsed="false">
      <c r="B245" s="144" t="s">
        <v>376</v>
      </c>
      <c r="C245" s="136" t="n">
        <v>284.335</v>
      </c>
      <c r="D245" s="136" t="n">
        <v>193.79</v>
      </c>
      <c r="E245" s="131" t="n">
        <v>0.125</v>
      </c>
      <c r="F245" s="137" t="n">
        <f aca="false">C245/D245*E245</f>
        <v>0.183404071417514</v>
      </c>
      <c r="J245" s="144" t="s">
        <v>376</v>
      </c>
      <c r="K245" s="136" t="n">
        <v>102.336</v>
      </c>
      <c r="L245" s="136" t="n">
        <v>145.596</v>
      </c>
      <c r="M245" s="134" t="n">
        <v>0.05</v>
      </c>
      <c r="N245" s="137" t="n">
        <f aca="false">K245/L245*M245</f>
        <v>0.0351438226324899</v>
      </c>
      <c r="O245" s="137"/>
      <c r="P245" s="137"/>
      <c r="R245" s="144" t="s">
        <v>376</v>
      </c>
      <c r="S245" s="136" t="n">
        <v>3184.492</v>
      </c>
      <c r="T245" s="136" t="n">
        <v>3085.262</v>
      </c>
      <c r="U245" s="134" t="n">
        <v>1.5</v>
      </c>
      <c r="V245" s="137" t="n">
        <f aca="false">S245/T245*U245</f>
        <v>1.54824387685714</v>
      </c>
      <c r="W245" s="137"/>
      <c r="Z245" s="144" t="s">
        <v>376</v>
      </c>
      <c r="AA245" s="136" t="n">
        <v>1205.477</v>
      </c>
      <c r="AB245" s="136" t="n">
        <v>850.898</v>
      </c>
      <c r="AC245" s="134" t="n">
        <v>0.5</v>
      </c>
      <c r="AD245" s="137" t="n">
        <f aca="false">AA245/AB245*AC245</f>
        <v>0.708355760619957</v>
      </c>
    </row>
    <row r="246" s="144" customFormat="true" ht="15" hidden="false" customHeight="false" outlineLevel="0" collapsed="false">
      <c r="B246" s="144" t="s">
        <v>395</v>
      </c>
      <c r="C246" s="136" t="n">
        <v>287.63</v>
      </c>
      <c r="D246" s="136" t="n">
        <v>193.111</v>
      </c>
      <c r="E246" s="131" t="n">
        <v>0.125</v>
      </c>
      <c r="F246" s="137" t="n">
        <f aca="false">C246/D246*E246</f>
        <v>0.186181781462475</v>
      </c>
      <c r="J246" s="144" t="s">
        <v>395</v>
      </c>
      <c r="K246" s="136" t="n">
        <v>104.063</v>
      </c>
      <c r="L246" s="136" t="n">
        <v>141.942</v>
      </c>
      <c r="M246" s="134" t="n">
        <v>0.05</v>
      </c>
      <c r="N246" s="137" t="n">
        <f aca="false">K246/L246*M246</f>
        <v>0.0366568739344239</v>
      </c>
      <c r="O246" s="137"/>
      <c r="P246" s="137"/>
      <c r="R246" s="144" t="s">
        <v>395</v>
      </c>
      <c r="S246" s="136" t="n">
        <v>3064.847</v>
      </c>
      <c r="T246" s="136" t="n">
        <v>3056.789</v>
      </c>
      <c r="U246" s="134" t="n">
        <v>1.5</v>
      </c>
      <c r="V246" s="137" t="n">
        <f aca="false">S246/T246*U246</f>
        <v>1.50395414927232</v>
      </c>
      <c r="W246" s="137"/>
      <c r="Z246" s="144" t="s">
        <v>395</v>
      </c>
      <c r="AA246" s="136" t="n">
        <v>1224.385</v>
      </c>
      <c r="AB246" s="136" t="n">
        <v>862.751</v>
      </c>
      <c r="AC246" s="134" t="n">
        <v>0.5</v>
      </c>
      <c r="AD246" s="137" t="n">
        <f aca="false">AA246/AB246*AC246</f>
        <v>0.709581907178317</v>
      </c>
    </row>
    <row r="247" s="144" customFormat="true" ht="15" hidden="false" customHeight="false" outlineLevel="0" collapsed="false">
      <c r="B247" s="144" t="s">
        <v>396</v>
      </c>
      <c r="C247" s="136" t="n">
        <v>272.396</v>
      </c>
      <c r="D247" s="136" t="n">
        <v>187.062</v>
      </c>
      <c r="E247" s="131" t="n">
        <v>0.125</v>
      </c>
      <c r="F247" s="137" t="n">
        <f aca="false">C247/D247*E247</f>
        <v>0.182022537982059</v>
      </c>
      <c r="J247" s="144" t="s">
        <v>396</v>
      </c>
      <c r="K247" s="136" t="n">
        <v>95.829</v>
      </c>
      <c r="L247" s="136" t="n">
        <v>137.114</v>
      </c>
      <c r="M247" s="134" t="n">
        <v>0.05</v>
      </c>
      <c r="N247" s="137" t="n">
        <f aca="false">K247/L247*M247</f>
        <v>0.0349450092623656</v>
      </c>
      <c r="O247" s="137"/>
      <c r="P247" s="137"/>
      <c r="R247" s="144" t="s">
        <v>396</v>
      </c>
      <c r="S247" s="136" t="n">
        <v>3113.1</v>
      </c>
      <c r="T247" s="136" t="n">
        <v>3086.048</v>
      </c>
      <c r="U247" s="134" t="n">
        <v>1.5</v>
      </c>
      <c r="V247" s="137" t="n">
        <f aca="false">S247/T247*U247</f>
        <v>1.51314885575338</v>
      </c>
      <c r="W247" s="137"/>
      <c r="Z247" s="144" t="s">
        <v>396</v>
      </c>
      <c r="AA247" s="136" t="n">
        <v>1270.853</v>
      </c>
      <c r="AB247" s="136" t="n">
        <v>873.558</v>
      </c>
      <c r="AC247" s="134" t="n">
        <v>0.5</v>
      </c>
      <c r="AD247" s="137" t="n">
        <f aca="false">AA247/AB247*AC247</f>
        <v>0.727400470260704</v>
      </c>
    </row>
    <row r="248" s="144" customFormat="true" ht="15" hidden="false" customHeight="false" outlineLevel="0" collapsed="false">
      <c r="B248" s="144" t="s">
        <v>415</v>
      </c>
      <c r="C248" s="136" t="n">
        <v>277.091</v>
      </c>
      <c r="D248" s="136" t="n">
        <v>185.872</v>
      </c>
      <c r="E248" s="131" t="n">
        <v>0.125</v>
      </c>
      <c r="F248" s="137" t="n">
        <f aca="false">C248/D248*E248</f>
        <v>0.186345307523457</v>
      </c>
      <c r="J248" s="144" t="s">
        <v>415</v>
      </c>
      <c r="K248" s="136" t="n">
        <v>111.42</v>
      </c>
      <c r="L248" s="136" t="n">
        <v>135.615</v>
      </c>
      <c r="M248" s="134" t="n">
        <v>0.05</v>
      </c>
      <c r="N248" s="137" t="n">
        <f aca="false">K248/L248*M248</f>
        <v>0.0410795266010397</v>
      </c>
      <c r="O248" s="137"/>
      <c r="P248" s="137"/>
      <c r="R248" s="144" t="s">
        <v>415</v>
      </c>
      <c r="S248" s="136" t="n">
        <v>3274.834</v>
      </c>
      <c r="T248" s="136" t="n">
        <v>3242.625</v>
      </c>
      <c r="U248" s="134" t="n">
        <v>1.5</v>
      </c>
      <c r="V248" s="137" t="n">
        <f aca="false">S248/T248*U248</f>
        <v>1.51489950271771</v>
      </c>
      <c r="W248" s="137"/>
      <c r="Z248" s="144" t="s">
        <v>415</v>
      </c>
      <c r="AA248" s="136" t="n">
        <v>1219</v>
      </c>
      <c r="AB248" s="136" t="n">
        <v>863.033</v>
      </c>
      <c r="AC248" s="134" t="n">
        <v>0.5</v>
      </c>
      <c r="AD248" s="137" t="n">
        <f aca="false">AA248/AB248*AC248</f>
        <v>0.706230236850734</v>
      </c>
    </row>
    <row r="249" s="144" customFormat="true" ht="15" hidden="false" customHeight="false" outlineLevel="0" collapsed="false">
      <c r="B249" s="144" t="s">
        <v>416</v>
      </c>
      <c r="C249" s="136" t="n">
        <v>288.475</v>
      </c>
      <c r="D249" s="136" t="n">
        <v>183.787</v>
      </c>
      <c r="E249" s="131" t="n">
        <v>0.125</v>
      </c>
      <c r="F249" s="137" t="n">
        <f aca="false">C249/D249*E249</f>
        <v>0.196201989259306</v>
      </c>
      <c r="J249" s="144" t="s">
        <v>416</v>
      </c>
      <c r="K249" s="136" t="n">
        <v>104.53</v>
      </c>
      <c r="L249" s="136" t="n">
        <v>149.207</v>
      </c>
      <c r="M249" s="134" t="n">
        <v>0.05</v>
      </c>
      <c r="N249" s="137" t="n">
        <f aca="false">K249/L249*M249</f>
        <v>0.035028517428807</v>
      </c>
      <c r="O249" s="137"/>
      <c r="P249" s="137"/>
      <c r="R249" s="144" t="s">
        <v>416</v>
      </c>
      <c r="S249" s="136" t="n">
        <v>3362.265</v>
      </c>
      <c r="T249" s="136" t="n">
        <v>3352.989</v>
      </c>
      <c r="U249" s="134" t="n">
        <v>1.5</v>
      </c>
      <c r="V249" s="137" t="n">
        <f aca="false">S249/T249*U249</f>
        <v>1.50414973028543</v>
      </c>
      <c r="W249" s="137"/>
      <c r="Z249" s="144" t="s">
        <v>416</v>
      </c>
      <c r="AA249" s="136" t="n">
        <v>1244.909</v>
      </c>
      <c r="AB249" s="136" t="n">
        <v>879.941</v>
      </c>
      <c r="AC249" s="134" t="n">
        <v>0.5</v>
      </c>
      <c r="AD249" s="137" t="n">
        <f aca="false">AA249/AB249*AC249</f>
        <v>0.707382085844392</v>
      </c>
    </row>
    <row r="250" s="144" customFormat="true" ht="15" hidden="false" customHeight="false" outlineLevel="0" collapsed="false">
      <c r="A250" s="145" t="s">
        <v>611</v>
      </c>
      <c r="B250" s="144" t="s">
        <v>612</v>
      </c>
      <c r="C250" s="136" t="n">
        <v>262.76</v>
      </c>
      <c r="D250" s="136" t="n">
        <v>176.335</v>
      </c>
      <c r="E250" s="131" t="n">
        <v>0.125</v>
      </c>
      <c r="F250" s="137" t="n">
        <f aca="false">C250/D250*E250</f>
        <v>0.186264780106048</v>
      </c>
      <c r="I250" s="145" t="s">
        <v>611</v>
      </c>
      <c r="J250" s="144" t="s">
        <v>612</v>
      </c>
      <c r="K250" s="136" t="n">
        <v>112.757</v>
      </c>
      <c r="L250" s="136" t="n">
        <v>138.391</v>
      </c>
      <c r="M250" s="134" t="n">
        <v>0.05</v>
      </c>
      <c r="N250" s="137" t="n">
        <f aca="false">K250/L250*M250</f>
        <v>0.0407385595884125</v>
      </c>
      <c r="Q250" s="145" t="s">
        <v>611</v>
      </c>
      <c r="R250" s="144" t="s">
        <v>612</v>
      </c>
      <c r="S250" s="136" t="n">
        <v>2927.774</v>
      </c>
      <c r="T250" s="136" t="n">
        <v>2850.967</v>
      </c>
      <c r="U250" s="134" t="n">
        <v>1.5</v>
      </c>
      <c r="V250" s="137" t="n">
        <f aca="false">S250/T250*U250</f>
        <v>1.54041102545207</v>
      </c>
      <c r="Y250" s="145" t="s">
        <v>611</v>
      </c>
      <c r="Z250" s="144" t="s">
        <v>612</v>
      </c>
      <c r="AA250" s="136" t="n">
        <v>1133.944</v>
      </c>
      <c r="AB250" s="136" t="n">
        <v>794.498</v>
      </c>
      <c r="AC250" s="144" t="n">
        <v>0.5</v>
      </c>
      <c r="AD250" s="137" t="n">
        <f aca="false">AA250/AB250*AC250</f>
        <v>0.713622941782106</v>
      </c>
    </row>
    <row r="251" s="144" customFormat="true" ht="15" hidden="false" customHeight="false" outlineLevel="0" collapsed="false">
      <c r="B251" s="144" t="s">
        <v>613</v>
      </c>
      <c r="C251" s="136" t="n">
        <v>261.233</v>
      </c>
      <c r="D251" s="136" t="n">
        <v>183.101</v>
      </c>
      <c r="E251" s="131" t="n">
        <v>0.125</v>
      </c>
      <c r="F251" s="137" t="n">
        <f aca="false">C251/D251*E251</f>
        <v>0.178339413766173</v>
      </c>
      <c r="J251" s="144" t="s">
        <v>613</v>
      </c>
      <c r="K251" s="136" t="n">
        <v>109.757</v>
      </c>
      <c r="L251" s="136" t="n">
        <v>127.14</v>
      </c>
      <c r="M251" s="134" t="n">
        <v>0.05</v>
      </c>
      <c r="N251" s="137" t="n">
        <f aca="false">K251/L251*M251</f>
        <v>0.0431638351423628</v>
      </c>
      <c r="R251" s="144" t="s">
        <v>613</v>
      </c>
      <c r="S251" s="136" t="n">
        <v>2921.356</v>
      </c>
      <c r="T251" s="136" t="n">
        <v>2856.365</v>
      </c>
      <c r="U251" s="134" t="n">
        <v>1.5</v>
      </c>
      <c r="V251" s="137" t="n">
        <f aca="false">S251/T251*U251</f>
        <v>1.53412956677455</v>
      </c>
      <c r="Z251" s="144" t="s">
        <v>613</v>
      </c>
      <c r="AA251" s="136" t="n">
        <v>1195.606</v>
      </c>
      <c r="AB251" s="136" t="n">
        <v>795.337</v>
      </c>
      <c r="AC251" s="144" t="n">
        <v>0.5</v>
      </c>
      <c r="AD251" s="137" t="n">
        <f aca="false">AA251/AB251*AC251</f>
        <v>0.751634841582876</v>
      </c>
    </row>
    <row r="252" s="144" customFormat="true" ht="15" hidden="false" customHeight="false" outlineLevel="0" collapsed="false">
      <c r="B252" s="144" t="s">
        <v>614</v>
      </c>
      <c r="C252" s="136" t="n">
        <v>282.223</v>
      </c>
      <c r="D252" s="136" t="n">
        <v>192.575</v>
      </c>
      <c r="E252" s="131" t="n">
        <v>0.125</v>
      </c>
      <c r="F252" s="137" t="n">
        <f aca="false">C252/D252*E252</f>
        <v>0.183190315461509</v>
      </c>
      <c r="J252" s="144" t="s">
        <v>614</v>
      </c>
      <c r="K252" s="136" t="n">
        <v>108.713</v>
      </c>
      <c r="L252" s="136" t="n">
        <v>133.185</v>
      </c>
      <c r="M252" s="134" t="n">
        <v>0.05</v>
      </c>
      <c r="N252" s="137" t="n">
        <f aca="false">K252/L252*M252</f>
        <v>0.0408127792168788</v>
      </c>
      <c r="R252" s="144" t="s">
        <v>614</v>
      </c>
      <c r="S252" s="136" t="n">
        <v>2928.316</v>
      </c>
      <c r="T252" s="136" t="n">
        <v>2919.63</v>
      </c>
      <c r="U252" s="134" t="n">
        <v>1.5</v>
      </c>
      <c r="V252" s="137" t="n">
        <f aca="false">S252/T252*U252</f>
        <v>1.5044625517617</v>
      </c>
      <c r="Z252" s="144" t="s">
        <v>614</v>
      </c>
      <c r="AA252" s="136" t="n">
        <v>1182.538</v>
      </c>
      <c r="AB252" s="136" t="n">
        <v>785.487</v>
      </c>
      <c r="AC252" s="144" t="n">
        <v>0.5</v>
      </c>
      <c r="AD252" s="137" t="n">
        <f aca="false">AA252/AB252*AC252</f>
        <v>0.752741929529069</v>
      </c>
    </row>
    <row r="253" s="144" customFormat="true" ht="15" hidden="false" customHeight="false" outlineLevel="0" collapsed="false">
      <c r="B253" s="144" t="s">
        <v>615</v>
      </c>
      <c r="C253" s="136" t="n">
        <v>266.239</v>
      </c>
      <c r="D253" s="136" t="n">
        <v>184.621</v>
      </c>
      <c r="E253" s="131" t="n">
        <v>0.125</v>
      </c>
      <c r="F253" s="137" t="n">
        <f aca="false">C253/D253*E253</f>
        <v>0.180260506659589</v>
      </c>
      <c r="J253" s="144" t="s">
        <v>615</v>
      </c>
      <c r="K253" s="136" t="n">
        <v>105.45</v>
      </c>
      <c r="L253" s="136" t="n">
        <v>136.45</v>
      </c>
      <c r="M253" s="134" t="n">
        <v>0.05</v>
      </c>
      <c r="N253" s="137" t="n">
        <f aca="false">K253/L253*M253</f>
        <v>0.0386405276658117</v>
      </c>
      <c r="R253" s="144" t="s">
        <v>615</v>
      </c>
      <c r="S253" s="136" t="n">
        <v>2945.973</v>
      </c>
      <c r="T253" s="136" t="n">
        <v>2928.006</v>
      </c>
      <c r="U253" s="134" t="n">
        <v>1.5</v>
      </c>
      <c r="V253" s="137" t="n">
        <f aca="false">S253/T253*U253</f>
        <v>1.50920438687626</v>
      </c>
      <c r="Z253" s="144" t="s">
        <v>615</v>
      </c>
      <c r="AA253" s="136" t="n">
        <v>1163.416</v>
      </c>
      <c r="AB253" s="136" t="n">
        <v>777.832</v>
      </c>
      <c r="AC253" s="144" t="n">
        <v>0.5</v>
      </c>
      <c r="AD253" s="137" t="n">
        <f aca="false">AA253/AB253*AC253</f>
        <v>0.74785814931759</v>
      </c>
    </row>
    <row r="254" s="144" customFormat="true" ht="15" hidden="false" customHeight="false" outlineLevel="0" collapsed="false">
      <c r="B254" s="144" t="s">
        <v>616</v>
      </c>
      <c r="C254" s="136" t="n">
        <v>271.53</v>
      </c>
      <c r="D254" s="136" t="n">
        <v>175.96</v>
      </c>
      <c r="E254" s="131" t="n">
        <v>0.125</v>
      </c>
      <c r="F254" s="137" t="n">
        <f aca="false">C254/D254*E254</f>
        <v>0.19289185042055</v>
      </c>
      <c r="J254" s="144" t="s">
        <v>616</v>
      </c>
      <c r="K254" s="136" t="n">
        <v>96.902</v>
      </c>
      <c r="L254" s="136" t="n">
        <v>137.338</v>
      </c>
      <c r="M254" s="134" t="n">
        <v>0.05</v>
      </c>
      <c r="N254" s="137" t="n">
        <f aca="false">K254/L254*M254</f>
        <v>0.0352786555796648</v>
      </c>
      <c r="R254" s="144" t="s">
        <v>616</v>
      </c>
      <c r="S254" s="136" t="n">
        <v>2910.818</v>
      </c>
      <c r="T254" s="136" t="n">
        <v>2816.198</v>
      </c>
      <c r="U254" s="134" t="n">
        <v>1.5</v>
      </c>
      <c r="V254" s="137" t="n">
        <f aca="false">S254/T254*U254</f>
        <v>1.55039773481836</v>
      </c>
      <c r="Z254" s="144" t="s">
        <v>616</v>
      </c>
      <c r="AA254" s="136" t="n">
        <v>1147.216</v>
      </c>
      <c r="AB254" s="136" t="n">
        <v>778.375</v>
      </c>
      <c r="AC254" s="144" t="n">
        <v>0.5</v>
      </c>
      <c r="AD254" s="137" t="n">
        <f aca="false">AA254/AB254*AC254</f>
        <v>0.736930142925967</v>
      </c>
    </row>
    <row r="255" s="144" customFormat="true" ht="15" hidden="false" customHeight="false" outlineLevel="0" collapsed="false">
      <c r="B255" s="144" t="s">
        <v>617</v>
      </c>
      <c r="C255" s="136" t="n">
        <v>279.079</v>
      </c>
      <c r="D255" s="136" t="n">
        <v>171.335</v>
      </c>
      <c r="E255" s="131" t="n">
        <v>0.125</v>
      </c>
      <c r="F255" s="137" t="n">
        <f aca="false">C255/D255*E255</f>
        <v>0.203606239238918</v>
      </c>
      <c r="J255" s="144" t="s">
        <v>617</v>
      </c>
      <c r="K255" s="136" t="n">
        <v>85.02</v>
      </c>
      <c r="L255" s="136" t="n">
        <v>132.657</v>
      </c>
      <c r="M255" s="134" t="n">
        <v>0.05</v>
      </c>
      <c r="N255" s="137" t="n">
        <f aca="false">K255/L255*M255</f>
        <v>0.0320450485085597</v>
      </c>
      <c r="R255" s="144" t="s">
        <v>617</v>
      </c>
      <c r="S255" s="136" t="n">
        <v>2853.187</v>
      </c>
      <c r="T255" s="136" t="n">
        <v>2824.855</v>
      </c>
      <c r="U255" s="134" t="n">
        <v>1.5</v>
      </c>
      <c r="V255" s="137" t="n">
        <f aca="false">S255/T255*U255</f>
        <v>1.51504431200893</v>
      </c>
      <c r="Z255" s="144" t="s">
        <v>617</v>
      </c>
      <c r="AA255" s="136" t="n">
        <v>1197.536</v>
      </c>
      <c r="AB255" s="136" t="n">
        <v>807.042</v>
      </c>
      <c r="AC255" s="144" t="n">
        <v>0.5</v>
      </c>
      <c r="AD255" s="137" t="n">
        <f aca="false">AA255/AB255*AC255</f>
        <v>0.741929168494329</v>
      </c>
    </row>
    <row r="256" s="144" customFormat="true" ht="15" hidden="false" customHeight="false" outlineLevel="0" collapsed="false">
      <c r="B256" s="144" t="s">
        <v>618</v>
      </c>
      <c r="C256" s="136" t="n">
        <v>232.438</v>
      </c>
      <c r="D256" s="136" t="n">
        <v>150.925</v>
      </c>
      <c r="E256" s="131" t="n">
        <v>0.125</v>
      </c>
      <c r="F256" s="137" t="n">
        <f aca="false">C256/D256*E256</f>
        <v>0.19251118105019</v>
      </c>
      <c r="J256" s="144" t="s">
        <v>618</v>
      </c>
      <c r="K256" s="136" t="n">
        <v>101.133</v>
      </c>
      <c r="L256" s="136" t="n">
        <v>119.292</v>
      </c>
      <c r="M256" s="134" t="n">
        <v>0.05</v>
      </c>
      <c r="N256" s="137" t="n">
        <f aca="false">K256/L256*M256</f>
        <v>0.0423888441806659</v>
      </c>
      <c r="R256" s="144" t="s">
        <v>618</v>
      </c>
      <c r="S256" s="136" t="n">
        <v>2796.429</v>
      </c>
      <c r="T256" s="136" t="n">
        <v>2675.323</v>
      </c>
      <c r="U256" s="134" t="n">
        <v>1.5</v>
      </c>
      <c r="V256" s="137" t="n">
        <f aca="false">S256/T256*U256</f>
        <v>1.56790170756952</v>
      </c>
      <c r="Z256" s="144" t="s">
        <v>618</v>
      </c>
      <c r="AA256" s="136" t="n">
        <v>1049.588</v>
      </c>
      <c r="AB256" s="136" t="n">
        <v>724.716</v>
      </c>
      <c r="AC256" s="144" t="n">
        <v>0.5</v>
      </c>
      <c r="AD256" s="137" t="n">
        <f aca="false">AA256/AB256*AC256</f>
        <v>0.724137455223839</v>
      </c>
    </row>
    <row r="257" s="144" customFormat="true" ht="15" hidden="false" customHeight="false" outlineLevel="0" collapsed="false">
      <c r="B257" s="144" t="s">
        <v>619</v>
      </c>
      <c r="C257" s="136" t="n">
        <v>242.621</v>
      </c>
      <c r="D257" s="136" t="n">
        <v>155.519</v>
      </c>
      <c r="E257" s="131" t="n">
        <v>0.125</v>
      </c>
      <c r="F257" s="137" t="n">
        <f aca="false">C257/D257*E257</f>
        <v>0.195009130717147</v>
      </c>
      <c r="J257" s="144" t="s">
        <v>619</v>
      </c>
      <c r="K257" s="136" t="n">
        <v>87.372</v>
      </c>
      <c r="L257" s="136" t="n">
        <v>122.601</v>
      </c>
      <c r="M257" s="134" t="n">
        <v>0.05</v>
      </c>
      <c r="N257" s="137" t="n">
        <f aca="false">K257/L257*M257</f>
        <v>0.0356326620500648</v>
      </c>
      <c r="R257" s="144" t="s">
        <v>619</v>
      </c>
      <c r="S257" s="136" t="n">
        <v>2822.664</v>
      </c>
      <c r="T257" s="136" t="n">
        <v>2839.562</v>
      </c>
      <c r="U257" s="134" t="n">
        <v>1.5</v>
      </c>
      <c r="V257" s="137" t="n">
        <f aca="false">S257/T257*U257</f>
        <v>1.49107362332641</v>
      </c>
      <c r="Z257" s="144" t="s">
        <v>619</v>
      </c>
      <c r="AA257" s="136" t="n">
        <v>1027.047</v>
      </c>
      <c r="AB257" s="136" t="n">
        <v>721.065</v>
      </c>
      <c r="AC257" s="144" t="n">
        <v>0.5</v>
      </c>
      <c r="AD257" s="137" t="n">
        <f aca="false">AA257/AB257*AC257</f>
        <v>0.712173659794887</v>
      </c>
    </row>
    <row r="258" s="144" customFormat="true" ht="15" hidden="false" customHeight="false" outlineLevel="0" collapsed="false">
      <c r="B258" s="144" t="s">
        <v>620</v>
      </c>
      <c r="C258" s="136" t="n">
        <v>251.676</v>
      </c>
      <c r="D258" s="136" t="n">
        <v>152.501</v>
      </c>
      <c r="E258" s="131" t="n">
        <v>0.125</v>
      </c>
      <c r="F258" s="137" t="n">
        <f aca="false">C258/D258*E258</f>
        <v>0.206290450554423</v>
      </c>
      <c r="J258" s="144" t="s">
        <v>620</v>
      </c>
      <c r="K258" s="136" t="n">
        <v>89.372</v>
      </c>
      <c r="L258" s="136" t="n">
        <v>124.749</v>
      </c>
      <c r="M258" s="134" t="n">
        <v>0.05</v>
      </c>
      <c r="N258" s="137" t="n">
        <f aca="false">K258/L258*M258</f>
        <v>0.0358207280218679</v>
      </c>
      <c r="R258" s="144" t="s">
        <v>620</v>
      </c>
      <c r="S258" s="136" t="n">
        <v>2705.908</v>
      </c>
      <c r="T258" s="136" t="n">
        <v>2658.568</v>
      </c>
      <c r="U258" s="134" t="n">
        <v>1.5</v>
      </c>
      <c r="V258" s="137" t="n">
        <f aca="false">S258/T258*U258</f>
        <v>1.52670986786872</v>
      </c>
      <c r="Z258" s="144" t="s">
        <v>620</v>
      </c>
      <c r="AA258" s="136" t="n">
        <v>1037.477</v>
      </c>
      <c r="AB258" s="136" t="n">
        <v>686.864</v>
      </c>
      <c r="AC258" s="144" t="n">
        <v>0.5</v>
      </c>
      <c r="AD258" s="137" t="n">
        <f aca="false">AA258/AB258*AC258</f>
        <v>0.755227381257425</v>
      </c>
    </row>
    <row r="259" s="144" customFormat="true" ht="15" hidden="false" customHeight="false" outlineLevel="0" collapsed="false">
      <c r="B259" s="144" t="s">
        <v>621</v>
      </c>
      <c r="C259" s="136" t="n">
        <v>265.545</v>
      </c>
      <c r="D259" s="136" t="n">
        <v>175.583</v>
      </c>
      <c r="E259" s="131" t="n">
        <v>0.125</v>
      </c>
      <c r="F259" s="137" t="n">
        <f aca="false">C259/D259*E259</f>
        <v>0.189045209388153</v>
      </c>
      <c r="J259" s="144" t="s">
        <v>621</v>
      </c>
      <c r="K259" s="136" t="n">
        <v>104.052</v>
      </c>
      <c r="L259" s="136" t="n">
        <v>113.942</v>
      </c>
      <c r="M259" s="134" t="n">
        <v>0.05</v>
      </c>
      <c r="N259" s="137" t="n">
        <f aca="false">K259/L259*M259</f>
        <v>0.0456600726685507</v>
      </c>
      <c r="R259" s="144" t="s">
        <v>621</v>
      </c>
      <c r="S259" s="136" t="n">
        <v>2780.481</v>
      </c>
      <c r="T259" s="136" t="n">
        <v>2748.235</v>
      </c>
      <c r="U259" s="134" t="n">
        <v>1.5</v>
      </c>
      <c r="V259" s="137" t="n">
        <f aca="false">S259/T259*U259</f>
        <v>1.51760002328767</v>
      </c>
      <c r="Z259" s="144" t="s">
        <v>621</v>
      </c>
      <c r="AA259" s="136" t="n">
        <v>1043.914</v>
      </c>
      <c r="AB259" s="136" t="n">
        <v>735.05</v>
      </c>
      <c r="AC259" s="144" t="n">
        <v>0.5</v>
      </c>
      <c r="AD259" s="137" t="n">
        <f aca="false">AA259/AB259*AC259</f>
        <v>0.710097272294402</v>
      </c>
    </row>
    <row r="260" s="144" customFormat="true" ht="15" hidden="false" customHeight="false" outlineLevel="0" collapsed="false">
      <c r="B260" s="144" t="s">
        <v>622</v>
      </c>
      <c r="C260" s="136" t="n">
        <v>243.403</v>
      </c>
      <c r="D260" s="136" t="n">
        <v>152.972</v>
      </c>
      <c r="E260" s="131" t="n">
        <v>0.125</v>
      </c>
      <c r="F260" s="137" t="n">
        <f aca="false">C260/D260*E260</f>
        <v>0.198895059226525</v>
      </c>
      <c r="J260" s="144" t="s">
        <v>622</v>
      </c>
      <c r="K260" s="136" t="n">
        <v>73.257</v>
      </c>
      <c r="L260" s="136" t="n">
        <v>119.958</v>
      </c>
      <c r="M260" s="134" t="n">
        <v>0.05</v>
      </c>
      <c r="N260" s="137" t="n">
        <f aca="false">K260/L260*M260</f>
        <v>0.0305344370529685</v>
      </c>
      <c r="R260" s="144" t="s">
        <v>622</v>
      </c>
      <c r="S260" s="136" t="n">
        <v>2598.062</v>
      </c>
      <c r="T260" s="136" t="n">
        <v>2617.747</v>
      </c>
      <c r="U260" s="134" t="n">
        <v>1.5</v>
      </c>
      <c r="V260" s="137" t="n">
        <f aca="false">S260/T260*U260</f>
        <v>1.48872026211853</v>
      </c>
      <c r="Z260" s="144" t="s">
        <v>622</v>
      </c>
      <c r="AA260" s="136" t="n">
        <v>1012.432</v>
      </c>
      <c r="AB260" s="136" t="n">
        <v>669.173</v>
      </c>
      <c r="AC260" s="144" t="n">
        <v>0.5</v>
      </c>
      <c r="AD260" s="137" t="n">
        <f aca="false">AA260/AB260*AC260</f>
        <v>0.756480013389661</v>
      </c>
    </row>
    <row r="261" s="144" customFormat="true" ht="15" hidden="false" customHeight="false" outlineLevel="0" collapsed="false">
      <c r="B261" s="144" t="s">
        <v>623</v>
      </c>
      <c r="C261" s="136" t="n">
        <v>263.656</v>
      </c>
      <c r="D261" s="136" t="n">
        <v>158.307</v>
      </c>
      <c r="E261" s="131" t="n">
        <v>0.125</v>
      </c>
      <c r="F261" s="137" t="n">
        <f aca="false">C261/D261*E261</f>
        <v>0.208184097986823</v>
      </c>
      <c r="J261" s="144" t="s">
        <v>623</v>
      </c>
      <c r="K261" s="136" t="n">
        <v>91.034</v>
      </c>
      <c r="L261" s="136" t="n">
        <v>121.599</v>
      </c>
      <c r="M261" s="134" t="n">
        <v>0.05</v>
      </c>
      <c r="N261" s="137" t="n">
        <f aca="false">K261/L261*M261</f>
        <v>0.0374320512504215</v>
      </c>
      <c r="R261" s="144" t="s">
        <v>623</v>
      </c>
      <c r="S261" s="136" t="n">
        <v>2636.626</v>
      </c>
      <c r="T261" s="136" t="n">
        <v>2613.955</v>
      </c>
      <c r="U261" s="134" t="n">
        <v>1.5</v>
      </c>
      <c r="V261" s="137" t="n">
        <f aca="false">S261/T261*U261</f>
        <v>1.51300959656918</v>
      </c>
      <c r="Z261" s="144" t="s">
        <v>623</v>
      </c>
      <c r="AA261" s="136" t="n">
        <v>1052.518</v>
      </c>
      <c r="AB261" s="136" t="n">
        <v>717.544</v>
      </c>
      <c r="AC261" s="144" t="n">
        <v>0.5</v>
      </c>
      <c r="AD261" s="137" t="n">
        <f aca="false">AA261/AB261*AC261</f>
        <v>0.733417044808402</v>
      </c>
    </row>
    <row r="262" customFormat="false" ht="15" hidden="false" customHeight="false" outlineLevel="0" collapsed="false">
      <c r="B262" s="135" t="s">
        <v>571</v>
      </c>
      <c r="C262" s="134" t="n">
        <f aca="false">AVERAGE(C228:C261)</f>
        <v>309.431676470588</v>
      </c>
      <c r="D262" s="134" t="n">
        <f aca="false">AVERAGE(D228:D261)</f>
        <v>205.381970588235</v>
      </c>
      <c r="F262" s="137" t="n">
        <f aca="false">AVERAGE(F228:F261)</f>
        <v>0.1890727089796</v>
      </c>
      <c r="G262" s="134"/>
      <c r="H262" s="134"/>
      <c r="I262" s="134"/>
      <c r="J262" s="135" t="s">
        <v>571</v>
      </c>
      <c r="K262" s="134" t="n">
        <f aca="false">AVERAGE(K228:K261)</f>
        <v>117.597441176471</v>
      </c>
      <c r="L262" s="134" t="n">
        <f aca="false">AVERAGE(L228:L261)</f>
        <v>156.093264705882</v>
      </c>
      <c r="N262" s="137" t="n">
        <f aca="false">AVERAGE(N228:N261)</f>
        <v>0.0376576665253233</v>
      </c>
      <c r="O262" s="134"/>
      <c r="P262" s="134"/>
      <c r="Q262" s="134"/>
      <c r="R262" s="135" t="s">
        <v>571</v>
      </c>
      <c r="S262" s="134" t="n">
        <f aca="false">AVERAGE(S228:S261)</f>
        <v>3315.05864705882</v>
      </c>
      <c r="T262" s="134" t="n">
        <f aca="false">AVERAGE(T228:T261)</f>
        <v>3267.16985294118</v>
      </c>
      <c r="V262" s="137" t="n">
        <f aca="false">AVERAGE(V228:V261)</f>
        <v>1.5218378328031</v>
      </c>
      <c r="W262" s="134"/>
      <c r="X262" s="134"/>
      <c r="Y262" s="134"/>
      <c r="Z262" s="135" t="s">
        <v>571</v>
      </c>
      <c r="AA262" s="134" t="n">
        <f aca="false">AVERAGE(AA228:AA261)</f>
        <v>1300.13823529412</v>
      </c>
      <c r="AB262" s="134" t="n">
        <f aca="false">AVERAGE(AB228:AB261)</f>
        <v>905.864647058824</v>
      </c>
      <c r="AD262" s="137" t="n">
        <f aca="false">AVERAGE(AD228:AD261)</f>
        <v>0.720040537320743</v>
      </c>
    </row>
    <row r="263" customFormat="false" ht="15" hidden="false" customHeight="false" outlineLevel="0" collapsed="false">
      <c r="B263" s="135" t="s">
        <v>572</v>
      </c>
      <c r="C263" s="134" t="n">
        <f aca="false">_xlfn.STDEV.P(C228:C261)</f>
        <v>49.3254979121109</v>
      </c>
      <c r="D263" s="134" t="n">
        <f aca="false">_xlfn.STDEV.P(D228:D261)</f>
        <v>36.5013164415985</v>
      </c>
      <c r="F263" s="137" t="n">
        <f aca="false">_xlfn.STDEV.P(F228:F261)</f>
        <v>0.00788838817176126</v>
      </c>
      <c r="G263" s="134"/>
      <c r="H263" s="134"/>
      <c r="I263" s="134"/>
      <c r="J263" s="135" t="s">
        <v>572</v>
      </c>
      <c r="K263" s="134" t="n">
        <f aca="false">_xlfn.STDEV.P(K228:K261)</f>
        <v>24.5735403231045</v>
      </c>
      <c r="L263" s="134" t="n">
        <f aca="false">_xlfn.STDEV.P(L228:L261)</f>
        <v>28.9159177650415</v>
      </c>
      <c r="N263" s="137" t="n">
        <f aca="false">_xlfn.STDEV.P(N228:N261)</f>
        <v>0.00334363140024686</v>
      </c>
      <c r="O263" s="134"/>
      <c r="P263" s="134"/>
      <c r="Q263" s="134"/>
      <c r="R263" s="135" t="s">
        <v>572</v>
      </c>
      <c r="S263" s="134" t="n">
        <f aca="false">_xlfn.STDEV.P(S228:S261)</f>
        <v>472.342757846632</v>
      </c>
      <c r="T263" s="134" t="n">
        <f aca="false">_xlfn.STDEV.P(T228:T261)</f>
        <v>459.593104931204</v>
      </c>
      <c r="V263" s="137" t="n">
        <f aca="false">_xlfn.STDEV.P(V228:V261)</f>
        <v>0.0221260559780899</v>
      </c>
      <c r="W263" s="134"/>
      <c r="X263" s="134"/>
      <c r="Y263" s="134"/>
      <c r="Z263" s="135" t="s">
        <v>572</v>
      </c>
      <c r="AA263" s="134" t="n">
        <f aca="false">_xlfn.STDEV.P(AA228:AA261)</f>
        <v>193.971933387138</v>
      </c>
      <c r="AB263" s="134" t="n">
        <f aca="false">_xlfn.STDEV.P(AB228:AB261)</f>
        <v>153.016101227728</v>
      </c>
      <c r="AD263" s="137" t="n">
        <f aca="false">_xlfn.STDEV.P(AD228:AD261)</f>
        <v>0.0212081876010861</v>
      </c>
    </row>
    <row r="264" s="134" customFormat="true" ht="15" hidden="false" customHeight="false" outlineLevel="0" collapsed="false">
      <c r="A264" s="131"/>
      <c r="B264" s="134" t="s">
        <v>573</v>
      </c>
      <c r="C264" s="134" t="n">
        <f aca="false">100*_xlfn.STDEV.P(C228:C261)/AVERAGE(C228:C261)</f>
        <v>15.9406750061025</v>
      </c>
      <c r="D264" s="134" t="n">
        <f aca="false">100*_xlfn.STDEV.P(D228:D261)/AVERAGE(D228:D261)</f>
        <v>17.7724054049413</v>
      </c>
      <c r="F264" s="134" t="n">
        <f aca="false">100*_xlfn.STDEV.P(F228:F261)/AVERAGE(F228:F261)</f>
        <v>4.17214531612405</v>
      </c>
      <c r="J264" s="134" t="s">
        <v>573</v>
      </c>
      <c r="K264" s="134" t="n">
        <f aca="false">100*_xlfn.STDEV.P(K228:K261)/AVERAGE(K228:K261)</f>
        <v>20.8963222985682</v>
      </c>
      <c r="L264" s="134" t="n">
        <f aca="false">100*_xlfn.STDEV.P(L228:L261)/AVERAGE(L228:L261)</f>
        <v>18.5247696750569</v>
      </c>
      <c r="N264" s="134" t="n">
        <f aca="false">100*_xlfn.STDEV.P(N228:N261)/AVERAGE(N228:N261)</f>
        <v>8.87901909163276</v>
      </c>
      <c r="R264" s="134" t="s">
        <v>573</v>
      </c>
      <c r="S264" s="134" t="n">
        <f aca="false">100*_xlfn.STDEV.P(S228:S261)/AVERAGE(S228:S261)</f>
        <v>14.2483982377115</v>
      </c>
      <c r="T264" s="134" t="n">
        <f aca="false">100*_xlfn.STDEV.P(T228:T261)/AVERAGE(T228:T261)</f>
        <v>14.0670098469924</v>
      </c>
      <c r="V264" s="134" t="n">
        <f aca="false">100*_xlfn.STDEV.P(V228:V261)/AVERAGE(V228:V261)</f>
        <v>1.45390366182023</v>
      </c>
      <c r="Z264" s="134" t="s">
        <v>573</v>
      </c>
      <c r="AA264" s="134" t="n">
        <f aca="false">100*_xlfn.STDEV.P(AA228:AA261)/AVERAGE(AA228:AA261)</f>
        <v>14.9193315081037</v>
      </c>
      <c r="AB264" s="134" t="n">
        <f aca="false">100*_xlfn.STDEV.P(AB228:AB261)/AVERAGE(AB228:AB261)</f>
        <v>16.8917179541716</v>
      </c>
      <c r="AD264" s="134" t="n">
        <f aca="false">100*_xlfn.STDEV.P(AD228:AD261)/AVERAGE(AD228:AD261)</f>
        <v>2.94541577895063</v>
      </c>
    </row>
    <row r="267" customFormat="false" ht="15" hidden="false" customHeight="false" outlineLevel="0" collapsed="false">
      <c r="C267" s="132" t="s">
        <v>624</v>
      </c>
      <c r="D267" s="131" t="s">
        <v>572</v>
      </c>
      <c r="K267" s="132" t="s">
        <v>625</v>
      </c>
      <c r="L267" s="131" t="s">
        <v>572</v>
      </c>
      <c r="S267" s="132" t="s">
        <v>626</v>
      </c>
      <c r="T267" s="131" t="s">
        <v>572</v>
      </c>
      <c r="AA267" s="132" t="s">
        <v>627</v>
      </c>
      <c r="AB267" s="131" t="s">
        <v>572</v>
      </c>
    </row>
    <row r="268" customFormat="false" ht="15" hidden="false" customHeight="false" outlineLevel="0" collapsed="false">
      <c r="B268" s="131" t="s">
        <v>628</v>
      </c>
      <c r="C268" s="137" t="n">
        <v>0.192892683849443</v>
      </c>
      <c r="D268" s="137" t="n">
        <v>0.00577170750005117</v>
      </c>
      <c r="J268" s="131" t="s">
        <v>628</v>
      </c>
      <c r="K268" s="137" t="n">
        <v>0.0343552713253273</v>
      </c>
      <c r="L268" s="137" t="n">
        <v>0.00265142187118274</v>
      </c>
      <c r="R268" s="131" t="s">
        <v>628</v>
      </c>
      <c r="S268" s="137" t="n">
        <v>1.37594925274707</v>
      </c>
      <c r="T268" s="137" t="n">
        <v>0.0264930838145887</v>
      </c>
      <c r="Z268" s="131" t="s">
        <v>628</v>
      </c>
      <c r="AA268" s="137" t="n">
        <v>0.672672889503706</v>
      </c>
      <c r="AB268" s="137" t="n">
        <v>0.0226445963002779</v>
      </c>
    </row>
    <row r="269" customFormat="false" ht="15" hidden="false" customHeight="false" outlineLevel="0" collapsed="false">
      <c r="B269" s="131" t="s">
        <v>629</v>
      </c>
      <c r="C269" s="137" t="n">
        <v>0.173060147354988</v>
      </c>
      <c r="D269" s="137" t="n">
        <v>0.00522769139646398</v>
      </c>
      <c r="J269" s="131" t="s">
        <v>629</v>
      </c>
      <c r="K269" s="137" t="n">
        <v>0.0401784761304649</v>
      </c>
      <c r="L269" s="137" t="n">
        <v>0.00251414628719065</v>
      </c>
      <c r="R269" s="131" t="s">
        <v>629</v>
      </c>
      <c r="S269" s="137" t="n">
        <v>1.33319173884029</v>
      </c>
      <c r="T269" s="137" t="n">
        <v>0.038273072116436</v>
      </c>
      <c r="Z269" s="131" t="s">
        <v>629</v>
      </c>
      <c r="AA269" s="137" t="n">
        <v>0.623976027565789</v>
      </c>
      <c r="AB269" s="137" t="n">
        <v>0.0203225192791186</v>
      </c>
    </row>
    <row r="270" customFormat="false" ht="15" hidden="false" customHeight="false" outlineLevel="0" collapsed="false">
      <c r="B270" s="131" t="s">
        <v>630</v>
      </c>
      <c r="C270" s="137" t="n">
        <v>0.115774878623464</v>
      </c>
      <c r="D270" s="137" t="n">
        <v>0.00456319653741155</v>
      </c>
      <c r="J270" s="131" t="s">
        <v>630</v>
      </c>
      <c r="K270" s="137" t="n">
        <v>0.0205780265611864</v>
      </c>
      <c r="L270" s="137" t="n">
        <v>0.00199837596089291</v>
      </c>
      <c r="R270" s="131" t="s">
        <v>630</v>
      </c>
      <c r="S270" s="137" t="n">
        <v>0.864103316525324</v>
      </c>
      <c r="T270" s="137" t="n">
        <v>0.0225756575310347</v>
      </c>
      <c r="Z270" s="131" t="s">
        <v>630</v>
      </c>
      <c r="AA270" s="137" t="n">
        <v>0.399876033181634</v>
      </c>
      <c r="AB270" s="137" t="n">
        <v>0.0138373449136658</v>
      </c>
    </row>
    <row r="271" customFormat="false" ht="15" hidden="false" customHeight="false" outlineLevel="0" collapsed="false">
      <c r="B271" s="131" t="s">
        <v>631</v>
      </c>
      <c r="C271" s="137" t="n">
        <v>0.222109578163094</v>
      </c>
      <c r="D271" s="137" t="n">
        <v>0.0085958503787654</v>
      </c>
      <c r="J271" s="131" t="s">
        <v>631</v>
      </c>
      <c r="K271" s="137" t="n">
        <v>0.0464906552991218</v>
      </c>
      <c r="L271" s="137" t="n">
        <v>0.00423107348894498</v>
      </c>
      <c r="R271" s="131" t="s">
        <v>631</v>
      </c>
      <c r="S271" s="137" t="n">
        <v>2.13514701491754</v>
      </c>
      <c r="T271" s="137" t="n">
        <v>0.0498810174746217</v>
      </c>
      <c r="Z271" s="131" t="s">
        <v>631</v>
      </c>
      <c r="AA271" s="137" t="n">
        <v>0.97541848993383</v>
      </c>
      <c r="AB271" s="137" t="n">
        <v>0.0250454649960286</v>
      </c>
    </row>
    <row r="272" customFormat="false" ht="15" hidden="false" customHeight="false" outlineLevel="0" collapsed="false">
      <c r="B272" s="131" t="s">
        <v>632</v>
      </c>
      <c r="C272" s="137" t="n">
        <v>0.1890727089796</v>
      </c>
      <c r="D272" s="137" t="n">
        <v>0.00788838817176126</v>
      </c>
      <c r="J272" s="131" t="s">
        <v>632</v>
      </c>
      <c r="K272" s="137" t="n">
        <v>0.0376576665253233</v>
      </c>
      <c r="L272" s="137" t="n">
        <v>0.00334363140024686</v>
      </c>
      <c r="R272" s="131" t="s">
        <v>632</v>
      </c>
      <c r="S272" s="137" t="n">
        <v>1.5218378328031</v>
      </c>
      <c r="T272" s="137" t="n">
        <v>0.0221260559780899</v>
      </c>
      <c r="Z272" s="131" t="s">
        <v>632</v>
      </c>
      <c r="AA272" s="137" t="n">
        <v>0.720040537320743</v>
      </c>
      <c r="AB272" s="137" t="n">
        <v>0.0212081876010861</v>
      </c>
    </row>
    <row r="273" customFormat="false" ht="15" hidden="false" customHeight="false" outlineLevel="0" collapsed="false">
      <c r="B273" s="131" t="s">
        <v>633</v>
      </c>
      <c r="C273" s="137" t="n">
        <f aca="false">AVERAGE(C268:C271)</f>
        <v>0.175959321997747</v>
      </c>
      <c r="J273" s="131" t="s">
        <v>633</v>
      </c>
      <c r="K273" s="137" t="n">
        <f aca="false">AVERAGE(K268:K271)</f>
        <v>0.0354006073290251</v>
      </c>
      <c r="R273" s="131" t="s">
        <v>633</v>
      </c>
      <c r="S273" s="137" t="n">
        <f aca="false">AVERAGE(S268:S271)</f>
        <v>1.42709783075756</v>
      </c>
      <c r="Z273" s="131" t="s">
        <v>633</v>
      </c>
      <c r="AA273" s="137" t="n">
        <f aca="false">AVERAGE(AA268:AA271)</f>
        <v>0.66798586004624</v>
      </c>
    </row>
    <row r="274" customFormat="false" ht="15" hidden="false" customHeight="false" outlineLevel="0" collapsed="false">
      <c r="B274" s="132" t="s">
        <v>498</v>
      </c>
      <c r="C274" s="137" t="n">
        <v>0.176592747309716</v>
      </c>
      <c r="D274" s="137" t="n">
        <v>0.00612763211500897</v>
      </c>
      <c r="J274" s="132" t="s">
        <v>498</v>
      </c>
      <c r="K274" s="137" t="n">
        <v>0.0334560669936507</v>
      </c>
      <c r="L274" s="137" t="n">
        <v>0.00280405772696646</v>
      </c>
      <c r="R274" s="132" t="s">
        <v>498</v>
      </c>
      <c r="S274" s="137" t="n">
        <v>1.50347324058742</v>
      </c>
      <c r="T274" s="137" t="n">
        <v>0.0292891250068615</v>
      </c>
      <c r="Z274" s="132" t="s">
        <v>498</v>
      </c>
      <c r="AA274" s="137" t="n">
        <v>0.686463343767513</v>
      </c>
      <c r="AB274" s="137" t="n">
        <v>0.0239138840164041</v>
      </c>
    </row>
    <row r="275" customFormat="false" ht="15" hidden="false" customHeight="false" outlineLevel="0" collapsed="false">
      <c r="B275" s="132" t="s">
        <v>499</v>
      </c>
      <c r="C275" s="137" t="n">
        <v>0.17800028927046</v>
      </c>
      <c r="D275" s="137" t="n">
        <v>0.00874197128584143</v>
      </c>
      <c r="J275" s="132" t="s">
        <v>499</v>
      </c>
      <c r="K275" s="137" t="n">
        <v>0.0330896731674966</v>
      </c>
      <c r="L275" s="137" t="n">
        <v>0.00280161968367032</v>
      </c>
      <c r="R275" s="132" t="s">
        <v>499</v>
      </c>
      <c r="S275" s="137" t="n">
        <v>1.42579912033989</v>
      </c>
      <c r="T275" s="137" t="n">
        <v>0.0533220712116348</v>
      </c>
      <c r="Z275" s="132" t="s">
        <v>499</v>
      </c>
      <c r="AA275" s="137" t="n">
        <v>0.69311198722345</v>
      </c>
      <c r="AB275" s="137" t="n">
        <v>0.0325812072249542</v>
      </c>
    </row>
    <row r="291" customFormat="false" ht="15" hidden="false" customHeight="false" outlineLevel="0" collapsed="false">
      <c r="B291" s="132" t="s">
        <v>634</v>
      </c>
      <c r="J291" s="132" t="s">
        <v>634</v>
      </c>
      <c r="R291" s="132" t="s">
        <v>634</v>
      </c>
      <c r="Z291" s="132" t="s">
        <v>634</v>
      </c>
    </row>
    <row r="293" s="146" customFormat="true" ht="15" hidden="false" customHeight="false" outlineLevel="0" collapsed="false">
      <c r="B293" s="147"/>
      <c r="C293" s="148" t="s">
        <v>58</v>
      </c>
      <c r="D293" s="148" t="s">
        <v>563</v>
      </c>
      <c r="E293" s="148" t="s">
        <v>563</v>
      </c>
      <c r="F293" s="148" t="s">
        <v>58</v>
      </c>
      <c r="J293" s="149"/>
      <c r="K293" s="148" t="s">
        <v>60</v>
      </c>
      <c r="L293" s="148" t="s">
        <v>566</v>
      </c>
      <c r="M293" s="148" t="s">
        <v>566</v>
      </c>
      <c r="N293" s="148" t="s">
        <v>60</v>
      </c>
      <c r="R293" s="149"/>
      <c r="S293" s="148" t="s">
        <v>61</v>
      </c>
      <c r="T293" s="148" t="s">
        <v>567</v>
      </c>
      <c r="U293" s="148" t="s">
        <v>567</v>
      </c>
      <c r="V293" s="148" t="s">
        <v>61</v>
      </c>
      <c r="Z293" s="149"/>
      <c r="AA293" s="148" t="s">
        <v>63</v>
      </c>
      <c r="AB293" s="148" t="s">
        <v>568</v>
      </c>
      <c r="AC293" s="148" t="s">
        <v>568</v>
      </c>
      <c r="AD293" s="148" t="s">
        <v>63</v>
      </c>
    </row>
    <row r="294" s="146" customFormat="true" ht="15" hidden="false" customHeight="false" outlineLevel="0" collapsed="false">
      <c r="B294" s="147" t="s">
        <v>158</v>
      </c>
      <c r="C294" s="147" t="s">
        <v>569</v>
      </c>
      <c r="D294" s="148" t="s">
        <v>569</v>
      </c>
      <c r="E294" s="148" t="s">
        <v>570</v>
      </c>
      <c r="F294" s="148" t="s">
        <v>570</v>
      </c>
      <c r="J294" s="147" t="s">
        <v>158</v>
      </c>
      <c r="K294" s="148" t="s">
        <v>569</v>
      </c>
      <c r="L294" s="148" t="s">
        <v>569</v>
      </c>
      <c r="M294" s="148" t="s">
        <v>570</v>
      </c>
      <c r="N294" s="148" t="s">
        <v>570</v>
      </c>
      <c r="R294" s="147" t="s">
        <v>158</v>
      </c>
      <c r="S294" s="147" t="s">
        <v>569</v>
      </c>
      <c r="T294" s="147" t="s">
        <v>569</v>
      </c>
      <c r="U294" s="148" t="s">
        <v>570</v>
      </c>
      <c r="V294" s="148" t="s">
        <v>570</v>
      </c>
      <c r="Z294" s="147" t="s">
        <v>158</v>
      </c>
      <c r="AA294" s="147" t="s">
        <v>569</v>
      </c>
      <c r="AB294" s="147" t="s">
        <v>569</v>
      </c>
      <c r="AC294" s="148" t="s">
        <v>570</v>
      </c>
      <c r="AD294" s="148" t="s">
        <v>570</v>
      </c>
    </row>
    <row r="295" s="146" customFormat="true" ht="15" hidden="false" customHeight="false" outlineLevel="0" collapsed="false">
      <c r="A295" s="146" t="n">
        <v>1</v>
      </c>
      <c r="B295" s="147" t="s">
        <v>314</v>
      </c>
      <c r="C295" s="150" t="n">
        <v>115.638</v>
      </c>
      <c r="D295" s="150" t="n">
        <v>215.874</v>
      </c>
      <c r="E295" s="146" t="n">
        <v>0.125</v>
      </c>
      <c r="F295" s="151" t="n">
        <f aca="false">C295/D295*E295</f>
        <v>0.0669591984213013</v>
      </c>
      <c r="J295" s="147" t="s">
        <v>314</v>
      </c>
      <c r="K295" s="150" t="n">
        <v>56.881</v>
      </c>
      <c r="L295" s="150" t="n">
        <v>165.6</v>
      </c>
      <c r="M295" s="148" t="n">
        <v>0.05</v>
      </c>
      <c r="N295" s="151" t="n">
        <f aca="false">K295/L295*M295</f>
        <v>0.0171742149758454</v>
      </c>
      <c r="O295" s="151"/>
      <c r="P295" s="151"/>
      <c r="R295" s="147" t="s">
        <v>314</v>
      </c>
      <c r="S295" s="150" t="n">
        <v>1068.193</v>
      </c>
      <c r="T295" s="150" t="n">
        <v>3151.198</v>
      </c>
      <c r="U295" s="148" t="n">
        <v>1.5</v>
      </c>
      <c r="V295" s="151" t="n">
        <f aca="false">S295/T295*U295</f>
        <v>0.508469953332034</v>
      </c>
      <c r="W295" s="151"/>
      <c r="Z295" s="147" t="s">
        <v>314</v>
      </c>
      <c r="AA295" s="150" t="n">
        <v>425.813</v>
      </c>
      <c r="AB295" s="150" t="n">
        <v>948.54</v>
      </c>
      <c r="AC295" s="148" t="n">
        <v>0.5</v>
      </c>
      <c r="AD295" s="151" t="n">
        <f aca="false">AA295/AB295*AC295</f>
        <v>0.224457060324288</v>
      </c>
    </row>
    <row r="296" s="146" customFormat="true" ht="15" hidden="false" customHeight="false" outlineLevel="0" collapsed="false">
      <c r="A296" s="146" t="n">
        <v>2</v>
      </c>
      <c r="B296" s="147" t="s">
        <v>315</v>
      </c>
      <c r="C296" s="150" t="n">
        <v>124.468</v>
      </c>
      <c r="D296" s="150" t="n">
        <v>222.832</v>
      </c>
      <c r="E296" s="146" t="n">
        <v>0.125</v>
      </c>
      <c r="F296" s="151" t="n">
        <f aca="false">C296/D296*E296</f>
        <v>0.0698216593666978</v>
      </c>
      <c r="J296" s="147" t="s">
        <v>315</v>
      </c>
      <c r="K296" s="150" t="n">
        <v>34.731</v>
      </c>
      <c r="L296" s="150" t="n">
        <v>162.841</v>
      </c>
      <c r="M296" s="148" t="n">
        <v>0.05</v>
      </c>
      <c r="N296" s="151" t="n">
        <f aca="false">K296/L296*M296</f>
        <v>0.0106640833696673</v>
      </c>
      <c r="O296" s="151"/>
      <c r="P296" s="151"/>
      <c r="R296" s="147" t="s">
        <v>315</v>
      </c>
      <c r="S296" s="150" t="n">
        <v>1106.835</v>
      </c>
      <c r="T296" s="150" t="n">
        <v>3290.126</v>
      </c>
      <c r="U296" s="148" t="n">
        <v>1.5</v>
      </c>
      <c r="V296" s="151" t="n">
        <f aca="false">S296/T296*U296</f>
        <v>0.504616692491412</v>
      </c>
      <c r="W296" s="151"/>
      <c r="Z296" s="147" t="s">
        <v>315</v>
      </c>
      <c r="AA296" s="150" t="n">
        <v>442.673</v>
      </c>
      <c r="AB296" s="150" t="n">
        <v>933.534</v>
      </c>
      <c r="AC296" s="148" t="n">
        <v>0.5</v>
      </c>
      <c r="AD296" s="151" t="n">
        <f aca="false">AA296/AB296*AC296</f>
        <v>0.237095274515979</v>
      </c>
    </row>
    <row r="297" s="146" customFormat="true" ht="15" hidden="false" customHeight="false" outlineLevel="0" collapsed="false">
      <c r="A297" s="146" t="n">
        <v>3</v>
      </c>
      <c r="B297" s="147" t="s">
        <v>316</v>
      </c>
      <c r="C297" s="150" t="n">
        <v>118.003</v>
      </c>
      <c r="D297" s="150" t="n">
        <v>216.57</v>
      </c>
      <c r="E297" s="146" t="n">
        <v>0.125</v>
      </c>
      <c r="F297" s="151" t="n">
        <f aca="false">C297/D297*E297</f>
        <v>0.0681090409567346</v>
      </c>
      <c r="J297" s="147" t="s">
        <v>316</v>
      </c>
      <c r="K297" s="150" t="n">
        <v>47.239</v>
      </c>
      <c r="L297" s="150" t="n">
        <v>160.433</v>
      </c>
      <c r="M297" s="148" t="n">
        <v>0.05</v>
      </c>
      <c r="N297" s="151" t="n">
        <f aca="false">K297/L297*M297</f>
        <v>0.0147223451534285</v>
      </c>
      <c r="O297" s="151"/>
      <c r="P297" s="151"/>
      <c r="R297" s="147" t="s">
        <v>316</v>
      </c>
      <c r="S297" s="150" t="n">
        <v>1077.142</v>
      </c>
      <c r="T297" s="150" t="n">
        <v>3197.63</v>
      </c>
      <c r="U297" s="148" t="n">
        <v>1.5</v>
      </c>
      <c r="V297" s="151" t="n">
        <f aca="false">S297/T297*U297</f>
        <v>0.505284538861594</v>
      </c>
      <c r="W297" s="151"/>
      <c r="Z297" s="147" t="s">
        <v>316</v>
      </c>
      <c r="AA297" s="150" t="n">
        <v>434.058</v>
      </c>
      <c r="AB297" s="150" t="n">
        <v>970.493</v>
      </c>
      <c r="AC297" s="148" t="n">
        <v>0.5</v>
      </c>
      <c r="AD297" s="151" t="n">
        <f aca="false">AA297/AB297*AC297</f>
        <v>0.223627578972749</v>
      </c>
    </row>
    <row r="298" s="146" customFormat="true" ht="15" hidden="false" customHeight="false" outlineLevel="0" collapsed="false">
      <c r="A298" s="146" t="n">
        <v>1</v>
      </c>
      <c r="B298" s="147" t="s">
        <v>317</v>
      </c>
      <c r="C298" s="150" t="n">
        <v>113.75</v>
      </c>
      <c r="D298" s="150" t="n">
        <v>211.06</v>
      </c>
      <c r="E298" s="146" t="n">
        <v>0.125</v>
      </c>
      <c r="F298" s="151" t="n">
        <f aca="false">C298/D298*E298</f>
        <v>0.0673682839003127</v>
      </c>
      <c r="J298" s="147" t="s">
        <v>317</v>
      </c>
      <c r="K298" s="150" t="n">
        <v>48.688</v>
      </c>
      <c r="L298" s="150" t="n">
        <v>161.101</v>
      </c>
      <c r="M298" s="148" t="n">
        <v>0.05</v>
      </c>
      <c r="N298" s="151" t="n">
        <f aca="false">K298/L298*M298</f>
        <v>0.015111017312121</v>
      </c>
      <c r="O298" s="151"/>
      <c r="P298" s="151"/>
      <c r="R298" s="147" t="s">
        <v>317</v>
      </c>
      <c r="S298" s="150" t="n">
        <v>974.914</v>
      </c>
      <c r="T298" s="150" t="n">
        <v>3073.076</v>
      </c>
      <c r="U298" s="148" t="n">
        <v>1.5</v>
      </c>
      <c r="V298" s="151" t="n">
        <f aca="false">S298/T298*U298</f>
        <v>0.475865549696786</v>
      </c>
      <c r="W298" s="151"/>
      <c r="Z298" s="147" t="s">
        <v>317</v>
      </c>
      <c r="AA298" s="150" t="n">
        <v>409.329</v>
      </c>
      <c r="AB298" s="150" t="n">
        <v>897.159</v>
      </c>
      <c r="AC298" s="148" t="n">
        <v>0.5</v>
      </c>
      <c r="AD298" s="151" t="n">
        <f aca="false">AA298/AB298*AC298</f>
        <v>0.22812511494618</v>
      </c>
    </row>
    <row r="299" s="146" customFormat="true" ht="15" hidden="false" customHeight="false" outlineLevel="0" collapsed="false">
      <c r="A299" s="146" t="n">
        <v>2</v>
      </c>
      <c r="B299" s="147" t="s">
        <v>318</v>
      </c>
      <c r="C299" s="150" t="n">
        <v>106.632</v>
      </c>
      <c r="D299" s="150" t="n">
        <v>210.469</v>
      </c>
      <c r="E299" s="146" t="n">
        <v>0.125</v>
      </c>
      <c r="F299" s="151" t="n">
        <f aca="false">C299/D299*E299</f>
        <v>0.0633299915902104</v>
      </c>
      <c r="J299" s="147" t="s">
        <v>318</v>
      </c>
      <c r="K299" s="150" t="n">
        <v>45.043</v>
      </c>
      <c r="L299" s="150" t="n">
        <v>157.286</v>
      </c>
      <c r="M299" s="148" t="n">
        <v>0.05</v>
      </c>
      <c r="N299" s="151" t="n">
        <f aca="false">K299/L299*M299</f>
        <v>0.0143188204926058</v>
      </c>
      <c r="O299" s="151"/>
      <c r="P299" s="151"/>
      <c r="R299" s="147" t="s">
        <v>318</v>
      </c>
      <c r="S299" s="150" t="n">
        <v>1010.216</v>
      </c>
      <c r="T299" s="150" t="n">
        <v>3051.685</v>
      </c>
      <c r="U299" s="148" t="n">
        <v>1.5</v>
      </c>
      <c r="V299" s="151" t="n">
        <f aca="false">S299/T299*U299</f>
        <v>0.496553215682484</v>
      </c>
      <c r="W299" s="151"/>
      <c r="Z299" s="147" t="s">
        <v>318</v>
      </c>
      <c r="AA299" s="150" t="n">
        <v>390.875</v>
      </c>
      <c r="AB299" s="150" t="n">
        <v>909.875</v>
      </c>
      <c r="AC299" s="148" t="n">
        <v>0.5</v>
      </c>
      <c r="AD299" s="151" t="n">
        <f aca="false">AA299/AB299*AC299</f>
        <v>0.214795988459953</v>
      </c>
    </row>
    <row r="300" s="146" customFormat="true" ht="15" hidden="false" customHeight="false" outlineLevel="0" collapsed="false">
      <c r="A300" s="146" t="n">
        <v>3</v>
      </c>
      <c r="B300" s="147" t="s">
        <v>319</v>
      </c>
      <c r="C300" s="150" t="n">
        <v>114.922</v>
      </c>
      <c r="D300" s="150" t="n">
        <v>225.282</v>
      </c>
      <c r="E300" s="146" t="n">
        <v>0.125</v>
      </c>
      <c r="F300" s="151" t="n">
        <f aca="false">C300/D300*E300</f>
        <v>0.0637656359584876</v>
      </c>
      <c r="J300" s="147" t="s">
        <v>319</v>
      </c>
      <c r="K300" s="150" t="n">
        <v>48.276</v>
      </c>
      <c r="L300" s="150" t="n">
        <v>167.098</v>
      </c>
      <c r="M300" s="148" t="n">
        <v>0.05</v>
      </c>
      <c r="N300" s="151" t="n">
        <f aca="false">K300/L300*M300</f>
        <v>0.0144454152652934</v>
      </c>
      <c r="O300" s="151"/>
      <c r="P300" s="151"/>
      <c r="R300" s="147" t="s">
        <v>319</v>
      </c>
      <c r="S300" s="150" t="n">
        <v>1073.574</v>
      </c>
      <c r="T300" s="150" t="n">
        <v>3357.479</v>
      </c>
      <c r="U300" s="148" t="n">
        <v>1.5</v>
      </c>
      <c r="V300" s="151" t="n">
        <f aca="false">S300/T300*U300</f>
        <v>0.479633975372594</v>
      </c>
      <c r="W300" s="151"/>
      <c r="Z300" s="147" t="s">
        <v>319</v>
      </c>
      <c r="AA300" s="150" t="n">
        <v>423.15</v>
      </c>
      <c r="AB300" s="150" t="n">
        <v>902.504</v>
      </c>
      <c r="AC300" s="148" t="n">
        <v>0.5</v>
      </c>
      <c r="AD300" s="151" t="n">
        <f aca="false">AA300/AB300*AC300</f>
        <v>0.23443109393421</v>
      </c>
    </row>
    <row r="301" s="146" customFormat="true" ht="15" hidden="false" customHeight="false" outlineLevel="0" collapsed="false">
      <c r="A301" s="146" t="n">
        <v>1</v>
      </c>
      <c r="B301" s="147" t="s">
        <v>320</v>
      </c>
      <c r="C301" s="150" t="n">
        <v>112.454</v>
      </c>
      <c r="D301" s="150" t="n">
        <v>227.2</v>
      </c>
      <c r="E301" s="146" t="n">
        <v>0.125</v>
      </c>
      <c r="F301" s="151" t="n">
        <f aca="false">C301/D301*E301</f>
        <v>0.0618694982394366</v>
      </c>
      <c r="J301" s="147" t="s">
        <v>320</v>
      </c>
      <c r="K301" s="150" t="n">
        <v>30.227</v>
      </c>
      <c r="L301" s="150" t="n">
        <v>155.407</v>
      </c>
      <c r="M301" s="148" t="n">
        <v>0.05</v>
      </c>
      <c r="N301" s="151" t="n">
        <f aca="false">K301/L301*M301</f>
        <v>0.00972510890757817</v>
      </c>
      <c r="O301" s="151"/>
      <c r="P301" s="151"/>
      <c r="R301" s="147" t="s">
        <v>320</v>
      </c>
      <c r="S301" s="150" t="n">
        <v>957.545</v>
      </c>
      <c r="T301" s="150" t="n">
        <v>3054.618</v>
      </c>
      <c r="U301" s="148" t="n">
        <v>1.5</v>
      </c>
      <c r="V301" s="151" t="n">
        <f aca="false">S301/T301*U301</f>
        <v>0.470211823540619</v>
      </c>
      <c r="W301" s="151"/>
      <c r="Z301" s="147" t="s">
        <v>320</v>
      </c>
      <c r="AA301" s="150" t="n">
        <v>412.855</v>
      </c>
      <c r="AB301" s="150" t="n">
        <v>903.825</v>
      </c>
      <c r="AC301" s="148" t="n">
        <v>0.5</v>
      </c>
      <c r="AD301" s="151" t="n">
        <f aca="false">AA301/AB301*AC301</f>
        <v>0.228393217713606</v>
      </c>
    </row>
    <row r="302" s="146" customFormat="true" ht="15" hidden="false" customHeight="false" outlineLevel="0" collapsed="false">
      <c r="A302" s="146" t="n">
        <v>2</v>
      </c>
      <c r="B302" s="147" t="s">
        <v>321</v>
      </c>
      <c r="C302" s="150" t="n">
        <v>121.418</v>
      </c>
      <c r="D302" s="150" t="n">
        <v>208.052</v>
      </c>
      <c r="E302" s="146" t="n">
        <v>0.125</v>
      </c>
      <c r="F302" s="151" t="n">
        <f aca="false">C302/D302*E302</f>
        <v>0.0729493107492358</v>
      </c>
      <c r="J302" s="147" t="s">
        <v>321</v>
      </c>
      <c r="K302" s="150" t="n">
        <v>44.431</v>
      </c>
      <c r="L302" s="150" t="n">
        <v>165.681</v>
      </c>
      <c r="M302" s="148" t="n">
        <v>0.05</v>
      </c>
      <c r="N302" s="151" t="n">
        <f aca="false">K302/L302*M302</f>
        <v>0.0134085984512406</v>
      </c>
      <c r="O302" s="151"/>
      <c r="P302" s="151"/>
      <c r="R302" s="147" t="s">
        <v>321</v>
      </c>
      <c r="S302" s="150" t="n">
        <v>1024.551</v>
      </c>
      <c r="T302" s="150" t="n">
        <v>3206.408</v>
      </c>
      <c r="U302" s="148" t="n">
        <v>1.5</v>
      </c>
      <c r="V302" s="151" t="n">
        <f aca="false">S302/T302*U302</f>
        <v>0.479298486031721</v>
      </c>
      <c r="W302" s="151"/>
      <c r="Z302" s="147" t="s">
        <v>321</v>
      </c>
      <c r="AA302" s="150" t="n">
        <v>435.241</v>
      </c>
      <c r="AB302" s="150" t="n">
        <v>1011.11</v>
      </c>
      <c r="AC302" s="148" t="n">
        <v>0.5</v>
      </c>
      <c r="AD302" s="151" t="n">
        <f aca="false">AA302/AB302*AC302</f>
        <v>0.215229302449783</v>
      </c>
    </row>
    <row r="303" s="146" customFormat="true" ht="15" hidden="false" customHeight="false" outlineLevel="0" collapsed="false">
      <c r="A303" s="146" t="n">
        <v>3</v>
      </c>
      <c r="B303" s="147" t="s">
        <v>322</v>
      </c>
      <c r="C303" s="150" t="n">
        <v>115.276</v>
      </c>
      <c r="D303" s="150" t="n">
        <v>234.6</v>
      </c>
      <c r="E303" s="146" t="n">
        <v>0.125</v>
      </c>
      <c r="F303" s="151" t="n">
        <f aca="false">C303/D303*E303</f>
        <v>0.061421568627451</v>
      </c>
      <c r="J303" s="147" t="s">
        <v>322</v>
      </c>
      <c r="K303" s="150" t="n">
        <v>47.76</v>
      </c>
      <c r="L303" s="150" t="n">
        <v>170.019</v>
      </c>
      <c r="M303" s="148" t="n">
        <v>0.05</v>
      </c>
      <c r="N303" s="151" t="n">
        <f aca="false">K303/L303*M303</f>
        <v>0.0140454890335786</v>
      </c>
      <c r="O303" s="151"/>
      <c r="P303" s="151"/>
      <c r="R303" s="147" t="s">
        <v>322</v>
      </c>
      <c r="S303" s="150" t="n">
        <v>1068.215</v>
      </c>
      <c r="T303" s="150" t="n">
        <v>3369.916</v>
      </c>
      <c r="U303" s="148" t="n">
        <v>1.5</v>
      </c>
      <c r="V303" s="151" t="n">
        <f aca="false">S303/T303*U303</f>
        <v>0.475478468899521</v>
      </c>
      <c r="W303" s="151"/>
      <c r="Z303" s="147" t="s">
        <v>322</v>
      </c>
      <c r="AA303" s="150" t="n">
        <v>434.65</v>
      </c>
      <c r="AB303" s="150" t="n">
        <v>1013.473</v>
      </c>
      <c r="AC303" s="148" t="n">
        <v>0.5</v>
      </c>
      <c r="AD303" s="151" t="n">
        <f aca="false">AA303/AB303*AC303</f>
        <v>0.214435905051245</v>
      </c>
    </row>
    <row r="304" s="146" customFormat="true" ht="15" hidden="false" customHeight="false" outlineLevel="0" collapsed="false">
      <c r="A304" s="146" t="n">
        <v>1</v>
      </c>
      <c r="B304" s="147" t="s">
        <v>323</v>
      </c>
      <c r="C304" s="150" t="n">
        <v>114.789</v>
      </c>
      <c r="D304" s="150" t="n">
        <v>218.736</v>
      </c>
      <c r="E304" s="146" t="n">
        <v>0.125</v>
      </c>
      <c r="F304" s="151" t="n">
        <f aca="false">C304/D304*E304</f>
        <v>0.0655979125521176</v>
      </c>
      <c r="J304" s="147" t="s">
        <v>323</v>
      </c>
      <c r="K304" s="150" t="n">
        <v>38.947</v>
      </c>
      <c r="L304" s="150" t="n">
        <v>151.843</v>
      </c>
      <c r="M304" s="148" t="n">
        <v>0.05</v>
      </c>
      <c r="N304" s="151" t="n">
        <f aca="false">K304/L304*M304</f>
        <v>0.0128247597847777</v>
      </c>
      <c r="O304" s="151"/>
      <c r="P304" s="151"/>
      <c r="R304" s="147" t="s">
        <v>323</v>
      </c>
      <c r="S304" s="150" t="n">
        <v>977.058</v>
      </c>
      <c r="T304" s="150" t="n">
        <v>3070.37</v>
      </c>
      <c r="U304" s="148" t="n">
        <v>1.5</v>
      </c>
      <c r="V304" s="151" t="n">
        <f aca="false">S304/T304*U304</f>
        <v>0.477332373622723</v>
      </c>
      <c r="W304" s="151"/>
      <c r="Z304" s="147" t="s">
        <v>323</v>
      </c>
      <c r="AA304" s="150" t="n">
        <v>392.072</v>
      </c>
      <c r="AB304" s="150" t="n">
        <v>881.874</v>
      </c>
      <c r="AC304" s="148" t="n">
        <v>0.5</v>
      </c>
      <c r="AD304" s="151" t="n">
        <f aca="false">AA304/AB304*AC304</f>
        <v>0.222294794948031</v>
      </c>
    </row>
    <row r="305" s="146" customFormat="true" ht="15" hidden="false" customHeight="false" outlineLevel="0" collapsed="false">
      <c r="A305" s="146" t="n">
        <v>2</v>
      </c>
      <c r="B305" s="147" t="s">
        <v>324</v>
      </c>
      <c r="C305" s="150" t="n">
        <v>115.473</v>
      </c>
      <c r="D305" s="150" t="n">
        <v>217.436</v>
      </c>
      <c r="E305" s="146" t="n">
        <v>0.125</v>
      </c>
      <c r="F305" s="151" t="n">
        <f aca="false">C305/D305*E305</f>
        <v>0.0663833265880535</v>
      </c>
      <c r="J305" s="147" t="s">
        <v>324</v>
      </c>
      <c r="K305" s="150" t="n">
        <v>41.533</v>
      </c>
      <c r="L305" s="150" t="n">
        <v>159.116</v>
      </c>
      <c r="M305" s="148" t="n">
        <v>0.05</v>
      </c>
      <c r="N305" s="151" t="n">
        <f aca="false">K305/L305*M305</f>
        <v>0.0130511702154403</v>
      </c>
      <c r="O305" s="151"/>
      <c r="P305" s="151"/>
      <c r="R305" s="147" t="s">
        <v>324</v>
      </c>
      <c r="S305" s="150" t="n">
        <v>986.159</v>
      </c>
      <c r="T305" s="150" t="n">
        <v>3084.77</v>
      </c>
      <c r="U305" s="148" t="n">
        <v>1.5</v>
      </c>
      <c r="V305" s="151" t="n">
        <f aca="false">S305/T305*U305</f>
        <v>0.4795295921576</v>
      </c>
      <c r="W305" s="151"/>
      <c r="Z305" s="147" t="s">
        <v>324</v>
      </c>
      <c r="AA305" s="150" t="n">
        <v>406.225</v>
      </c>
      <c r="AB305" s="150" t="n">
        <v>935.36</v>
      </c>
      <c r="AC305" s="148" t="n">
        <v>0.5</v>
      </c>
      <c r="AD305" s="151" t="n">
        <f aca="false">AA305/AB305*AC305</f>
        <v>0.217149012145056</v>
      </c>
    </row>
    <row r="306" s="146" customFormat="true" ht="15" hidden="false" customHeight="false" outlineLevel="0" collapsed="false">
      <c r="A306" s="146" t="n">
        <v>3</v>
      </c>
      <c r="B306" s="147" t="s">
        <v>325</v>
      </c>
      <c r="C306" s="150" t="n">
        <v>113.869</v>
      </c>
      <c r="D306" s="150" t="n">
        <v>222.053</v>
      </c>
      <c r="E306" s="146" t="n">
        <v>0.125</v>
      </c>
      <c r="F306" s="151" t="n">
        <f aca="false">C306/D306*E306</f>
        <v>0.0641001247449933</v>
      </c>
      <c r="J306" s="147" t="s">
        <v>325</v>
      </c>
      <c r="K306" s="150" t="n">
        <v>39.708</v>
      </c>
      <c r="L306" s="150" t="n">
        <v>154.58</v>
      </c>
      <c r="M306" s="148" t="n">
        <v>0.05</v>
      </c>
      <c r="N306" s="151" t="n">
        <f aca="false">K306/L306*M306</f>
        <v>0.0128438349074913</v>
      </c>
      <c r="O306" s="151"/>
      <c r="P306" s="151"/>
      <c r="R306" s="147" t="s">
        <v>325</v>
      </c>
      <c r="S306" s="150" t="n">
        <v>1015.574</v>
      </c>
      <c r="T306" s="150" t="n">
        <v>3097.926</v>
      </c>
      <c r="U306" s="148" t="n">
        <v>1.5</v>
      </c>
      <c r="V306" s="151" t="n">
        <f aca="false">S306/T306*U306</f>
        <v>0.491735761280289</v>
      </c>
      <c r="W306" s="151"/>
      <c r="Z306" s="147" t="s">
        <v>325</v>
      </c>
      <c r="AA306" s="150" t="n">
        <v>410.918</v>
      </c>
      <c r="AB306" s="150" t="n">
        <v>919.219</v>
      </c>
      <c r="AC306" s="148" t="n">
        <v>0.5</v>
      </c>
      <c r="AD306" s="151" t="n">
        <f aca="false">AA306/AB306*AC306</f>
        <v>0.223514744582085</v>
      </c>
    </row>
    <row r="307" s="146" customFormat="true" ht="15" hidden="false" customHeight="false" outlineLevel="0" collapsed="false">
      <c r="A307" s="146" t="n">
        <v>1</v>
      </c>
      <c r="B307" s="147" t="s">
        <v>326</v>
      </c>
      <c r="C307" s="150" t="n">
        <v>112.597</v>
      </c>
      <c r="D307" s="150" t="n">
        <v>216.801</v>
      </c>
      <c r="E307" s="146" t="n">
        <v>0.125</v>
      </c>
      <c r="F307" s="151" t="n">
        <f aca="false">C307/D307*E307</f>
        <v>0.0649195575666164</v>
      </c>
      <c r="J307" s="147" t="s">
        <v>326</v>
      </c>
      <c r="K307" s="150" t="n">
        <v>41.655</v>
      </c>
      <c r="L307" s="150" t="n">
        <v>155.752</v>
      </c>
      <c r="M307" s="148" t="n">
        <v>0.05</v>
      </c>
      <c r="N307" s="151" t="n">
        <f aca="false">K307/L307*M307</f>
        <v>0.0133722199393908</v>
      </c>
      <c r="O307" s="151"/>
      <c r="P307" s="151"/>
      <c r="R307" s="147" t="s">
        <v>326</v>
      </c>
      <c r="S307" s="150" t="n">
        <v>1042.504</v>
      </c>
      <c r="T307" s="150" t="n">
        <v>3187.109</v>
      </c>
      <c r="U307" s="148" t="n">
        <v>1.5</v>
      </c>
      <c r="V307" s="151" t="n">
        <f aca="false">S307/T307*U307</f>
        <v>0.49065030408436</v>
      </c>
      <c r="W307" s="151"/>
      <c r="Z307" s="147" t="s">
        <v>326</v>
      </c>
      <c r="AA307" s="150" t="n">
        <v>403.992</v>
      </c>
      <c r="AB307" s="150" t="n">
        <v>886.965</v>
      </c>
      <c r="AC307" s="148" t="n">
        <v>0.5</v>
      </c>
      <c r="AD307" s="151" t="n">
        <f aca="false">AA307/AB307*AC307</f>
        <v>0.227738411324009</v>
      </c>
    </row>
    <row r="308" s="146" customFormat="true" ht="15" hidden="false" customHeight="false" outlineLevel="0" collapsed="false">
      <c r="A308" s="146" t="n">
        <v>2</v>
      </c>
      <c r="B308" s="147" t="s">
        <v>327</v>
      </c>
      <c r="C308" s="150" t="n">
        <v>98.064</v>
      </c>
      <c r="D308" s="150" t="n">
        <v>205.231</v>
      </c>
      <c r="E308" s="146" t="n">
        <v>0.125</v>
      </c>
      <c r="F308" s="151" t="n">
        <f aca="false">C308/D308*E308</f>
        <v>0.0597278188967554</v>
      </c>
      <c r="J308" s="147" t="s">
        <v>327</v>
      </c>
      <c r="K308" s="150" t="n">
        <v>45.197</v>
      </c>
      <c r="L308" s="150" t="n">
        <v>146.71</v>
      </c>
      <c r="M308" s="148" t="n">
        <v>0.05</v>
      </c>
      <c r="N308" s="151" t="n">
        <f aca="false">K308/L308*M308</f>
        <v>0.0154035171426624</v>
      </c>
      <c r="O308" s="151"/>
      <c r="P308" s="151"/>
      <c r="R308" s="147" t="s">
        <v>327</v>
      </c>
      <c r="S308" s="150" t="n">
        <v>994.9</v>
      </c>
      <c r="T308" s="150" t="n">
        <v>3121.478</v>
      </c>
      <c r="U308" s="148" t="n">
        <v>1.5</v>
      </c>
      <c r="V308" s="151" t="n">
        <f aca="false">S308/T308*U308</f>
        <v>0.47809082748621</v>
      </c>
      <c r="W308" s="151"/>
      <c r="Z308" s="147" t="s">
        <v>327</v>
      </c>
      <c r="AA308" s="150" t="n">
        <v>396.736</v>
      </c>
      <c r="AB308" s="150" t="n">
        <v>910.917</v>
      </c>
      <c r="AC308" s="148" t="n">
        <v>0.5</v>
      </c>
      <c r="AD308" s="151" t="n">
        <f aca="false">AA308/AB308*AC308</f>
        <v>0.21776737068251</v>
      </c>
    </row>
    <row r="309" s="146" customFormat="true" ht="15" hidden="false" customHeight="false" outlineLevel="0" collapsed="false">
      <c r="A309" s="146" t="n">
        <v>3</v>
      </c>
      <c r="B309" s="147" t="s">
        <v>328</v>
      </c>
      <c r="C309" s="150" t="n">
        <v>109.256</v>
      </c>
      <c r="D309" s="150" t="n">
        <v>202.066</v>
      </c>
      <c r="E309" s="146" t="n">
        <v>0.125</v>
      </c>
      <c r="F309" s="151" t="n">
        <f aca="false">C309/D309*E309</f>
        <v>0.0675868280660774</v>
      </c>
      <c r="J309" s="147" t="s">
        <v>328</v>
      </c>
      <c r="K309" s="150" t="n">
        <v>59.861</v>
      </c>
      <c r="L309" s="150" t="n">
        <v>168.478</v>
      </c>
      <c r="M309" s="148" t="n">
        <v>0.05</v>
      </c>
      <c r="N309" s="151" t="n">
        <f aca="false">K309/L309*M309</f>
        <v>0.017765227507449</v>
      </c>
      <c r="O309" s="151"/>
      <c r="P309" s="151"/>
      <c r="R309" s="147" t="s">
        <v>328</v>
      </c>
      <c r="S309" s="150" t="n">
        <v>984.206</v>
      </c>
      <c r="T309" s="150" t="n">
        <v>3000.082</v>
      </c>
      <c r="U309" s="148" t="n">
        <v>1.5</v>
      </c>
      <c r="V309" s="151" t="n">
        <f aca="false">S309/T309*U309</f>
        <v>0.492089549552312</v>
      </c>
      <c r="W309" s="151"/>
      <c r="Z309" s="147" t="s">
        <v>328</v>
      </c>
      <c r="AA309" s="150" t="n">
        <v>401.741</v>
      </c>
      <c r="AB309" s="150" t="n">
        <v>890.581</v>
      </c>
      <c r="AC309" s="148" t="n">
        <v>0.5</v>
      </c>
      <c r="AD309" s="151" t="n">
        <f aca="false">AA309/AB309*AC309</f>
        <v>0.225549949976476</v>
      </c>
    </row>
    <row r="310" s="146" customFormat="true" ht="15" hidden="false" customHeight="false" outlineLevel="0" collapsed="false">
      <c r="A310" s="146" t="n">
        <v>1</v>
      </c>
      <c r="B310" s="147" t="s">
        <v>329</v>
      </c>
      <c r="C310" s="150" t="n">
        <v>108.48</v>
      </c>
      <c r="D310" s="150" t="n">
        <v>204.773</v>
      </c>
      <c r="E310" s="146" t="n">
        <v>0.125</v>
      </c>
      <c r="F310" s="151" t="n">
        <f aca="false">C310/D310*E310</f>
        <v>0.0662196676319632</v>
      </c>
      <c r="J310" s="147" t="s">
        <v>329</v>
      </c>
      <c r="K310" s="150" t="n">
        <v>37.003</v>
      </c>
      <c r="L310" s="150" t="n">
        <v>152.481</v>
      </c>
      <c r="M310" s="148" t="n">
        <v>0.05</v>
      </c>
      <c r="N310" s="151" t="n">
        <f aca="false">K310/L310*M310</f>
        <v>0.0121336428800965</v>
      </c>
      <c r="O310" s="151"/>
      <c r="P310" s="151"/>
      <c r="R310" s="147" t="s">
        <v>329</v>
      </c>
      <c r="S310" s="150" t="n">
        <v>989.541</v>
      </c>
      <c r="T310" s="150" t="n">
        <v>3253.095</v>
      </c>
      <c r="U310" s="148" t="n">
        <v>1.5</v>
      </c>
      <c r="V310" s="151" t="n">
        <f aca="false">S310/T310*U310</f>
        <v>0.456276714943769</v>
      </c>
      <c r="W310" s="151"/>
      <c r="Z310" s="147" t="s">
        <v>329</v>
      </c>
      <c r="AA310" s="150" t="n">
        <v>396.687</v>
      </c>
      <c r="AB310" s="150" t="n">
        <v>944.714</v>
      </c>
      <c r="AC310" s="148" t="n">
        <v>0.5</v>
      </c>
      <c r="AD310" s="151" t="n">
        <f aca="false">AA310/AB310*AC310</f>
        <v>0.20995084226549</v>
      </c>
    </row>
    <row r="311" s="146" customFormat="true" ht="15" hidden="false" customHeight="false" outlineLevel="0" collapsed="false">
      <c r="A311" s="146" t="n">
        <v>2</v>
      </c>
      <c r="B311" s="147" t="s">
        <v>330</v>
      </c>
      <c r="C311" s="150" t="n">
        <v>111.754</v>
      </c>
      <c r="D311" s="150" t="n">
        <v>210.362</v>
      </c>
      <c r="E311" s="146" t="n">
        <v>0.125</v>
      </c>
      <c r="F311" s="151" t="n">
        <f aca="false">C311/D311*E311</f>
        <v>0.0664057672013006</v>
      </c>
      <c r="J311" s="147" t="s">
        <v>330</v>
      </c>
      <c r="K311" s="150" t="n">
        <v>43.967</v>
      </c>
      <c r="L311" s="150" t="n">
        <v>160.282</v>
      </c>
      <c r="M311" s="148" t="n">
        <v>0.05</v>
      </c>
      <c r="N311" s="151" t="n">
        <f aca="false">K311/L311*M311</f>
        <v>0.0137155139067394</v>
      </c>
      <c r="O311" s="151"/>
      <c r="P311" s="151"/>
      <c r="R311" s="147" t="s">
        <v>330</v>
      </c>
      <c r="S311" s="150" t="n">
        <v>996.59</v>
      </c>
      <c r="T311" s="150" t="n">
        <v>3245.746</v>
      </c>
      <c r="U311" s="148" t="n">
        <v>1.5</v>
      </c>
      <c r="V311" s="151" t="n">
        <f aca="false">S311/T311*U311</f>
        <v>0.460567462765108</v>
      </c>
      <c r="W311" s="151"/>
      <c r="Z311" s="147" t="s">
        <v>330</v>
      </c>
      <c r="AA311" s="150" t="n">
        <v>392.539</v>
      </c>
      <c r="AB311" s="150" t="n">
        <v>914.421</v>
      </c>
      <c r="AC311" s="148" t="n">
        <v>0.5</v>
      </c>
      <c r="AD311" s="151" t="n">
        <f aca="false">AA311/AB311*AC311</f>
        <v>0.214638005907563</v>
      </c>
    </row>
    <row r="312" s="146" customFormat="true" ht="15" hidden="false" customHeight="false" outlineLevel="0" collapsed="false">
      <c r="A312" s="146" t="n">
        <v>3</v>
      </c>
      <c r="B312" s="147" t="s">
        <v>331</v>
      </c>
      <c r="C312" s="150" t="n">
        <v>113.34</v>
      </c>
      <c r="D312" s="150" t="n">
        <v>209.971</v>
      </c>
      <c r="E312" s="146" t="n">
        <v>0.125</v>
      </c>
      <c r="F312" s="151" t="n">
        <f aca="false">C312/D312*E312</f>
        <v>0.0674736034976259</v>
      </c>
      <c r="J312" s="147" t="s">
        <v>331</v>
      </c>
      <c r="K312" s="150" t="n">
        <v>53.093</v>
      </c>
      <c r="L312" s="150" t="n">
        <v>157.023</v>
      </c>
      <c r="M312" s="148" t="n">
        <v>0.05</v>
      </c>
      <c r="N312" s="151" t="n">
        <f aca="false">K312/L312*M312</f>
        <v>0.016906122033078</v>
      </c>
      <c r="O312" s="151"/>
      <c r="P312" s="151"/>
      <c r="R312" s="147" t="s">
        <v>331</v>
      </c>
      <c r="S312" s="150" t="n">
        <v>984.124</v>
      </c>
      <c r="T312" s="150" t="n">
        <v>3179.178</v>
      </c>
      <c r="U312" s="148" t="n">
        <v>1.5</v>
      </c>
      <c r="V312" s="151" t="n">
        <f aca="false">S312/T312*U312</f>
        <v>0.464329458746884</v>
      </c>
      <c r="W312" s="151"/>
      <c r="Z312" s="147" t="s">
        <v>331</v>
      </c>
      <c r="AA312" s="150" t="n">
        <v>390.408</v>
      </c>
      <c r="AB312" s="150" t="n">
        <v>898.4</v>
      </c>
      <c r="AC312" s="148" t="n">
        <v>0.5</v>
      </c>
      <c r="AD312" s="151" t="n">
        <f aca="false">AA312/AB312*AC312</f>
        <v>0.217279608192342</v>
      </c>
    </row>
    <row r="313" s="146" customFormat="true" ht="15" hidden="false" customHeight="false" outlineLevel="0" collapsed="false">
      <c r="B313" s="152" t="s">
        <v>571</v>
      </c>
      <c r="C313" s="151" t="n">
        <f aca="false">AVERAGE(C295:C312)</f>
        <v>113.3435</v>
      </c>
      <c r="D313" s="151" t="n">
        <f aca="false">AVERAGE(D295:D312)</f>
        <v>215.520444444444</v>
      </c>
      <c r="F313" s="151" t="n">
        <f aca="false">AVERAGE(F295:F312)</f>
        <v>0.0657782663641873</v>
      </c>
      <c r="J313" s="152" t="s">
        <v>571</v>
      </c>
      <c r="K313" s="151" t="n">
        <f aca="false">AVERAGE(K295:K312)</f>
        <v>44.68</v>
      </c>
      <c r="L313" s="151" t="n">
        <f aca="false">AVERAGE(L295:L312)</f>
        <v>159.540611111111</v>
      </c>
      <c r="N313" s="151" t="n">
        <f aca="false">AVERAGE(N295:N312)</f>
        <v>0.0139795056265825</v>
      </c>
      <c r="O313" s="151"/>
      <c r="P313" s="151"/>
      <c r="R313" s="152" t="s">
        <v>571</v>
      </c>
      <c r="S313" s="151" t="n">
        <f aca="false">AVERAGE(S295:S312)</f>
        <v>1018.43561111111</v>
      </c>
      <c r="T313" s="151" t="n">
        <f aca="false">AVERAGE(T295:T312)</f>
        <v>3166.21611111111</v>
      </c>
      <c r="V313" s="151" t="n">
        <f aca="false">AVERAGE(V295:V312)</f>
        <v>0.482556374919335</v>
      </c>
      <c r="W313" s="151"/>
      <c r="Z313" s="152" t="s">
        <v>571</v>
      </c>
      <c r="AA313" s="151" t="n">
        <f aca="false">AVERAGE(AA295:AA312)</f>
        <v>411.109</v>
      </c>
      <c r="AB313" s="151" t="n">
        <f aca="false">AVERAGE(AB295:AB312)</f>
        <v>926.275777777778</v>
      </c>
      <c r="AD313" s="151" t="n">
        <f aca="false">AVERAGE(AD295:AD312)</f>
        <v>0.222026293132864</v>
      </c>
    </row>
    <row r="314" s="146" customFormat="true" ht="15" hidden="false" customHeight="false" outlineLevel="0" collapsed="false">
      <c r="B314" s="152" t="s">
        <v>572</v>
      </c>
      <c r="C314" s="151" t="n">
        <f aca="false">_xlfn.STDEV.P(C295:C312)</f>
        <v>5.53756468986544</v>
      </c>
      <c r="D314" s="151" t="n">
        <f aca="false">_xlfn.STDEV.P(D295:D312)</f>
        <v>8.39886433607559</v>
      </c>
      <c r="F314" s="151" t="n">
        <f aca="false">_xlfn.STDEV.P(F295:F312)</f>
        <v>0.00306164371977301</v>
      </c>
      <c r="J314" s="152" t="s">
        <v>572</v>
      </c>
      <c r="K314" s="151" t="n">
        <f aca="false">_xlfn.STDEV.P(K295:K312)</f>
        <v>7.22478667889622</v>
      </c>
      <c r="L314" s="151" t="n">
        <f aca="false">_xlfn.STDEV.P(L295:L312)</f>
        <v>6.13391058097786</v>
      </c>
      <c r="N314" s="151" t="n">
        <f aca="false">_xlfn.STDEV.P(N295:N312)</f>
        <v>0.00202824473085232</v>
      </c>
      <c r="O314" s="151"/>
      <c r="P314" s="151"/>
      <c r="R314" s="152" t="s">
        <v>572</v>
      </c>
      <c r="S314" s="151" t="n">
        <f aca="false">_xlfn.STDEV.P(S295:S312)</f>
        <v>42.5036247606391</v>
      </c>
      <c r="T314" s="151" t="n">
        <f aca="false">_xlfn.STDEV.P(T295:T312)</f>
        <v>104.100952814451</v>
      </c>
      <c r="V314" s="151" t="n">
        <f aca="false">_xlfn.STDEV.P(V295:V312)</f>
        <v>0.0147957547725487</v>
      </c>
      <c r="W314" s="151"/>
      <c r="Z314" s="152" t="s">
        <v>572</v>
      </c>
      <c r="AA314" s="151" t="n">
        <f aca="false">_xlfn.STDEV.P(AA295:AA312)</f>
        <v>16.9131140834561</v>
      </c>
      <c r="AB314" s="151" t="n">
        <f aca="false">_xlfn.STDEV.P(AB295:AB312)</f>
        <v>37.9373726387107</v>
      </c>
      <c r="AD314" s="151" t="n">
        <f aca="false">_xlfn.STDEV.P(AD295:AD312)</f>
        <v>0.00720895433311516</v>
      </c>
    </row>
    <row r="315" s="146" customFormat="true" ht="15" hidden="false" customHeight="false" outlineLevel="0" collapsed="false">
      <c r="B315" s="152" t="s">
        <v>573</v>
      </c>
      <c r="C315" s="148" t="n">
        <f aca="false">100*_xlfn.STDEV.P(C295:C312)/AVERAGE(C295:C312)</f>
        <v>4.88564821967333</v>
      </c>
      <c r="D315" s="148" t="n">
        <f aca="false">100*_xlfn.STDEV.P(D295:D312)/AVERAGE(D295:D312)</f>
        <v>3.89701513363415</v>
      </c>
      <c r="F315" s="148" t="n">
        <f aca="false">100*_xlfn.STDEV.P(F295:F312)/AVERAGE(F295:F312)</f>
        <v>4.65449135254181</v>
      </c>
      <c r="J315" s="152" t="s">
        <v>573</v>
      </c>
      <c r="K315" s="148" t="n">
        <f aca="false">100*_xlfn.STDEV.P(K295:K312)/AVERAGE(K295:K312)</f>
        <v>16.1700686635994</v>
      </c>
      <c r="L315" s="148" t="n">
        <f aca="false">100*_xlfn.STDEV.P(L295:L312)/AVERAGE(L295:L312)</f>
        <v>3.84473303584498</v>
      </c>
      <c r="N315" s="148" t="n">
        <f aca="false">100*_xlfn.STDEV.P(N295:N312)/AVERAGE(N295:N312)</f>
        <v>14.5087014164188</v>
      </c>
      <c r="O315" s="148"/>
      <c r="P315" s="148"/>
      <c r="R315" s="152" t="s">
        <v>573</v>
      </c>
      <c r="S315" s="148" t="n">
        <f aca="false">100*_xlfn.STDEV.P(S295:S312)/AVERAGE(S295:S312)</f>
        <v>4.17342287493931</v>
      </c>
      <c r="T315" s="148" t="n">
        <f aca="false">100*_xlfn.STDEV.P(T295:T312)/AVERAGE(T295:T312)</f>
        <v>3.28786630985587</v>
      </c>
      <c r="V315" s="148" t="n">
        <f aca="false">100*_xlfn.STDEV.P(V295:V312)/AVERAGE(V295:V312)</f>
        <v>3.06611943009187</v>
      </c>
      <c r="W315" s="148"/>
      <c r="Z315" s="152" t="s">
        <v>573</v>
      </c>
      <c r="AA315" s="148" t="n">
        <f aca="false">100*_xlfn.STDEV.P(AA295:AA312)/AVERAGE(AA295:AA312)</f>
        <v>4.11402184906097</v>
      </c>
      <c r="AB315" s="148" t="n">
        <f aca="false">100*_xlfn.STDEV.P(AB295:AB312)/AVERAGE(AB295:AB312)</f>
        <v>4.09568872995103</v>
      </c>
      <c r="AD315" s="148" t="n">
        <f aca="false">100*_xlfn.STDEV.P(AD295:AD312)/AVERAGE(AD295:AD312)</f>
        <v>3.24689217272172</v>
      </c>
    </row>
    <row r="316" s="146" customFormat="true" ht="15" hidden="false" customHeight="false" outlineLevel="0" collapsed="false">
      <c r="B316" s="152"/>
      <c r="C316" s="148"/>
      <c r="D316" s="148"/>
      <c r="F316" s="148"/>
      <c r="J316" s="152"/>
      <c r="K316" s="148"/>
      <c r="L316" s="148"/>
      <c r="N316" s="148"/>
      <c r="O316" s="148"/>
      <c r="P316" s="148"/>
      <c r="R316" s="152"/>
      <c r="S316" s="148"/>
      <c r="T316" s="148"/>
      <c r="V316" s="148"/>
      <c r="W316" s="148"/>
      <c r="Z316" s="152"/>
      <c r="AA316" s="148"/>
      <c r="AB316" s="148"/>
      <c r="AD316" s="148"/>
    </row>
    <row r="317" s="146" customFormat="true" ht="15" hidden="false" customHeight="false" outlineLevel="0" collapsed="false">
      <c r="B317" s="152"/>
      <c r="C317" s="148"/>
      <c r="D317" s="148"/>
      <c r="F317" s="148"/>
      <c r="J317" s="152"/>
      <c r="K317" s="148"/>
      <c r="L317" s="148"/>
      <c r="N317" s="148"/>
      <c r="O317" s="148"/>
      <c r="P317" s="148"/>
      <c r="R317" s="152"/>
      <c r="S317" s="148"/>
      <c r="T317" s="148"/>
      <c r="V317" s="148"/>
      <c r="W317" s="148"/>
      <c r="Z317" s="152"/>
      <c r="AA317" s="148"/>
      <c r="AB317" s="148"/>
      <c r="AD317" s="148"/>
    </row>
    <row r="318" s="146" customFormat="true" ht="15" hidden="false" customHeight="false" outlineLevel="0" collapsed="false">
      <c r="B318" s="147"/>
      <c r="C318" s="148" t="s">
        <v>58</v>
      </c>
      <c r="D318" s="148" t="s">
        <v>563</v>
      </c>
      <c r="E318" s="148" t="s">
        <v>563</v>
      </c>
      <c r="F318" s="148" t="s">
        <v>58</v>
      </c>
      <c r="J318" s="152"/>
      <c r="K318" s="148" t="s">
        <v>60</v>
      </c>
      <c r="L318" s="148" t="s">
        <v>566</v>
      </c>
      <c r="M318" s="148" t="s">
        <v>566</v>
      </c>
      <c r="N318" s="148" t="s">
        <v>60</v>
      </c>
      <c r="O318" s="148"/>
      <c r="P318" s="148"/>
      <c r="R318" s="149"/>
      <c r="S318" s="148" t="s">
        <v>61</v>
      </c>
      <c r="T318" s="148" t="s">
        <v>567</v>
      </c>
      <c r="U318" s="148" t="s">
        <v>567</v>
      </c>
      <c r="V318" s="148" t="s">
        <v>61</v>
      </c>
      <c r="W318" s="148"/>
      <c r="Z318" s="149"/>
      <c r="AA318" s="148" t="s">
        <v>63</v>
      </c>
      <c r="AB318" s="148" t="s">
        <v>568</v>
      </c>
      <c r="AC318" s="148" t="s">
        <v>568</v>
      </c>
      <c r="AD318" s="148" t="s">
        <v>63</v>
      </c>
    </row>
    <row r="319" s="146" customFormat="true" ht="15" hidden="false" customHeight="false" outlineLevel="0" collapsed="false">
      <c r="B319" s="147" t="s">
        <v>158</v>
      </c>
      <c r="C319" s="147" t="s">
        <v>569</v>
      </c>
      <c r="D319" s="148" t="s">
        <v>569</v>
      </c>
      <c r="E319" s="148" t="s">
        <v>570</v>
      </c>
      <c r="F319" s="148" t="s">
        <v>570</v>
      </c>
      <c r="J319" s="147"/>
      <c r="K319" s="148" t="s">
        <v>569</v>
      </c>
      <c r="L319" s="148" t="s">
        <v>569</v>
      </c>
      <c r="M319" s="148" t="s">
        <v>570</v>
      </c>
      <c r="N319" s="148" t="s">
        <v>570</v>
      </c>
      <c r="O319" s="151"/>
      <c r="P319" s="151"/>
      <c r="R319" s="147" t="s">
        <v>158</v>
      </c>
      <c r="S319" s="147" t="s">
        <v>569</v>
      </c>
      <c r="T319" s="147" t="s">
        <v>569</v>
      </c>
      <c r="U319" s="148" t="s">
        <v>570</v>
      </c>
      <c r="V319" s="148" t="s">
        <v>570</v>
      </c>
      <c r="W319" s="151"/>
      <c r="Z319" s="147" t="s">
        <v>158</v>
      </c>
      <c r="AA319" s="147" t="s">
        <v>569</v>
      </c>
      <c r="AB319" s="147" t="s">
        <v>569</v>
      </c>
      <c r="AC319" s="148" t="s">
        <v>570</v>
      </c>
      <c r="AD319" s="148" t="s">
        <v>570</v>
      </c>
    </row>
    <row r="320" s="146" customFormat="true" ht="15" hidden="false" customHeight="false" outlineLevel="0" collapsed="false">
      <c r="A320" s="146" t="n">
        <v>1</v>
      </c>
      <c r="B320" s="147" t="s">
        <v>334</v>
      </c>
      <c r="C320" s="150" t="n">
        <v>163.148</v>
      </c>
      <c r="D320" s="150" t="n">
        <v>204.835</v>
      </c>
      <c r="E320" s="146" t="n">
        <v>0.125</v>
      </c>
      <c r="F320" s="151" t="n">
        <f aca="false">C320/D320*E320</f>
        <v>0.0995606219640198</v>
      </c>
      <c r="J320" s="147" t="s">
        <v>334</v>
      </c>
      <c r="K320" s="150" t="n">
        <v>58.511</v>
      </c>
      <c r="L320" s="150" t="n">
        <v>160.431</v>
      </c>
      <c r="M320" s="148" t="n">
        <v>0.05</v>
      </c>
      <c r="N320" s="151" t="n">
        <f aca="false">K320/L320*M320</f>
        <v>0.018235565445581</v>
      </c>
      <c r="O320" s="151"/>
      <c r="P320" s="151"/>
      <c r="R320" s="147" t="s">
        <v>334</v>
      </c>
      <c r="S320" s="150" t="n">
        <v>1549.445</v>
      </c>
      <c r="T320" s="150" t="n">
        <v>3106.314</v>
      </c>
      <c r="U320" s="148" t="n">
        <v>1.5</v>
      </c>
      <c r="V320" s="151" t="n">
        <f aca="false">S320/T320*U320</f>
        <v>0.748207521840999</v>
      </c>
      <c r="W320" s="151"/>
      <c r="Z320" s="147" t="s">
        <v>334</v>
      </c>
      <c r="AA320" s="150" t="n">
        <v>593.162</v>
      </c>
      <c r="AB320" s="150" t="n">
        <v>860.588</v>
      </c>
      <c r="AC320" s="148" t="n">
        <v>0.5</v>
      </c>
      <c r="AD320" s="151" t="n">
        <f aca="false">AA320/AB320*AC320</f>
        <v>0.344625999897744</v>
      </c>
    </row>
    <row r="321" s="146" customFormat="true" ht="15" hidden="false" customHeight="false" outlineLevel="0" collapsed="false">
      <c r="A321" s="146" t="n">
        <v>2</v>
      </c>
      <c r="B321" s="147" t="s">
        <v>335</v>
      </c>
      <c r="C321" s="150" t="n">
        <v>167.568</v>
      </c>
      <c r="D321" s="150" t="n">
        <v>213.804</v>
      </c>
      <c r="E321" s="146" t="n">
        <v>0.125</v>
      </c>
      <c r="F321" s="151" t="n">
        <f aca="false">C321/D321*E321</f>
        <v>0.0979682325868553</v>
      </c>
      <c r="J321" s="147" t="s">
        <v>335</v>
      </c>
      <c r="K321" s="150" t="n">
        <v>56.638</v>
      </c>
      <c r="L321" s="150" t="n">
        <v>146.903</v>
      </c>
      <c r="M321" s="148" t="n">
        <v>0.05</v>
      </c>
      <c r="N321" s="151" t="n">
        <f aca="false">K321/L321*M321</f>
        <v>0.0192773462761142</v>
      </c>
      <c r="O321" s="151"/>
      <c r="P321" s="151"/>
      <c r="R321" s="147" t="s">
        <v>335</v>
      </c>
      <c r="S321" s="150" t="n">
        <v>1554.219</v>
      </c>
      <c r="T321" s="150" t="n">
        <v>2994.283</v>
      </c>
      <c r="U321" s="148" t="n">
        <v>1.5</v>
      </c>
      <c r="V321" s="151" t="n">
        <f aca="false">S321/T321*U321</f>
        <v>0.778593239182803</v>
      </c>
      <c r="W321" s="151"/>
      <c r="Z321" s="147" t="s">
        <v>335</v>
      </c>
      <c r="AA321" s="150" t="n">
        <v>582.513</v>
      </c>
      <c r="AB321" s="150" t="n">
        <v>839.419</v>
      </c>
      <c r="AC321" s="148" t="n">
        <v>0.5</v>
      </c>
      <c r="AD321" s="151" t="n">
        <f aca="false">AA321/AB321*AC321</f>
        <v>0.34697391886531</v>
      </c>
    </row>
    <row r="322" s="146" customFormat="true" ht="15" hidden="false" customHeight="false" outlineLevel="0" collapsed="false">
      <c r="A322" s="146" t="n">
        <v>3</v>
      </c>
      <c r="B322" s="147" t="s">
        <v>336</v>
      </c>
      <c r="C322" s="150" t="n">
        <v>162.202</v>
      </c>
      <c r="D322" s="150" t="n">
        <v>195.613</v>
      </c>
      <c r="E322" s="146" t="n">
        <v>0.125</v>
      </c>
      <c r="F322" s="151" t="n">
        <f aca="false">C322/D322*E322</f>
        <v>0.103649808550556</v>
      </c>
      <c r="J322" s="147" t="s">
        <v>336</v>
      </c>
      <c r="K322" s="150" t="n">
        <v>64.83</v>
      </c>
      <c r="L322" s="150" t="n">
        <v>156.857</v>
      </c>
      <c r="M322" s="148" t="n">
        <v>0.05</v>
      </c>
      <c r="N322" s="151" t="n">
        <f aca="false">K322/L322*M322</f>
        <v>0.0206653193673218</v>
      </c>
      <c r="O322" s="151"/>
      <c r="P322" s="151"/>
      <c r="R322" s="147" t="s">
        <v>336</v>
      </c>
      <c r="S322" s="150" t="n">
        <v>1518.473</v>
      </c>
      <c r="T322" s="150" t="n">
        <v>3088.579</v>
      </c>
      <c r="U322" s="148" t="n">
        <v>1.5</v>
      </c>
      <c r="V322" s="151" t="n">
        <f aca="false">S322/T322*U322</f>
        <v>0.737461952567831</v>
      </c>
      <c r="W322" s="151"/>
      <c r="Z322" s="147" t="s">
        <v>336</v>
      </c>
      <c r="AA322" s="150" t="n">
        <v>607.702</v>
      </c>
      <c r="AB322" s="150" t="n">
        <v>837.61</v>
      </c>
      <c r="AC322" s="148" t="n">
        <v>0.5</v>
      </c>
      <c r="AD322" s="151" t="n">
        <f aca="false">AA322/AB322*AC322</f>
        <v>0.36275951815284</v>
      </c>
    </row>
    <row r="323" s="146" customFormat="true" ht="15" hidden="false" customHeight="false" outlineLevel="0" collapsed="false">
      <c r="A323" s="146" t="n">
        <v>1</v>
      </c>
      <c r="B323" s="147" t="s">
        <v>337</v>
      </c>
      <c r="C323" s="150" t="n">
        <v>157.555</v>
      </c>
      <c r="D323" s="150" t="n">
        <v>205.698</v>
      </c>
      <c r="E323" s="146" t="n">
        <v>0.125</v>
      </c>
      <c r="F323" s="151" t="n">
        <f aca="false">C323/D323*E323</f>
        <v>0.0957441248821087</v>
      </c>
      <c r="J323" s="147" t="s">
        <v>337</v>
      </c>
      <c r="K323" s="150" t="n">
        <v>54.804</v>
      </c>
      <c r="L323" s="150" t="n">
        <v>156.479</v>
      </c>
      <c r="M323" s="148" t="n">
        <v>0.05</v>
      </c>
      <c r="N323" s="151" t="n">
        <f aca="false">K323/L323*M323</f>
        <v>0.0175116149770896</v>
      </c>
      <c r="O323" s="151"/>
      <c r="P323" s="151"/>
      <c r="R323" s="147" t="s">
        <v>337</v>
      </c>
      <c r="S323" s="150" t="n">
        <v>1395.598</v>
      </c>
      <c r="T323" s="150" t="n">
        <v>2963.581</v>
      </c>
      <c r="U323" s="148" t="n">
        <v>1.5</v>
      </c>
      <c r="V323" s="151" t="n">
        <f aca="false">S323/T323*U323</f>
        <v>0.706374146682679</v>
      </c>
      <c r="W323" s="151"/>
      <c r="Z323" s="147" t="s">
        <v>337</v>
      </c>
      <c r="AA323" s="150" t="n">
        <v>550.656</v>
      </c>
      <c r="AB323" s="150" t="n">
        <v>832.246</v>
      </c>
      <c r="AC323" s="148" t="n">
        <v>0.5</v>
      </c>
      <c r="AD323" s="151" t="n">
        <f aca="false">AA323/AB323*AC323</f>
        <v>0.330825260800292</v>
      </c>
    </row>
    <row r="324" s="146" customFormat="true" ht="15" hidden="false" customHeight="false" outlineLevel="0" collapsed="false">
      <c r="A324" s="146" t="n">
        <v>2</v>
      </c>
      <c r="B324" s="147" t="s">
        <v>338</v>
      </c>
      <c r="C324" s="150" t="n">
        <v>156.715</v>
      </c>
      <c r="D324" s="150" t="n">
        <v>203.881</v>
      </c>
      <c r="E324" s="146" t="n">
        <v>0.125</v>
      </c>
      <c r="F324" s="151" t="n">
        <f aca="false">C324/D324*E324</f>
        <v>0.0960823961036095</v>
      </c>
      <c r="J324" s="147" t="s">
        <v>338</v>
      </c>
      <c r="K324" s="150" t="n">
        <v>54.592</v>
      </c>
      <c r="L324" s="150" t="n">
        <v>147.016</v>
      </c>
      <c r="M324" s="148" t="n">
        <v>0.05</v>
      </c>
      <c r="N324" s="151" t="n">
        <f aca="false">K324/L324*M324</f>
        <v>0.0185666866191435</v>
      </c>
      <c r="O324" s="151"/>
      <c r="P324" s="151"/>
      <c r="R324" s="147" t="s">
        <v>338</v>
      </c>
      <c r="S324" s="150" t="n">
        <v>1484.805</v>
      </c>
      <c r="T324" s="150" t="n">
        <v>3156.177</v>
      </c>
      <c r="U324" s="148" t="n">
        <v>1.5</v>
      </c>
      <c r="V324" s="151" t="n">
        <f aca="false">S324/T324*U324</f>
        <v>0.705666222141534</v>
      </c>
      <c r="W324" s="151"/>
      <c r="Z324" s="147" t="s">
        <v>338</v>
      </c>
      <c r="AA324" s="150" t="n">
        <v>585.302</v>
      </c>
      <c r="AB324" s="150" t="n">
        <v>910.845</v>
      </c>
      <c r="AC324" s="148" t="n">
        <v>0.5</v>
      </c>
      <c r="AD324" s="151" t="n">
        <f aca="false">AA324/AB324*AC324</f>
        <v>0.321296159061092</v>
      </c>
    </row>
    <row r="325" s="146" customFormat="true" ht="15" hidden="false" customHeight="false" outlineLevel="0" collapsed="false">
      <c r="A325" s="146" t="n">
        <v>3</v>
      </c>
      <c r="B325" s="147" t="s">
        <v>339</v>
      </c>
      <c r="C325" s="150" t="n">
        <v>148.467</v>
      </c>
      <c r="D325" s="150" t="n">
        <v>209.852</v>
      </c>
      <c r="E325" s="146" t="n">
        <v>0.125</v>
      </c>
      <c r="F325" s="151" t="n">
        <f aca="false">C325/D325*E325</f>
        <v>0.0884355402855346</v>
      </c>
      <c r="J325" s="147" t="s">
        <v>339</v>
      </c>
      <c r="K325" s="150" t="n">
        <v>67.048</v>
      </c>
      <c r="L325" s="150" t="n">
        <v>150.192</v>
      </c>
      <c r="M325" s="148" t="n">
        <v>0.05</v>
      </c>
      <c r="N325" s="151" t="n">
        <f aca="false">K325/L325*M325</f>
        <v>0.0223207627570044</v>
      </c>
      <c r="O325" s="151"/>
      <c r="P325" s="151"/>
      <c r="R325" s="147" t="s">
        <v>339</v>
      </c>
      <c r="S325" s="150" t="n">
        <v>1463.79</v>
      </c>
      <c r="T325" s="150" t="n">
        <v>3060.608</v>
      </c>
      <c r="U325" s="148" t="n">
        <v>1.5</v>
      </c>
      <c r="V325" s="151" t="n">
        <f aca="false">S325/T325*U325</f>
        <v>0.717401575111873</v>
      </c>
      <c r="W325" s="151"/>
      <c r="Z325" s="147" t="s">
        <v>339</v>
      </c>
      <c r="AA325" s="150" t="n">
        <v>580.716</v>
      </c>
      <c r="AB325" s="150" t="n">
        <v>877.206</v>
      </c>
      <c r="AC325" s="148" t="n">
        <v>0.5</v>
      </c>
      <c r="AD325" s="151" t="n">
        <f aca="false">AA325/AB325*AC325</f>
        <v>0.331003207912395</v>
      </c>
    </row>
    <row r="326" s="146" customFormat="true" ht="15" hidden="false" customHeight="false" outlineLevel="0" collapsed="false">
      <c r="A326" s="146" t="n">
        <v>1</v>
      </c>
      <c r="B326" s="147" t="s">
        <v>340</v>
      </c>
      <c r="C326" s="150" t="n">
        <v>159.088</v>
      </c>
      <c r="D326" s="150" t="n">
        <v>204.118</v>
      </c>
      <c r="E326" s="146" t="n">
        <v>0.125</v>
      </c>
      <c r="F326" s="151" t="n">
        <f aca="false">C326/D326*E326</f>
        <v>0.0974240390362437</v>
      </c>
      <c r="J326" s="147" t="s">
        <v>340</v>
      </c>
      <c r="K326" s="150" t="n">
        <v>46.37</v>
      </c>
      <c r="L326" s="150" t="n">
        <v>153.167</v>
      </c>
      <c r="M326" s="148" t="n">
        <v>0.05</v>
      </c>
      <c r="N326" s="151" t="n">
        <f aca="false">K326/L326*M326</f>
        <v>0.0151370726070237</v>
      </c>
      <c r="O326" s="151"/>
      <c r="P326" s="151"/>
      <c r="R326" s="147" t="s">
        <v>340</v>
      </c>
      <c r="S326" s="150" t="n">
        <v>1402.772</v>
      </c>
      <c r="T326" s="150" t="n">
        <v>2891.5</v>
      </c>
      <c r="U326" s="148" t="n">
        <v>1.5</v>
      </c>
      <c r="V326" s="151" t="n">
        <f aca="false">S326/T326*U326</f>
        <v>0.727704651564932</v>
      </c>
      <c r="W326" s="151"/>
      <c r="Z326" s="147" t="s">
        <v>340</v>
      </c>
      <c r="AA326" s="150" t="n">
        <v>540.826</v>
      </c>
      <c r="AB326" s="150" t="n">
        <v>841.822</v>
      </c>
      <c r="AC326" s="148" t="n">
        <v>0.5</v>
      </c>
      <c r="AD326" s="151" t="n">
        <f aca="false">AA326/AB326*AC326</f>
        <v>0.32122348905113</v>
      </c>
    </row>
    <row r="327" s="146" customFormat="true" ht="15" hidden="false" customHeight="false" outlineLevel="0" collapsed="false">
      <c r="A327" s="146" t="n">
        <v>2</v>
      </c>
      <c r="B327" s="147" t="s">
        <v>341</v>
      </c>
      <c r="C327" s="150" t="n">
        <v>144.526</v>
      </c>
      <c r="D327" s="150" t="n">
        <v>203.808</v>
      </c>
      <c r="E327" s="146" t="n">
        <v>0.125</v>
      </c>
      <c r="F327" s="151" t="n">
        <f aca="false">C327/D327*E327</f>
        <v>0.0886410248861674</v>
      </c>
      <c r="J327" s="147" t="s">
        <v>341</v>
      </c>
      <c r="K327" s="150" t="n">
        <v>62.088</v>
      </c>
      <c r="L327" s="150" t="n">
        <v>139.947</v>
      </c>
      <c r="M327" s="148" t="n">
        <v>0.05</v>
      </c>
      <c r="N327" s="151" t="n">
        <f aca="false">K327/L327*M327</f>
        <v>0.0221826834444468</v>
      </c>
      <c r="O327" s="151"/>
      <c r="P327" s="151"/>
      <c r="R327" s="147" t="s">
        <v>341</v>
      </c>
      <c r="S327" s="150" t="n">
        <v>1475.331</v>
      </c>
      <c r="T327" s="150" t="n">
        <v>3126.579</v>
      </c>
      <c r="U327" s="148" t="n">
        <v>1.5</v>
      </c>
      <c r="V327" s="151" t="n">
        <f aca="false">S327/T327*U327</f>
        <v>0.707801242188347</v>
      </c>
      <c r="W327" s="151"/>
      <c r="Z327" s="147" t="s">
        <v>341</v>
      </c>
      <c r="AA327" s="150" t="n">
        <v>568.509</v>
      </c>
      <c r="AB327" s="150" t="n">
        <v>821.171</v>
      </c>
      <c r="AC327" s="148" t="n">
        <v>0.5</v>
      </c>
      <c r="AD327" s="151" t="n">
        <f aca="false">AA327/AB327*AC327</f>
        <v>0.346157499473313</v>
      </c>
    </row>
    <row r="328" s="146" customFormat="true" ht="15" hidden="false" customHeight="false" outlineLevel="0" collapsed="false">
      <c r="A328" s="146" t="n">
        <v>3</v>
      </c>
      <c r="B328" s="147" t="s">
        <v>342</v>
      </c>
      <c r="C328" s="150" t="n">
        <v>150.584</v>
      </c>
      <c r="D328" s="150" t="n">
        <v>215.239</v>
      </c>
      <c r="E328" s="146" t="n">
        <v>0.125</v>
      </c>
      <c r="F328" s="151" t="n">
        <f aca="false">C328/D328*E328</f>
        <v>0.0874516235440603</v>
      </c>
      <c r="J328" s="147" t="s">
        <v>342</v>
      </c>
      <c r="K328" s="150" t="n">
        <v>66.358</v>
      </c>
      <c r="L328" s="150" t="n">
        <v>145.613</v>
      </c>
      <c r="M328" s="148" t="n">
        <v>0.05</v>
      </c>
      <c r="N328" s="151" t="n">
        <f aca="false">K328/L328*M328</f>
        <v>0.0227857402841779</v>
      </c>
      <c r="O328" s="151"/>
      <c r="P328" s="151"/>
      <c r="R328" s="147" t="s">
        <v>342</v>
      </c>
      <c r="S328" s="150" t="n">
        <v>1519.206</v>
      </c>
      <c r="T328" s="150" t="n">
        <v>3175.731</v>
      </c>
      <c r="U328" s="148" t="n">
        <v>1.5</v>
      </c>
      <c r="V328" s="151" t="n">
        <f aca="false">S328/T328*U328</f>
        <v>0.717569907526802</v>
      </c>
      <c r="W328" s="151"/>
      <c r="Z328" s="147" t="s">
        <v>342</v>
      </c>
      <c r="AA328" s="150" t="n">
        <v>594.289</v>
      </c>
      <c r="AB328" s="150" t="n">
        <v>937.818</v>
      </c>
      <c r="AC328" s="148" t="n">
        <v>0.5</v>
      </c>
      <c r="AD328" s="151" t="n">
        <f aca="false">AA328/AB328*AC328</f>
        <v>0.316846658946619</v>
      </c>
    </row>
    <row r="329" s="146" customFormat="true" ht="15" hidden="false" customHeight="false" outlineLevel="0" collapsed="false">
      <c r="A329" s="146" t="n">
        <v>1</v>
      </c>
      <c r="B329" s="147" t="s">
        <v>343</v>
      </c>
      <c r="C329" s="150" t="n">
        <v>157.458</v>
      </c>
      <c r="D329" s="150" t="n">
        <v>213.767</v>
      </c>
      <c r="E329" s="146" t="n">
        <v>0.125</v>
      </c>
      <c r="F329" s="151" t="n">
        <f aca="false">C329/D329*E329</f>
        <v>0.0920733789593342</v>
      </c>
      <c r="J329" s="147" t="s">
        <v>343</v>
      </c>
      <c r="K329" s="150" t="n">
        <v>59.003</v>
      </c>
      <c r="L329" s="150" t="n">
        <v>157.706</v>
      </c>
      <c r="M329" s="148" t="n">
        <v>0.05</v>
      </c>
      <c r="N329" s="151" t="n">
        <f aca="false">K329/L329*M329</f>
        <v>0.0187066440084715</v>
      </c>
      <c r="O329" s="151"/>
      <c r="P329" s="151"/>
      <c r="R329" s="147" t="s">
        <v>343</v>
      </c>
      <c r="S329" s="150" t="n">
        <v>1361.593</v>
      </c>
      <c r="T329" s="150" t="n">
        <v>2984.694</v>
      </c>
      <c r="U329" s="148" t="n">
        <v>1.5</v>
      </c>
      <c r="V329" s="151" t="n">
        <f aca="false">S329/T329*U329</f>
        <v>0.684287736029221</v>
      </c>
      <c r="W329" s="151"/>
      <c r="Z329" s="147" t="s">
        <v>343</v>
      </c>
      <c r="AA329" s="150" t="n">
        <v>553.605</v>
      </c>
      <c r="AB329" s="150" t="n">
        <v>877.422</v>
      </c>
      <c r="AC329" s="148" t="n">
        <v>0.5</v>
      </c>
      <c r="AD329" s="151" t="n">
        <f aca="false">AA329/AB329*AC329</f>
        <v>0.315472486443239</v>
      </c>
    </row>
    <row r="330" s="146" customFormat="true" ht="15" hidden="false" customHeight="false" outlineLevel="0" collapsed="false">
      <c r="A330" s="146" t="n">
        <v>2</v>
      </c>
      <c r="B330" s="147" t="s">
        <v>344</v>
      </c>
      <c r="C330" s="150" t="n">
        <v>154.08</v>
      </c>
      <c r="D330" s="150" t="n">
        <v>203.738</v>
      </c>
      <c r="E330" s="146" t="n">
        <v>0.125</v>
      </c>
      <c r="F330" s="151" t="n">
        <f aca="false">C330/D330*E330</f>
        <v>0.0945331749599976</v>
      </c>
      <c r="J330" s="147" t="s">
        <v>344</v>
      </c>
      <c r="K330" s="150" t="n">
        <v>57.715</v>
      </c>
      <c r="L330" s="150" t="n">
        <v>151.619</v>
      </c>
      <c r="M330" s="148" t="n">
        <v>0.05</v>
      </c>
      <c r="N330" s="151" t="n">
        <f aca="false">K330/L330*M330</f>
        <v>0.0190329048470179</v>
      </c>
      <c r="O330" s="151"/>
      <c r="P330" s="151"/>
      <c r="R330" s="147" t="s">
        <v>344</v>
      </c>
      <c r="S330" s="150" t="n">
        <v>1491.903</v>
      </c>
      <c r="T330" s="150" t="n">
        <v>3185.755</v>
      </c>
      <c r="U330" s="148" t="n">
        <v>1.5</v>
      </c>
      <c r="V330" s="151" t="n">
        <f aca="false">S330/T330*U330</f>
        <v>0.702456560532746</v>
      </c>
      <c r="W330" s="151"/>
      <c r="Z330" s="147" t="s">
        <v>344</v>
      </c>
      <c r="AA330" s="150" t="n">
        <v>555.354</v>
      </c>
      <c r="AB330" s="150" t="n">
        <v>823.807</v>
      </c>
      <c r="AC330" s="148" t="n">
        <v>0.5</v>
      </c>
      <c r="AD330" s="151" t="n">
        <f aca="false">AA330/AB330*AC330</f>
        <v>0.337065599102702</v>
      </c>
    </row>
    <row r="331" s="146" customFormat="true" ht="15" hidden="false" customHeight="false" outlineLevel="0" collapsed="false">
      <c r="A331" s="146" t="n">
        <v>3</v>
      </c>
      <c r="B331" s="147" t="s">
        <v>345</v>
      </c>
      <c r="C331" s="150" t="n">
        <v>148.142</v>
      </c>
      <c r="D331" s="150" t="n">
        <v>201.999</v>
      </c>
      <c r="E331" s="146" t="n">
        <v>0.125</v>
      </c>
      <c r="F331" s="151" t="n">
        <f aca="false">C331/D331*E331</f>
        <v>0.0916724835271462</v>
      </c>
      <c r="J331" s="147" t="s">
        <v>345</v>
      </c>
      <c r="K331" s="150" t="n">
        <v>63.051</v>
      </c>
      <c r="L331" s="150" t="n">
        <v>143.423</v>
      </c>
      <c r="M331" s="148" t="n">
        <v>0.05</v>
      </c>
      <c r="N331" s="151" t="n">
        <f aca="false">K331/L331*M331</f>
        <v>0.021980784114124</v>
      </c>
      <c r="O331" s="151"/>
      <c r="P331" s="151"/>
      <c r="R331" s="147" t="s">
        <v>345</v>
      </c>
      <c r="S331" s="150" t="n">
        <v>1389.83</v>
      </c>
      <c r="T331" s="150" t="n">
        <v>2998.821</v>
      </c>
      <c r="U331" s="148" t="n">
        <v>1.5</v>
      </c>
      <c r="V331" s="151" t="n">
        <f aca="false">S331/T331*U331</f>
        <v>0.695188208966124</v>
      </c>
      <c r="W331" s="151"/>
      <c r="Z331" s="147" t="s">
        <v>345</v>
      </c>
      <c r="AA331" s="150" t="n">
        <v>562.949</v>
      </c>
      <c r="AB331" s="150" t="n">
        <v>871.947</v>
      </c>
      <c r="AC331" s="148" t="n">
        <v>0.5</v>
      </c>
      <c r="AD331" s="151" t="n">
        <f aca="false">AA331/AB331*AC331</f>
        <v>0.32281147822058</v>
      </c>
    </row>
    <row r="332" s="146" customFormat="true" ht="15" hidden="false" customHeight="false" outlineLevel="0" collapsed="false">
      <c r="A332" s="146" t="n">
        <v>1</v>
      </c>
      <c r="B332" s="147" t="s">
        <v>346</v>
      </c>
      <c r="C332" s="150" t="n">
        <v>149.686</v>
      </c>
      <c r="D332" s="150" t="n">
        <v>209.168</v>
      </c>
      <c r="E332" s="146" t="n">
        <v>0.125</v>
      </c>
      <c r="F332" s="151" t="n">
        <f aca="false">C332/D332*E332</f>
        <v>0.0894532146408629</v>
      </c>
      <c r="J332" s="147" t="s">
        <v>346</v>
      </c>
      <c r="K332" s="150" t="n">
        <v>44.022</v>
      </c>
      <c r="L332" s="150" t="n">
        <v>154.569</v>
      </c>
      <c r="M332" s="148" t="n">
        <v>0.05</v>
      </c>
      <c r="N332" s="151" t="n">
        <f aca="false">K332/L332*M332</f>
        <v>0.0142402422219203</v>
      </c>
      <c r="O332" s="151"/>
      <c r="P332" s="151"/>
      <c r="R332" s="147" t="s">
        <v>346</v>
      </c>
      <c r="S332" s="150" t="n">
        <v>1398.255</v>
      </c>
      <c r="T332" s="150" t="n">
        <v>3154.96</v>
      </c>
      <c r="U332" s="148" t="n">
        <v>1.5</v>
      </c>
      <c r="V332" s="151" t="n">
        <f aca="false">S332/T332*U332</f>
        <v>0.664788935517408</v>
      </c>
      <c r="W332" s="151"/>
      <c r="Z332" s="147" t="s">
        <v>346</v>
      </c>
      <c r="AA332" s="150" t="n">
        <v>532.724</v>
      </c>
      <c r="AB332" s="150" t="n">
        <v>863.929</v>
      </c>
      <c r="AC332" s="148" t="n">
        <v>0.5</v>
      </c>
      <c r="AD332" s="151" t="n">
        <f aca="false">AA332/AB332*AC332</f>
        <v>0.308314687896806</v>
      </c>
    </row>
    <row r="333" s="146" customFormat="true" ht="15" hidden="false" customHeight="false" outlineLevel="0" collapsed="false">
      <c r="A333" s="146" t="n">
        <v>2</v>
      </c>
      <c r="B333" s="147" t="s">
        <v>347</v>
      </c>
      <c r="C333" s="150" t="n">
        <v>150.316</v>
      </c>
      <c r="D333" s="150" t="n">
        <v>209.734</v>
      </c>
      <c r="E333" s="146" t="n">
        <v>0.125</v>
      </c>
      <c r="F333" s="151" t="n">
        <f aca="false">C333/D333*E333</f>
        <v>0.0895872867536975</v>
      </c>
      <c r="J333" s="147" t="s">
        <v>347</v>
      </c>
      <c r="K333" s="150" t="n">
        <v>45.165</v>
      </c>
      <c r="L333" s="150" t="n">
        <v>152.165</v>
      </c>
      <c r="M333" s="148" t="n">
        <v>0.05</v>
      </c>
      <c r="N333" s="151" t="n">
        <f aca="false">K333/L333*M333</f>
        <v>0.0148407978181579</v>
      </c>
      <c r="O333" s="151"/>
      <c r="P333" s="151"/>
      <c r="R333" s="147" t="s">
        <v>347</v>
      </c>
      <c r="S333" s="150" t="n">
        <v>1501.912</v>
      </c>
      <c r="T333" s="150" t="n">
        <v>3293.725</v>
      </c>
      <c r="U333" s="148" t="n">
        <v>1.5</v>
      </c>
      <c r="V333" s="151" t="n">
        <f aca="false">S333/T333*U333</f>
        <v>0.683987886056061</v>
      </c>
      <c r="W333" s="151"/>
      <c r="Z333" s="147" t="s">
        <v>347</v>
      </c>
      <c r="AA333" s="150" t="n">
        <v>520.466</v>
      </c>
      <c r="AB333" s="150" t="n">
        <v>843.234</v>
      </c>
      <c r="AC333" s="148" t="n">
        <v>0.5</v>
      </c>
      <c r="AD333" s="151" t="n">
        <f aca="false">AA333/AB333*AC333</f>
        <v>0.308613030309499</v>
      </c>
    </row>
    <row r="334" s="146" customFormat="true" ht="15" hidden="false" customHeight="false" outlineLevel="0" collapsed="false">
      <c r="A334" s="146" t="n">
        <v>3</v>
      </c>
      <c r="B334" s="147" t="s">
        <v>348</v>
      </c>
      <c r="C334" s="150" t="n">
        <v>159.116</v>
      </c>
      <c r="D334" s="150" t="n">
        <v>219.87</v>
      </c>
      <c r="E334" s="146" t="n">
        <v>0.125</v>
      </c>
      <c r="F334" s="151" t="n">
        <f aca="false">C334/D334*E334</f>
        <v>0.0904602719788966</v>
      </c>
      <c r="J334" s="147" t="s">
        <v>348</v>
      </c>
      <c r="K334" s="150" t="n">
        <v>51.497</v>
      </c>
      <c r="L334" s="150" t="n">
        <v>158.064</v>
      </c>
      <c r="M334" s="148" t="n">
        <v>0.05</v>
      </c>
      <c r="N334" s="151" t="n">
        <f aca="false">K334/L334*M334</f>
        <v>0.016289920538516</v>
      </c>
      <c r="O334" s="151"/>
      <c r="P334" s="151"/>
      <c r="R334" s="147" t="s">
        <v>348</v>
      </c>
      <c r="S334" s="150" t="n">
        <v>1410.214</v>
      </c>
      <c r="T334" s="150" t="n">
        <v>3018.351</v>
      </c>
      <c r="U334" s="148" t="n">
        <v>1.5</v>
      </c>
      <c r="V334" s="151" t="n">
        <f aca="false">S334/T334*U334</f>
        <v>0.700820083548931</v>
      </c>
      <c r="W334" s="151"/>
      <c r="Z334" s="147" t="s">
        <v>348</v>
      </c>
      <c r="AA334" s="150" t="n">
        <v>566.309</v>
      </c>
      <c r="AB334" s="150" t="n">
        <v>884.68</v>
      </c>
      <c r="AC334" s="148" t="n">
        <v>0.5</v>
      </c>
      <c r="AD334" s="151" t="n">
        <f aca="false">AA334/AB334*AC334</f>
        <v>0.32006431704119</v>
      </c>
    </row>
    <row r="335" s="146" customFormat="true" ht="15" hidden="false" customHeight="false" outlineLevel="0" collapsed="false">
      <c r="A335" s="146" t="n">
        <v>1</v>
      </c>
      <c r="B335" s="147" t="s">
        <v>349</v>
      </c>
      <c r="C335" s="150" t="n">
        <v>142.169</v>
      </c>
      <c r="D335" s="150" t="n">
        <v>207.299</v>
      </c>
      <c r="E335" s="146" t="n">
        <v>0.125</v>
      </c>
      <c r="F335" s="151" t="n">
        <f aca="false">C335/D335*E335</f>
        <v>0.0857270174964665</v>
      </c>
      <c r="J335" s="147" t="s">
        <v>349</v>
      </c>
      <c r="K335" s="150" t="n">
        <v>54.341</v>
      </c>
      <c r="L335" s="150" t="n">
        <v>146.781</v>
      </c>
      <c r="M335" s="148" t="n">
        <v>0.05</v>
      </c>
      <c r="N335" s="151" t="n">
        <f aca="false">K335/L335*M335</f>
        <v>0.0185109108127074</v>
      </c>
      <c r="O335" s="151"/>
      <c r="P335" s="151"/>
      <c r="R335" s="147" t="s">
        <v>349</v>
      </c>
      <c r="S335" s="150" t="n">
        <v>1400.078</v>
      </c>
      <c r="T335" s="150" t="n">
        <v>2974.456</v>
      </c>
      <c r="U335" s="148" t="n">
        <v>1.5</v>
      </c>
      <c r="V335" s="151" t="n">
        <f aca="false">S335/T335*U335</f>
        <v>0.70605078710191</v>
      </c>
      <c r="W335" s="151"/>
      <c r="Z335" s="147" t="s">
        <v>349</v>
      </c>
      <c r="AA335" s="150" t="n">
        <v>488.37</v>
      </c>
      <c r="AB335" s="150" t="n">
        <v>747.969</v>
      </c>
      <c r="AC335" s="148" t="n">
        <v>0.5</v>
      </c>
      <c r="AD335" s="151" t="n">
        <f aca="false">AA335/AB335*AC335</f>
        <v>0.326464064687173</v>
      </c>
    </row>
    <row r="336" s="146" customFormat="true" ht="15" hidden="false" customHeight="false" outlineLevel="0" collapsed="false">
      <c r="A336" s="146" t="n">
        <v>2</v>
      </c>
      <c r="B336" s="147" t="s">
        <v>350</v>
      </c>
      <c r="C336" s="150" t="n">
        <v>138.415</v>
      </c>
      <c r="D336" s="150" t="n">
        <v>196.628</v>
      </c>
      <c r="E336" s="146" t="n">
        <v>0.125</v>
      </c>
      <c r="F336" s="151" t="n">
        <f aca="false">C336/D336*E336</f>
        <v>0.0879929358992615</v>
      </c>
      <c r="J336" s="147" t="s">
        <v>350</v>
      </c>
      <c r="K336" s="150" t="n">
        <v>56.52</v>
      </c>
      <c r="L336" s="150" t="n">
        <v>150.798</v>
      </c>
      <c r="M336" s="148" t="n">
        <v>0.05</v>
      </c>
      <c r="N336" s="151" t="n">
        <f aca="false">K336/L336*M336</f>
        <v>0.0187403015955119</v>
      </c>
      <c r="O336" s="151"/>
      <c r="P336" s="151"/>
      <c r="R336" s="147" t="s">
        <v>350</v>
      </c>
      <c r="S336" s="150" t="n">
        <v>1389.091</v>
      </c>
      <c r="T336" s="150" t="n">
        <v>2879.189</v>
      </c>
      <c r="U336" s="148" t="n">
        <v>1.5</v>
      </c>
      <c r="V336" s="151" t="n">
        <f aca="false">S336/T336*U336</f>
        <v>0.723688684556658</v>
      </c>
      <c r="W336" s="151"/>
      <c r="Z336" s="147" t="s">
        <v>350</v>
      </c>
      <c r="AA336" s="150" t="n">
        <v>553.319</v>
      </c>
      <c r="AB336" s="150" t="n">
        <v>849.126</v>
      </c>
      <c r="AC336" s="148" t="n">
        <v>0.5</v>
      </c>
      <c r="AD336" s="151" t="n">
        <f aca="false">AA336/AB336*AC336</f>
        <v>0.325816781019542</v>
      </c>
    </row>
    <row r="337" s="146" customFormat="true" ht="15" hidden="false" customHeight="false" outlineLevel="0" collapsed="false">
      <c r="A337" s="146" t="n">
        <v>3</v>
      </c>
      <c r="B337" s="147" t="s">
        <v>351</v>
      </c>
      <c r="C337" s="150" t="n">
        <v>144.096</v>
      </c>
      <c r="D337" s="150" t="n">
        <v>202.992</v>
      </c>
      <c r="E337" s="146" t="n">
        <v>0.125</v>
      </c>
      <c r="F337" s="151" t="n">
        <f aca="false">C337/D337*E337</f>
        <v>0.0887325608890991</v>
      </c>
      <c r="J337" s="147" t="s">
        <v>351</v>
      </c>
      <c r="K337" s="150" t="n">
        <v>61.178</v>
      </c>
      <c r="L337" s="150" t="n">
        <v>149.533</v>
      </c>
      <c r="M337" s="148" t="n">
        <v>0.05</v>
      </c>
      <c r="N337" s="151" t="n">
        <f aca="false">K337/L337*M337</f>
        <v>0.0204563541158139</v>
      </c>
      <c r="O337" s="151"/>
      <c r="P337" s="151"/>
      <c r="R337" s="147" t="s">
        <v>351</v>
      </c>
      <c r="S337" s="150" t="n">
        <v>1374.779</v>
      </c>
      <c r="T337" s="150" t="n">
        <v>2893.006</v>
      </c>
      <c r="U337" s="148" t="n">
        <v>1.5</v>
      </c>
      <c r="V337" s="151" t="n">
        <f aca="false">S337/T337*U337</f>
        <v>0.71281169136877</v>
      </c>
      <c r="W337" s="151"/>
      <c r="Z337" s="147" t="s">
        <v>351</v>
      </c>
      <c r="AA337" s="150" t="n">
        <v>542.71</v>
      </c>
      <c r="AB337" s="150" t="n">
        <v>837.003</v>
      </c>
      <c r="AC337" s="148" t="n">
        <v>0.5</v>
      </c>
      <c r="AD337" s="151" t="n">
        <f aca="false">AA337/AB337*AC337</f>
        <v>0.324198360101457</v>
      </c>
    </row>
    <row r="338" s="146" customFormat="true" ht="15" hidden="false" customHeight="false" outlineLevel="0" collapsed="false">
      <c r="B338" s="152" t="s">
        <v>571</v>
      </c>
      <c r="C338" s="151" t="n">
        <f aca="false">AVERAGE(C320:C337)</f>
        <v>152.962833333333</v>
      </c>
      <c r="D338" s="151" t="n">
        <f aca="false">AVERAGE(D320:D337)</f>
        <v>206.780166666667</v>
      </c>
      <c r="F338" s="151" t="n">
        <f aca="false">AVERAGE(F320:F337)</f>
        <v>0.0925105409413288</v>
      </c>
      <c r="J338" s="152" t="s">
        <v>571</v>
      </c>
      <c r="K338" s="151" t="n">
        <f aca="false">AVERAGE(K320:K337)</f>
        <v>56.8739444444445</v>
      </c>
      <c r="L338" s="151" t="n">
        <f aca="false">AVERAGE(L320:L337)</f>
        <v>151.181277777778</v>
      </c>
      <c r="N338" s="151" t="n">
        <f aca="false">AVERAGE(N320:N337)</f>
        <v>0.0188600917694524</v>
      </c>
      <c r="O338" s="151"/>
      <c r="P338" s="151"/>
      <c r="R338" s="152" t="s">
        <v>571</v>
      </c>
      <c r="S338" s="151" t="n">
        <f aca="false">AVERAGE(S320:S337)</f>
        <v>1448.96077777778</v>
      </c>
      <c r="T338" s="151" t="n">
        <f aca="false">AVERAGE(T320:T337)</f>
        <v>3052.57272222222</v>
      </c>
      <c r="V338" s="151" t="n">
        <f aca="false">AVERAGE(V320:V337)</f>
        <v>0.712270057360313</v>
      </c>
      <c r="W338" s="151"/>
      <c r="Z338" s="152" t="s">
        <v>571</v>
      </c>
      <c r="AA338" s="151" t="n">
        <f aca="false">AVERAGE(AA320:AA337)</f>
        <v>559.971166666667</v>
      </c>
      <c r="AB338" s="151" t="n">
        <f aca="false">AVERAGE(AB320:AB337)</f>
        <v>853.213444444445</v>
      </c>
      <c r="AD338" s="151" t="n">
        <f aca="false">AVERAGE(AD320:AD337)</f>
        <v>0.328362917610162</v>
      </c>
    </row>
    <row r="339" s="146" customFormat="true" ht="15" hidden="false" customHeight="false" outlineLevel="0" collapsed="false">
      <c r="B339" s="152" t="s">
        <v>572</v>
      </c>
      <c r="C339" s="151" t="n">
        <f aca="false">_xlfn.STDEV.P(C320:C337)</f>
        <v>7.74314578801435</v>
      </c>
      <c r="D339" s="151" t="n">
        <f aca="false">_xlfn.STDEV.P(D320:D337)</f>
        <v>6.09505888450272</v>
      </c>
      <c r="F339" s="151" t="n">
        <f aca="false">_xlfn.STDEV.P(F320:F337)</f>
        <v>0.00480670984431865</v>
      </c>
      <c r="J339" s="152" t="s">
        <v>572</v>
      </c>
      <c r="K339" s="151" t="n">
        <f aca="false">_xlfn.STDEV.P(K320:K337)</f>
        <v>6.69224241999829</v>
      </c>
      <c r="L339" s="151" t="n">
        <f aca="false">_xlfn.STDEV.P(L320:L337)</f>
        <v>5.41922298454057</v>
      </c>
      <c r="N339" s="151" t="n">
        <f aca="false">_xlfn.STDEV.P(N320:N337)</f>
        <v>0.00252316908423223</v>
      </c>
      <c r="O339" s="151"/>
      <c r="P339" s="151"/>
      <c r="R339" s="152" t="s">
        <v>572</v>
      </c>
      <c r="S339" s="151" t="n">
        <f aca="false">_xlfn.STDEV.P(S320:S337)</f>
        <v>62.1157027306976</v>
      </c>
      <c r="T339" s="151" t="n">
        <f aca="false">_xlfn.STDEV.P(T320:T337)</f>
        <v>112.930210924371</v>
      </c>
      <c r="V339" s="151" t="n">
        <f aca="false">_xlfn.STDEV.P(V320:V337)</f>
        <v>0.024990876151096</v>
      </c>
      <c r="W339" s="151"/>
      <c r="Z339" s="152" t="s">
        <v>572</v>
      </c>
      <c r="AA339" s="151" t="n">
        <f aca="false">_xlfn.STDEV.P(AA320:AA337)</f>
        <v>28.4280669629505</v>
      </c>
      <c r="AB339" s="151" t="n">
        <f aca="false">_xlfn.STDEV.P(AB320:AB337)</f>
        <v>39.0877926115931</v>
      </c>
      <c r="AD339" s="151" t="n">
        <f aca="false">_xlfn.STDEV.P(AD320:AD337)</f>
        <v>0.0139805542938974</v>
      </c>
    </row>
    <row r="340" s="146" customFormat="true" ht="15" hidden="false" customHeight="false" outlineLevel="0" collapsed="false">
      <c r="B340" s="152" t="s">
        <v>573</v>
      </c>
      <c r="C340" s="148" t="n">
        <f aca="false">100*_xlfn.STDEV.P(C320:C337)/AVERAGE(C320:C337)</f>
        <v>5.06210928450878</v>
      </c>
      <c r="D340" s="148" t="n">
        <f aca="false">100*_xlfn.STDEV.P(D320:D337)/AVERAGE(D320:D337)</f>
        <v>2.94760323620789</v>
      </c>
      <c r="F340" s="148" t="n">
        <f aca="false">100*_xlfn.STDEV.P(F320:F337)/AVERAGE(F320:F337)</f>
        <v>5.19585097590891</v>
      </c>
      <c r="J340" s="152" t="s">
        <v>573</v>
      </c>
      <c r="K340" s="148" t="n">
        <f aca="false">100*_xlfn.STDEV.P(K320:K337)/AVERAGE(K320:K337)</f>
        <v>11.7667984617023</v>
      </c>
      <c r="L340" s="148" t="n">
        <f aca="false">100*_xlfn.STDEV.P(L320:L337)/AVERAGE(L320:L337)</f>
        <v>3.58458604411739</v>
      </c>
      <c r="N340" s="148" t="n">
        <f aca="false">100*_xlfn.STDEV.P(N320:N337)/AVERAGE(N320:N337)</f>
        <v>13.3783499840599</v>
      </c>
      <c r="O340" s="148"/>
      <c r="P340" s="148"/>
      <c r="R340" s="152" t="s">
        <v>573</v>
      </c>
      <c r="S340" s="148" t="n">
        <f aca="false">100*_xlfn.STDEV.P(S320:S337)/AVERAGE(S320:S337)</f>
        <v>4.28691402026509</v>
      </c>
      <c r="T340" s="148" t="n">
        <f aca="false">100*_xlfn.STDEV.P(T320:T337)/AVERAGE(T320:T337)</f>
        <v>3.69950927302264</v>
      </c>
      <c r="V340" s="148" t="n">
        <f aca="false">100*_xlfn.STDEV.P(V320:V337)/AVERAGE(V320:V337)</f>
        <v>3.50862371552059</v>
      </c>
      <c r="W340" s="148"/>
      <c r="Z340" s="152" t="s">
        <v>573</v>
      </c>
      <c r="AA340" s="148" t="n">
        <f aca="false">100*_xlfn.STDEV.P(AA320:AA337)/AVERAGE(AA320:AA337)</f>
        <v>5.0767019188102</v>
      </c>
      <c r="AB340" s="148" t="n">
        <f aca="false">100*_xlfn.STDEV.P(AB320:AB337)/AVERAGE(AB320:AB337)</f>
        <v>4.58124433763986</v>
      </c>
      <c r="AD340" s="148" t="n">
        <f aca="false">100*_xlfn.STDEV.P(AD320:AD337)/AVERAGE(AD320:AD337)</f>
        <v>4.25765320750845</v>
      </c>
    </row>
    <row r="341" s="146" customFormat="true" ht="15" hidden="false" customHeight="false" outlineLevel="0" collapsed="false">
      <c r="B341" s="152"/>
      <c r="C341" s="148"/>
      <c r="D341" s="148"/>
      <c r="F341" s="148"/>
      <c r="J341" s="152"/>
      <c r="K341" s="148"/>
      <c r="L341" s="148"/>
      <c r="N341" s="148"/>
      <c r="O341" s="148"/>
      <c r="P341" s="148"/>
      <c r="R341" s="152"/>
      <c r="S341" s="148"/>
      <c r="T341" s="148"/>
      <c r="V341" s="148"/>
      <c r="W341" s="148"/>
      <c r="Z341" s="152"/>
      <c r="AA341" s="148"/>
      <c r="AB341" s="148"/>
      <c r="AD341" s="148"/>
    </row>
    <row r="342" s="146" customFormat="true" ht="15" hidden="false" customHeight="false" outlineLevel="0" collapsed="false">
      <c r="B342" s="152"/>
      <c r="C342" s="148"/>
      <c r="D342" s="148"/>
      <c r="F342" s="148"/>
      <c r="J342" s="152"/>
      <c r="K342" s="148"/>
      <c r="L342" s="148"/>
      <c r="N342" s="148"/>
      <c r="O342" s="148"/>
      <c r="P342" s="148"/>
      <c r="R342" s="152"/>
      <c r="S342" s="148"/>
      <c r="T342" s="148"/>
      <c r="V342" s="148"/>
      <c r="W342" s="148"/>
      <c r="Z342" s="152"/>
      <c r="AA342" s="148"/>
      <c r="AB342" s="148"/>
      <c r="AD342" s="148"/>
    </row>
    <row r="343" s="146" customFormat="true" ht="15" hidden="false" customHeight="false" outlineLevel="0" collapsed="false">
      <c r="B343" s="147"/>
      <c r="C343" s="148" t="s">
        <v>58</v>
      </c>
      <c r="D343" s="148" t="s">
        <v>563</v>
      </c>
      <c r="E343" s="148" t="s">
        <v>563</v>
      </c>
      <c r="F343" s="148" t="s">
        <v>58</v>
      </c>
      <c r="J343" s="152"/>
      <c r="K343" s="148" t="s">
        <v>60</v>
      </c>
      <c r="L343" s="148" t="s">
        <v>566</v>
      </c>
      <c r="M343" s="148" t="s">
        <v>566</v>
      </c>
      <c r="N343" s="148" t="s">
        <v>60</v>
      </c>
      <c r="O343" s="148"/>
      <c r="P343" s="148"/>
      <c r="R343" s="149"/>
      <c r="S343" s="148" t="s">
        <v>61</v>
      </c>
      <c r="T343" s="148" t="s">
        <v>567</v>
      </c>
      <c r="U343" s="148" t="s">
        <v>567</v>
      </c>
      <c r="V343" s="148" t="s">
        <v>61</v>
      </c>
      <c r="W343" s="148"/>
      <c r="Z343" s="149"/>
      <c r="AA343" s="148" t="s">
        <v>63</v>
      </c>
      <c r="AB343" s="148" t="s">
        <v>568</v>
      </c>
      <c r="AC343" s="148" t="s">
        <v>568</v>
      </c>
      <c r="AD343" s="148" t="s">
        <v>63</v>
      </c>
    </row>
    <row r="344" s="146" customFormat="true" ht="15" hidden="false" customHeight="false" outlineLevel="0" collapsed="false">
      <c r="B344" s="147" t="s">
        <v>158</v>
      </c>
      <c r="C344" s="147" t="s">
        <v>569</v>
      </c>
      <c r="D344" s="148" t="s">
        <v>569</v>
      </c>
      <c r="E344" s="148" t="s">
        <v>570</v>
      </c>
      <c r="F344" s="148" t="s">
        <v>570</v>
      </c>
      <c r="J344" s="147"/>
      <c r="K344" s="148" t="s">
        <v>569</v>
      </c>
      <c r="L344" s="148" t="s">
        <v>569</v>
      </c>
      <c r="M344" s="148" t="s">
        <v>570</v>
      </c>
      <c r="N344" s="148" t="s">
        <v>570</v>
      </c>
      <c r="O344" s="151"/>
      <c r="P344" s="151"/>
      <c r="R344" s="147" t="s">
        <v>158</v>
      </c>
      <c r="S344" s="147" t="s">
        <v>569</v>
      </c>
      <c r="T344" s="147" t="s">
        <v>569</v>
      </c>
      <c r="U344" s="148" t="s">
        <v>570</v>
      </c>
      <c r="V344" s="148" t="s">
        <v>570</v>
      </c>
      <c r="W344" s="151"/>
      <c r="Z344" s="147" t="s">
        <v>158</v>
      </c>
      <c r="AA344" s="147" t="s">
        <v>569</v>
      </c>
      <c r="AB344" s="147" t="s">
        <v>569</v>
      </c>
      <c r="AC344" s="148" t="s">
        <v>570</v>
      </c>
      <c r="AD344" s="148" t="s">
        <v>570</v>
      </c>
    </row>
    <row r="345" s="146" customFormat="true" ht="15" hidden="false" customHeight="false" outlineLevel="0" collapsed="false">
      <c r="A345" s="146" t="n">
        <v>1</v>
      </c>
      <c r="B345" s="147" t="s">
        <v>357</v>
      </c>
      <c r="C345" s="150" t="n">
        <v>266.204</v>
      </c>
      <c r="D345" s="150" t="n">
        <v>193.213</v>
      </c>
      <c r="E345" s="146" t="n">
        <v>0.125</v>
      </c>
      <c r="F345" s="151" t="n">
        <f aca="false">C345/D345*E345</f>
        <v>0.172221848426348</v>
      </c>
      <c r="J345" s="147" t="s">
        <v>357</v>
      </c>
      <c r="K345" s="150" t="n">
        <v>96.73</v>
      </c>
      <c r="L345" s="150" t="n">
        <v>144.099</v>
      </c>
      <c r="M345" s="148" t="n">
        <v>0.05</v>
      </c>
      <c r="N345" s="151" t="n">
        <f aca="false">K345/L345*M345</f>
        <v>0.0335637304908431</v>
      </c>
      <c r="O345" s="151"/>
      <c r="P345" s="151"/>
      <c r="R345" s="147" t="s">
        <v>357</v>
      </c>
      <c r="S345" s="150" t="n">
        <v>3051.29</v>
      </c>
      <c r="T345" s="150" t="n">
        <v>3133.699</v>
      </c>
      <c r="U345" s="148" t="n">
        <v>1.5</v>
      </c>
      <c r="V345" s="151" t="n">
        <f aca="false">S345/T345*U345</f>
        <v>1.46055348647078</v>
      </c>
      <c r="W345" s="151"/>
      <c r="Z345" s="147" t="s">
        <v>357</v>
      </c>
      <c r="AA345" s="150" t="n">
        <v>1198.102</v>
      </c>
      <c r="AB345" s="150" t="n">
        <v>870.078</v>
      </c>
      <c r="AC345" s="148" t="n">
        <v>0.5</v>
      </c>
      <c r="AD345" s="151" t="n">
        <f aca="false">AA345/AB345*AC345</f>
        <v>0.688502639993196</v>
      </c>
    </row>
    <row r="346" s="146" customFormat="true" ht="15" hidden="false" customHeight="false" outlineLevel="0" collapsed="false">
      <c r="A346" s="146" t="n">
        <v>2</v>
      </c>
      <c r="B346" s="147" t="s">
        <v>358</v>
      </c>
      <c r="C346" s="150" t="n">
        <v>290.866</v>
      </c>
      <c r="D346" s="150" t="n">
        <v>205.186</v>
      </c>
      <c r="E346" s="146" t="n">
        <v>0.125</v>
      </c>
      <c r="F346" s="151" t="n">
        <f aca="false">C346/D346*E346</f>
        <v>0.177196543623834</v>
      </c>
      <c r="J346" s="147" t="s">
        <v>358</v>
      </c>
      <c r="K346" s="150" t="n">
        <v>111.003</v>
      </c>
      <c r="L346" s="150" t="n">
        <v>151.468</v>
      </c>
      <c r="M346" s="148" t="n">
        <v>0.05</v>
      </c>
      <c r="N346" s="151" t="n">
        <f aca="false">K346/L346*M346</f>
        <v>0.0366423931127367</v>
      </c>
      <c r="O346" s="151"/>
      <c r="P346" s="151"/>
      <c r="R346" s="147" t="s">
        <v>358</v>
      </c>
      <c r="S346" s="150" t="n">
        <v>3171.558</v>
      </c>
      <c r="T346" s="150" t="n">
        <v>3225.341</v>
      </c>
      <c r="U346" s="148" t="n">
        <v>1.5</v>
      </c>
      <c r="V346" s="151" t="n">
        <f aca="false">S346/T346*U346</f>
        <v>1.47498729591693</v>
      </c>
      <c r="W346" s="151"/>
      <c r="Z346" s="147" t="s">
        <v>358</v>
      </c>
      <c r="AA346" s="150" t="n">
        <v>1158.275</v>
      </c>
      <c r="AB346" s="150" t="n">
        <v>837.08</v>
      </c>
      <c r="AC346" s="148" t="n">
        <v>0.5</v>
      </c>
      <c r="AD346" s="151" t="n">
        <f aca="false">AA346/AB346*AC346</f>
        <v>0.691854422516366</v>
      </c>
    </row>
    <row r="347" s="146" customFormat="true" ht="15" hidden="false" customHeight="false" outlineLevel="0" collapsed="false">
      <c r="A347" s="146" t="n">
        <v>3</v>
      </c>
      <c r="B347" s="147" t="s">
        <v>359</v>
      </c>
      <c r="C347" s="150" t="n">
        <v>300.945</v>
      </c>
      <c r="D347" s="150" t="n">
        <v>208.595</v>
      </c>
      <c r="E347" s="146" t="n">
        <v>0.125</v>
      </c>
      <c r="F347" s="151" t="n">
        <f aca="false">C347/D347*E347</f>
        <v>0.180340492341619</v>
      </c>
      <c r="J347" s="147" t="s">
        <v>359</v>
      </c>
      <c r="K347" s="150" t="n">
        <v>103.582</v>
      </c>
      <c r="L347" s="150" t="n">
        <v>158.149</v>
      </c>
      <c r="M347" s="148" t="n">
        <v>0.05</v>
      </c>
      <c r="N347" s="151" t="n">
        <f aca="false">K347/L347*M347</f>
        <v>0.032748231098521</v>
      </c>
      <c r="O347" s="151"/>
      <c r="P347" s="151"/>
      <c r="R347" s="147" t="s">
        <v>359</v>
      </c>
      <c r="S347" s="150" t="n">
        <v>3064.7</v>
      </c>
      <c r="T347" s="150" t="n">
        <v>2994.271</v>
      </c>
      <c r="U347" s="148" t="n">
        <v>1.5</v>
      </c>
      <c r="V347" s="151" t="n">
        <f aca="false">S347/T347*U347</f>
        <v>1.53528187662373</v>
      </c>
      <c r="W347" s="151"/>
      <c r="Z347" s="147" t="s">
        <v>359</v>
      </c>
      <c r="AA347" s="150" t="n">
        <v>1148.357</v>
      </c>
      <c r="AB347" s="150" t="n">
        <v>828.997</v>
      </c>
      <c r="AC347" s="148" t="n">
        <v>0.5</v>
      </c>
      <c r="AD347" s="151" t="n">
        <f aca="false">AA347/AB347*AC347</f>
        <v>0.692618308630791</v>
      </c>
    </row>
    <row r="348" s="146" customFormat="true" ht="15" hidden="false" customHeight="false" outlineLevel="0" collapsed="false">
      <c r="A348" s="146" t="n">
        <v>1</v>
      </c>
      <c r="B348" s="147" t="s">
        <v>360</v>
      </c>
      <c r="C348" s="150" t="n">
        <v>273.407</v>
      </c>
      <c r="D348" s="150" t="n">
        <v>199.266</v>
      </c>
      <c r="E348" s="146" t="n">
        <v>0.125</v>
      </c>
      <c r="F348" s="151" t="n">
        <f aca="false">C348/D348*E348</f>
        <v>0.171508812341293</v>
      </c>
      <c r="J348" s="147" t="s">
        <v>360</v>
      </c>
      <c r="K348" s="150" t="n">
        <v>110.225</v>
      </c>
      <c r="L348" s="150" t="n">
        <v>149.982</v>
      </c>
      <c r="M348" s="148" t="n">
        <v>0.05</v>
      </c>
      <c r="N348" s="151" t="n">
        <f aca="false">K348/L348*M348</f>
        <v>0.0367460761958102</v>
      </c>
      <c r="O348" s="151"/>
      <c r="P348" s="151"/>
      <c r="R348" s="147" t="s">
        <v>360</v>
      </c>
      <c r="S348" s="150" t="n">
        <v>3001.567</v>
      </c>
      <c r="T348" s="150" t="n">
        <v>3012.393</v>
      </c>
      <c r="U348" s="148" t="n">
        <v>1.5</v>
      </c>
      <c r="V348" s="151" t="n">
        <f aca="false">S348/T348*U348</f>
        <v>1.49460926910931</v>
      </c>
      <c r="W348" s="151"/>
      <c r="Z348" s="147" t="s">
        <v>360</v>
      </c>
      <c r="AA348" s="150" t="n">
        <v>1146.443</v>
      </c>
      <c r="AB348" s="150" t="n">
        <v>894.69</v>
      </c>
      <c r="AC348" s="148" t="n">
        <v>0.5</v>
      </c>
      <c r="AD348" s="151" t="n">
        <f aca="false">AA348/AB348*AC348</f>
        <v>0.640692865685321</v>
      </c>
    </row>
    <row r="349" s="146" customFormat="true" ht="15" hidden="false" customHeight="false" outlineLevel="0" collapsed="false">
      <c r="A349" s="146" t="n">
        <v>2</v>
      </c>
      <c r="B349" s="147" t="s">
        <v>361</v>
      </c>
      <c r="C349" s="150" t="n">
        <v>293.283</v>
      </c>
      <c r="D349" s="150" t="n">
        <v>200.423</v>
      </c>
      <c r="E349" s="146" t="n">
        <v>0.125</v>
      </c>
      <c r="F349" s="151" t="n">
        <f aca="false">C349/D349*E349</f>
        <v>0.18291500975437</v>
      </c>
      <c r="J349" s="147" t="s">
        <v>361</v>
      </c>
      <c r="K349" s="150" t="n">
        <v>110.35</v>
      </c>
      <c r="L349" s="150" t="n">
        <v>140.718</v>
      </c>
      <c r="M349" s="148" t="n">
        <v>0.05</v>
      </c>
      <c r="N349" s="151" t="n">
        <f aca="false">K349/L349*M349</f>
        <v>0.0392096249236061</v>
      </c>
      <c r="O349" s="151"/>
      <c r="P349" s="151"/>
      <c r="R349" s="147" t="s">
        <v>361</v>
      </c>
      <c r="S349" s="150" t="n">
        <v>2893.823</v>
      </c>
      <c r="T349" s="150" t="n">
        <v>2852.688</v>
      </c>
      <c r="U349" s="148" t="n">
        <v>1.5</v>
      </c>
      <c r="V349" s="151" t="n">
        <f aca="false">S349/T349*U349</f>
        <v>1.52162959987212</v>
      </c>
      <c r="W349" s="151"/>
      <c r="Z349" s="147" t="s">
        <v>361</v>
      </c>
      <c r="AA349" s="150" t="n">
        <v>1149.431</v>
      </c>
      <c r="AB349" s="150" t="n">
        <v>834.864</v>
      </c>
      <c r="AC349" s="148" t="n">
        <v>0.5</v>
      </c>
      <c r="AD349" s="151" t="n">
        <f aca="false">AA349/AB349*AC349</f>
        <v>0.6883941576113</v>
      </c>
    </row>
    <row r="350" s="146" customFormat="true" ht="15" hidden="false" customHeight="false" outlineLevel="0" collapsed="false">
      <c r="A350" s="146" t="n">
        <v>3</v>
      </c>
      <c r="B350" s="147" t="s">
        <v>362</v>
      </c>
      <c r="C350" s="150" t="n">
        <v>280.475</v>
      </c>
      <c r="D350" s="150" t="n">
        <v>208.632</v>
      </c>
      <c r="E350" s="146" t="n">
        <v>0.125</v>
      </c>
      <c r="F350" s="151" t="n">
        <f aca="false">C350/D350*E350</f>
        <v>0.168044091989724</v>
      </c>
      <c r="J350" s="147" t="s">
        <v>362</v>
      </c>
      <c r="K350" s="150" t="n">
        <v>97.035</v>
      </c>
      <c r="L350" s="150" t="n">
        <v>145.163</v>
      </c>
      <c r="M350" s="148" t="n">
        <v>0.05</v>
      </c>
      <c r="N350" s="151" t="n">
        <f aca="false">K350/L350*M350</f>
        <v>0.0334227730206733</v>
      </c>
      <c r="O350" s="151"/>
      <c r="P350" s="151"/>
      <c r="R350" s="147" t="s">
        <v>362</v>
      </c>
      <c r="S350" s="150" t="n">
        <v>3151.129</v>
      </c>
      <c r="T350" s="150" t="n">
        <v>3034.774</v>
      </c>
      <c r="U350" s="148" t="n">
        <v>1.5</v>
      </c>
      <c r="V350" s="151" t="n">
        <f aca="false">S350/T350*U350</f>
        <v>1.55751087230878</v>
      </c>
      <c r="W350" s="151"/>
      <c r="Z350" s="147" t="s">
        <v>362</v>
      </c>
      <c r="AA350" s="150" t="n">
        <v>1209.117</v>
      </c>
      <c r="AB350" s="150" t="n">
        <v>871.429</v>
      </c>
      <c r="AC350" s="148" t="n">
        <v>0.5</v>
      </c>
      <c r="AD350" s="151" t="n">
        <f aca="false">AA350/AB350*AC350</f>
        <v>0.693755314546567</v>
      </c>
    </row>
    <row r="351" s="146" customFormat="true" ht="15" hidden="false" customHeight="false" outlineLevel="0" collapsed="false">
      <c r="A351" s="146" t="n">
        <v>1</v>
      </c>
      <c r="B351" s="147" t="s">
        <v>363</v>
      </c>
      <c r="C351" s="150" t="n">
        <v>273.982</v>
      </c>
      <c r="D351" s="150" t="n">
        <v>197.647</v>
      </c>
      <c r="E351" s="146" t="n">
        <v>0.125</v>
      </c>
      <c r="F351" s="151" t="n">
        <f aca="false">C351/D351*E351</f>
        <v>0.173277358118261</v>
      </c>
      <c r="J351" s="147" t="s">
        <v>363</v>
      </c>
      <c r="K351" s="150" t="n">
        <v>81.69</v>
      </c>
      <c r="L351" s="150" t="n">
        <v>138.219</v>
      </c>
      <c r="M351" s="148" t="n">
        <v>0.05</v>
      </c>
      <c r="N351" s="151" t="n">
        <f aca="false">K351/L351*M351</f>
        <v>0.0295509300457969</v>
      </c>
      <c r="O351" s="151"/>
      <c r="P351" s="151"/>
      <c r="R351" s="147" t="s">
        <v>363</v>
      </c>
      <c r="S351" s="150" t="n">
        <v>2890.984</v>
      </c>
      <c r="T351" s="150" t="n">
        <v>2937.318</v>
      </c>
      <c r="U351" s="148" t="n">
        <v>1.5</v>
      </c>
      <c r="V351" s="151" t="n">
        <f aca="false">S351/T351*U351</f>
        <v>1.47633861910763</v>
      </c>
      <c r="W351" s="151"/>
      <c r="Z351" s="147" t="s">
        <v>363</v>
      </c>
      <c r="AA351" s="150" t="n">
        <v>1126.353</v>
      </c>
      <c r="AB351" s="150" t="n">
        <v>813.054</v>
      </c>
      <c r="AC351" s="148" t="n">
        <v>0.5</v>
      </c>
      <c r="AD351" s="151" t="n">
        <f aca="false">AA351/AB351*AC351</f>
        <v>0.692668014670612</v>
      </c>
    </row>
    <row r="352" s="146" customFormat="true" ht="15" hidden="false" customHeight="false" outlineLevel="0" collapsed="false">
      <c r="A352" s="146" t="n">
        <v>2</v>
      </c>
      <c r="B352" s="147" t="s">
        <v>364</v>
      </c>
      <c r="C352" s="150" t="n">
        <v>293.242</v>
      </c>
      <c r="D352" s="150" t="n">
        <v>206.591</v>
      </c>
      <c r="E352" s="146" t="n">
        <v>0.125</v>
      </c>
      <c r="F352" s="151" t="n">
        <f aca="false">C352/D352*E352</f>
        <v>0.177429074838691</v>
      </c>
      <c r="J352" s="147" t="s">
        <v>364</v>
      </c>
      <c r="K352" s="150" t="n">
        <v>105.076</v>
      </c>
      <c r="L352" s="150" t="n">
        <v>157.235</v>
      </c>
      <c r="M352" s="148" t="n">
        <v>0.05</v>
      </c>
      <c r="N352" s="151" t="n">
        <f aca="false">K352/L352*M352</f>
        <v>0.0334136801602697</v>
      </c>
      <c r="O352" s="151"/>
      <c r="P352" s="151"/>
      <c r="R352" s="147" t="s">
        <v>364</v>
      </c>
      <c r="S352" s="150" t="n">
        <v>3097.228</v>
      </c>
      <c r="T352" s="150" t="n">
        <v>3108.402</v>
      </c>
      <c r="U352" s="148" t="n">
        <v>1.5</v>
      </c>
      <c r="V352" s="151" t="n">
        <f aca="false">S352/T352*U352</f>
        <v>1.49460784029865</v>
      </c>
      <c r="W352" s="151"/>
      <c r="Z352" s="147" t="s">
        <v>364</v>
      </c>
      <c r="AA352" s="150" t="n">
        <v>1231.469</v>
      </c>
      <c r="AB352" s="150" t="n">
        <v>853.439</v>
      </c>
      <c r="AC352" s="148" t="n">
        <v>0.5</v>
      </c>
      <c r="AD352" s="151" t="n">
        <f aca="false">AA352/AB352*AC352</f>
        <v>0.721474528349419</v>
      </c>
    </row>
    <row r="353" s="146" customFormat="true" ht="15" hidden="false" customHeight="false" outlineLevel="0" collapsed="false">
      <c r="A353" s="146" t="n">
        <v>3</v>
      </c>
      <c r="B353" s="147" t="s">
        <v>365</v>
      </c>
      <c r="C353" s="150" t="n">
        <v>278.597</v>
      </c>
      <c r="D353" s="150" t="n">
        <v>190.678</v>
      </c>
      <c r="E353" s="146" t="n">
        <v>0.125</v>
      </c>
      <c r="F353" s="151" t="n">
        <f aca="false">C353/D353*E353</f>
        <v>0.182635778642528</v>
      </c>
      <c r="J353" s="147" t="s">
        <v>365</v>
      </c>
      <c r="K353" s="150" t="n">
        <v>93.413</v>
      </c>
      <c r="L353" s="150" t="n">
        <v>151.366</v>
      </c>
      <c r="M353" s="148" t="n">
        <v>0.05</v>
      </c>
      <c r="N353" s="151" t="n">
        <f aca="false">K353/L353*M353</f>
        <v>0.0308566653013226</v>
      </c>
      <c r="O353" s="151"/>
      <c r="P353" s="151"/>
      <c r="R353" s="147" t="s">
        <v>365</v>
      </c>
      <c r="S353" s="150" t="n">
        <v>3287.983</v>
      </c>
      <c r="T353" s="150" t="n">
        <v>3224.686</v>
      </c>
      <c r="U353" s="148" t="n">
        <v>1.5</v>
      </c>
      <c r="V353" s="151" t="n">
        <f aca="false">S353/T353*U353</f>
        <v>1.52944333184688</v>
      </c>
      <c r="W353" s="151"/>
      <c r="Z353" s="147" t="s">
        <v>365</v>
      </c>
      <c r="AA353" s="150" t="n">
        <v>1286.898</v>
      </c>
      <c r="AB353" s="150" t="n">
        <v>941.732</v>
      </c>
      <c r="AC353" s="148" t="n">
        <v>0.5</v>
      </c>
      <c r="AD353" s="151" t="n">
        <f aca="false">AA353/AB353*AC353</f>
        <v>0.683261267536836</v>
      </c>
    </row>
    <row r="354" s="146" customFormat="true" ht="15" hidden="false" customHeight="false" outlineLevel="0" collapsed="false">
      <c r="A354" s="146" t="n">
        <v>1</v>
      </c>
      <c r="B354" s="147" t="s">
        <v>366</v>
      </c>
      <c r="C354" s="150" t="n">
        <v>278.729</v>
      </c>
      <c r="D354" s="150" t="n">
        <v>188.807</v>
      </c>
      <c r="E354" s="146" t="n">
        <v>0.125</v>
      </c>
      <c r="F354" s="151" t="n">
        <f aca="false">C354/D354*E354</f>
        <v>0.184533015195411</v>
      </c>
      <c r="J354" s="147" t="s">
        <v>366</v>
      </c>
      <c r="K354" s="150" t="n">
        <v>83.626</v>
      </c>
      <c r="L354" s="150" t="n">
        <v>144.488</v>
      </c>
      <c r="M354" s="148" t="n">
        <v>0.05</v>
      </c>
      <c r="N354" s="151" t="n">
        <f aca="false">K354/L354*M354</f>
        <v>0.0289387353967111</v>
      </c>
      <c r="O354" s="151"/>
      <c r="P354" s="151"/>
      <c r="R354" s="147" t="s">
        <v>366</v>
      </c>
      <c r="S354" s="150" t="n">
        <v>2928.642</v>
      </c>
      <c r="T354" s="150" t="n">
        <v>2864.596</v>
      </c>
      <c r="U354" s="148" t="n">
        <v>1.5</v>
      </c>
      <c r="V354" s="151" t="n">
        <f aca="false">S354/T354*U354</f>
        <v>1.53353666625241</v>
      </c>
      <c r="W354" s="151"/>
      <c r="Z354" s="147" t="s">
        <v>366</v>
      </c>
      <c r="AA354" s="150" t="n">
        <v>1150.336</v>
      </c>
      <c r="AB354" s="150" t="n">
        <v>807.2</v>
      </c>
      <c r="AC354" s="148" t="n">
        <v>0.5</v>
      </c>
      <c r="AD354" s="151" t="n">
        <f aca="false">AA354/AB354*AC354</f>
        <v>0.712547076313181</v>
      </c>
    </row>
    <row r="355" s="146" customFormat="true" ht="15" hidden="false" customHeight="false" outlineLevel="0" collapsed="false">
      <c r="A355" s="146" t="n">
        <v>2</v>
      </c>
      <c r="B355" s="147" t="s">
        <v>367</v>
      </c>
      <c r="C355" s="150" t="n">
        <v>291.32</v>
      </c>
      <c r="D355" s="150" t="n">
        <v>207.406</v>
      </c>
      <c r="E355" s="146" t="n">
        <v>0.125</v>
      </c>
      <c r="F355" s="151" t="n">
        <f aca="false">C355/D355*E355</f>
        <v>0.175573512820266</v>
      </c>
      <c r="J355" s="147" t="s">
        <v>367</v>
      </c>
      <c r="K355" s="150" t="n">
        <v>105.93</v>
      </c>
      <c r="L355" s="150" t="n">
        <v>157.936</v>
      </c>
      <c r="M355" s="148" t="n">
        <v>0.05</v>
      </c>
      <c r="N355" s="151" t="n">
        <f aca="false">K355/L355*M355</f>
        <v>0.0335357359943268</v>
      </c>
      <c r="O355" s="151"/>
      <c r="P355" s="151"/>
      <c r="R355" s="147" t="s">
        <v>367</v>
      </c>
      <c r="S355" s="150" t="n">
        <v>2990.679</v>
      </c>
      <c r="T355" s="150" t="n">
        <v>2903.557</v>
      </c>
      <c r="U355" s="148" t="n">
        <v>1.5</v>
      </c>
      <c r="V355" s="151" t="n">
        <f aca="false">S355/T355*U355</f>
        <v>1.54500789893224</v>
      </c>
      <c r="W355" s="151"/>
      <c r="Z355" s="147" t="s">
        <v>367</v>
      </c>
      <c r="AA355" s="150" t="n">
        <v>1151.655</v>
      </c>
      <c r="AB355" s="150" t="n">
        <v>837.514</v>
      </c>
      <c r="AC355" s="148" t="n">
        <v>0.5</v>
      </c>
      <c r="AD355" s="151" t="n">
        <f aca="false">AA355/AB355*AC355</f>
        <v>0.687543730612264</v>
      </c>
    </row>
    <row r="356" s="146" customFormat="true" ht="15" hidden="false" customHeight="false" outlineLevel="0" collapsed="false">
      <c r="A356" s="146" t="n">
        <v>3</v>
      </c>
      <c r="B356" s="147" t="s">
        <v>368</v>
      </c>
      <c r="C356" s="150" t="n">
        <v>297.893</v>
      </c>
      <c r="D356" s="150" t="n">
        <v>203.273</v>
      </c>
      <c r="E356" s="146" t="n">
        <v>0.125</v>
      </c>
      <c r="F356" s="151" t="n">
        <f aca="false">C356/D356*E356</f>
        <v>0.183185297604699</v>
      </c>
      <c r="J356" s="147" t="s">
        <v>368</v>
      </c>
      <c r="K356" s="150" t="n">
        <v>108.013</v>
      </c>
      <c r="L356" s="150" t="n">
        <v>143.508</v>
      </c>
      <c r="M356" s="148" t="n">
        <v>0.05</v>
      </c>
      <c r="N356" s="151" t="n">
        <f aca="false">K356/L356*M356</f>
        <v>0.0376330936254425</v>
      </c>
      <c r="O356" s="151"/>
      <c r="P356" s="151"/>
      <c r="R356" s="147" t="s">
        <v>368</v>
      </c>
      <c r="S356" s="150" t="n">
        <v>3052.859</v>
      </c>
      <c r="T356" s="150" t="n">
        <v>3053.132</v>
      </c>
      <c r="U356" s="148" t="n">
        <v>1.5</v>
      </c>
      <c r="V356" s="151" t="n">
        <f aca="false">S356/T356*U356</f>
        <v>1.49986587543545</v>
      </c>
      <c r="W356" s="151"/>
      <c r="Z356" s="147" t="s">
        <v>368</v>
      </c>
      <c r="AA356" s="150" t="n">
        <v>1209.563</v>
      </c>
      <c r="AB356" s="150" t="n">
        <v>812.859</v>
      </c>
      <c r="AC356" s="148" t="n">
        <v>0.5</v>
      </c>
      <c r="AD356" s="151" t="n">
        <f aca="false">AA356/AB356*AC356</f>
        <v>0.744017720170411</v>
      </c>
    </row>
    <row r="357" s="146" customFormat="true" ht="15" hidden="false" customHeight="false" outlineLevel="0" collapsed="false">
      <c r="A357" s="146" t="n">
        <v>1</v>
      </c>
      <c r="B357" s="147" t="s">
        <v>369</v>
      </c>
      <c r="C357" s="150" t="n">
        <v>261.138</v>
      </c>
      <c r="D357" s="150" t="n">
        <v>203.884</v>
      </c>
      <c r="E357" s="146" t="n">
        <v>0.125</v>
      </c>
      <c r="F357" s="151" t="n">
        <f aca="false">C357/D357*E357</f>
        <v>0.160102067842499</v>
      </c>
      <c r="J357" s="147" t="s">
        <v>369</v>
      </c>
      <c r="K357" s="150" t="n">
        <v>99.517</v>
      </c>
      <c r="L357" s="150" t="n">
        <v>158.7</v>
      </c>
      <c r="M357" s="148" t="n">
        <v>0.05</v>
      </c>
      <c r="N357" s="151" t="n">
        <f aca="false">K357/L357*M357</f>
        <v>0.0313538122243226</v>
      </c>
      <c r="O357" s="151"/>
      <c r="P357" s="151"/>
      <c r="R357" s="147" t="s">
        <v>369</v>
      </c>
      <c r="S357" s="150" t="n">
        <v>3059.51</v>
      </c>
      <c r="T357" s="150" t="n">
        <v>3138.387</v>
      </c>
      <c r="U357" s="148" t="n">
        <v>1.5</v>
      </c>
      <c r="V357" s="151" t="n">
        <f aca="false">S357/T357*U357</f>
        <v>1.46230053846132</v>
      </c>
      <c r="W357" s="151"/>
      <c r="Z357" s="147" t="s">
        <v>369</v>
      </c>
      <c r="AA357" s="150" t="n">
        <v>1142.645</v>
      </c>
      <c r="AB357" s="150" t="n">
        <v>861.87</v>
      </c>
      <c r="AC357" s="148" t="n">
        <v>0.5</v>
      </c>
      <c r="AD357" s="151" t="n">
        <f aca="false">AA357/AB357*AC357</f>
        <v>0.662887094341374</v>
      </c>
    </row>
    <row r="358" s="146" customFormat="true" ht="15" hidden="false" customHeight="false" outlineLevel="0" collapsed="false">
      <c r="A358" s="146" t="n">
        <v>2</v>
      </c>
      <c r="B358" s="147" t="s">
        <v>370</v>
      </c>
      <c r="C358" s="150" t="n">
        <v>280.748</v>
      </c>
      <c r="D358" s="150" t="n">
        <v>203.511</v>
      </c>
      <c r="E358" s="146" t="n">
        <v>0.125</v>
      </c>
      <c r="F358" s="151" t="n">
        <f aca="false">C358/D358*E358</f>
        <v>0.172440310351775</v>
      </c>
      <c r="J358" s="147" t="s">
        <v>370</v>
      </c>
      <c r="K358" s="150" t="n">
        <v>106.783</v>
      </c>
      <c r="L358" s="150" t="n">
        <v>156.331</v>
      </c>
      <c r="M358" s="148" t="n">
        <v>0.05</v>
      </c>
      <c r="N358" s="151" t="n">
        <f aca="false">K358/L358*M358</f>
        <v>0.0341528551598851</v>
      </c>
      <c r="O358" s="151"/>
      <c r="P358" s="151"/>
      <c r="R358" s="147" t="s">
        <v>370</v>
      </c>
      <c r="S358" s="150" t="n">
        <v>3019.035</v>
      </c>
      <c r="T358" s="150" t="n">
        <v>3090.41</v>
      </c>
      <c r="U358" s="148" t="n">
        <v>1.5</v>
      </c>
      <c r="V358" s="151" t="n">
        <f aca="false">S358/T358*U358</f>
        <v>1.46535653845283</v>
      </c>
      <c r="W358" s="151"/>
      <c r="Z358" s="147" t="s">
        <v>370</v>
      </c>
      <c r="AA358" s="150" t="n">
        <v>1164.444</v>
      </c>
      <c r="AB358" s="150" t="n">
        <v>873.33</v>
      </c>
      <c r="AC358" s="148" t="n">
        <v>0.5</v>
      </c>
      <c r="AD358" s="151" t="n">
        <f aca="false">AA358/AB358*AC358</f>
        <v>0.666668956751743</v>
      </c>
    </row>
    <row r="359" s="146" customFormat="true" ht="15" hidden="false" customHeight="false" outlineLevel="0" collapsed="false">
      <c r="A359" s="146" t="n">
        <v>3</v>
      </c>
      <c r="B359" s="147" t="s">
        <v>371</v>
      </c>
      <c r="C359" s="150" t="n">
        <v>288.958</v>
      </c>
      <c r="D359" s="150" t="n">
        <v>199.364</v>
      </c>
      <c r="E359" s="146" t="n">
        <v>0.125</v>
      </c>
      <c r="F359" s="151" t="n">
        <f aca="false">C359/D359*E359</f>
        <v>0.181174886137919</v>
      </c>
      <c r="J359" s="147" t="s">
        <v>371</v>
      </c>
      <c r="K359" s="150" t="n">
        <v>87.409</v>
      </c>
      <c r="L359" s="150" t="n">
        <v>145.286</v>
      </c>
      <c r="M359" s="148" t="n">
        <v>0.05</v>
      </c>
      <c r="N359" s="151" t="n">
        <f aca="false">K359/L359*M359</f>
        <v>0.0300817009209421</v>
      </c>
      <c r="O359" s="151"/>
      <c r="P359" s="151"/>
      <c r="R359" s="147" t="s">
        <v>371</v>
      </c>
      <c r="S359" s="150" t="n">
        <v>2862.655</v>
      </c>
      <c r="T359" s="150" t="n">
        <v>2910.676</v>
      </c>
      <c r="U359" s="148" t="n">
        <v>1.5</v>
      </c>
      <c r="V359" s="151" t="n">
        <f aca="false">S359/T359*U359</f>
        <v>1.47525265608402</v>
      </c>
      <c r="W359" s="151"/>
      <c r="Z359" s="147" t="s">
        <v>371</v>
      </c>
      <c r="AA359" s="150" t="n">
        <v>1150.43</v>
      </c>
      <c r="AB359" s="150" t="n">
        <v>881.799</v>
      </c>
      <c r="AC359" s="148" t="n">
        <v>0.5</v>
      </c>
      <c r="AD359" s="151" t="n">
        <f aca="false">AA359/AB359*AC359</f>
        <v>0.652319859741279</v>
      </c>
    </row>
    <row r="360" s="146" customFormat="true" ht="15" hidden="false" customHeight="false" outlineLevel="0" collapsed="false">
      <c r="A360" s="146" t="n">
        <v>1</v>
      </c>
      <c r="B360" s="147" t="s">
        <v>372</v>
      </c>
      <c r="C360" s="150" t="n">
        <v>260.458</v>
      </c>
      <c r="D360" s="150" t="n">
        <v>184.276</v>
      </c>
      <c r="E360" s="146" t="n">
        <v>0.125</v>
      </c>
      <c r="F360" s="151" t="n">
        <f aca="false">C360/D360*E360</f>
        <v>0.176676561245089</v>
      </c>
      <c r="J360" s="147" t="s">
        <v>372</v>
      </c>
      <c r="K360" s="150" t="n">
        <v>97.124</v>
      </c>
      <c r="L360" s="150" t="n">
        <v>136.393</v>
      </c>
      <c r="M360" s="148" t="n">
        <v>0.05</v>
      </c>
      <c r="N360" s="151" t="n">
        <f aca="false">K360/L360*M360</f>
        <v>0.0356044665048793</v>
      </c>
      <c r="O360" s="151"/>
      <c r="P360" s="151"/>
      <c r="R360" s="147" t="s">
        <v>372</v>
      </c>
      <c r="S360" s="150" t="n">
        <v>2951.894</v>
      </c>
      <c r="T360" s="150" t="n">
        <v>2927.068</v>
      </c>
      <c r="U360" s="148" t="n">
        <v>1.5</v>
      </c>
      <c r="V360" s="151" t="n">
        <f aca="false">S360/T360*U360</f>
        <v>1.51272228728543</v>
      </c>
      <c r="W360" s="151"/>
      <c r="Z360" s="147" t="s">
        <v>372</v>
      </c>
      <c r="AA360" s="150" t="n">
        <v>1112.439</v>
      </c>
      <c r="AB360" s="150" t="n">
        <v>842.07</v>
      </c>
      <c r="AC360" s="148" t="n">
        <v>0.5</v>
      </c>
      <c r="AD360" s="151" t="n">
        <f aca="false">AA360/AB360*AC360</f>
        <v>0.660538316291995</v>
      </c>
    </row>
    <row r="361" s="146" customFormat="true" ht="15" hidden="false" customHeight="false" outlineLevel="0" collapsed="false">
      <c r="A361" s="146" t="n">
        <v>2</v>
      </c>
      <c r="B361" s="147" t="s">
        <v>373</v>
      </c>
      <c r="C361" s="150" t="n">
        <v>271.934</v>
      </c>
      <c r="D361" s="150" t="n">
        <v>192.371</v>
      </c>
      <c r="E361" s="146" t="n">
        <v>0.125</v>
      </c>
      <c r="F361" s="151" t="n">
        <f aca="false">C361/D361*E361</f>
        <v>0.17669893071201</v>
      </c>
      <c r="J361" s="147" t="s">
        <v>373</v>
      </c>
      <c r="K361" s="150" t="n">
        <v>90.477</v>
      </c>
      <c r="L361" s="150" t="n">
        <v>145.963</v>
      </c>
      <c r="M361" s="148" t="n">
        <v>0.05</v>
      </c>
      <c r="N361" s="151" t="n">
        <f aca="false">K361/L361*M361</f>
        <v>0.0309931283955523</v>
      </c>
      <c r="O361" s="151"/>
      <c r="P361" s="151"/>
      <c r="R361" s="147" t="s">
        <v>373</v>
      </c>
      <c r="S361" s="150" t="n">
        <v>3125.509</v>
      </c>
      <c r="T361" s="150" t="n">
        <v>3119.021</v>
      </c>
      <c r="U361" s="148" t="n">
        <v>1.5</v>
      </c>
      <c r="V361" s="151" t="n">
        <f aca="false">S361/T361*U361</f>
        <v>1.50312020983507</v>
      </c>
      <c r="W361" s="151"/>
      <c r="Z361" s="147" t="s">
        <v>373</v>
      </c>
      <c r="AA361" s="150" t="n">
        <v>1214.565</v>
      </c>
      <c r="AB361" s="150" t="n">
        <v>879.447</v>
      </c>
      <c r="AC361" s="148" t="n">
        <v>0.5</v>
      </c>
      <c r="AD361" s="151" t="n">
        <f aca="false">AA361/AB361*AC361</f>
        <v>0.690527683874071</v>
      </c>
    </row>
    <row r="362" s="146" customFormat="true" ht="15" hidden="false" customHeight="false" outlineLevel="0" collapsed="false">
      <c r="A362" s="146" t="n">
        <v>3</v>
      </c>
      <c r="B362" s="147" t="s">
        <v>374</v>
      </c>
      <c r="C362" s="150" t="n">
        <v>282.869</v>
      </c>
      <c r="D362" s="150" t="n">
        <v>193.517</v>
      </c>
      <c r="E362" s="146" t="n">
        <v>0.125</v>
      </c>
      <c r="F362" s="151" t="n">
        <f aca="false">C362/D362*E362</f>
        <v>0.182715859588563</v>
      </c>
      <c r="J362" s="147" t="s">
        <v>374</v>
      </c>
      <c r="K362" s="150" t="n">
        <v>102.831</v>
      </c>
      <c r="L362" s="150" t="n">
        <v>152.29</v>
      </c>
      <c r="M362" s="148" t="n">
        <v>0.05</v>
      </c>
      <c r="N362" s="151" t="n">
        <f aca="false">K362/L362*M362</f>
        <v>0.0337615733140718</v>
      </c>
      <c r="O362" s="151"/>
      <c r="P362" s="151"/>
      <c r="R362" s="147" t="s">
        <v>374</v>
      </c>
      <c r="S362" s="150" t="n">
        <v>3098.272</v>
      </c>
      <c r="T362" s="150" t="n">
        <v>3056.714</v>
      </c>
      <c r="U362" s="148" t="n">
        <v>1.5</v>
      </c>
      <c r="V362" s="151" t="n">
        <f aca="false">S362/T362*U362</f>
        <v>1.52039346827999</v>
      </c>
      <c r="W362" s="151"/>
      <c r="Z362" s="147" t="s">
        <v>374</v>
      </c>
      <c r="AA362" s="150" t="n">
        <v>1245.196</v>
      </c>
      <c r="AB362" s="150" t="n">
        <v>907.487</v>
      </c>
      <c r="AC362" s="148" t="n">
        <v>0.5</v>
      </c>
      <c r="AD362" s="151" t="n">
        <f aca="false">AA362/AB362*AC362</f>
        <v>0.686068230178504</v>
      </c>
    </row>
    <row r="363" s="146" customFormat="true" ht="15" hidden="false" customHeight="false" outlineLevel="0" collapsed="false">
      <c r="B363" s="152" t="s">
        <v>571</v>
      </c>
      <c r="C363" s="151" t="n">
        <f aca="false">AVERAGE(C345:C362)</f>
        <v>281.391555555556</v>
      </c>
      <c r="D363" s="151" t="n">
        <f aca="false">AVERAGE(D345:D362)</f>
        <v>199.257777777778</v>
      </c>
      <c r="F363" s="151" t="n">
        <f aca="false">AVERAGE(F345:F362)</f>
        <v>0.176592747309716</v>
      </c>
      <c r="J363" s="152" t="s">
        <v>571</v>
      </c>
      <c r="K363" s="151" t="n">
        <f aca="false">AVERAGE(K345:K362)</f>
        <v>99.4896666666667</v>
      </c>
      <c r="L363" s="151" t="n">
        <f aca="false">AVERAGE(L345:L362)</f>
        <v>148.738555555556</v>
      </c>
      <c r="N363" s="151" t="n">
        <f aca="false">AVERAGE(N345:N362)</f>
        <v>0.0334560669936507</v>
      </c>
      <c r="O363" s="151"/>
      <c r="P363" s="151"/>
      <c r="R363" s="152" t="s">
        <v>571</v>
      </c>
      <c r="S363" s="151" t="n">
        <f aca="false">AVERAGE(S345:S362)</f>
        <v>3038.85094444444</v>
      </c>
      <c r="T363" s="151" t="n">
        <f aca="false">AVERAGE(T345:T362)</f>
        <v>3032.6185</v>
      </c>
      <c r="V363" s="151" t="n">
        <f aca="false">AVERAGE(V345:V362)</f>
        <v>1.50347324058742</v>
      </c>
      <c r="W363" s="151"/>
      <c r="Z363" s="152" t="s">
        <v>571</v>
      </c>
      <c r="AA363" s="151" t="n">
        <f aca="false">AVERAGE(AA345:AA362)</f>
        <v>1177.53988888889</v>
      </c>
      <c r="AB363" s="151" t="n">
        <f aca="false">AVERAGE(AB345:AB362)</f>
        <v>858.274388888889</v>
      </c>
      <c r="AD363" s="151" t="n">
        <f aca="false">AVERAGE(AD345:AD362)</f>
        <v>0.686463343767513</v>
      </c>
    </row>
    <row r="364" s="146" customFormat="true" ht="15" hidden="false" customHeight="false" outlineLevel="0" collapsed="false">
      <c r="B364" s="152" t="s">
        <v>572</v>
      </c>
      <c r="C364" s="151" t="n">
        <f aca="false">_xlfn.STDEV.P(C345:C362)</f>
        <v>11.7558081541859</v>
      </c>
      <c r="D364" s="151" t="n">
        <f aca="false">_xlfn.STDEV.P(D345:D362)</f>
        <v>7.12647402729628</v>
      </c>
      <c r="F364" s="151" t="n">
        <f aca="false">_xlfn.STDEV.P(F345:F362)</f>
        <v>0.00612763211500897</v>
      </c>
      <c r="J364" s="152" t="s">
        <v>572</v>
      </c>
      <c r="K364" s="151" t="n">
        <f aca="false">_xlfn.STDEV.P(K345:K362)</f>
        <v>8.9567062894546</v>
      </c>
      <c r="L364" s="151" t="n">
        <f aca="false">_xlfn.STDEV.P(L345:L362)</f>
        <v>6.9020520557474</v>
      </c>
      <c r="N364" s="151" t="n">
        <f aca="false">_xlfn.STDEV.P(N345:N362)</f>
        <v>0.00280405772696646</v>
      </c>
      <c r="O364" s="151"/>
      <c r="P364" s="151"/>
      <c r="R364" s="152" t="s">
        <v>572</v>
      </c>
      <c r="S364" s="151" t="n">
        <f aca="false">_xlfn.STDEV.P(S345:S362)</f>
        <v>106.961094503496</v>
      </c>
      <c r="T364" s="151" t="n">
        <f aca="false">_xlfn.STDEV.P(T345:T362)</f>
        <v>112.355251410302</v>
      </c>
      <c r="V364" s="151" t="n">
        <f aca="false">_xlfn.STDEV.P(V345:V362)</f>
        <v>0.0292891250068615</v>
      </c>
      <c r="W364" s="151"/>
      <c r="Z364" s="152" t="s">
        <v>572</v>
      </c>
      <c r="AA364" s="151" t="n">
        <f aca="false">_xlfn.STDEV.P(AA345:AA362)</f>
        <v>45.1131015853967</v>
      </c>
      <c r="AB364" s="151" t="n">
        <f aca="false">_xlfn.STDEV.P(AB345:AB362)</f>
        <v>34.6042800341533</v>
      </c>
      <c r="AD364" s="151" t="n">
        <f aca="false">_xlfn.STDEV.P(AD345:AD362)</f>
        <v>0.0239138840164041</v>
      </c>
    </row>
    <row r="365" s="146" customFormat="true" ht="15" hidden="false" customHeight="false" outlineLevel="0" collapsed="false">
      <c r="B365" s="152" t="s">
        <v>573</v>
      </c>
      <c r="C365" s="148" t="n">
        <f aca="false">100*_xlfn.STDEV.P(C345:C362)/AVERAGE(C345:C362)</f>
        <v>4.17774020651625</v>
      </c>
      <c r="D365" s="148" t="n">
        <f aca="false">100*_xlfn.STDEV.P(D345:D362)/AVERAGE(D345:D362)</f>
        <v>3.57650983905084</v>
      </c>
      <c r="F365" s="148" t="n">
        <f aca="false">100*_xlfn.STDEV.P(F345:F362)/AVERAGE(F345:F362)</f>
        <v>3.46992286396793</v>
      </c>
      <c r="J365" s="152" t="s">
        <v>573</v>
      </c>
      <c r="K365" s="148" t="n">
        <f aca="false">100*_xlfn.STDEV.P(K345:K362)/AVERAGE(K345:K362)</f>
        <v>9.00264981233019</v>
      </c>
      <c r="L365" s="148" t="n">
        <f aca="false">100*_xlfn.STDEV.P(L345:L362)/AVERAGE(L345:L362)</f>
        <v>4.64039201535032</v>
      </c>
      <c r="N365" s="148" t="n">
        <f aca="false">100*_xlfn.STDEV.P(N345:N362)/AVERAGE(N345:N362)</f>
        <v>8.38131310383438</v>
      </c>
      <c r="O365" s="148"/>
      <c r="P365" s="148"/>
      <c r="R365" s="152" t="s">
        <v>573</v>
      </c>
      <c r="S365" s="148" t="n">
        <f aca="false">100*_xlfn.STDEV.P(S345:S362)/AVERAGE(S345:S362)</f>
        <v>3.51978746108096</v>
      </c>
      <c r="T365" s="148" t="n">
        <f aca="false">100*_xlfn.STDEV.P(T345:T362)/AVERAGE(T345:T362)</f>
        <v>3.70489236975578</v>
      </c>
      <c r="V365" s="148" t="n">
        <f aca="false">100*_xlfn.STDEV.P(V345:V362)/AVERAGE(V345:V362)</f>
        <v>1.94809752619328</v>
      </c>
      <c r="W365" s="148"/>
      <c r="Z365" s="152" t="s">
        <v>573</v>
      </c>
      <c r="AA365" s="148" t="n">
        <f aca="false">100*_xlfn.STDEV.P(AA345:AA362)/AVERAGE(AA345:AA362)</f>
        <v>3.83113149805607</v>
      </c>
      <c r="AB365" s="148" t="n">
        <f aca="false">100*_xlfn.STDEV.P(AB345:AB362)/AVERAGE(AB345:AB362)</f>
        <v>4.0318434852695</v>
      </c>
      <c r="AD365" s="148" t="n">
        <f aca="false">100*_xlfn.STDEV.P(AD345:AD362)/AVERAGE(AD345:AD362)</f>
        <v>3.48363597758296</v>
      </c>
    </row>
    <row r="366" customFormat="false" ht="15" hidden="false" customHeight="false" outlineLevel="0" collapsed="false">
      <c r="B366" s="135"/>
      <c r="C366" s="134"/>
      <c r="D366" s="134"/>
      <c r="F366" s="134"/>
      <c r="J366" s="135"/>
      <c r="K366" s="134"/>
      <c r="L366" s="134"/>
      <c r="N366" s="134"/>
      <c r="O366" s="134"/>
      <c r="P366" s="134"/>
      <c r="R366" s="135"/>
      <c r="S366" s="134"/>
      <c r="T366" s="134"/>
      <c r="V366" s="134"/>
      <c r="W366" s="134"/>
      <c r="Z366" s="135"/>
      <c r="AA366" s="134"/>
      <c r="AB366" s="134"/>
      <c r="AD366" s="134"/>
    </row>
    <row r="367" customFormat="false" ht="15" hidden="false" customHeight="false" outlineLevel="0" collapsed="false">
      <c r="B367" s="135"/>
      <c r="C367" s="134"/>
      <c r="D367" s="134"/>
      <c r="F367" s="134"/>
      <c r="J367" s="135"/>
      <c r="K367" s="134"/>
      <c r="L367" s="134"/>
      <c r="N367" s="134"/>
      <c r="O367" s="134"/>
      <c r="P367" s="134"/>
      <c r="R367" s="135"/>
      <c r="S367" s="134"/>
      <c r="T367" s="134"/>
      <c r="V367" s="134"/>
      <c r="W367" s="134"/>
      <c r="Z367" s="135"/>
      <c r="AA367" s="134"/>
      <c r="AB367" s="134"/>
      <c r="AD367" s="134"/>
    </row>
    <row r="368" customFormat="false" ht="15" hidden="false" customHeight="false" outlineLevel="0" collapsed="false">
      <c r="B368" s="144"/>
      <c r="C368" s="134" t="s">
        <v>58</v>
      </c>
      <c r="D368" s="134" t="s">
        <v>563</v>
      </c>
      <c r="E368" s="134" t="s">
        <v>563</v>
      </c>
      <c r="F368" s="134" t="s">
        <v>58</v>
      </c>
      <c r="J368" s="135"/>
      <c r="K368" s="134" t="s">
        <v>60</v>
      </c>
      <c r="L368" s="134" t="s">
        <v>566</v>
      </c>
      <c r="M368" s="134" t="s">
        <v>566</v>
      </c>
      <c r="N368" s="134" t="s">
        <v>60</v>
      </c>
      <c r="O368" s="134"/>
      <c r="P368" s="134"/>
      <c r="S368" s="134" t="s">
        <v>61</v>
      </c>
      <c r="T368" s="134" t="s">
        <v>567</v>
      </c>
      <c r="U368" s="134" t="s">
        <v>567</v>
      </c>
      <c r="V368" s="134" t="s">
        <v>61</v>
      </c>
      <c r="W368" s="134"/>
      <c r="AA368" s="134" t="s">
        <v>63</v>
      </c>
      <c r="AB368" s="134" t="s">
        <v>568</v>
      </c>
      <c r="AC368" s="134" t="s">
        <v>568</v>
      </c>
      <c r="AD368" s="134" t="s">
        <v>63</v>
      </c>
    </row>
    <row r="369" customFormat="false" ht="15" hidden="false" customHeight="false" outlineLevel="0" collapsed="false">
      <c r="B369" s="144" t="s">
        <v>158</v>
      </c>
      <c r="C369" s="144" t="s">
        <v>569</v>
      </c>
      <c r="D369" s="134" t="s">
        <v>569</v>
      </c>
      <c r="E369" s="134" t="s">
        <v>570</v>
      </c>
      <c r="F369" s="134" t="s">
        <v>570</v>
      </c>
      <c r="J369" s="144"/>
      <c r="K369" s="134" t="s">
        <v>569</v>
      </c>
      <c r="L369" s="134" t="s">
        <v>569</v>
      </c>
      <c r="M369" s="134" t="s">
        <v>570</v>
      </c>
      <c r="N369" s="134" t="s">
        <v>570</v>
      </c>
      <c r="O369" s="137"/>
      <c r="P369" s="137"/>
      <c r="R369" s="144" t="s">
        <v>158</v>
      </c>
      <c r="S369" s="144" t="s">
        <v>569</v>
      </c>
      <c r="T369" s="144" t="s">
        <v>569</v>
      </c>
      <c r="U369" s="134" t="s">
        <v>570</v>
      </c>
      <c r="V369" s="134" t="s">
        <v>570</v>
      </c>
      <c r="W369" s="137"/>
      <c r="Z369" s="144" t="s">
        <v>158</v>
      </c>
      <c r="AA369" s="144" t="s">
        <v>569</v>
      </c>
      <c r="AB369" s="144" t="s">
        <v>569</v>
      </c>
      <c r="AC369" s="134" t="s">
        <v>570</v>
      </c>
      <c r="AD369" s="134" t="s">
        <v>570</v>
      </c>
    </row>
    <row r="370" s="146" customFormat="true" ht="15" hidden="false" customHeight="false" outlineLevel="0" collapsed="false">
      <c r="A370" s="131" t="n">
        <v>1</v>
      </c>
      <c r="B370" s="147" t="s">
        <v>377</v>
      </c>
      <c r="C370" s="150" t="n">
        <v>246.376</v>
      </c>
      <c r="D370" s="150" t="n">
        <v>197.714</v>
      </c>
      <c r="E370" s="146" t="n">
        <v>0.125</v>
      </c>
      <c r="F370" s="151" t="n">
        <f aca="false">C370/D370*E370</f>
        <v>0.155765398504911</v>
      </c>
      <c r="J370" s="147" t="s">
        <v>377</v>
      </c>
      <c r="K370" s="150" t="n">
        <v>91.091</v>
      </c>
      <c r="L370" s="150" t="n">
        <v>151.238</v>
      </c>
      <c r="M370" s="148" t="n">
        <v>0.05</v>
      </c>
      <c r="N370" s="151" t="n">
        <f aca="false">K370/L370*M370</f>
        <v>0.0301151165712321</v>
      </c>
      <c r="O370" s="151"/>
      <c r="P370" s="151"/>
      <c r="R370" s="147" t="s">
        <v>377</v>
      </c>
      <c r="S370" s="150" t="n">
        <v>2677.879</v>
      </c>
      <c r="T370" s="150" t="n">
        <v>3179.075</v>
      </c>
      <c r="U370" s="148" t="n">
        <v>1.5</v>
      </c>
      <c r="V370" s="151" t="n">
        <f aca="false">S370/T370*U370</f>
        <v>1.26351800445098</v>
      </c>
      <c r="W370" s="151"/>
      <c r="Z370" s="147" t="s">
        <v>377</v>
      </c>
      <c r="AA370" s="150" t="n">
        <v>1041.477</v>
      </c>
      <c r="AB370" s="150" t="n">
        <v>845.791</v>
      </c>
      <c r="AC370" s="148" t="n">
        <v>0.5</v>
      </c>
      <c r="AD370" s="151" t="n">
        <f aca="false">AA370/AB370*AC370</f>
        <v>0.615682243012754</v>
      </c>
    </row>
    <row r="371" s="146" customFormat="true" ht="15" hidden="false" customHeight="false" outlineLevel="0" collapsed="false">
      <c r="A371" s="131" t="n">
        <v>2</v>
      </c>
      <c r="B371" s="147" t="s">
        <v>378</v>
      </c>
      <c r="C371" s="150" t="n">
        <v>227.988</v>
      </c>
      <c r="D371" s="150" t="n">
        <v>197.64</v>
      </c>
      <c r="E371" s="146" t="n">
        <v>0.125</v>
      </c>
      <c r="F371" s="151" t="n">
        <f aca="false">C371/D371*E371</f>
        <v>0.144193989071038</v>
      </c>
      <c r="J371" s="147" t="s">
        <v>378</v>
      </c>
      <c r="K371" s="150" t="n">
        <v>92.133</v>
      </c>
      <c r="L371" s="150" t="n">
        <v>147.294</v>
      </c>
      <c r="M371" s="148" t="n">
        <v>0.05</v>
      </c>
      <c r="N371" s="151" t="n">
        <f aca="false">K371/L371*M371</f>
        <v>0.0312752046926555</v>
      </c>
      <c r="O371" s="151"/>
      <c r="P371" s="151"/>
      <c r="R371" s="147" t="s">
        <v>378</v>
      </c>
      <c r="S371" s="150" t="n">
        <v>2711.136</v>
      </c>
      <c r="T371" s="150" t="n">
        <v>3246.924</v>
      </c>
      <c r="U371" s="148" t="n">
        <v>1.5</v>
      </c>
      <c r="V371" s="151" t="n">
        <f aca="false">S371/T371*U371</f>
        <v>1.25247896162645</v>
      </c>
      <c r="W371" s="151"/>
      <c r="Z371" s="147" t="s">
        <v>378</v>
      </c>
      <c r="AA371" s="150" t="n">
        <v>1175.164</v>
      </c>
      <c r="AB371" s="150" t="n">
        <v>963.445</v>
      </c>
      <c r="AC371" s="148" t="n">
        <v>0.5</v>
      </c>
      <c r="AD371" s="151" t="n">
        <f aca="false">AA371/AB371*AC371</f>
        <v>0.609876017831843</v>
      </c>
    </row>
    <row r="372" s="146" customFormat="true" ht="15" hidden="false" customHeight="false" outlineLevel="0" collapsed="false">
      <c r="A372" s="131" t="n">
        <v>3</v>
      </c>
      <c r="B372" s="147" t="s">
        <v>379</v>
      </c>
      <c r="C372" s="150" t="n">
        <v>245.368</v>
      </c>
      <c r="D372" s="150" t="n">
        <v>201.509</v>
      </c>
      <c r="E372" s="146" t="n">
        <v>0.125</v>
      </c>
      <c r="F372" s="151" t="n">
        <f aca="false">C372/D372*E372</f>
        <v>0.152206601193991</v>
      </c>
      <c r="J372" s="147" t="s">
        <v>379</v>
      </c>
      <c r="K372" s="150" t="n">
        <v>103.055</v>
      </c>
      <c r="L372" s="150" t="n">
        <v>153.391</v>
      </c>
      <c r="M372" s="148" t="n">
        <v>0.05</v>
      </c>
      <c r="N372" s="151" t="n">
        <f aca="false">K372/L372*M372</f>
        <v>0.0335922576943889</v>
      </c>
      <c r="O372" s="151"/>
      <c r="P372" s="151"/>
      <c r="R372" s="147" t="s">
        <v>379</v>
      </c>
      <c r="S372" s="150" t="n">
        <v>2822.232</v>
      </c>
      <c r="T372" s="150" t="n">
        <v>3371.049</v>
      </c>
      <c r="U372" s="148" t="n">
        <v>1.5</v>
      </c>
      <c r="V372" s="151" t="n">
        <f aca="false">S372/T372*U372</f>
        <v>1.25579545120821</v>
      </c>
      <c r="W372" s="151"/>
      <c r="Z372" s="147" t="s">
        <v>379</v>
      </c>
      <c r="AA372" s="150" t="n">
        <v>1077.516</v>
      </c>
      <c r="AB372" s="150" t="n">
        <v>858.73</v>
      </c>
      <c r="AC372" s="148" t="n">
        <v>0.5</v>
      </c>
      <c r="AD372" s="151" t="n">
        <f aca="false">AA372/AB372*AC372</f>
        <v>0.627389284175468</v>
      </c>
    </row>
    <row r="373" s="146" customFormat="true" ht="15" hidden="false" customHeight="false" outlineLevel="0" collapsed="false">
      <c r="A373" s="131" t="n">
        <v>1</v>
      </c>
      <c r="B373" s="147" t="s">
        <v>380</v>
      </c>
      <c r="C373" s="150" t="n">
        <v>263.699</v>
      </c>
      <c r="D373" s="150" t="n">
        <v>191.01</v>
      </c>
      <c r="E373" s="146" t="n">
        <v>0.125</v>
      </c>
      <c r="F373" s="151" t="n">
        <f aca="false">C373/D373*E373</f>
        <v>0.172568844563112</v>
      </c>
      <c r="J373" s="147" t="s">
        <v>380</v>
      </c>
      <c r="K373" s="150" t="n">
        <v>99.286</v>
      </c>
      <c r="L373" s="150" t="n">
        <v>149.05</v>
      </c>
      <c r="M373" s="148" t="n">
        <v>0.05</v>
      </c>
      <c r="N373" s="151" t="n">
        <f aca="false">K373/L373*M373</f>
        <v>0.0333062730627306</v>
      </c>
      <c r="O373" s="151"/>
      <c r="P373" s="151"/>
      <c r="R373" s="147" t="s">
        <v>380</v>
      </c>
      <c r="S373" s="150" t="n">
        <v>2822.168</v>
      </c>
      <c r="T373" s="150" t="n">
        <v>2927.31</v>
      </c>
      <c r="U373" s="148" t="n">
        <v>1.5</v>
      </c>
      <c r="V373" s="151" t="n">
        <f aca="false">S373/T373*U373</f>
        <v>1.44612357420294</v>
      </c>
      <c r="W373" s="151"/>
      <c r="Z373" s="147" t="s">
        <v>380</v>
      </c>
      <c r="AA373" s="150" t="n">
        <v>1134.636</v>
      </c>
      <c r="AB373" s="150" t="n">
        <v>802.026</v>
      </c>
      <c r="AC373" s="148" t="n">
        <v>0.5</v>
      </c>
      <c r="AD373" s="151" t="n">
        <f aca="false">AA373/AB373*AC373</f>
        <v>0.707356120624518</v>
      </c>
    </row>
    <row r="374" s="146" customFormat="true" ht="15" hidden="false" customHeight="false" outlineLevel="0" collapsed="false">
      <c r="A374" s="131" t="n">
        <v>2</v>
      </c>
      <c r="B374" s="147" t="s">
        <v>381</v>
      </c>
      <c r="C374" s="150" t="n">
        <v>283.067</v>
      </c>
      <c r="D374" s="150" t="n">
        <v>201.681</v>
      </c>
      <c r="E374" s="146" t="n">
        <v>0.125</v>
      </c>
      <c r="F374" s="151" t="n">
        <f aca="false">C374/D374*E374</f>
        <v>0.175442282614624</v>
      </c>
      <c r="J374" s="147" t="s">
        <v>381</v>
      </c>
      <c r="K374" s="150" t="n">
        <v>101.461</v>
      </c>
      <c r="L374" s="150" t="n">
        <v>155.549</v>
      </c>
      <c r="M374" s="148" t="n">
        <v>0.05</v>
      </c>
      <c r="N374" s="151" t="n">
        <f aca="false">K374/L374*M374</f>
        <v>0.0326138387260606</v>
      </c>
      <c r="O374" s="151"/>
      <c r="P374" s="151"/>
      <c r="R374" s="147" t="s">
        <v>381</v>
      </c>
      <c r="S374" s="150" t="n">
        <v>2872.683</v>
      </c>
      <c r="T374" s="150" t="n">
        <v>3094.742</v>
      </c>
      <c r="U374" s="148" t="n">
        <v>1.5</v>
      </c>
      <c r="V374" s="151" t="n">
        <f aca="false">S374/T374*U374</f>
        <v>1.392369541629</v>
      </c>
      <c r="W374" s="151"/>
      <c r="Z374" s="147" t="s">
        <v>381</v>
      </c>
      <c r="AA374" s="150" t="n">
        <v>1217.236</v>
      </c>
      <c r="AB374" s="150" t="n">
        <v>839.515</v>
      </c>
      <c r="AC374" s="148" t="n">
        <v>0.5</v>
      </c>
      <c r="AD374" s="151" t="n">
        <f aca="false">AA374/AB374*AC374</f>
        <v>0.724963818395145</v>
      </c>
    </row>
    <row r="375" s="146" customFormat="true" ht="15" hidden="false" customHeight="false" outlineLevel="0" collapsed="false">
      <c r="A375" s="131" t="n">
        <v>3</v>
      </c>
      <c r="B375" s="147" t="s">
        <v>382</v>
      </c>
      <c r="C375" s="150" t="n">
        <v>279.897</v>
      </c>
      <c r="D375" s="150" t="n">
        <v>221.121</v>
      </c>
      <c r="E375" s="146" t="n">
        <v>0.125</v>
      </c>
      <c r="F375" s="151" t="n">
        <f aca="false">C375/D375*E375</f>
        <v>0.158226152197213</v>
      </c>
      <c r="J375" s="147" t="s">
        <v>382</v>
      </c>
      <c r="K375" s="150" t="n">
        <v>113.425</v>
      </c>
      <c r="L375" s="150" t="n">
        <v>151.399</v>
      </c>
      <c r="M375" s="148" t="n">
        <v>0.05</v>
      </c>
      <c r="N375" s="151" t="n">
        <f aca="false">K375/L375*M375</f>
        <v>0.0374589660433688</v>
      </c>
      <c r="O375" s="151"/>
      <c r="P375" s="151"/>
      <c r="R375" s="147" t="s">
        <v>382</v>
      </c>
      <c r="S375" s="150" t="n">
        <v>2872.631</v>
      </c>
      <c r="T375" s="150" t="n">
        <v>3097.902</v>
      </c>
      <c r="U375" s="148" t="n">
        <v>1.5</v>
      </c>
      <c r="V375" s="151" t="n">
        <f aca="false">S375/T375*U375</f>
        <v>1.39092408346035</v>
      </c>
      <c r="W375" s="151"/>
      <c r="Z375" s="147" t="s">
        <v>382</v>
      </c>
      <c r="AA375" s="150" t="n">
        <v>1227.325</v>
      </c>
      <c r="AB375" s="150" t="n">
        <v>891.391</v>
      </c>
      <c r="AC375" s="148" t="n">
        <v>0.5</v>
      </c>
      <c r="AD375" s="151" t="n">
        <f aca="false">AA375/AB375*AC375</f>
        <v>0.688432461175848</v>
      </c>
    </row>
    <row r="376" s="146" customFormat="true" ht="15" hidden="false" customHeight="false" outlineLevel="0" collapsed="false">
      <c r="A376" s="131" t="n">
        <v>1</v>
      </c>
      <c r="B376" s="147" t="s">
        <v>383</v>
      </c>
      <c r="C376" s="150" t="n">
        <v>237.262</v>
      </c>
      <c r="D376" s="150" t="n">
        <v>194.508</v>
      </c>
      <c r="E376" s="146" t="n">
        <v>0.125</v>
      </c>
      <c r="F376" s="151" t="n">
        <f aca="false">C376/D376*E376</f>
        <v>0.152475733645917</v>
      </c>
      <c r="J376" s="147" t="s">
        <v>383</v>
      </c>
      <c r="K376" s="150" t="n">
        <v>93.087</v>
      </c>
      <c r="L376" s="150" t="n">
        <v>141.553</v>
      </c>
      <c r="M376" s="148" t="n">
        <v>0.05</v>
      </c>
      <c r="N376" s="151" t="n">
        <f aca="false">K376/L376*M376</f>
        <v>0.0328806171539989</v>
      </c>
      <c r="O376" s="151"/>
      <c r="P376" s="151"/>
      <c r="R376" s="147" t="s">
        <v>383</v>
      </c>
      <c r="S376" s="150" t="n">
        <v>2421.809</v>
      </c>
      <c r="T376" s="150" t="n">
        <v>2883.359</v>
      </c>
      <c r="U376" s="148" t="n">
        <v>1.5</v>
      </c>
      <c r="V376" s="151" t="n">
        <f aca="false">S376/T376*U376</f>
        <v>1.25988942063753</v>
      </c>
      <c r="W376" s="151"/>
      <c r="Z376" s="147" t="s">
        <v>383</v>
      </c>
      <c r="AA376" s="150" t="n">
        <v>982.529</v>
      </c>
      <c r="AB376" s="150" t="n">
        <v>778.23</v>
      </c>
      <c r="AC376" s="148" t="n">
        <v>0.5</v>
      </c>
      <c r="AD376" s="151" t="n">
        <f aca="false">AA376/AB376*AC376</f>
        <v>0.631258753838839</v>
      </c>
    </row>
    <row r="377" s="146" customFormat="true" ht="15" hidden="false" customHeight="false" outlineLevel="0" collapsed="false">
      <c r="A377" s="131" t="n">
        <v>2</v>
      </c>
      <c r="B377" s="147" t="s">
        <v>384</v>
      </c>
      <c r="C377" s="150" t="n">
        <v>247.221</v>
      </c>
      <c r="D377" s="150" t="n">
        <v>201.536</v>
      </c>
      <c r="E377" s="146" t="n">
        <v>0.125</v>
      </c>
      <c r="F377" s="151" t="n">
        <f aca="false">C377/D377*E377</f>
        <v>0.153335508296285</v>
      </c>
      <c r="J377" s="147" t="s">
        <v>384</v>
      </c>
      <c r="K377" s="150" t="n">
        <v>97.293</v>
      </c>
      <c r="L377" s="150" t="n">
        <v>151.208</v>
      </c>
      <c r="M377" s="148" t="n">
        <v>0.05</v>
      </c>
      <c r="N377" s="151" t="n">
        <f aca="false">K377/L377*M377</f>
        <v>0.0321719088937093</v>
      </c>
      <c r="O377" s="151"/>
      <c r="P377" s="151"/>
      <c r="R377" s="147" t="s">
        <v>384</v>
      </c>
      <c r="S377" s="150" t="n">
        <v>2467.093</v>
      </c>
      <c r="T377" s="150" t="n">
        <v>2959.653</v>
      </c>
      <c r="U377" s="148" t="n">
        <v>1.5</v>
      </c>
      <c r="V377" s="151" t="n">
        <f aca="false">S377/T377*U377</f>
        <v>1.25036262697012</v>
      </c>
      <c r="W377" s="151"/>
      <c r="Z377" s="147" t="s">
        <v>384</v>
      </c>
      <c r="AA377" s="150" t="n">
        <v>1048.623</v>
      </c>
      <c r="AB377" s="150" t="n">
        <v>811.199</v>
      </c>
      <c r="AC377" s="148" t="n">
        <v>0.5</v>
      </c>
      <c r="AD377" s="151" t="n">
        <f aca="false">AA377/AB377*AC377</f>
        <v>0.646341403280823</v>
      </c>
    </row>
    <row r="378" s="146" customFormat="true" ht="15" hidden="false" customHeight="false" outlineLevel="0" collapsed="false">
      <c r="A378" s="131" t="n">
        <v>3</v>
      </c>
      <c r="B378" s="147" t="s">
        <v>385</v>
      </c>
      <c r="C378" s="150" t="n">
        <v>243.536</v>
      </c>
      <c r="D378" s="150" t="n">
        <v>189.536</v>
      </c>
      <c r="E378" s="146" t="n">
        <v>0.125</v>
      </c>
      <c r="F378" s="151" t="n">
        <f aca="false">C378/D378*E378</f>
        <v>0.160613287185548</v>
      </c>
      <c r="J378" s="147" t="s">
        <v>385</v>
      </c>
      <c r="K378" s="150" t="n">
        <v>90.38</v>
      </c>
      <c r="L378" s="150" t="n">
        <v>157.624</v>
      </c>
      <c r="M378" s="148" t="n">
        <v>0.05</v>
      </c>
      <c r="N378" s="151" t="n">
        <f aca="false">K378/L378*M378</f>
        <v>0.0286694919555398</v>
      </c>
      <c r="O378" s="151"/>
      <c r="P378" s="151"/>
      <c r="R378" s="147" t="s">
        <v>385</v>
      </c>
      <c r="S378" s="150" t="n">
        <v>2661.656</v>
      </c>
      <c r="T378" s="150" t="n">
        <v>3073.566</v>
      </c>
      <c r="U378" s="148" t="n">
        <v>1.5</v>
      </c>
      <c r="V378" s="151" t="n">
        <f aca="false">S378/T378*U378</f>
        <v>1.29897454617861</v>
      </c>
      <c r="W378" s="151"/>
      <c r="Z378" s="147" t="s">
        <v>385</v>
      </c>
      <c r="AA378" s="150" t="n">
        <v>1036.602</v>
      </c>
      <c r="AB378" s="150" t="n">
        <v>819.425</v>
      </c>
      <c r="AC378" s="148" t="n">
        <v>0.5</v>
      </c>
      <c r="AD378" s="151" t="n">
        <f aca="false">AA378/AB378*AC378</f>
        <v>0.632517924154133</v>
      </c>
    </row>
    <row r="379" s="146" customFormat="true" ht="15" hidden="false" customHeight="false" outlineLevel="0" collapsed="false">
      <c r="A379" s="131" t="n">
        <v>1</v>
      </c>
      <c r="B379" s="147" t="s">
        <v>386</v>
      </c>
      <c r="C379" s="150" t="n">
        <v>231.382</v>
      </c>
      <c r="D379" s="150" t="n">
        <v>196.523</v>
      </c>
      <c r="E379" s="146" t="n">
        <v>0.125</v>
      </c>
      <c r="F379" s="151" t="n">
        <f aca="false">C379/D379*E379</f>
        <v>0.147172341150909</v>
      </c>
      <c r="J379" s="147" t="s">
        <v>386</v>
      </c>
      <c r="K379" s="150" t="n">
        <v>87.313</v>
      </c>
      <c r="L379" s="150" t="n">
        <v>136.759</v>
      </c>
      <c r="M379" s="148" t="n">
        <v>0.05</v>
      </c>
      <c r="N379" s="151" t="n">
        <f aca="false">K379/L379*M379</f>
        <v>0.0319222135289085</v>
      </c>
      <c r="O379" s="151"/>
      <c r="P379" s="151"/>
      <c r="R379" s="147" t="s">
        <v>386</v>
      </c>
      <c r="S379" s="150" t="n">
        <v>2573.663</v>
      </c>
      <c r="T379" s="150" t="n">
        <v>2949.69</v>
      </c>
      <c r="U379" s="148" t="n">
        <v>1.5</v>
      </c>
      <c r="V379" s="151" t="n">
        <f aca="false">S379/T379*U379</f>
        <v>1.30877973617567</v>
      </c>
      <c r="W379" s="151"/>
      <c r="Z379" s="147" t="s">
        <v>386</v>
      </c>
      <c r="AA379" s="150" t="n">
        <v>1024.149</v>
      </c>
      <c r="AB379" s="150" t="n">
        <v>818.701</v>
      </c>
      <c r="AC379" s="148" t="n">
        <v>0.5</v>
      </c>
      <c r="AD379" s="151" t="n">
        <f aca="false">AA379/AB379*AC379</f>
        <v>0.625471936641094</v>
      </c>
    </row>
    <row r="380" s="146" customFormat="true" ht="15" hidden="false" customHeight="false" outlineLevel="0" collapsed="false">
      <c r="A380" s="131" t="n">
        <v>2</v>
      </c>
      <c r="B380" s="147" t="s">
        <v>387</v>
      </c>
      <c r="C380" s="150" t="n">
        <v>259.574</v>
      </c>
      <c r="D380" s="150" t="n">
        <v>209.087</v>
      </c>
      <c r="E380" s="146" t="n">
        <v>0.125</v>
      </c>
      <c r="F380" s="151" t="n">
        <f aca="false">C380/D380*E380</f>
        <v>0.155183009943229</v>
      </c>
      <c r="J380" s="147" t="s">
        <v>387</v>
      </c>
      <c r="K380" s="150" t="n">
        <v>92.538</v>
      </c>
      <c r="L380" s="150" t="n">
        <v>144.796</v>
      </c>
      <c r="M380" s="148" t="n">
        <v>0.05</v>
      </c>
      <c r="N380" s="151" t="n">
        <f aca="false">K380/L380*M380</f>
        <v>0.0319546120058565</v>
      </c>
      <c r="O380" s="151"/>
      <c r="P380" s="151"/>
      <c r="R380" s="147" t="s">
        <v>387</v>
      </c>
      <c r="S380" s="150" t="n">
        <v>2568.235</v>
      </c>
      <c r="T380" s="150" t="n">
        <v>2978.428</v>
      </c>
      <c r="U380" s="148" t="n">
        <v>1.5</v>
      </c>
      <c r="V380" s="151" t="n">
        <f aca="false">S380/T380*U380</f>
        <v>1.29341803797171</v>
      </c>
      <c r="W380" s="151"/>
      <c r="Z380" s="147" t="s">
        <v>387</v>
      </c>
      <c r="AA380" s="150" t="n">
        <v>1034.87</v>
      </c>
      <c r="AB380" s="150" t="n">
        <v>854.412</v>
      </c>
      <c r="AC380" s="148" t="n">
        <v>0.5</v>
      </c>
      <c r="AD380" s="151" t="n">
        <f aca="false">AA380/AB380*AC380</f>
        <v>0.605603619799347</v>
      </c>
    </row>
    <row r="381" s="146" customFormat="true" ht="15" hidden="false" customHeight="false" outlineLevel="0" collapsed="false">
      <c r="A381" s="131" t="n">
        <v>3</v>
      </c>
      <c r="B381" s="147" t="s">
        <v>388</v>
      </c>
      <c r="C381" s="150" t="n">
        <v>246.897</v>
      </c>
      <c r="D381" s="150" t="n">
        <v>191.385</v>
      </c>
      <c r="E381" s="146" t="n">
        <v>0.125</v>
      </c>
      <c r="F381" s="151" t="n">
        <f aca="false">C381/D381*E381</f>
        <v>0.161256759934164</v>
      </c>
      <c r="J381" s="147" t="s">
        <v>388</v>
      </c>
      <c r="K381" s="150" t="n">
        <v>88.855</v>
      </c>
      <c r="L381" s="150" t="n">
        <v>137.558</v>
      </c>
      <c r="M381" s="148" t="n">
        <v>0.05</v>
      </c>
      <c r="N381" s="151" t="n">
        <f aca="false">K381/L381*M381</f>
        <v>0.0322972855086582</v>
      </c>
      <c r="O381" s="151"/>
      <c r="P381" s="151"/>
      <c r="R381" s="147" t="s">
        <v>388</v>
      </c>
      <c r="S381" s="150" t="n">
        <v>2651.622</v>
      </c>
      <c r="T381" s="150" t="n">
        <v>3091.474</v>
      </c>
      <c r="U381" s="148" t="n">
        <v>1.5</v>
      </c>
      <c r="V381" s="151" t="n">
        <f aca="false">S381/T381*U381</f>
        <v>1.28658141714923</v>
      </c>
      <c r="W381" s="151"/>
      <c r="Z381" s="147" t="s">
        <v>388</v>
      </c>
      <c r="AA381" s="150" t="n">
        <v>1063.794</v>
      </c>
      <c r="AB381" s="150" t="n">
        <v>849.934</v>
      </c>
      <c r="AC381" s="148" t="n">
        <v>0.5</v>
      </c>
      <c r="AD381" s="151" t="n">
        <f aca="false">AA381/AB381*AC381</f>
        <v>0.625809768758515</v>
      </c>
    </row>
    <row r="382" s="146" customFormat="true" ht="15" hidden="false" customHeight="false" outlineLevel="0" collapsed="false">
      <c r="A382" s="131" t="n">
        <v>1</v>
      </c>
      <c r="B382" s="147" t="s">
        <v>389</v>
      </c>
      <c r="C382" s="150" t="n">
        <v>230.153</v>
      </c>
      <c r="D382" s="150" t="n">
        <v>188.898</v>
      </c>
      <c r="E382" s="146" t="n">
        <v>0.125</v>
      </c>
      <c r="F382" s="151" t="n">
        <f aca="false">C382/D382*E382</f>
        <v>0.152299786127963</v>
      </c>
      <c r="J382" s="147" t="s">
        <v>389</v>
      </c>
      <c r="K382" s="150" t="n">
        <v>85.295</v>
      </c>
      <c r="L382" s="150" t="n">
        <v>143.353</v>
      </c>
      <c r="M382" s="148" t="n">
        <v>0.05</v>
      </c>
      <c r="N382" s="151" t="n">
        <f aca="false">K382/L382*M382</f>
        <v>0.0297499877923727</v>
      </c>
      <c r="O382" s="151"/>
      <c r="P382" s="151"/>
      <c r="R382" s="147" t="s">
        <v>389</v>
      </c>
      <c r="S382" s="150" t="n">
        <v>2646.201</v>
      </c>
      <c r="T382" s="150" t="n">
        <v>3079.211</v>
      </c>
      <c r="U382" s="148" t="n">
        <v>1.5</v>
      </c>
      <c r="V382" s="151" t="n">
        <f aca="false">S382/T382*U382</f>
        <v>1.28906447138569</v>
      </c>
      <c r="W382" s="151"/>
      <c r="Z382" s="147" t="s">
        <v>389</v>
      </c>
      <c r="AA382" s="150" t="n">
        <v>1067.556</v>
      </c>
      <c r="AB382" s="150" t="n">
        <v>877.676</v>
      </c>
      <c r="AC382" s="148" t="n">
        <v>0.5</v>
      </c>
      <c r="AD382" s="151" t="n">
        <f aca="false">AA382/AB382*AC382</f>
        <v>0.608172036150014</v>
      </c>
    </row>
    <row r="383" s="146" customFormat="true" ht="15" hidden="false" customHeight="false" outlineLevel="0" collapsed="false">
      <c r="A383" s="131" t="n">
        <v>2</v>
      </c>
      <c r="B383" s="147" t="s">
        <v>390</v>
      </c>
      <c r="C383" s="150" t="n">
        <v>243.934</v>
      </c>
      <c r="D383" s="150" t="n">
        <v>197.288</v>
      </c>
      <c r="E383" s="146" t="n">
        <v>0.125</v>
      </c>
      <c r="F383" s="151" t="n">
        <f aca="false">C383/D383*E383</f>
        <v>0.154554509143993</v>
      </c>
      <c r="J383" s="147" t="s">
        <v>390</v>
      </c>
      <c r="K383" s="150" t="n">
        <v>97.977</v>
      </c>
      <c r="L383" s="150" t="n">
        <v>148.319</v>
      </c>
      <c r="M383" s="148" t="n">
        <v>0.05</v>
      </c>
      <c r="N383" s="151" t="n">
        <f aca="false">K383/L383*M383</f>
        <v>0.0330291466366413</v>
      </c>
      <c r="O383" s="151"/>
      <c r="P383" s="151"/>
      <c r="R383" s="147" t="s">
        <v>390</v>
      </c>
      <c r="S383" s="150" t="n">
        <v>2574.777</v>
      </c>
      <c r="T383" s="150" t="n">
        <v>2984.872</v>
      </c>
      <c r="U383" s="148" t="n">
        <v>1.5</v>
      </c>
      <c r="V383" s="151" t="n">
        <f aca="false">S383/T383*U383</f>
        <v>1.29391327333299</v>
      </c>
      <c r="W383" s="151"/>
      <c r="Z383" s="147" t="s">
        <v>390</v>
      </c>
      <c r="AA383" s="150" t="n">
        <v>1080.409</v>
      </c>
      <c r="AB383" s="150" t="n">
        <v>869.704</v>
      </c>
      <c r="AC383" s="148" t="n">
        <v>0.5</v>
      </c>
      <c r="AD383" s="151" t="n">
        <f aca="false">AA383/AB383*AC383</f>
        <v>0.621136041687747</v>
      </c>
    </row>
    <row r="384" s="146" customFormat="true" ht="15" hidden="false" customHeight="false" outlineLevel="0" collapsed="false">
      <c r="A384" s="131" t="n">
        <v>3</v>
      </c>
      <c r="B384" s="147" t="s">
        <v>391</v>
      </c>
      <c r="C384" s="150" t="n">
        <v>249.962</v>
      </c>
      <c r="D384" s="150" t="n">
        <v>198.235</v>
      </c>
      <c r="E384" s="146" t="n">
        <v>0.125</v>
      </c>
      <c r="F384" s="151" t="n">
        <f aca="false">C384/D384*E384</f>
        <v>0.157617221984009</v>
      </c>
      <c r="J384" s="147" t="s">
        <v>391</v>
      </c>
      <c r="K384" s="150" t="n">
        <v>96.467</v>
      </c>
      <c r="L384" s="150" t="n">
        <v>147.57</v>
      </c>
      <c r="M384" s="148" t="n">
        <v>0.05</v>
      </c>
      <c r="N384" s="151" t="n">
        <f aca="false">K384/L384*M384</f>
        <v>0.0326851663617266</v>
      </c>
      <c r="O384" s="151"/>
      <c r="P384" s="151"/>
      <c r="R384" s="147" t="s">
        <v>391</v>
      </c>
      <c r="S384" s="150" t="n">
        <v>2511.444</v>
      </c>
      <c r="T384" s="150" t="n">
        <v>2849.718</v>
      </c>
      <c r="U384" s="148" t="n">
        <v>1.5</v>
      </c>
      <c r="V384" s="151" t="n">
        <f aca="false">S384/T384*U384</f>
        <v>1.32194343440298</v>
      </c>
      <c r="W384" s="151"/>
      <c r="Z384" s="147" t="s">
        <v>391</v>
      </c>
      <c r="AA384" s="150" t="n">
        <v>1070.788</v>
      </c>
      <c r="AB384" s="150" t="n">
        <v>861.612</v>
      </c>
      <c r="AC384" s="148" t="n">
        <v>0.5</v>
      </c>
      <c r="AD384" s="151" t="n">
        <f aca="false">AA384/AB384*AC384</f>
        <v>0.621386424515907</v>
      </c>
    </row>
    <row r="385" s="146" customFormat="true" ht="15" hidden="false" customHeight="false" outlineLevel="0" collapsed="false">
      <c r="A385" s="131" t="n">
        <v>1</v>
      </c>
      <c r="B385" s="147" t="s">
        <v>392</v>
      </c>
      <c r="C385" s="150" t="n">
        <v>232.719</v>
      </c>
      <c r="D385" s="150" t="n">
        <v>184.556</v>
      </c>
      <c r="E385" s="146" t="n">
        <v>0.125</v>
      </c>
      <c r="F385" s="151" t="n">
        <f aca="false">C385/D385*E385</f>
        <v>0.15762085762587</v>
      </c>
      <c r="J385" s="147" t="s">
        <v>392</v>
      </c>
      <c r="K385" s="150" t="n">
        <v>92.662</v>
      </c>
      <c r="L385" s="150" t="n">
        <v>136.037</v>
      </c>
      <c r="M385" s="148" t="n">
        <v>0.05</v>
      </c>
      <c r="N385" s="151" t="n">
        <f aca="false">K385/L385*M385</f>
        <v>0.0340576460815807</v>
      </c>
      <c r="O385" s="151"/>
      <c r="P385" s="151"/>
      <c r="R385" s="147" t="s">
        <v>392</v>
      </c>
      <c r="S385" s="150" t="n">
        <v>2460.887</v>
      </c>
      <c r="T385" s="150" t="n">
        <v>2920.56</v>
      </c>
      <c r="U385" s="148" t="n">
        <v>1.5</v>
      </c>
      <c r="V385" s="151" t="n">
        <f aca="false">S385/T385*U385</f>
        <v>1.26391188676144</v>
      </c>
      <c r="W385" s="151"/>
      <c r="Z385" s="147" t="s">
        <v>392</v>
      </c>
      <c r="AA385" s="150" t="n">
        <v>1001.486</v>
      </c>
      <c r="AB385" s="150" t="n">
        <v>777.29</v>
      </c>
      <c r="AC385" s="148" t="n">
        <v>0.5</v>
      </c>
      <c r="AD385" s="151" t="n">
        <f aca="false">AA385/AB385*AC385</f>
        <v>0.644216444312933</v>
      </c>
    </row>
    <row r="386" s="146" customFormat="true" ht="15" hidden="false" customHeight="false" outlineLevel="0" collapsed="false">
      <c r="A386" s="131" t="n">
        <v>2</v>
      </c>
      <c r="B386" s="147" t="s">
        <v>393</v>
      </c>
      <c r="C386" s="150" t="n">
        <v>235.701</v>
      </c>
      <c r="D386" s="150" t="n">
        <v>189.333</v>
      </c>
      <c r="E386" s="146" t="n">
        <v>0.125</v>
      </c>
      <c r="F386" s="151" t="n">
        <f aca="false">C386/D386*E386</f>
        <v>0.155612729951989</v>
      </c>
      <c r="J386" s="147" t="s">
        <v>393</v>
      </c>
      <c r="K386" s="150" t="n">
        <v>97.744</v>
      </c>
      <c r="L386" s="150" t="n">
        <v>145.712</v>
      </c>
      <c r="M386" s="148" t="n">
        <v>0.05</v>
      </c>
      <c r="N386" s="151" t="n">
        <f aca="false">K386/L386*M386</f>
        <v>0.0335401339628857</v>
      </c>
      <c r="O386" s="151"/>
      <c r="P386" s="151"/>
      <c r="R386" s="147" t="s">
        <v>393</v>
      </c>
      <c r="S386" s="150" t="n">
        <v>2476.274</v>
      </c>
      <c r="T386" s="150" t="n">
        <v>3004.441</v>
      </c>
      <c r="U386" s="148" t="n">
        <v>1.5</v>
      </c>
      <c r="V386" s="151" t="n">
        <f aca="false">S386/T386*U386</f>
        <v>1.23630685375416</v>
      </c>
      <c r="W386" s="151"/>
      <c r="Z386" s="147" t="s">
        <v>393</v>
      </c>
      <c r="AA386" s="150" t="n">
        <v>960.308</v>
      </c>
      <c r="AB386" s="150" t="n">
        <v>781.513</v>
      </c>
      <c r="AC386" s="148" t="n">
        <v>0.5</v>
      </c>
      <c r="AD386" s="151" t="n">
        <f aca="false">AA386/AB386*AC386</f>
        <v>0.614390291652218</v>
      </c>
    </row>
    <row r="387" s="146" customFormat="true" ht="15" hidden="false" customHeight="false" outlineLevel="0" collapsed="false">
      <c r="A387" s="131" t="n">
        <v>3</v>
      </c>
      <c r="B387" s="147" t="s">
        <v>394</v>
      </c>
      <c r="C387" s="150" t="n">
        <v>232.553</v>
      </c>
      <c r="D387" s="150" t="n">
        <v>180.654</v>
      </c>
      <c r="E387" s="146" t="n">
        <v>0.125</v>
      </c>
      <c r="F387" s="151" t="n">
        <f aca="false">C387/D387*E387</f>
        <v>0.160910497414948</v>
      </c>
      <c r="J387" s="147" t="s">
        <v>394</v>
      </c>
      <c r="K387" s="150" t="n">
        <v>90.66</v>
      </c>
      <c r="L387" s="150" t="n">
        <v>145.656</v>
      </c>
      <c r="M387" s="148" t="n">
        <v>0.05</v>
      </c>
      <c r="N387" s="151" t="n">
        <f aca="false">K387/L387*M387</f>
        <v>0.0311212720382271</v>
      </c>
      <c r="O387" s="151"/>
      <c r="P387" s="151"/>
      <c r="R387" s="147" t="s">
        <v>394</v>
      </c>
      <c r="S387" s="150" t="n">
        <v>2663.312</v>
      </c>
      <c r="T387" s="150" t="n">
        <v>3139.049</v>
      </c>
      <c r="U387" s="148" t="n">
        <v>1.5</v>
      </c>
      <c r="V387" s="151" t="n">
        <f aca="false">S387/T387*U387</f>
        <v>1.27266825079825</v>
      </c>
      <c r="W387" s="151"/>
      <c r="Z387" s="147" t="s">
        <v>394</v>
      </c>
      <c r="AA387" s="150" t="n">
        <v>1017.904</v>
      </c>
      <c r="AB387" s="150" t="n">
        <v>821.338</v>
      </c>
      <c r="AC387" s="148" t="n">
        <v>0.5</v>
      </c>
      <c r="AD387" s="151" t="n">
        <f aca="false">AA387/AB387*AC387</f>
        <v>0.619662063608405</v>
      </c>
    </row>
    <row r="388" s="146" customFormat="true" ht="15" hidden="false" customHeight="false" outlineLevel="0" collapsed="false">
      <c r="B388" s="152" t="s">
        <v>571</v>
      </c>
      <c r="C388" s="151" t="n">
        <f aca="false">AVERAGE(C370:C387)</f>
        <v>246.516055555556</v>
      </c>
      <c r="D388" s="151" t="n">
        <f aca="false">AVERAGE(D370:D387)</f>
        <v>196.234111111111</v>
      </c>
      <c r="F388" s="151" t="n">
        <f aca="false">AVERAGE(F370:F387)</f>
        <v>0.157058639474984</v>
      </c>
      <c r="J388" s="152" t="s">
        <v>571</v>
      </c>
      <c r="K388" s="151" t="n">
        <f aca="false">AVERAGE(K370:K387)</f>
        <v>95.0401111111111</v>
      </c>
      <c r="L388" s="151" t="n">
        <f aca="false">AVERAGE(L370:L387)</f>
        <v>146.892555555556</v>
      </c>
      <c r="N388" s="151" t="n">
        <f aca="false">AVERAGE(N370:N387)</f>
        <v>0.0323578410394745</v>
      </c>
      <c r="O388" s="151"/>
      <c r="P388" s="151"/>
      <c r="R388" s="152" t="s">
        <v>571</v>
      </c>
      <c r="S388" s="151" t="n">
        <f aca="false">AVERAGE(S370:S387)</f>
        <v>2636.42788888889</v>
      </c>
      <c r="T388" s="151" t="n">
        <f aca="false">AVERAGE(T370:T387)</f>
        <v>3046.16794444444</v>
      </c>
      <c r="V388" s="151" t="n">
        <f aca="false">AVERAGE(V370:V387)</f>
        <v>1.29872353178313</v>
      </c>
      <c r="W388" s="151"/>
      <c r="Z388" s="152" t="s">
        <v>571</v>
      </c>
      <c r="AA388" s="151" t="n">
        <f aca="false">AVERAGE(AA370:AA387)</f>
        <v>1070.13177777778</v>
      </c>
      <c r="AB388" s="151" t="n">
        <f aca="false">AVERAGE(AB370:AB387)</f>
        <v>840.107333333333</v>
      </c>
      <c r="AD388" s="151" t="n">
        <f aca="false">AVERAGE(AD370:AD387)</f>
        <v>0.637203702978642</v>
      </c>
    </row>
    <row r="389" s="146" customFormat="true" ht="15" hidden="false" customHeight="false" outlineLevel="0" collapsed="false">
      <c r="B389" s="152" t="s">
        <v>572</v>
      </c>
      <c r="C389" s="151" t="n">
        <f aca="false">_xlfn.STDEV.P(C370:C387)</f>
        <v>15.5874436164791</v>
      </c>
      <c r="D389" s="151" t="n">
        <f aca="false">_xlfn.STDEV.P(D370:D387)</f>
        <v>9.00226122142462</v>
      </c>
      <c r="F389" s="151" t="n">
        <f aca="false">_xlfn.STDEV.P(F370:F387)</f>
        <v>0.00739164742636167</v>
      </c>
      <c r="J389" s="152" t="s">
        <v>572</v>
      </c>
      <c r="K389" s="151" t="n">
        <f aca="false">_xlfn.STDEV.P(K370:K387)</f>
        <v>6.48997627019193</v>
      </c>
      <c r="L389" s="151" t="n">
        <f aca="false">_xlfn.STDEV.P(L370:L387)</f>
        <v>6.02529249840686</v>
      </c>
      <c r="N389" s="151" t="n">
        <f aca="false">_xlfn.STDEV.P(N370:N387)</f>
        <v>0.00185823988123113</v>
      </c>
      <c r="O389" s="151"/>
      <c r="P389" s="151"/>
      <c r="R389" s="152" t="s">
        <v>572</v>
      </c>
      <c r="S389" s="151" t="n">
        <f aca="false">_xlfn.STDEV.P(S370:S387)</f>
        <v>139.209470031033</v>
      </c>
      <c r="T389" s="151" t="n">
        <f aca="false">_xlfn.STDEV.P(T370:T387)</f>
        <v>129.734047807844</v>
      </c>
      <c r="V389" s="151" t="n">
        <f aca="false">_xlfn.STDEV.P(V370:V387)</f>
        <v>0.0551683804341142</v>
      </c>
      <c r="W389" s="151"/>
      <c r="Z389" s="152" t="s">
        <v>572</v>
      </c>
      <c r="AA389" s="151" t="n">
        <f aca="false">_xlfn.STDEV.P(AA370:AA387)</f>
        <v>72.5299078040344</v>
      </c>
      <c r="AB389" s="151" t="n">
        <f aca="false">_xlfn.STDEV.P(AB370:AB387)</f>
        <v>44.7244236631396</v>
      </c>
      <c r="AD389" s="151" t="n">
        <f aca="false">_xlfn.STDEV.P(AD370:AD387)</f>
        <v>0.0334906575761288</v>
      </c>
    </row>
    <row r="390" s="146" customFormat="true" ht="15" hidden="false" customHeight="false" outlineLevel="0" collapsed="false">
      <c r="B390" s="152" t="s">
        <v>573</v>
      </c>
      <c r="C390" s="148" t="n">
        <f aca="false">100*_xlfn.STDEV.P(C370:C387)/AVERAGE(C370:C387)</f>
        <v>6.32309468904601</v>
      </c>
      <c r="D390" s="148" t="n">
        <f aca="false">100*_xlfn.STDEV.P(D370:D387)/AVERAGE(D370:D387)</f>
        <v>4.58751089219518</v>
      </c>
      <c r="F390" s="148" t="n">
        <f aca="false">100*_xlfn.STDEV.P(F370:F387)/AVERAGE(F370:F387)</f>
        <v>4.70629788407087</v>
      </c>
      <c r="J390" s="152" t="s">
        <v>573</v>
      </c>
      <c r="K390" s="148" t="n">
        <f aca="false">100*_xlfn.STDEV.P(K370:K387)/AVERAGE(K370:K387)</f>
        <v>6.82867075208331</v>
      </c>
      <c r="L390" s="148" t="n">
        <f aca="false">100*_xlfn.STDEV.P(L370:L387)/AVERAGE(L370:L387)</f>
        <v>4.10183652644539</v>
      </c>
      <c r="N390" s="148" t="n">
        <f aca="false">100*_xlfn.STDEV.P(N370:N387)/AVERAGE(N370:N387)</f>
        <v>5.74278079604937</v>
      </c>
      <c r="O390" s="148"/>
      <c r="P390" s="148"/>
      <c r="R390" s="152" t="s">
        <v>573</v>
      </c>
      <c r="S390" s="148" t="n">
        <f aca="false">100*_xlfn.STDEV.P(S370:S387)/AVERAGE(S370:S387)</f>
        <v>5.28023052015664</v>
      </c>
      <c r="T390" s="148" t="n">
        <f aca="false">100*_xlfn.STDEV.P(T370:T387)/AVERAGE(T370:T387)</f>
        <v>4.2589263026174</v>
      </c>
      <c r="V390" s="148" t="n">
        <f aca="false">100*_xlfn.STDEV.P(V370:V387)/AVERAGE(V370:V387)</f>
        <v>4.24789257174456</v>
      </c>
      <c r="W390" s="148"/>
      <c r="Z390" s="152" t="s">
        <v>573</v>
      </c>
      <c r="AA390" s="148" t="n">
        <f aca="false">100*_xlfn.STDEV.P(AA370:AA387)/AVERAGE(AA370:AA387)</f>
        <v>6.77766134135827</v>
      </c>
      <c r="AB390" s="148" t="n">
        <f aca="false">100*_xlfn.STDEV.P(AB370:AB387)/AVERAGE(AB370:AB387)</f>
        <v>5.32365590545251</v>
      </c>
      <c r="AD390" s="148" t="n">
        <f aca="false">100*_xlfn.STDEV.P(AD370:AD387)/AVERAGE(AD370:AD387)</f>
        <v>5.25587930822984</v>
      </c>
    </row>
    <row r="391" s="146" customFormat="true" ht="15" hidden="false" customHeight="false" outlineLevel="0" collapsed="false">
      <c r="B391" s="152"/>
      <c r="C391" s="148"/>
      <c r="D391" s="148"/>
      <c r="F391" s="148"/>
      <c r="J391" s="152"/>
      <c r="K391" s="148"/>
      <c r="L391" s="148"/>
      <c r="N391" s="148"/>
      <c r="O391" s="148"/>
      <c r="P391" s="148"/>
      <c r="R391" s="152"/>
      <c r="S391" s="148"/>
      <c r="T391" s="148"/>
      <c r="V391" s="148"/>
      <c r="W391" s="148"/>
      <c r="Z391" s="152"/>
      <c r="AA391" s="148"/>
      <c r="AB391" s="148"/>
      <c r="AD391" s="148"/>
    </row>
    <row r="392" s="146" customFormat="true" ht="15" hidden="false" customHeight="false" outlineLevel="0" collapsed="false">
      <c r="B392" s="152"/>
      <c r="C392" s="148"/>
      <c r="D392" s="148"/>
      <c r="F392" s="148"/>
      <c r="J392" s="152"/>
      <c r="K392" s="148"/>
      <c r="L392" s="148"/>
      <c r="N392" s="148"/>
      <c r="O392" s="148"/>
      <c r="P392" s="148"/>
      <c r="R392" s="152"/>
      <c r="S392" s="148"/>
      <c r="T392" s="148"/>
      <c r="V392" s="148"/>
      <c r="W392" s="148"/>
      <c r="Z392" s="152"/>
      <c r="AA392" s="148"/>
      <c r="AB392" s="148"/>
      <c r="AD392" s="148"/>
    </row>
    <row r="393" s="146" customFormat="true" ht="15" hidden="false" customHeight="false" outlineLevel="0" collapsed="false">
      <c r="B393" s="144"/>
      <c r="C393" s="134" t="s">
        <v>58</v>
      </c>
      <c r="D393" s="134" t="s">
        <v>563</v>
      </c>
      <c r="E393" s="134" t="s">
        <v>563</v>
      </c>
      <c r="F393" s="134" t="s">
        <v>58</v>
      </c>
      <c r="J393" s="152"/>
      <c r="K393" s="134" t="s">
        <v>60</v>
      </c>
      <c r="L393" s="134" t="s">
        <v>566</v>
      </c>
      <c r="M393" s="134" t="s">
        <v>566</v>
      </c>
      <c r="N393" s="134" t="s">
        <v>60</v>
      </c>
      <c r="O393" s="148"/>
      <c r="P393" s="148"/>
      <c r="R393" s="132"/>
      <c r="S393" s="134" t="s">
        <v>61</v>
      </c>
      <c r="T393" s="134" t="s">
        <v>567</v>
      </c>
      <c r="U393" s="134" t="s">
        <v>567</v>
      </c>
      <c r="V393" s="134" t="s">
        <v>61</v>
      </c>
      <c r="W393" s="148"/>
      <c r="Z393" s="132"/>
      <c r="AA393" s="134" t="s">
        <v>63</v>
      </c>
      <c r="AB393" s="134" t="s">
        <v>568</v>
      </c>
      <c r="AC393" s="134" t="s">
        <v>568</v>
      </c>
      <c r="AD393" s="134" t="s">
        <v>63</v>
      </c>
    </row>
    <row r="394" s="146" customFormat="true" ht="15" hidden="false" customHeight="false" outlineLevel="0" collapsed="false">
      <c r="B394" s="144" t="s">
        <v>158</v>
      </c>
      <c r="C394" s="144" t="s">
        <v>569</v>
      </c>
      <c r="D394" s="134" t="s">
        <v>569</v>
      </c>
      <c r="E394" s="134" t="s">
        <v>570</v>
      </c>
      <c r="F394" s="134" t="s">
        <v>570</v>
      </c>
      <c r="J394" s="147"/>
      <c r="K394" s="134" t="s">
        <v>569</v>
      </c>
      <c r="L394" s="134" t="s">
        <v>569</v>
      </c>
      <c r="M394" s="134" t="s">
        <v>570</v>
      </c>
      <c r="N394" s="134" t="s">
        <v>570</v>
      </c>
      <c r="O394" s="151"/>
      <c r="P394" s="151"/>
      <c r="R394" s="144" t="s">
        <v>158</v>
      </c>
      <c r="S394" s="144" t="s">
        <v>569</v>
      </c>
      <c r="T394" s="144" t="s">
        <v>569</v>
      </c>
      <c r="U394" s="134" t="s">
        <v>570</v>
      </c>
      <c r="V394" s="134" t="s">
        <v>570</v>
      </c>
      <c r="W394" s="151"/>
      <c r="Z394" s="144" t="s">
        <v>158</v>
      </c>
      <c r="AA394" s="144" t="s">
        <v>569</v>
      </c>
      <c r="AB394" s="144" t="s">
        <v>569</v>
      </c>
      <c r="AC394" s="134" t="s">
        <v>570</v>
      </c>
      <c r="AD394" s="134" t="s">
        <v>570</v>
      </c>
    </row>
    <row r="395" s="146" customFormat="true" ht="15" hidden="false" customHeight="false" outlineLevel="0" collapsed="false">
      <c r="A395" s="131" t="n">
        <v>1</v>
      </c>
      <c r="B395" s="147" t="s">
        <v>397</v>
      </c>
      <c r="C395" s="150" t="n">
        <v>199.621</v>
      </c>
      <c r="D395" s="150" t="n">
        <v>197.724</v>
      </c>
      <c r="E395" s="146" t="n">
        <v>0.125</v>
      </c>
      <c r="F395" s="151" t="n">
        <f aca="false">C395/D395*E395</f>
        <v>0.126199272723595</v>
      </c>
      <c r="J395" s="147" t="s">
        <v>397</v>
      </c>
      <c r="K395" s="150" t="n">
        <v>85.091</v>
      </c>
      <c r="L395" s="150" t="n">
        <v>145.157</v>
      </c>
      <c r="M395" s="148" t="n">
        <v>0.05</v>
      </c>
      <c r="N395" s="151" t="n">
        <f aca="false">K395/L395*M395</f>
        <v>0.0293099884952155</v>
      </c>
      <c r="O395" s="151"/>
      <c r="P395" s="151"/>
      <c r="R395" s="147" t="s">
        <v>397</v>
      </c>
      <c r="S395" s="150" t="n">
        <v>2053.099</v>
      </c>
      <c r="T395" s="150" t="n">
        <v>2990.029</v>
      </c>
      <c r="U395" s="148" t="n">
        <v>1.5</v>
      </c>
      <c r="V395" s="151" t="n">
        <f aca="false">S395/T395*U395</f>
        <v>1.02997278621712</v>
      </c>
      <c r="W395" s="151"/>
      <c r="Z395" s="147" t="s">
        <v>397</v>
      </c>
      <c r="AA395" s="150" t="n">
        <v>867.86</v>
      </c>
      <c r="AB395" s="150" t="n">
        <v>818.604</v>
      </c>
      <c r="AC395" s="148" t="n">
        <v>0.5</v>
      </c>
      <c r="AD395" s="151" t="n">
        <f aca="false">AA395/AB395*AC395</f>
        <v>0.530085364840631</v>
      </c>
    </row>
    <row r="396" s="146" customFormat="true" ht="15" hidden="false" customHeight="false" outlineLevel="0" collapsed="false">
      <c r="A396" s="131" t="n">
        <v>2</v>
      </c>
      <c r="B396" s="147" t="s">
        <v>398</v>
      </c>
      <c r="C396" s="150" t="n">
        <v>202.878</v>
      </c>
      <c r="D396" s="150" t="n">
        <v>201.587</v>
      </c>
      <c r="E396" s="146" t="n">
        <v>0.125</v>
      </c>
      <c r="F396" s="151" t="n">
        <f aca="false">C396/D396*E396</f>
        <v>0.125800522851176</v>
      </c>
      <c r="J396" s="147" t="s">
        <v>398</v>
      </c>
      <c r="K396" s="150" t="n">
        <v>103.538</v>
      </c>
      <c r="L396" s="150" t="n">
        <v>147.426</v>
      </c>
      <c r="M396" s="148" t="n">
        <v>0.05</v>
      </c>
      <c r="N396" s="151" t="n">
        <f aca="false">K396/L396*M396</f>
        <v>0.0351152442581363</v>
      </c>
      <c r="O396" s="151"/>
      <c r="P396" s="151"/>
      <c r="R396" s="147" t="s">
        <v>398</v>
      </c>
      <c r="S396" s="150" t="n">
        <v>2057.858</v>
      </c>
      <c r="T396" s="150" t="n">
        <v>2949.621</v>
      </c>
      <c r="U396" s="148" t="n">
        <v>1.5</v>
      </c>
      <c r="V396" s="151" t="n">
        <f aca="false">S396/T396*U396</f>
        <v>1.04650292359595</v>
      </c>
      <c r="W396" s="151"/>
      <c r="Z396" s="147" t="s">
        <v>398</v>
      </c>
      <c r="AA396" s="150" t="n">
        <v>918.687</v>
      </c>
      <c r="AB396" s="150" t="n">
        <v>852.594</v>
      </c>
      <c r="AC396" s="148" t="n">
        <v>0.5</v>
      </c>
      <c r="AD396" s="151" t="n">
        <f aca="false">AA396/AB396*AC396</f>
        <v>0.538759949049606</v>
      </c>
    </row>
    <row r="397" s="146" customFormat="true" ht="15" hidden="false" customHeight="false" outlineLevel="0" collapsed="false">
      <c r="A397" s="131" t="n">
        <v>3</v>
      </c>
      <c r="B397" s="147" t="s">
        <v>399</v>
      </c>
      <c r="C397" s="150" t="n">
        <v>192.404</v>
      </c>
      <c r="D397" s="150" t="n">
        <v>196.344</v>
      </c>
      <c r="E397" s="146" t="n">
        <v>0.125</v>
      </c>
      <c r="F397" s="151" t="n">
        <f aca="false">C397/D397*E397</f>
        <v>0.122491647312879</v>
      </c>
      <c r="J397" s="147" t="s">
        <v>399</v>
      </c>
      <c r="K397" s="150" t="n">
        <v>66.683</v>
      </c>
      <c r="L397" s="150" t="n">
        <v>143.342</v>
      </c>
      <c r="M397" s="148" t="n">
        <v>0.05</v>
      </c>
      <c r="N397" s="151" t="n">
        <f aca="false">K397/L397*M397</f>
        <v>0.0232601052029412</v>
      </c>
      <c r="O397" s="151"/>
      <c r="P397" s="151"/>
      <c r="R397" s="147" t="s">
        <v>399</v>
      </c>
      <c r="S397" s="150" t="n">
        <v>2153.019</v>
      </c>
      <c r="T397" s="150" t="n">
        <v>3061.224</v>
      </c>
      <c r="U397" s="148" t="n">
        <v>1.5</v>
      </c>
      <c r="V397" s="151" t="n">
        <f aca="false">S397/T397*U397</f>
        <v>1.05497947879672</v>
      </c>
      <c r="W397" s="151"/>
      <c r="Z397" s="147" t="s">
        <v>399</v>
      </c>
      <c r="AA397" s="150" t="n">
        <v>879.677</v>
      </c>
      <c r="AB397" s="150" t="n">
        <v>824.132</v>
      </c>
      <c r="AC397" s="148" t="n">
        <v>0.5</v>
      </c>
      <c r="AD397" s="151" t="n">
        <f aca="false">AA397/AB397*AC397</f>
        <v>0.533699091893046</v>
      </c>
    </row>
    <row r="398" s="146" customFormat="true" ht="15" hidden="false" customHeight="false" outlineLevel="0" collapsed="false">
      <c r="A398" s="131" t="n">
        <v>1</v>
      </c>
      <c r="B398" s="147" t="s">
        <v>400</v>
      </c>
      <c r="C398" s="150" t="n">
        <v>201.951</v>
      </c>
      <c r="D398" s="150" t="n">
        <v>181.165</v>
      </c>
      <c r="E398" s="146" t="n">
        <v>0.125</v>
      </c>
      <c r="F398" s="151" t="n">
        <f aca="false">C398/D398*E398</f>
        <v>0.139341898269533</v>
      </c>
      <c r="J398" s="147" t="s">
        <v>400</v>
      </c>
      <c r="K398" s="150" t="n">
        <v>83.445</v>
      </c>
      <c r="L398" s="150" t="n">
        <v>141.085</v>
      </c>
      <c r="M398" s="148" t="n">
        <v>0.05</v>
      </c>
      <c r="N398" s="151" t="n">
        <f aca="false">K398/L398*M398</f>
        <v>0.0295725980791721</v>
      </c>
      <c r="O398" s="151"/>
      <c r="P398" s="151"/>
      <c r="R398" s="147" t="s">
        <v>400</v>
      </c>
      <c r="S398" s="150" t="n">
        <v>2118.451</v>
      </c>
      <c r="T398" s="150" t="n">
        <v>2821.702</v>
      </c>
      <c r="U398" s="148" t="n">
        <v>1.5</v>
      </c>
      <c r="V398" s="151" t="n">
        <f aca="false">S398/T398*U398</f>
        <v>1.12615595126629</v>
      </c>
      <c r="W398" s="151"/>
      <c r="Z398" s="147" t="s">
        <v>400</v>
      </c>
      <c r="AA398" s="150" t="n">
        <v>840.067</v>
      </c>
      <c r="AB398" s="150" t="n">
        <v>766.543</v>
      </c>
      <c r="AC398" s="148" t="n">
        <v>0.5</v>
      </c>
      <c r="AD398" s="151" t="n">
        <f aca="false">AA398/AB398*AC398</f>
        <v>0.547958170644047</v>
      </c>
    </row>
    <row r="399" s="146" customFormat="true" ht="15" hidden="false" customHeight="false" outlineLevel="0" collapsed="false">
      <c r="A399" s="131" t="n">
        <v>2</v>
      </c>
      <c r="B399" s="147" t="s">
        <v>401</v>
      </c>
      <c r="C399" s="150" t="n">
        <v>193.244</v>
      </c>
      <c r="D399" s="150" t="n">
        <v>175.39</v>
      </c>
      <c r="E399" s="146" t="n">
        <v>0.125</v>
      </c>
      <c r="F399" s="151" t="n">
        <f aca="false">C399/D399*E399</f>
        <v>0.137724499686413</v>
      </c>
      <c r="J399" s="147" t="s">
        <v>401</v>
      </c>
      <c r="K399" s="150" t="n">
        <v>83.708</v>
      </c>
      <c r="L399" s="150" t="n">
        <v>136.024</v>
      </c>
      <c r="M399" s="148" t="n">
        <v>0.05</v>
      </c>
      <c r="N399" s="151" t="n">
        <f aca="false">K399/L399*M399</f>
        <v>0.030769570075869</v>
      </c>
      <c r="O399" s="151"/>
      <c r="P399" s="151"/>
      <c r="R399" s="147" t="s">
        <v>401</v>
      </c>
      <c r="S399" s="150" t="n">
        <v>2089.715</v>
      </c>
      <c r="T399" s="150" t="n">
        <v>2915.891</v>
      </c>
      <c r="U399" s="148" t="n">
        <v>1.5</v>
      </c>
      <c r="V399" s="151" t="n">
        <f aca="false">S399/T399*U399</f>
        <v>1.07499645905831</v>
      </c>
      <c r="W399" s="151"/>
      <c r="Z399" s="147" t="s">
        <v>401</v>
      </c>
      <c r="AA399" s="150" t="n">
        <v>923.691</v>
      </c>
      <c r="AB399" s="150" t="n">
        <v>808.889</v>
      </c>
      <c r="AC399" s="148" t="n">
        <v>0.5</v>
      </c>
      <c r="AD399" s="151" t="n">
        <f aca="false">AA399/AB399*AC399</f>
        <v>0.570962764977642</v>
      </c>
    </row>
    <row r="400" s="146" customFormat="true" ht="15" hidden="false" customHeight="false" outlineLevel="0" collapsed="false">
      <c r="A400" s="131" t="n">
        <v>3</v>
      </c>
      <c r="B400" s="147" t="s">
        <v>402</v>
      </c>
      <c r="C400" s="150" t="n">
        <v>194.813</v>
      </c>
      <c r="D400" s="150" t="n">
        <v>186.191</v>
      </c>
      <c r="E400" s="146" t="n">
        <v>0.125</v>
      </c>
      <c r="F400" s="151" t="n">
        <f aca="false">C400/D400*E400</f>
        <v>0.130788410825443</v>
      </c>
      <c r="J400" s="147" t="s">
        <v>402</v>
      </c>
      <c r="K400" s="150" t="n">
        <v>80.867</v>
      </c>
      <c r="L400" s="150" t="n">
        <v>138.252</v>
      </c>
      <c r="M400" s="148" t="n">
        <v>0.05</v>
      </c>
      <c r="N400" s="151" t="n">
        <f aca="false">K400/L400*M400</f>
        <v>0.0292462315192547</v>
      </c>
      <c r="O400" s="151"/>
      <c r="P400" s="151"/>
      <c r="R400" s="147" t="s">
        <v>402</v>
      </c>
      <c r="S400" s="150" t="n">
        <v>2243.537</v>
      </c>
      <c r="T400" s="150" t="n">
        <v>3097.318</v>
      </c>
      <c r="U400" s="148" t="n">
        <v>1.5</v>
      </c>
      <c r="V400" s="151" t="n">
        <f aca="false">S400/T400*U400</f>
        <v>1.08652243650797</v>
      </c>
      <c r="W400" s="151"/>
      <c r="Z400" s="147" t="s">
        <v>402</v>
      </c>
      <c r="AA400" s="150" t="n">
        <v>927.087</v>
      </c>
      <c r="AB400" s="150" t="n">
        <v>849.079</v>
      </c>
      <c r="AC400" s="148" t="n">
        <v>0.5</v>
      </c>
      <c r="AD400" s="151" t="n">
        <f aca="false">AA400/AB400*AC400</f>
        <v>0.545936832732879</v>
      </c>
    </row>
    <row r="401" s="146" customFormat="true" ht="15" hidden="false" customHeight="false" outlineLevel="0" collapsed="false">
      <c r="A401" s="131" t="n">
        <v>1</v>
      </c>
      <c r="B401" s="147" t="s">
        <v>403</v>
      </c>
      <c r="C401" s="150" t="n">
        <v>173.212</v>
      </c>
      <c r="D401" s="150" t="n">
        <v>179.685</v>
      </c>
      <c r="E401" s="146" t="n">
        <v>0.125</v>
      </c>
      <c r="F401" s="151" t="n">
        <f aca="false">C401/D401*E401</f>
        <v>0.120496980827559</v>
      </c>
      <c r="J401" s="147" t="s">
        <v>403</v>
      </c>
      <c r="K401" s="150" t="n">
        <v>75.503</v>
      </c>
      <c r="L401" s="150" t="n">
        <v>135.007</v>
      </c>
      <c r="M401" s="148" t="n">
        <v>0.05</v>
      </c>
      <c r="N401" s="151" t="n">
        <f aca="false">K401/L401*M401</f>
        <v>0.0279626241602287</v>
      </c>
      <c r="O401" s="151"/>
      <c r="P401" s="151"/>
      <c r="R401" s="147" t="s">
        <v>403</v>
      </c>
      <c r="S401" s="150" t="n">
        <v>1949.17</v>
      </c>
      <c r="T401" s="150" t="n">
        <v>2808.833</v>
      </c>
      <c r="U401" s="148" t="n">
        <v>1.5</v>
      </c>
      <c r="V401" s="151" t="n">
        <f aca="false">S401/T401*U401</f>
        <v>1.0409145007909</v>
      </c>
      <c r="W401" s="151"/>
      <c r="Z401" s="147" t="s">
        <v>403</v>
      </c>
      <c r="AA401" s="150" t="n">
        <v>855.844</v>
      </c>
      <c r="AB401" s="150" t="n">
        <v>772.709</v>
      </c>
      <c r="AC401" s="148" t="n">
        <v>0.5</v>
      </c>
      <c r="AD401" s="151" t="n">
        <f aca="false">AA401/AB401*AC401</f>
        <v>0.553794507375998</v>
      </c>
    </row>
    <row r="402" s="146" customFormat="true" ht="15" hidden="false" customHeight="false" outlineLevel="0" collapsed="false">
      <c r="A402" s="131" t="n">
        <v>2</v>
      </c>
      <c r="B402" s="147" t="s">
        <v>404</v>
      </c>
      <c r="C402" s="150" t="n">
        <v>186.974</v>
      </c>
      <c r="D402" s="150" t="n">
        <v>193.012</v>
      </c>
      <c r="E402" s="146" t="n">
        <v>0.125</v>
      </c>
      <c r="F402" s="151" t="n">
        <f aca="false">C402/D402*E402</f>
        <v>0.121089621370692</v>
      </c>
      <c r="J402" s="147" t="s">
        <v>404</v>
      </c>
      <c r="K402" s="150" t="n">
        <v>81.08</v>
      </c>
      <c r="L402" s="150" t="n">
        <v>146.479</v>
      </c>
      <c r="M402" s="148" t="n">
        <v>0.05</v>
      </c>
      <c r="N402" s="151" t="n">
        <f aca="false">K402/L402*M402</f>
        <v>0.0276763222031827</v>
      </c>
      <c r="O402" s="151"/>
      <c r="P402" s="151"/>
      <c r="R402" s="147" t="s">
        <v>404</v>
      </c>
      <c r="S402" s="150" t="n">
        <v>2027.901</v>
      </c>
      <c r="T402" s="150" t="n">
        <v>2933.421</v>
      </c>
      <c r="U402" s="148" t="n">
        <v>1.5</v>
      </c>
      <c r="V402" s="151" t="n">
        <f aca="false">S402/T402*U402</f>
        <v>1.0369638384671</v>
      </c>
      <c r="W402" s="151"/>
      <c r="Z402" s="147" t="s">
        <v>404</v>
      </c>
      <c r="AA402" s="150" t="n">
        <v>841.599</v>
      </c>
      <c r="AB402" s="150" t="n">
        <v>802.876</v>
      </c>
      <c r="AC402" s="148" t="n">
        <v>0.5</v>
      </c>
      <c r="AD402" s="151" t="n">
        <f aca="false">AA402/AB402*AC402</f>
        <v>0.524115180924576</v>
      </c>
    </row>
    <row r="403" s="146" customFormat="true" ht="15" hidden="false" customHeight="false" outlineLevel="0" collapsed="false">
      <c r="A403" s="131" t="n">
        <v>3</v>
      </c>
      <c r="B403" s="147" t="s">
        <v>405</v>
      </c>
      <c r="C403" s="150" t="n">
        <v>190.884</v>
      </c>
      <c r="D403" s="150" t="n">
        <v>191.538</v>
      </c>
      <c r="E403" s="146" t="n">
        <v>0.125</v>
      </c>
      <c r="F403" s="151" t="n">
        <f aca="false">C403/D403*E403</f>
        <v>0.124573191742631</v>
      </c>
      <c r="J403" s="147" t="s">
        <v>405</v>
      </c>
      <c r="K403" s="150" t="n">
        <v>82.104</v>
      </c>
      <c r="L403" s="150" t="n">
        <v>147.851</v>
      </c>
      <c r="M403" s="148" t="n">
        <v>0.05</v>
      </c>
      <c r="N403" s="151" t="n">
        <f aca="false">K403/L403*M403</f>
        <v>0.0277657912357712</v>
      </c>
      <c r="O403" s="151"/>
      <c r="P403" s="151"/>
      <c r="R403" s="147" t="s">
        <v>405</v>
      </c>
      <c r="S403" s="150" t="n">
        <v>2041.919</v>
      </c>
      <c r="T403" s="150" t="n">
        <v>2933.469</v>
      </c>
      <c r="U403" s="148" t="n">
        <v>1.5</v>
      </c>
      <c r="V403" s="151" t="n">
        <f aca="false">S403/T403*U403</f>
        <v>1.0441148346889</v>
      </c>
      <c r="W403" s="151"/>
      <c r="Z403" s="147" t="s">
        <v>405</v>
      </c>
      <c r="AA403" s="150" t="n">
        <v>892.433</v>
      </c>
      <c r="AB403" s="150" t="n">
        <v>849.763</v>
      </c>
      <c r="AC403" s="148" t="n">
        <v>0.5</v>
      </c>
      <c r="AD403" s="151" t="n">
        <f aca="false">AA403/AB403*AC403</f>
        <v>0.525107000422471</v>
      </c>
    </row>
    <row r="404" s="146" customFormat="true" ht="15" hidden="false" customHeight="false" outlineLevel="0" collapsed="false">
      <c r="A404" s="131" t="n">
        <v>1</v>
      </c>
      <c r="B404" s="147" t="s">
        <v>406</v>
      </c>
      <c r="C404" s="150" t="n">
        <v>189.677</v>
      </c>
      <c r="D404" s="150" t="n">
        <v>185.572</v>
      </c>
      <c r="E404" s="146" t="n">
        <v>0.125</v>
      </c>
      <c r="F404" s="151" t="n">
        <f aca="false">C404/D404*E404</f>
        <v>0.127765099260664</v>
      </c>
      <c r="J404" s="147" t="s">
        <v>406</v>
      </c>
      <c r="K404" s="150" t="n">
        <v>74.077</v>
      </c>
      <c r="L404" s="150" t="n">
        <v>144.474</v>
      </c>
      <c r="M404" s="148" t="n">
        <v>0.05</v>
      </c>
      <c r="N404" s="151" t="n">
        <f aca="false">K404/L404*M404</f>
        <v>0.0256367927793236</v>
      </c>
      <c r="O404" s="151"/>
      <c r="P404" s="151"/>
      <c r="R404" s="147" t="s">
        <v>406</v>
      </c>
      <c r="S404" s="150" t="n">
        <v>2003.362</v>
      </c>
      <c r="T404" s="150" t="n">
        <v>2933.232</v>
      </c>
      <c r="U404" s="148" t="n">
        <v>1.5</v>
      </c>
      <c r="V404" s="151" t="n">
        <f aca="false">S404/T404*U404</f>
        <v>1.02448186846455</v>
      </c>
      <c r="W404" s="151"/>
      <c r="Z404" s="147" t="s">
        <v>406</v>
      </c>
      <c r="AA404" s="150" t="n">
        <v>901.398</v>
      </c>
      <c r="AB404" s="150" t="n">
        <v>811.536</v>
      </c>
      <c r="AC404" s="148" t="n">
        <v>0.5</v>
      </c>
      <c r="AD404" s="151" t="n">
        <f aca="false">AA404/AB404*AC404</f>
        <v>0.555365381203052</v>
      </c>
    </row>
    <row r="405" s="146" customFormat="true" ht="15" hidden="false" customHeight="false" outlineLevel="0" collapsed="false">
      <c r="A405" s="131" t="n">
        <v>2</v>
      </c>
      <c r="B405" s="147" t="s">
        <v>407</v>
      </c>
      <c r="C405" s="150" t="n">
        <v>196.823</v>
      </c>
      <c r="D405" s="150" t="n">
        <v>194.15</v>
      </c>
      <c r="E405" s="146" t="n">
        <v>0.125</v>
      </c>
      <c r="F405" s="151" t="n">
        <f aca="false">C405/D405*E405</f>
        <v>0.126720963172805</v>
      </c>
      <c r="J405" s="147" t="s">
        <v>407</v>
      </c>
      <c r="K405" s="150" t="n">
        <v>79.495</v>
      </c>
      <c r="L405" s="150" t="n">
        <v>138.636</v>
      </c>
      <c r="M405" s="148" t="n">
        <v>0.05</v>
      </c>
      <c r="N405" s="151" t="n">
        <f aca="false">K405/L405*M405</f>
        <v>0.0286704030699097</v>
      </c>
      <c r="O405" s="151"/>
      <c r="P405" s="151"/>
      <c r="R405" s="147" t="s">
        <v>407</v>
      </c>
      <c r="S405" s="150" t="n">
        <v>2042.275</v>
      </c>
      <c r="T405" s="150" t="n">
        <v>2922.287</v>
      </c>
      <c r="U405" s="148" t="n">
        <v>1.5</v>
      </c>
      <c r="V405" s="151" t="n">
        <f aca="false">S405/T405*U405</f>
        <v>1.0482928268168</v>
      </c>
      <c r="W405" s="151"/>
      <c r="Z405" s="147" t="s">
        <v>407</v>
      </c>
      <c r="AA405" s="150" t="n">
        <v>876.089</v>
      </c>
      <c r="AB405" s="150" t="n">
        <v>835.31</v>
      </c>
      <c r="AC405" s="148" t="n">
        <v>0.5</v>
      </c>
      <c r="AD405" s="151" t="n">
        <f aca="false">AA405/AB405*AC405</f>
        <v>0.524409500664424</v>
      </c>
    </row>
    <row r="406" s="146" customFormat="true" ht="15" hidden="false" customHeight="false" outlineLevel="0" collapsed="false">
      <c r="A406" s="131" t="n">
        <v>3</v>
      </c>
      <c r="B406" s="147" t="s">
        <v>408</v>
      </c>
      <c r="C406" s="150" t="n">
        <v>192.084</v>
      </c>
      <c r="D406" s="150" t="n">
        <v>193.507</v>
      </c>
      <c r="E406" s="146" t="n">
        <v>0.125</v>
      </c>
      <c r="F406" s="151" t="n">
        <f aca="false">C406/D406*E406</f>
        <v>0.124080782607348</v>
      </c>
      <c r="J406" s="147" t="s">
        <v>408</v>
      </c>
      <c r="K406" s="150" t="n">
        <v>78.396</v>
      </c>
      <c r="L406" s="150" t="n">
        <v>140.625</v>
      </c>
      <c r="M406" s="148" t="n">
        <v>0.05</v>
      </c>
      <c r="N406" s="151" t="n">
        <f aca="false">K406/L406*M406</f>
        <v>0.0278741333333333</v>
      </c>
      <c r="O406" s="151"/>
      <c r="P406" s="151"/>
      <c r="R406" s="147" t="s">
        <v>408</v>
      </c>
      <c r="S406" s="150" t="n">
        <v>2029.898</v>
      </c>
      <c r="T406" s="150" t="n">
        <v>2992.184</v>
      </c>
      <c r="U406" s="148" t="n">
        <v>1.5</v>
      </c>
      <c r="V406" s="151" t="n">
        <f aca="false">S406/T406*U406</f>
        <v>1.01760018768899</v>
      </c>
      <c r="W406" s="151"/>
      <c r="Z406" s="147" t="s">
        <v>408</v>
      </c>
      <c r="AA406" s="150" t="n">
        <v>905.913</v>
      </c>
      <c r="AB406" s="150" t="n">
        <v>855.116</v>
      </c>
      <c r="AC406" s="148" t="n">
        <v>0.5</v>
      </c>
      <c r="AD406" s="151" t="n">
        <f aca="false">AA406/AB406*AC406</f>
        <v>0.529701818232848</v>
      </c>
    </row>
    <row r="407" s="146" customFormat="true" ht="15" hidden="false" customHeight="false" outlineLevel="0" collapsed="false">
      <c r="A407" s="131" t="n">
        <v>1</v>
      </c>
      <c r="B407" s="147" t="s">
        <v>409</v>
      </c>
      <c r="C407" s="150" t="n">
        <v>181.835</v>
      </c>
      <c r="D407" s="150" t="n">
        <v>185.836</v>
      </c>
      <c r="E407" s="146" t="n">
        <v>0.125</v>
      </c>
      <c r="F407" s="151" t="n">
        <f aca="false">C407/D407*E407</f>
        <v>0.122308783012979</v>
      </c>
      <c r="J407" s="147" t="s">
        <v>409</v>
      </c>
      <c r="K407" s="150" t="n">
        <v>79.22</v>
      </c>
      <c r="L407" s="150" t="n">
        <v>144.1</v>
      </c>
      <c r="M407" s="148" t="n">
        <v>0.05</v>
      </c>
      <c r="N407" s="151" t="n">
        <f aca="false">K407/L407*M407</f>
        <v>0.0274878556557946</v>
      </c>
      <c r="O407" s="151"/>
      <c r="P407" s="151"/>
      <c r="R407" s="147" t="s">
        <v>409</v>
      </c>
      <c r="S407" s="150" t="n">
        <v>2127.096</v>
      </c>
      <c r="T407" s="150" t="n">
        <v>3133.909</v>
      </c>
      <c r="U407" s="148" t="n">
        <v>1.5</v>
      </c>
      <c r="V407" s="151" t="n">
        <f aca="false">S407/T407*U407</f>
        <v>1.01810358884065</v>
      </c>
      <c r="W407" s="151"/>
      <c r="Z407" s="147" t="s">
        <v>409</v>
      </c>
      <c r="AA407" s="150" t="n">
        <v>879.895</v>
      </c>
      <c r="AB407" s="150" t="n">
        <v>859.233</v>
      </c>
      <c r="AC407" s="148" t="n">
        <v>0.5</v>
      </c>
      <c r="AD407" s="151" t="n">
        <f aca="false">AA407/AB407*AC407</f>
        <v>0.512023513994458</v>
      </c>
    </row>
    <row r="408" s="146" customFormat="true" ht="15" hidden="false" customHeight="false" outlineLevel="0" collapsed="false">
      <c r="A408" s="131" t="n">
        <v>2</v>
      </c>
      <c r="B408" s="147" t="s">
        <v>410</v>
      </c>
      <c r="C408" s="150" t="n">
        <v>191.681</v>
      </c>
      <c r="D408" s="150" t="n">
        <v>194.755</v>
      </c>
      <c r="E408" s="146" t="n">
        <v>0.125</v>
      </c>
      <c r="F408" s="151" t="n">
        <f aca="false">C408/D408*E408</f>
        <v>0.12302700829247</v>
      </c>
      <c r="J408" s="147" t="s">
        <v>410</v>
      </c>
      <c r="K408" s="150" t="n">
        <v>79.2</v>
      </c>
      <c r="L408" s="150" t="n">
        <v>149.927</v>
      </c>
      <c r="M408" s="148" t="n">
        <v>0.05</v>
      </c>
      <c r="N408" s="151" t="n">
        <f aca="false">K408/L408*M408</f>
        <v>0.0264128542557378</v>
      </c>
      <c r="O408" s="151"/>
      <c r="P408" s="151"/>
      <c r="R408" s="147" t="s">
        <v>410</v>
      </c>
      <c r="S408" s="150" t="n">
        <v>2143.738</v>
      </c>
      <c r="T408" s="150" t="n">
        <v>3155.106</v>
      </c>
      <c r="U408" s="148" t="n">
        <v>1.5</v>
      </c>
      <c r="V408" s="151" t="n">
        <f aca="false">S408/T408*U408</f>
        <v>1.01917558395819</v>
      </c>
      <c r="W408" s="151"/>
      <c r="Z408" s="147" t="s">
        <v>410</v>
      </c>
      <c r="AA408" s="150" t="n">
        <v>939.809</v>
      </c>
      <c r="AB408" s="150" t="n">
        <v>857.85</v>
      </c>
      <c r="AC408" s="148" t="n">
        <v>0.5</v>
      </c>
      <c r="AD408" s="151" t="n">
        <f aca="false">AA408/AB408*AC408</f>
        <v>0.547770006411377</v>
      </c>
    </row>
    <row r="409" s="146" customFormat="true" ht="15" hidden="false" customHeight="false" outlineLevel="0" collapsed="false">
      <c r="A409" s="131" t="n">
        <v>3</v>
      </c>
      <c r="B409" s="147" t="s">
        <v>411</v>
      </c>
      <c r="C409" s="150" t="n">
        <v>188.961</v>
      </c>
      <c r="D409" s="150" t="n">
        <v>190.376</v>
      </c>
      <c r="E409" s="146" t="n">
        <v>0.125</v>
      </c>
      <c r="F409" s="151" t="n">
        <f aca="false">C409/D409*E409</f>
        <v>0.124070917552633</v>
      </c>
      <c r="J409" s="147" t="s">
        <v>411</v>
      </c>
      <c r="K409" s="150" t="n">
        <v>79.731</v>
      </c>
      <c r="L409" s="150" t="n">
        <v>142.259</v>
      </c>
      <c r="M409" s="148" t="n">
        <v>0.05</v>
      </c>
      <c r="N409" s="151" t="n">
        <f aca="false">K409/L409*M409</f>
        <v>0.0280231830675036</v>
      </c>
      <c r="O409" s="151"/>
      <c r="P409" s="151"/>
      <c r="R409" s="147" t="s">
        <v>411</v>
      </c>
      <c r="S409" s="150" t="n">
        <v>2054.513</v>
      </c>
      <c r="T409" s="150" t="n">
        <v>3095.904</v>
      </c>
      <c r="U409" s="148" t="n">
        <v>1.5</v>
      </c>
      <c r="V409" s="151" t="n">
        <f aca="false">S409/T409*U409</f>
        <v>0.995434451455859</v>
      </c>
      <c r="W409" s="151"/>
      <c r="Z409" s="147" t="s">
        <v>411</v>
      </c>
      <c r="AA409" s="150" t="n">
        <v>883.288</v>
      </c>
      <c r="AB409" s="150" t="n">
        <v>804.903</v>
      </c>
      <c r="AC409" s="148" t="n">
        <v>0.5</v>
      </c>
      <c r="AD409" s="151" t="n">
        <f aca="false">AA409/AB409*AC409</f>
        <v>0.54869220266293</v>
      </c>
    </row>
    <row r="410" s="146" customFormat="true" ht="15" hidden="false" customHeight="false" outlineLevel="0" collapsed="false">
      <c r="A410" s="131" t="n">
        <v>1</v>
      </c>
      <c r="B410" s="147" t="s">
        <v>412</v>
      </c>
      <c r="C410" s="150" t="n">
        <v>192.425</v>
      </c>
      <c r="D410" s="150" t="n">
        <v>187.172</v>
      </c>
      <c r="E410" s="146" t="n">
        <v>0.125</v>
      </c>
      <c r="F410" s="151" t="n">
        <f aca="false">C410/D410*E410</f>
        <v>0.128508136900818</v>
      </c>
      <c r="J410" s="147" t="s">
        <v>412</v>
      </c>
      <c r="K410" s="150" t="n">
        <v>71.527</v>
      </c>
      <c r="L410" s="150" t="n">
        <v>140.289</v>
      </c>
      <c r="M410" s="148" t="n">
        <v>0.05</v>
      </c>
      <c r="N410" s="151" t="n">
        <f aca="false">K410/L410*M410</f>
        <v>0.025492732858599</v>
      </c>
      <c r="O410" s="151"/>
      <c r="P410" s="151"/>
      <c r="R410" s="147" t="s">
        <v>412</v>
      </c>
      <c r="S410" s="150" t="n">
        <v>1999.269</v>
      </c>
      <c r="T410" s="150" t="n">
        <v>2910.163</v>
      </c>
      <c r="U410" s="148" t="n">
        <v>1.5</v>
      </c>
      <c r="V410" s="151" t="n">
        <f aca="false">S410/T410*U410</f>
        <v>1.03049330913767</v>
      </c>
      <c r="W410" s="151"/>
      <c r="Z410" s="147" t="s">
        <v>412</v>
      </c>
      <c r="AA410" s="150" t="n">
        <v>885.175</v>
      </c>
      <c r="AB410" s="150" t="n">
        <v>835.596</v>
      </c>
      <c r="AC410" s="148" t="n">
        <v>0.5</v>
      </c>
      <c r="AD410" s="151" t="n">
        <f aca="false">AA410/AB410*AC410</f>
        <v>0.529666848572755</v>
      </c>
    </row>
    <row r="411" s="146" customFormat="true" ht="15" hidden="false" customHeight="false" outlineLevel="0" collapsed="false">
      <c r="A411" s="131" t="n">
        <v>2</v>
      </c>
      <c r="B411" s="147" t="s">
        <v>413</v>
      </c>
      <c r="C411" s="150" t="n">
        <v>186.312</v>
      </c>
      <c r="D411" s="150" t="n">
        <v>188.723</v>
      </c>
      <c r="E411" s="146" t="n">
        <v>0.125</v>
      </c>
      <c r="F411" s="151" t="n">
        <f aca="false">C411/D411*E411</f>
        <v>0.123403082825093</v>
      </c>
      <c r="J411" s="147" t="s">
        <v>413</v>
      </c>
      <c r="K411" s="150" t="n">
        <v>79.976</v>
      </c>
      <c r="L411" s="150" t="n">
        <v>151.212</v>
      </c>
      <c r="M411" s="148" t="n">
        <v>0.05</v>
      </c>
      <c r="N411" s="151" t="n">
        <f aca="false">K411/L411*M411</f>
        <v>0.0264449911382695</v>
      </c>
      <c r="O411" s="151"/>
      <c r="P411" s="151"/>
      <c r="R411" s="147" t="s">
        <v>413</v>
      </c>
      <c r="S411" s="150" t="n">
        <v>2044.153</v>
      </c>
      <c r="T411" s="150" t="n">
        <v>3066.876</v>
      </c>
      <c r="U411" s="148" t="n">
        <v>1.5</v>
      </c>
      <c r="V411" s="151" t="n">
        <f aca="false">S411/T411*U411</f>
        <v>0.999789199172056</v>
      </c>
      <c r="W411" s="151"/>
      <c r="Z411" s="147" t="s">
        <v>413</v>
      </c>
      <c r="AA411" s="150" t="n">
        <v>818.356</v>
      </c>
      <c r="AB411" s="150" t="n">
        <v>795.218</v>
      </c>
      <c r="AC411" s="148" t="n">
        <v>0.5</v>
      </c>
      <c r="AD411" s="151" t="n">
        <f aca="false">AA411/AB411*AC411</f>
        <v>0.514548211936853</v>
      </c>
    </row>
    <row r="412" s="146" customFormat="true" ht="15" hidden="false" customHeight="false" outlineLevel="0" collapsed="false">
      <c r="A412" s="131" t="n">
        <v>3</v>
      </c>
      <c r="B412" s="147" t="s">
        <v>414</v>
      </c>
      <c r="C412" s="150" t="n">
        <v>182.432</v>
      </c>
      <c r="D412" s="150" t="n">
        <v>185.483</v>
      </c>
      <c r="E412" s="146" t="n">
        <v>0.125</v>
      </c>
      <c r="F412" s="151" t="n">
        <f aca="false">C412/D412*E412</f>
        <v>0.122943881649531</v>
      </c>
      <c r="J412" s="147" t="s">
        <v>414</v>
      </c>
      <c r="K412" s="150" t="n">
        <v>91.35</v>
      </c>
      <c r="L412" s="150" t="n">
        <v>141.249</v>
      </c>
      <c r="M412" s="148" t="n">
        <v>0.05</v>
      </c>
      <c r="N412" s="151" t="n">
        <f aca="false">K412/L412*M412</f>
        <v>0.0323365121168999</v>
      </c>
      <c r="O412" s="151"/>
      <c r="P412" s="151"/>
      <c r="R412" s="147" t="s">
        <v>414</v>
      </c>
      <c r="S412" s="150" t="n">
        <v>2034.585</v>
      </c>
      <c r="T412" s="150" t="n">
        <v>2990.745</v>
      </c>
      <c r="U412" s="148" t="n">
        <v>1.5</v>
      </c>
      <c r="V412" s="151" t="n">
        <f aca="false">S412/T412*U412</f>
        <v>1.0204405591249</v>
      </c>
      <c r="W412" s="151"/>
      <c r="Z412" s="147" t="s">
        <v>414</v>
      </c>
      <c r="AA412" s="150" t="n">
        <v>916.34</v>
      </c>
      <c r="AB412" s="150" t="n">
        <v>854.338</v>
      </c>
      <c r="AC412" s="148" t="n">
        <v>0.5</v>
      </c>
      <c r="AD412" s="151" t="n">
        <f aca="false">AA412/AB412*AC412</f>
        <v>0.536286575102594</v>
      </c>
    </row>
    <row r="413" s="146" customFormat="true" ht="15" hidden="false" customHeight="false" outlineLevel="0" collapsed="false">
      <c r="B413" s="152" t="s">
        <v>571</v>
      </c>
      <c r="C413" s="151" t="n">
        <f aca="false">AVERAGE(C395:C412)</f>
        <v>191.011722222222</v>
      </c>
      <c r="D413" s="151" t="n">
        <f aca="false">AVERAGE(D395:D412)</f>
        <v>189.345</v>
      </c>
      <c r="F413" s="151" t="n">
        <f aca="false">AVERAGE(F395:F412)</f>
        <v>0.126185261160237</v>
      </c>
      <c r="J413" s="152" t="s">
        <v>571</v>
      </c>
      <c r="K413" s="151" t="n">
        <f aca="false">AVERAGE(K395:K412)</f>
        <v>80.8328333333333</v>
      </c>
      <c r="L413" s="151" t="n">
        <f aca="false">AVERAGE(L395:L412)</f>
        <v>142.966333333333</v>
      </c>
      <c r="N413" s="151" t="n">
        <f aca="false">AVERAGE(N395:N412)</f>
        <v>0.0282809963058413</v>
      </c>
      <c r="O413" s="151"/>
      <c r="P413" s="151"/>
      <c r="Q413" s="149"/>
      <c r="R413" s="152" t="s">
        <v>571</v>
      </c>
      <c r="S413" s="151" t="n">
        <f aca="false">AVERAGE(S395:S412)</f>
        <v>2067.41988888889</v>
      </c>
      <c r="T413" s="151" t="n">
        <f aca="false">AVERAGE(T395:T412)</f>
        <v>2983.99522222222</v>
      </c>
      <c r="V413" s="151" t="n">
        <f aca="false">AVERAGE(V395:V412)</f>
        <v>1.03971859911383</v>
      </c>
      <c r="W413" s="151"/>
      <c r="Z413" s="152" t="s">
        <v>571</v>
      </c>
      <c r="AA413" s="151" t="n">
        <f aca="false">AVERAGE(AA395:AA412)</f>
        <v>886.289333333333</v>
      </c>
      <c r="AB413" s="151" t="n">
        <f aca="false">AVERAGE(AB395:AB412)</f>
        <v>825.238277777778</v>
      </c>
      <c r="AD413" s="151" t="n">
        <f aca="false">AVERAGE(AD395:AD412)</f>
        <v>0.537160162313455</v>
      </c>
    </row>
    <row r="414" s="146" customFormat="true" ht="15" hidden="false" customHeight="false" outlineLevel="0" collapsed="false">
      <c r="B414" s="152" t="s">
        <v>572</v>
      </c>
      <c r="C414" s="151" t="n">
        <f aca="false">_xlfn.STDEV.P(C395:C412)</f>
        <v>7.11953909093025</v>
      </c>
      <c r="D414" s="151" t="n">
        <f aca="false">_xlfn.STDEV.P(D395:D412)</f>
        <v>6.53855183592752</v>
      </c>
      <c r="F414" s="151" t="n">
        <f aca="false">_xlfn.STDEV.P(F395:F412)</f>
        <v>0.00506885127606367</v>
      </c>
      <c r="J414" s="152" t="s">
        <v>572</v>
      </c>
      <c r="K414" s="151" t="n">
        <f aca="false">_xlfn.STDEV.P(K395:K412)</f>
        <v>7.58962650413195</v>
      </c>
      <c r="L414" s="151" t="n">
        <f aca="false">_xlfn.STDEV.P(L395:L412)</f>
        <v>4.42963728136339</v>
      </c>
      <c r="N414" s="151" t="n">
        <f aca="false">_xlfn.STDEV.P(N395:N412)</f>
        <v>0.00259901132145997</v>
      </c>
      <c r="O414" s="151"/>
      <c r="P414" s="151"/>
      <c r="R414" s="152" t="s">
        <v>572</v>
      </c>
      <c r="S414" s="151" t="n">
        <f aca="false">_xlfn.STDEV.P(S395:S412)</f>
        <v>66.6238008688327</v>
      </c>
      <c r="T414" s="151" t="n">
        <f aca="false">_xlfn.STDEV.P(T395:T412)</f>
        <v>97.1506616032574</v>
      </c>
      <c r="V414" s="151" t="n">
        <f aca="false">_xlfn.STDEV.P(V395:V412)</f>
        <v>0.0307364294496776</v>
      </c>
      <c r="W414" s="151"/>
      <c r="Z414" s="152" t="s">
        <v>572</v>
      </c>
      <c r="AA414" s="151" t="n">
        <f aca="false">_xlfn.STDEV.P(AA395:AA412)</f>
        <v>32.2710555899383</v>
      </c>
      <c r="AB414" s="151" t="n">
        <f aca="false">_xlfn.STDEV.P(AB395:AB412)</f>
        <v>28.4849851028876</v>
      </c>
      <c r="AD414" s="151" t="n">
        <f aca="false">_xlfn.STDEV.P(AD395:AD412)</f>
        <v>0.0148851957598239</v>
      </c>
    </row>
    <row r="415" s="146" customFormat="true" ht="15" hidden="false" customHeight="false" outlineLevel="0" collapsed="false">
      <c r="B415" s="152" t="s">
        <v>573</v>
      </c>
      <c r="C415" s="148" t="n">
        <f aca="false">100*_xlfn.STDEV.P(C395:C412)/AVERAGE(C395:C412)</f>
        <v>3.7272786235849</v>
      </c>
      <c r="D415" s="148" t="n">
        <f aca="false">100*_xlfn.STDEV.P(D395:D412)/AVERAGE(D395:D412)</f>
        <v>3.45324768857246</v>
      </c>
      <c r="F415" s="148" t="n">
        <f aca="false">100*_xlfn.STDEV.P(F395:F412)/AVERAGE(F395:F412)</f>
        <v>4.01699154834492</v>
      </c>
      <c r="J415" s="152" t="s">
        <v>573</v>
      </c>
      <c r="K415" s="148" t="n">
        <f aca="false">100*_xlfn.STDEV.P(K395:K412)/AVERAGE(K395:K412)</f>
        <v>9.38928674296784</v>
      </c>
      <c r="L415" s="148" t="n">
        <f aca="false">100*_xlfn.STDEV.P(L395:L412)/AVERAGE(L395:L412)</f>
        <v>3.09837790344351</v>
      </c>
      <c r="N415" s="148" t="n">
        <f aca="false">100*_xlfn.STDEV.P(N395:N412)/AVERAGE(N395:N412)</f>
        <v>9.18995672342406</v>
      </c>
      <c r="O415" s="148"/>
      <c r="P415" s="148"/>
      <c r="R415" s="152" t="s">
        <v>573</v>
      </c>
      <c r="S415" s="148" t="n">
        <f aca="false">100*_xlfn.STDEV.P(S395:S412)/AVERAGE(S395:S412)</f>
        <v>3.2225577990661</v>
      </c>
      <c r="T415" s="148" t="n">
        <f aca="false">100*_xlfn.STDEV.P(T395:T412)/AVERAGE(T395:T412)</f>
        <v>3.25572443547372</v>
      </c>
      <c r="V415" s="148" t="n">
        <f aca="false">100*_xlfn.STDEV.P(V395:V412)/AVERAGE(V395:V412)</f>
        <v>2.95622579762205</v>
      </c>
      <c r="W415" s="148"/>
      <c r="Z415" s="152" t="s">
        <v>573</v>
      </c>
      <c r="AA415" s="148" t="n">
        <f aca="false">100*_xlfn.STDEV.P(AA395:AA412)/AVERAGE(AA395:AA412)</f>
        <v>3.64114227444969</v>
      </c>
      <c r="AB415" s="148" t="n">
        <f aca="false">100*_xlfn.STDEV.P(AB395:AB412)/AVERAGE(AB395:AB412)</f>
        <v>3.45172853343554</v>
      </c>
      <c r="AD415" s="148" t="n">
        <f aca="false">100*_xlfn.STDEV.P(AD395:AD412)/AVERAGE(AD395:AD412)</f>
        <v>2.77109078523544</v>
      </c>
    </row>
    <row r="417" customFormat="false" ht="15" hidden="false" customHeight="false" outlineLevel="0" collapsed="false">
      <c r="B417" s="132" t="s">
        <v>634</v>
      </c>
      <c r="J417" s="132" t="s">
        <v>634</v>
      </c>
      <c r="R417" s="132" t="s">
        <v>634</v>
      </c>
      <c r="Z417" s="132" t="s">
        <v>634</v>
      </c>
    </row>
    <row r="418" customFormat="false" ht="15" hidden="false" customHeight="false" outlineLevel="0" collapsed="false">
      <c r="B418" s="153" t="s">
        <v>574</v>
      </c>
      <c r="J418" s="153" t="s">
        <v>574</v>
      </c>
      <c r="R418" s="153" t="s">
        <v>574</v>
      </c>
      <c r="Z418" s="153" t="s">
        <v>574</v>
      </c>
    </row>
    <row r="420" customFormat="false" ht="15" hidden="false" customHeight="false" outlineLevel="0" collapsed="false">
      <c r="B420" s="144"/>
      <c r="C420" s="134" t="s">
        <v>58</v>
      </c>
      <c r="D420" s="134" t="s">
        <v>563</v>
      </c>
      <c r="E420" s="134" t="s">
        <v>563</v>
      </c>
      <c r="F420" s="134" t="s">
        <v>58</v>
      </c>
      <c r="K420" s="134" t="s">
        <v>60</v>
      </c>
      <c r="L420" s="134" t="s">
        <v>566</v>
      </c>
      <c r="M420" s="134" t="s">
        <v>566</v>
      </c>
      <c r="N420" s="134" t="s">
        <v>60</v>
      </c>
      <c r="S420" s="134" t="s">
        <v>61</v>
      </c>
      <c r="T420" s="134" t="s">
        <v>567</v>
      </c>
      <c r="U420" s="134" t="s">
        <v>567</v>
      </c>
      <c r="V420" s="134" t="s">
        <v>61</v>
      </c>
      <c r="AA420" s="134" t="s">
        <v>63</v>
      </c>
      <c r="AB420" s="134" t="s">
        <v>568</v>
      </c>
      <c r="AC420" s="134" t="s">
        <v>568</v>
      </c>
      <c r="AD420" s="134" t="s">
        <v>63</v>
      </c>
    </row>
    <row r="421" customFormat="false" ht="15" hidden="false" customHeight="false" outlineLevel="0" collapsed="false">
      <c r="B421" s="144" t="s">
        <v>158</v>
      </c>
      <c r="C421" s="144" t="s">
        <v>569</v>
      </c>
      <c r="D421" s="134" t="s">
        <v>569</v>
      </c>
      <c r="E421" s="134" t="s">
        <v>570</v>
      </c>
      <c r="F421" s="134" t="s">
        <v>570</v>
      </c>
      <c r="J421" s="144" t="s">
        <v>158</v>
      </c>
      <c r="K421" s="134" t="s">
        <v>569</v>
      </c>
      <c r="L421" s="134" t="s">
        <v>569</v>
      </c>
      <c r="M421" s="134" t="s">
        <v>570</v>
      </c>
      <c r="N421" s="134" t="s">
        <v>570</v>
      </c>
      <c r="R421" s="144" t="s">
        <v>158</v>
      </c>
      <c r="S421" s="144" t="s">
        <v>569</v>
      </c>
      <c r="T421" s="144" t="s">
        <v>569</v>
      </c>
      <c r="U421" s="134" t="s">
        <v>570</v>
      </c>
      <c r="V421" s="134" t="s">
        <v>570</v>
      </c>
      <c r="Z421" s="144" t="s">
        <v>158</v>
      </c>
      <c r="AA421" s="144" t="s">
        <v>569</v>
      </c>
      <c r="AB421" s="144" t="s">
        <v>569</v>
      </c>
      <c r="AC421" s="134" t="s">
        <v>570</v>
      </c>
      <c r="AD421" s="134" t="s">
        <v>570</v>
      </c>
    </row>
    <row r="422" customFormat="false" ht="15" hidden="false" customHeight="false" outlineLevel="0" collapsed="false">
      <c r="A422" s="131" t="n">
        <v>1</v>
      </c>
      <c r="B422" s="144" t="s">
        <v>314</v>
      </c>
      <c r="C422" s="136" t="n">
        <v>83.678</v>
      </c>
      <c r="D422" s="136" t="n">
        <v>165.967</v>
      </c>
      <c r="E422" s="131" t="n">
        <v>0.125</v>
      </c>
      <c r="F422" s="137" t="n">
        <f aca="false">C422/D422*E422</f>
        <v>0.0630230708514343</v>
      </c>
      <c r="J422" s="144" t="s">
        <v>314</v>
      </c>
      <c r="K422" s="136" t="n">
        <v>35.286</v>
      </c>
      <c r="L422" s="136" t="n">
        <v>131.975</v>
      </c>
      <c r="M422" s="134" t="n">
        <v>0.05</v>
      </c>
      <c r="N422" s="137" t="n">
        <f aca="false">K422/L422*M422</f>
        <v>0.0133684409926122</v>
      </c>
      <c r="O422" s="137"/>
      <c r="P422" s="137"/>
      <c r="R422" s="144" t="s">
        <v>314</v>
      </c>
      <c r="S422" s="136" t="n">
        <v>794.474</v>
      </c>
      <c r="T422" s="136" t="n">
        <v>2744.109</v>
      </c>
      <c r="U422" s="134" t="n">
        <v>1.5</v>
      </c>
      <c r="V422" s="137" t="n">
        <f aca="false">S422/T422*U422</f>
        <v>0.434279760752944</v>
      </c>
      <c r="W422" s="137"/>
      <c r="Z422" s="144" t="s">
        <v>314</v>
      </c>
      <c r="AA422" s="136" t="n">
        <v>301.672</v>
      </c>
      <c r="AB422" s="136" t="n">
        <v>738.592</v>
      </c>
      <c r="AC422" s="134" t="n">
        <v>0.5</v>
      </c>
      <c r="AD422" s="137" t="n">
        <f aca="false">AA422/AB422*AC422</f>
        <v>0.204221004289242</v>
      </c>
    </row>
    <row r="423" customFormat="false" ht="15" hidden="false" customHeight="false" outlineLevel="0" collapsed="false">
      <c r="A423" s="131" t="n">
        <v>1</v>
      </c>
      <c r="B423" s="144" t="s">
        <v>317</v>
      </c>
      <c r="C423" s="136" t="n">
        <v>83.459</v>
      </c>
      <c r="D423" s="136" t="n">
        <v>169.35</v>
      </c>
      <c r="E423" s="131" t="n">
        <v>0.125</v>
      </c>
      <c r="F423" s="137" t="n">
        <f aca="false">C423/D423*E423</f>
        <v>0.0616024505462061</v>
      </c>
      <c r="J423" s="144" t="s">
        <v>317</v>
      </c>
      <c r="K423" s="136" t="n">
        <v>35.439</v>
      </c>
      <c r="L423" s="136" t="n">
        <v>125.246</v>
      </c>
      <c r="M423" s="134" t="n">
        <v>0.05</v>
      </c>
      <c r="N423" s="137" t="n">
        <f aca="false">K423/L423*M423</f>
        <v>0.0141477572138032</v>
      </c>
      <c r="O423" s="137"/>
      <c r="P423" s="137"/>
      <c r="R423" s="144" t="s">
        <v>317</v>
      </c>
      <c r="S423" s="136" t="n">
        <v>779.054</v>
      </c>
      <c r="T423" s="136" t="n">
        <v>2675.605</v>
      </c>
      <c r="U423" s="134" t="n">
        <v>1.5</v>
      </c>
      <c r="V423" s="137" t="n">
        <f aca="false">S423/T423*U423</f>
        <v>0.436753930419475</v>
      </c>
      <c r="W423" s="137"/>
      <c r="Z423" s="144" t="s">
        <v>317</v>
      </c>
      <c r="AA423" s="136" t="n">
        <v>280.432</v>
      </c>
      <c r="AB423" s="136" t="n">
        <v>664.288</v>
      </c>
      <c r="AC423" s="134" t="n">
        <v>0.5</v>
      </c>
      <c r="AD423" s="137" t="n">
        <f aca="false">AA423/AB423*AC423</f>
        <v>0.21107712317549</v>
      </c>
    </row>
    <row r="424" customFormat="false" ht="15" hidden="false" customHeight="false" outlineLevel="0" collapsed="false">
      <c r="A424" s="131" t="n">
        <v>1</v>
      </c>
      <c r="B424" s="144" t="s">
        <v>320</v>
      </c>
      <c r="C424" s="136" t="n">
        <v>82.776</v>
      </c>
      <c r="D424" s="136" t="n">
        <v>182.123</v>
      </c>
      <c r="E424" s="131" t="n">
        <v>0.125</v>
      </c>
      <c r="F424" s="137" t="n">
        <f aca="false">C424/D424*E424</f>
        <v>0.0568132525820462</v>
      </c>
      <c r="J424" s="144" t="s">
        <v>320</v>
      </c>
      <c r="K424" s="136" t="n">
        <v>27.567</v>
      </c>
      <c r="L424" s="136" t="n">
        <v>126.146</v>
      </c>
      <c r="M424" s="134" t="n">
        <v>0.05</v>
      </c>
      <c r="N424" s="137" t="n">
        <f aca="false">K424/L424*M424</f>
        <v>0.0109266247047072</v>
      </c>
      <c r="O424" s="137"/>
      <c r="P424" s="137"/>
      <c r="R424" s="144" t="s">
        <v>320</v>
      </c>
      <c r="S424" s="136" t="n">
        <v>770.779</v>
      </c>
      <c r="T424" s="136" t="n">
        <v>2766.983</v>
      </c>
      <c r="U424" s="134" t="n">
        <v>1.5</v>
      </c>
      <c r="V424" s="137" t="n">
        <f aca="false">S424/T424*U424</f>
        <v>0.417844453688367</v>
      </c>
      <c r="W424" s="137"/>
      <c r="Z424" s="144" t="s">
        <v>320</v>
      </c>
      <c r="AA424" s="136" t="n">
        <v>298.823</v>
      </c>
      <c r="AB424" s="136" t="n">
        <v>717.7</v>
      </c>
      <c r="AC424" s="134" t="n">
        <v>0.5</v>
      </c>
      <c r="AD424" s="137" t="n">
        <f aca="false">AA424/AB424*AC424</f>
        <v>0.208180994844643</v>
      </c>
    </row>
    <row r="425" customFormat="false" ht="15" hidden="false" customHeight="false" outlineLevel="0" collapsed="false">
      <c r="A425" s="131" t="n">
        <v>1</v>
      </c>
      <c r="B425" s="144" t="s">
        <v>323</v>
      </c>
      <c r="C425" s="136" t="n">
        <v>77.898</v>
      </c>
      <c r="D425" s="136" t="n">
        <v>178.251</v>
      </c>
      <c r="E425" s="131" t="n">
        <v>0.125</v>
      </c>
      <c r="F425" s="137" t="n">
        <f aca="false">C425/D425*E425</f>
        <v>0.0546266220105357</v>
      </c>
      <c r="J425" s="144" t="s">
        <v>323</v>
      </c>
      <c r="K425" s="136" t="n">
        <v>32.664</v>
      </c>
      <c r="L425" s="136" t="n">
        <v>130.582</v>
      </c>
      <c r="M425" s="134" t="n">
        <v>0.05</v>
      </c>
      <c r="N425" s="137" t="n">
        <f aca="false">K425/L425*M425</f>
        <v>0.0125070836715627</v>
      </c>
      <c r="O425" s="137"/>
      <c r="P425" s="137"/>
      <c r="R425" s="144" t="s">
        <v>323</v>
      </c>
      <c r="S425" s="136" t="n">
        <v>703.182</v>
      </c>
      <c r="T425" s="136" t="n">
        <v>2385.452</v>
      </c>
      <c r="U425" s="134" t="n">
        <v>1.5</v>
      </c>
      <c r="V425" s="137" t="n">
        <f aca="false">S425/T425*U425</f>
        <v>0.44216903127793</v>
      </c>
      <c r="W425" s="137"/>
      <c r="Z425" s="144" t="s">
        <v>323</v>
      </c>
      <c r="AA425" s="136" t="n">
        <v>303.103</v>
      </c>
      <c r="AB425" s="136" t="n">
        <v>712.751</v>
      </c>
      <c r="AC425" s="134" t="n">
        <v>0.5</v>
      </c>
      <c r="AD425" s="137" t="n">
        <f aca="false">AA425/AB425*AC425</f>
        <v>0.212628954571793</v>
      </c>
    </row>
    <row r="426" customFormat="false" ht="15" hidden="false" customHeight="false" outlineLevel="0" collapsed="false">
      <c r="A426" s="131" t="n">
        <v>1</v>
      </c>
      <c r="B426" s="144" t="s">
        <v>326</v>
      </c>
      <c r="C426" s="136" t="n">
        <v>85.834</v>
      </c>
      <c r="D426" s="136" t="n">
        <v>181.227</v>
      </c>
      <c r="E426" s="131" t="n">
        <v>0.125</v>
      </c>
      <c r="F426" s="137" t="n">
        <f aca="false">C426/D426*E426</f>
        <v>0.0592033747730747</v>
      </c>
      <c r="J426" s="144" t="s">
        <v>326</v>
      </c>
      <c r="K426" s="136" t="n">
        <v>35.343</v>
      </c>
      <c r="L426" s="136" t="n">
        <v>134.287</v>
      </c>
      <c r="M426" s="134" t="n">
        <v>0.05</v>
      </c>
      <c r="N426" s="137" t="n">
        <f aca="false">K426/L426*M426</f>
        <v>0.0131595016643458</v>
      </c>
      <c r="O426" s="137"/>
      <c r="P426" s="137"/>
      <c r="R426" s="144" t="s">
        <v>326</v>
      </c>
      <c r="S426" s="136" t="n">
        <v>784.274</v>
      </c>
      <c r="T426" s="136" t="n">
        <v>2773.497</v>
      </c>
      <c r="U426" s="134" t="n">
        <v>1.5</v>
      </c>
      <c r="V426" s="137" t="n">
        <f aca="false">S426/T426*U426</f>
        <v>0.424161627000137</v>
      </c>
      <c r="W426" s="137"/>
      <c r="Z426" s="144" t="s">
        <v>326</v>
      </c>
      <c r="AA426" s="136" t="n">
        <v>310.635</v>
      </c>
      <c r="AB426" s="136" t="n">
        <v>716.219</v>
      </c>
      <c r="AC426" s="134" t="n">
        <v>0.5</v>
      </c>
      <c r="AD426" s="137" t="n">
        <f aca="false">AA426/AB426*AC426</f>
        <v>0.216857553346113</v>
      </c>
    </row>
    <row r="427" customFormat="false" ht="15" hidden="false" customHeight="false" outlineLevel="0" collapsed="false">
      <c r="A427" s="131" t="n">
        <v>1</v>
      </c>
      <c r="B427" s="144" t="s">
        <v>329</v>
      </c>
      <c r="C427" s="136" t="n">
        <v>87.581</v>
      </c>
      <c r="D427" s="136" t="n">
        <v>179.075</v>
      </c>
      <c r="E427" s="131" t="n">
        <v>0.125</v>
      </c>
      <c r="F427" s="137" t="n">
        <f aca="false">C427/D427*E427</f>
        <v>0.0611343012704174</v>
      </c>
      <c r="J427" s="144" t="s">
        <v>329</v>
      </c>
      <c r="K427" s="136" t="n">
        <v>40.277</v>
      </c>
      <c r="L427" s="136" t="n">
        <v>125.478</v>
      </c>
      <c r="M427" s="134" t="n">
        <v>0.05</v>
      </c>
      <c r="N427" s="137" t="n">
        <f aca="false">K427/L427*M427</f>
        <v>0.0160494269911857</v>
      </c>
      <c r="O427" s="137"/>
      <c r="P427" s="137"/>
      <c r="R427" s="144" t="s">
        <v>329</v>
      </c>
      <c r="S427" s="136" t="n">
        <v>786.294</v>
      </c>
      <c r="T427" s="136" t="n">
        <v>2781.677</v>
      </c>
      <c r="U427" s="134" t="n">
        <v>1.5</v>
      </c>
      <c r="V427" s="137" t="n">
        <f aca="false">S427/T427*U427</f>
        <v>0.424003577697914</v>
      </c>
      <c r="W427" s="137"/>
      <c r="Z427" s="144" t="s">
        <v>329</v>
      </c>
      <c r="AA427" s="136" t="n">
        <v>317.934</v>
      </c>
      <c r="AB427" s="136" t="n">
        <v>746.584</v>
      </c>
      <c r="AC427" s="134" t="n">
        <v>0.5</v>
      </c>
      <c r="AD427" s="137" t="n">
        <f aca="false">AA427/AB427*AC427</f>
        <v>0.212925806071386</v>
      </c>
    </row>
    <row r="428" customFormat="false" ht="15" hidden="false" customHeight="false" outlineLevel="0" collapsed="false">
      <c r="A428" s="131" t="n">
        <v>2</v>
      </c>
      <c r="B428" s="144" t="s">
        <v>315</v>
      </c>
      <c r="C428" s="136" t="n">
        <v>83.965</v>
      </c>
      <c r="D428" s="136" t="n">
        <v>169.59</v>
      </c>
      <c r="E428" s="131" t="n">
        <v>0.125</v>
      </c>
      <c r="F428" s="137" t="n">
        <f aca="false">C428/D428*E428</f>
        <v>0.0618882304381155</v>
      </c>
      <c r="J428" s="144" t="s">
        <v>315</v>
      </c>
      <c r="K428" s="136" t="n">
        <v>40.53</v>
      </c>
      <c r="L428" s="136" t="n">
        <v>128.121</v>
      </c>
      <c r="M428" s="134" t="n">
        <v>0.05</v>
      </c>
      <c r="N428" s="137" t="n">
        <f aca="false">K428/L428*M428</f>
        <v>0.0158170791673496</v>
      </c>
      <c r="O428" s="137"/>
      <c r="P428" s="137"/>
      <c r="R428" s="144" t="s">
        <v>315</v>
      </c>
      <c r="S428" s="136" t="n">
        <v>784.601</v>
      </c>
      <c r="T428" s="136" t="n">
        <v>2640.411</v>
      </c>
      <c r="U428" s="134" t="n">
        <v>1.5</v>
      </c>
      <c r="V428" s="137" t="n">
        <f aca="false">S428/T428*U428</f>
        <v>0.445726631194916</v>
      </c>
      <c r="W428" s="137"/>
      <c r="Z428" s="144" t="s">
        <v>315</v>
      </c>
      <c r="AA428" s="136" t="n">
        <v>321.916</v>
      </c>
      <c r="AB428" s="136" t="n">
        <v>800.4</v>
      </c>
      <c r="AC428" s="134" t="n">
        <v>0.5</v>
      </c>
      <c r="AD428" s="137" t="n">
        <f aca="false">AA428/AB428*AC428</f>
        <v>0.201096951524238</v>
      </c>
    </row>
    <row r="429" customFormat="false" ht="15" hidden="false" customHeight="false" outlineLevel="0" collapsed="false">
      <c r="A429" s="131" t="n">
        <v>2</v>
      </c>
      <c r="B429" s="144" t="s">
        <v>318</v>
      </c>
      <c r="C429" s="136" t="n">
        <v>87.628</v>
      </c>
      <c r="D429" s="136" t="n">
        <v>168.251</v>
      </c>
      <c r="E429" s="131" t="n">
        <v>0.125</v>
      </c>
      <c r="F429" s="137" t="n">
        <f aca="false">C429/D429*E429</f>
        <v>0.0651021390660382</v>
      </c>
      <c r="J429" s="144" t="s">
        <v>318</v>
      </c>
      <c r="K429" s="136" t="n">
        <v>51.943</v>
      </c>
      <c r="L429" s="136" t="n">
        <v>134.048</v>
      </c>
      <c r="M429" s="134" t="n">
        <v>0.05</v>
      </c>
      <c r="N429" s="137" t="n">
        <f aca="false">K429/L429*M429</f>
        <v>0.0193747761995703</v>
      </c>
      <c r="O429" s="137"/>
      <c r="P429" s="137"/>
      <c r="R429" s="144" t="s">
        <v>318</v>
      </c>
      <c r="S429" s="136" t="n">
        <v>815.847</v>
      </c>
      <c r="T429" s="136" t="n">
        <v>2820.042</v>
      </c>
      <c r="U429" s="134" t="n">
        <v>1.5</v>
      </c>
      <c r="V429" s="137" t="n">
        <f aca="false">S429/T429*U429</f>
        <v>0.433954707057554</v>
      </c>
      <c r="W429" s="137"/>
      <c r="Z429" s="144" t="s">
        <v>318</v>
      </c>
      <c r="AA429" s="136" t="n">
        <v>300.506</v>
      </c>
      <c r="AB429" s="136" t="n">
        <v>727.617</v>
      </c>
      <c r="AC429" s="134" t="n">
        <v>0.5</v>
      </c>
      <c r="AD429" s="137" t="n">
        <f aca="false">AA429/AB429*AC429</f>
        <v>0.206500123004273</v>
      </c>
    </row>
    <row r="430" customFormat="false" ht="15" hidden="false" customHeight="false" outlineLevel="0" collapsed="false">
      <c r="A430" s="131" t="n">
        <v>2</v>
      </c>
      <c r="B430" s="144" t="s">
        <v>321</v>
      </c>
      <c r="C430" s="136" t="n">
        <v>88.899</v>
      </c>
      <c r="D430" s="136" t="n">
        <v>175.972</v>
      </c>
      <c r="E430" s="131" t="n">
        <v>0.125</v>
      </c>
      <c r="F430" s="137" t="n">
        <f aca="false">C430/D430*E430</f>
        <v>0.0631485406769259</v>
      </c>
      <c r="J430" s="144" t="s">
        <v>321</v>
      </c>
      <c r="K430" s="136" t="n">
        <v>40.14</v>
      </c>
      <c r="L430" s="136" t="n">
        <v>128.098</v>
      </c>
      <c r="M430" s="134" t="n">
        <v>0.05</v>
      </c>
      <c r="N430" s="137" t="n">
        <f aca="false">K430/L430*M430</f>
        <v>0.0156676919233712</v>
      </c>
      <c r="O430" s="137"/>
      <c r="P430" s="137"/>
      <c r="R430" s="144" t="s">
        <v>321</v>
      </c>
      <c r="S430" s="136" t="n">
        <v>765.66</v>
      </c>
      <c r="T430" s="136" t="n">
        <v>2703.768</v>
      </c>
      <c r="U430" s="134" t="n">
        <v>1.5</v>
      </c>
      <c r="V430" s="137" t="n">
        <f aca="false">S430/T430*U430</f>
        <v>0.424773871130955</v>
      </c>
      <c r="W430" s="137"/>
      <c r="Z430" s="144" t="s">
        <v>321</v>
      </c>
      <c r="AA430" s="136" t="n">
        <v>327.416</v>
      </c>
      <c r="AB430" s="136" t="n">
        <v>770.072</v>
      </c>
      <c r="AC430" s="134" t="n">
        <v>0.5</v>
      </c>
      <c r="AD430" s="137" t="n">
        <f aca="false">AA430/AB430*AC430</f>
        <v>0.212587913857406</v>
      </c>
    </row>
    <row r="431" customFormat="false" ht="15" hidden="false" customHeight="false" outlineLevel="0" collapsed="false">
      <c r="A431" s="131" t="n">
        <v>2</v>
      </c>
      <c r="B431" s="144" t="s">
        <v>324</v>
      </c>
      <c r="C431" s="136" t="n">
        <v>81.836</v>
      </c>
      <c r="D431" s="136" t="n">
        <v>176.221</v>
      </c>
      <c r="E431" s="131" t="n">
        <v>0.125</v>
      </c>
      <c r="F431" s="137" t="n">
        <f aca="false">C431/D431*E431</f>
        <v>0.0580492676809234</v>
      </c>
      <c r="J431" s="144" t="s">
        <v>324</v>
      </c>
      <c r="K431" s="136" t="n">
        <v>32.79</v>
      </c>
      <c r="L431" s="136" t="n">
        <v>128.21</v>
      </c>
      <c r="M431" s="134" t="n">
        <v>0.05</v>
      </c>
      <c r="N431" s="137" t="n">
        <f aca="false">K431/L431*M431</f>
        <v>0.0127876140706653</v>
      </c>
      <c r="O431" s="137"/>
      <c r="P431" s="137"/>
      <c r="R431" s="144" t="s">
        <v>324</v>
      </c>
      <c r="S431" s="136" t="n">
        <v>802.705</v>
      </c>
      <c r="T431" s="136" t="n">
        <v>2890.448</v>
      </c>
      <c r="U431" s="134" t="n">
        <v>1.5</v>
      </c>
      <c r="V431" s="137" t="n">
        <f aca="false">S431/T431*U431</f>
        <v>0.41656431805727</v>
      </c>
      <c r="W431" s="137"/>
      <c r="Z431" s="144" t="s">
        <v>324</v>
      </c>
      <c r="AA431" s="136" t="n">
        <v>319.591</v>
      </c>
      <c r="AB431" s="136" t="n">
        <v>777.515</v>
      </c>
      <c r="AC431" s="134" t="n">
        <v>0.5</v>
      </c>
      <c r="AD431" s="137" t="n">
        <f aca="false">AA431/AB431*AC431</f>
        <v>0.205520793811052</v>
      </c>
    </row>
    <row r="432" customFormat="false" ht="15" hidden="false" customHeight="false" outlineLevel="0" collapsed="false">
      <c r="A432" s="131" t="n">
        <v>2</v>
      </c>
      <c r="B432" s="144" t="s">
        <v>327</v>
      </c>
      <c r="C432" s="136" t="n">
        <v>88.306</v>
      </c>
      <c r="D432" s="136" t="n">
        <v>178.352</v>
      </c>
      <c r="E432" s="131" t="n">
        <v>0.125</v>
      </c>
      <c r="F432" s="137" t="n">
        <f aca="false">C432/D432*E432</f>
        <v>0.0618902507401095</v>
      </c>
      <c r="J432" s="144" t="s">
        <v>327</v>
      </c>
      <c r="K432" s="136" t="n">
        <v>33.798</v>
      </c>
      <c r="L432" s="136" t="n">
        <v>146.911</v>
      </c>
      <c r="M432" s="134" t="n">
        <v>0.05</v>
      </c>
      <c r="N432" s="137" t="n">
        <f aca="false">K432/L432*M432</f>
        <v>0.0115028826976877</v>
      </c>
      <c r="O432" s="137"/>
      <c r="P432" s="137"/>
      <c r="R432" s="144" t="s">
        <v>327</v>
      </c>
      <c r="S432" s="136" t="n">
        <v>844.794</v>
      </c>
      <c r="T432" s="136" t="n">
        <v>2918.801</v>
      </c>
      <c r="U432" s="134" t="n">
        <v>1.5</v>
      </c>
      <c r="V432" s="137" t="n">
        <f aca="false">S432/T432*U432</f>
        <v>0.434147788766689</v>
      </c>
      <c r="W432" s="137"/>
      <c r="Z432" s="144" t="s">
        <v>327</v>
      </c>
      <c r="AA432" s="136" t="n">
        <v>333.893</v>
      </c>
      <c r="AB432" s="136" t="n">
        <v>754.313</v>
      </c>
      <c r="AC432" s="134" t="n">
        <v>0.5</v>
      </c>
      <c r="AD432" s="137" t="n">
        <f aca="false">AA432/AB432*AC432</f>
        <v>0.221322580944515</v>
      </c>
    </row>
    <row r="433" customFormat="false" ht="15" hidden="false" customHeight="false" outlineLevel="0" collapsed="false">
      <c r="A433" s="131" t="n">
        <v>2</v>
      </c>
      <c r="B433" s="144" t="s">
        <v>330</v>
      </c>
      <c r="C433" s="136" t="n">
        <v>86.842</v>
      </c>
      <c r="D433" s="136" t="n">
        <v>178.656</v>
      </c>
      <c r="E433" s="131" t="n">
        <v>0.125</v>
      </c>
      <c r="F433" s="137" t="n">
        <f aca="false">C433/D433*E433</f>
        <v>0.0607606237685832</v>
      </c>
      <c r="J433" s="144" t="s">
        <v>330</v>
      </c>
      <c r="K433" s="136" t="n">
        <v>22.624</v>
      </c>
      <c r="L433" s="136" t="n">
        <v>130.306</v>
      </c>
      <c r="M433" s="134" t="n">
        <v>0.05</v>
      </c>
      <c r="N433" s="137" t="n">
        <f aca="false">K433/L433*M433</f>
        <v>0.00868110447715378</v>
      </c>
      <c r="O433" s="137"/>
      <c r="P433" s="137"/>
      <c r="R433" s="144" t="s">
        <v>330</v>
      </c>
      <c r="S433" s="136" t="n">
        <v>784.637</v>
      </c>
      <c r="T433" s="136" t="n">
        <v>2772.829</v>
      </c>
      <c r="U433" s="134" t="n">
        <v>1.5</v>
      </c>
      <c r="V433" s="137" t="n">
        <f aca="false">S433/T433*U433</f>
        <v>0.424460181280562</v>
      </c>
      <c r="W433" s="137"/>
      <c r="Z433" s="144" t="s">
        <v>330</v>
      </c>
      <c r="AA433" s="136" t="n">
        <v>305.725</v>
      </c>
      <c r="AB433" s="136" t="n">
        <v>803.014</v>
      </c>
      <c r="AC433" s="134" t="n">
        <v>0.5</v>
      </c>
      <c r="AD433" s="137" t="n">
        <f aca="false">AA433/AB433*AC433</f>
        <v>0.190360940157955</v>
      </c>
    </row>
    <row r="434" customFormat="false" ht="15" hidden="false" customHeight="false" outlineLevel="0" collapsed="false">
      <c r="A434" s="131" t="n">
        <v>3</v>
      </c>
      <c r="B434" s="144" t="s">
        <v>316</v>
      </c>
      <c r="C434" s="136" t="n">
        <v>82.579</v>
      </c>
      <c r="D434" s="136" t="n">
        <v>181.224</v>
      </c>
      <c r="E434" s="131" t="n">
        <v>0.125</v>
      </c>
      <c r="F434" s="137" t="n">
        <f aca="false">C434/D434*E434</f>
        <v>0.0569592051825365</v>
      </c>
      <c r="J434" s="144" t="s">
        <v>316</v>
      </c>
      <c r="K434" s="136" t="n">
        <v>32.691</v>
      </c>
      <c r="L434" s="136" t="n">
        <v>129.047</v>
      </c>
      <c r="M434" s="134" t="n">
        <v>0.05</v>
      </c>
      <c r="N434" s="137" t="n">
        <f aca="false">K434/L434*M434</f>
        <v>0.0126663153734686</v>
      </c>
      <c r="O434" s="137"/>
      <c r="P434" s="137"/>
      <c r="R434" s="144" t="s">
        <v>316</v>
      </c>
      <c r="S434" s="136" t="n">
        <v>779.01</v>
      </c>
      <c r="T434" s="136" t="n">
        <v>2768.47</v>
      </c>
      <c r="U434" s="134" t="n">
        <v>1.5</v>
      </c>
      <c r="V434" s="137" t="n">
        <f aca="false">S434/T434*U434</f>
        <v>0.422079704674423</v>
      </c>
      <c r="W434" s="137"/>
      <c r="Z434" s="144" t="s">
        <v>316</v>
      </c>
      <c r="AA434" s="136" t="n">
        <v>306.934</v>
      </c>
      <c r="AB434" s="136" t="n">
        <v>743.338</v>
      </c>
      <c r="AC434" s="134" t="n">
        <v>0.5</v>
      </c>
      <c r="AD434" s="137" t="n">
        <f aca="false">AA434/AB434*AC434</f>
        <v>0.206456551393848</v>
      </c>
    </row>
    <row r="435" customFormat="false" ht="15" hidden="false" customHeight="false" outlineLevel="0" collapsed="false">
      <c r="A435" s="131" t="n">
        <v>3</v>
      </c>
      <c r="B435" s="144" t="s">
        <v>319</v>
      </c>
      <c r="C435" s="136" t="n">
        <v>88.467</v>
      </c>
      <c r="D435" s="136" t="n">
        <v>173.798</v>
      </c>
      <c r="E435" s="131" t="n">
        <v>0.125</v>
      </c>
      <c r="F435" s="137" t="n">
        <f aca="false">C435/D435*E435</f>
        <v>0.0636277460039816</v>
      </c>
      <c r="J435" s="144" t="s">
        <v>319</v>
      </c>
      <c r="K435" s="136" t="n">
        <v>31.831</v>
      </c>
      <c r="L435" s="136" t="n">
        <v>131.748</v>
      </c>
      <c r="M435" s="134" t="n">
        <v>0.05</v>
      </c>
      <c r="N435" s="137" t="n">
        <f aca="false">K435/L435*M435</f>
        <v>0.0120802592828734</v>
      </c>
      <c r="O435" s="137"/>
      <c r="P435" s="137"/>
      <c r="R435" s="144" t="s">
        <v>319</v>
      </c>
      <c r="S435" s="136" t="n">
        <v>787.23</v>
      </c>
      <c r="T435" s="136" t="n">
        <v>2809.116</v>
      </c>
      <c r="U435" s="134" t="n">
        <v>1.5</v>
      </c>
      <c r="V435" s="137" t="n">
        <f aca="false">S435/T435*U435</f>
        <v>0.420361779292845</v>
      </c>
      <c r="W435" s="137"/>
      <c r="Z435" s="144" t="s">
        <v>319</v>
      </c>
      <c r="AA435" s="136" t="n">
        <v>332.19</v>
      </c>
      <c r="AB435" s="136" t="n">
        <v>771.897</v>
      </c>
      <c r="AC435" s="134" t="n">
        <v>0.5</v>
      </c>
      <c r="AD435" s="137" t="n">
        <f aca="false">AA435/AB435*AC435</f>
        <v>0.215177672668763</v>
      </c>
    </row>
    <row r="436" customFormat="false" ht="15" hidden="false" customHeight="false" outlineLevel="0" collapsed="false">
      <c r="A436" s="131" t="n">
        <v>3</v>
      </c>
      <c r="B436" s="144" t="s">
        <v>322</v>
      </c>
      <c r="C436" s="136" t="n">
        <v>91.206</v>
      </c>
      <c r="D436" s="136" t="n">
        <v>189.378</v>
      </c>
      <c r="E436" s="131" t="n">
        <v>0.125</v>
      </c>
      <c r="F436" s="137" t="n">
        <f aca="false">C436/D436*E436</f>
        <v>0.0602010265183918</v>
      </c>
      <c r="J436" s="144" t="s">
        <v>322</v>
      </c>
      <c r="K436" s="136" t="n">
        <v>27.65</v>
      </c>
      <c r="L436" s="136" t="n">
        <v>130.784</v>
      </c>
      <c r="M436" s="134" t="n">
        <v>0.05</v>
      </c>
      <c r="N436" s="137" t="n">
        <f aca="false">K436/L436*M436</f>
        <v>0.010570864937607</v>
      </c>
      <c r="O436" s="137"/>
      <c r="P436" s="137"/>
      <c r="R436" s="144" t="s">
        <v>322</v>
      </c>
      <c r="S436" s="136" t="n">
        <v>779.917</v>
      </c>
      <c r="T436" s="136" t="n">
        <v>2722.652</v>
      </c>
      <c r="U436" s="134" t="n">
        <v>1.5</v>
      </c>
      <c r="V436" s="137" t="n">
        <f aca="false">S436/T436*U436</f>
        <v>0.429682346476891</v>
      </c>
      <c r="W436" s="137"/>
      <c r="Z436" s="144" t="s">
        <v>322</v>
      </c>
      <c r="AA436" s="136" t="n">
        <v>309.358</v>
      </c>
      <c r="AB436" s="136" t="n">
        <v>722.587</v>
      </c>
      <c r="AC436" s="134" t="n">
        <v>0.5</v>
      </c>
      <c r="AD436" s="137" t="n">
        <f aca="false">AA436/AB436*AC436</f>
        <v>0.214062804894082</v>
      </c>
    </row>
    <row r="437" customFormat="false" ht="15" hidden="false" customHeight="false" outlineLevel="0" collapsed="false">
      <c r="A437" s="131" t="n">
        <v>3</v>
      </c>
      <c r="B437" s="144" t="s">
        <v>325</v>
      </c>
      <c r="C437" s="136" t="n">
        <v>82.853</v>
      </c>
      <c r="D437" s="136" t="n">
        <v>179.375</v>
      </c>
      <c r="E437" s="131" t="n">
        <v>0.125</v>
      </c>
      <c r="F437" s="137" t="n">
        <f aca="false">C437/D437*E437</f>
        <v>0.0577372822299652</v>
      </c>
      <c r="J437" s="144" t="s">
        <v>325</v>
      </c>
      <c r="K437" s="136" t="n">
        <v>34.348</v>
      </c>
      <c r="L437" s="136" t="n">
        <v>130.655</v>
      </c>
      <c r="M437" s="134" t="n">
        <v>0.05</v>
      </c>
      <c r="N437" s="137" t="n">
        <f aca="false">K437/L437*M437</f>
        <v>0.0131445409666679</v>
      </c>
      <c r="O437" s="137"/>
      <c r="P437" s="137"/>
      <c r="R437" s="144" t="s">
        <v>325</v>
      </c>
      <c r="S437" s="136" t="n">
        <v>788.109</v>
      </c>
      <c r="T437" s="136" t="n">
        <v>2872.482</v>
      </c>
      <c r="U437" s="134" t="n">
        <v>1.5</v>
      </c>
      <c r="V437" s="137" t="n">
        <f aca="false">S437/T437*U437</f>
        <v>0.41154774860208</v>
      </c>
      <c r="W437" s="137"/>
      <c r="Z437" s="144" t="s">
        <v>325</v>
      </c>
      <c r="AA437" s="136" t="n">
        <v>302.195</v>
      </c>
      <c r="AB437" s="136" t="n">
        <v>796.132</v>
      </c>
      <c r="AC437" s="134" t="n">
        <v>0.5</v>
      </c>
      <c r="AD437" s="137" t="n">
        <f aca="false">AA437/AB437*AC437</f>
        <v>0.189789507267639</v>
      </c>
    </row>
    <row r="438" customFormat="false" ht="15" hidden="false" customHeight="false" outlineLevel="0" collapsed="false">
      <c r="A438" s="131" t="n">
        <v>3</v>
      </c>
      <c r="B438" s="144" t="s">
        <v>328</v>
      </c>
      <c r="C438" s="136" t="n">
        <v>80.479</v>
      </c>
      <c r="D438" s="136" t="n">
        <v>171.27</v>
      </c>
      <c r="E438" s="131" t="n">
        <v>0.125</v>
      </c>
      <c r="F438" s="137" t="n">
        <f aca="false">C438/D438*E438</f>
        <v>0.0587369358323116</v>
      </c>
      <c r="J438" s="144" t="s">
        <v>328</v>
      </c>
      <c r="K438" s="136" t="n">
        <v>32.197</v>
      </c>
      <c r="L438" s="136" t="n">
        <v>139.942</v>
      </c>
      <c r="M438" s="134" t="n">
        <v>0.05</v>
      </c>
      <c r="N438" s="137" t="n">
        <f aca="false">K438/L438*M438</f>
        <v>0.0115036943876749</v>
      </c>
      <c r="O438" s="137"/>
      <c r="P438" s="137"/>
      <c r="R438" s="144" t="s">
        <v>328</v>
      </c>
      <c r="S438" s="136" t="n">
        <v>782.152</v>
      </c>
      <c r="T438" s="136" t="n">
        <v>2763.674</v>
      </c>
      <c r="U438" s="134" t="n">
        <v>1.5</v>
      </c>
      <c r="V438" s="137" t="n">
        <f aca="false">S438/T438*U438</f>
        <v>0.424517508215513</v>
      </c>
      <c r="W438" s="137"/>
      <c r="Z438" s="144" t="s">
        <v>328</v>
      </c>
      <c r="AA438" s="136" t="n">
        <v>310.458</v>
      </c>
      <c r="AB438" s="136" t="n">
        <v>744.548</v>
      </c>
      <c r="AC438" s="134" t="n">
        <v>0.5</v>
      </c>
      <c r="AD438" s="137" t="n">
        <f aca="false">AA438/AB438*AC438</f>
        <v>0.208487565610276</v>
      </c>
    </row>
    <row r="439" customFormat="false" ht="15" hidden="false" customHeight="false" outlineLevel="0" collapsed="false">
      <c r="A439" s="131" t="n">
        <v>3</v>
      </c>
      <c r="B439" s="144" t="s">
        <v>331</v>
      </c>
      <c r="C439" s="136" t="n">
        <v>79.716</v>
      </c>
      <c r="D439" s="136" t="n">
        <v>172.454</v>
      </c>
      <c r="E439" s="131" t="n">
        <v>0.125</v>
      </c>
      <c r="F439" s="137" t="n">
        <f aca="false">C439/D439*E439</f>
        <v>0.0577806255581198</v>
      </c>
      <c r="J439" s="144" t="s">
        <v>331</v>
      </c>
      <c r="K439" s="136" t="n">
        <v>32.281</v>
      </c>
      <c r="L439" s="136" t="n">
        <v>133.259</v>
      </c>
      <c r="M439" s="134" t="n">
        <v>0.05</v>
      </c>
      <c r="N439" s="137" t="n">
        <f aca="false">K439/L439*M439</f>
        <v>0.0121121275110874</v>
      </c>
      <c r="O439" s="137"/>
      <c r="P439" s="137"/>
      <c r="R439" s="144" t="s">
        <v>331</v>
      </c>
      <c r="S439" s="136" t="n">
        <v>751.923</v>
      </c>
      <c r="T439" s="136" t="n">
        <v>2756.681</v>
      </c>
      <c r="U439" s="134" t="n">
        <v>1.5</v>
      </c>
      <c r="V439" s="137" t="n">
        <f aca="false">S439/T439*U439</f>
        <v>0.409145817016913</v>
      </c>
      <c r="W439" s="137"/>
      <c r="Z439" s="144" t="s">
        <v>331</v>
      </c>
      <c r="AA439" s="136" t="n">
        <v>309.591</v>
      </c>
      <c r="AB439" s="136" t="n">
        <v>722.917</v>
      </c>
      <c r="AC439" s="134" t="n">
        <v>0.5</v>
      </c>
      <c r="AD439" s="137" t="n">
        <f aca="false">AA439/AB439*AC439</f>
        <v>0.214126241325076</v>
      </c>
    </row>
    <row r="440" customFormat="false" ht="15" hidden="false" customHeight="false" outlineLevel="0" collapsed="false">
      <c r="B440" s="135" t="s">
        <v>571</v>
      </c>
      <c r="C440" s="137" t="n">
        <f aca="false">AVERAGE(C422:C439)</f>
        <v>84.6667777777778</v>
      </c>
      <c r="D440" s="137" t="n">
        <f aca="false">AVERAGE(D422:D439)</f>
        <v>176.140777777778</v>
      </c>
      <c r="F440" s="137" t="n">
        <f aca="false">AVERAGE(F422:F439)</f>
        <v>0.0601269414294287</v>
      </c>
      <c r="J440" s="135" t="s">
        <v>571</v>
      </c>
      <c r="K440" s="137" t="n">
        <f aca="false">AVERAGE(K422:K439)</f>
        <v>34.4110555555556</v>
      </c>
      <c r="L440" s="137" t="n">
        <f aca="false">AVERAGE(L422:L439)</f>
        <v>131.380166666667</v>
      </c>
      <c r="N440" s="137" t="n">
        <f aca="false">AVERAGE(N422:N439)</f>
        <v>0.0131148770129663</v>
      </c>
      <c r="O440" s="137"/>
      <c r="P440" s="137"/>
      <c r="R440" s="135" t="s">
        <v>571</v>
      </c>
      <c r="S440" s="137" t="n">
        <f aca="false">AVERAGE(S422:S439)</f>
        <v>782.480111111111</v>
      </c>
      <c r="T440" s="137" t="n">
        <f aca="false">AVERAGE(T422:T439)</f>
        <v>2753.70538888889</v>
      </c>
      <c r="V440" s="137" t="n">
        <f aca="false">AVERAGE(V422:V439)</f>
        <v>0.426454154589077</v>
      </c>
      <c r="W440" s="137"/>
      <c r="Z440" s="135" t="s">
        <v>571</v>
      </c>
      <c r="AA440" s="137" t="n">
        <f aca="false">AVERAGE(AA422:AA439)</f>
        <v>310.687333333333</v>
      </c>
      <c r="AB440" s="137" t="n">
        <f aca="false">AVERAGE(AB422:AB439)</f>
        <v>746.138</v>
      </c>
      <c r="AD440" s="137" t="n">
        <f aca="false">AVERAGE(AD422:AD439)</f>
        <v>0.20841006015321</v>
      </c>
    </row>
    <row r="441" customFormat="false" ht="15" hidden="false" customHeight="false" outlineLevel="0" collapsed="false">
      <c r="B441" s="135" t="s">
        <v>572</v>
      </c>
      <c r="C441" s="137" t="n">
        <f aca="false">_xlfn.STDEV.P(C422:C439)</f>
        <v>3.50986049984826</v>
      </c>
      <c r="D441" s="137" t="n">
        <f aca="false">_xlfn.STDEV.P(D422:D439)</f>
        <v>5.74978556658666</v>
      </c>
      <c r="F441" s="137" t="n">
        <f aca="false">_xlfn.STDEV.P(F422:F439)</f>
        <v>0.00272765958133901</v>
      </c>
      <c r="J441" s="135" t="s">
        <v>572</v>
      </c>
      <c r="K441" s="137" t="n">
        <f aca="false">_xlfn.STDEV.P(K422:K439)</f>
        <v>6.10706933235956</v>
      </c>
      <c r="L441" s="137" t="n">
        <f aca="false">_xlfn.STDEV.P(L422:L439)</f>
        <v>5.12899491182781</v>
      </c>
      <c r="N441" s="137" t="n">
        <f aca="false">_xlfn.STDEV.P(N422:N439)</f>
        <v>0.00237600938461982</v>
      </c>
      <c r="O441" s="137"/>
      <c r="P441" s="137"/>
      <c r="R441" s="135" t="s">
        <v>572</v>
      </c>
      <c r="S441" s="137" t="n">
        <f aca="false">_xlfn.STDEV.P(S422:S439)</f>
        <v>27.1852147231397</v>
      </c>
      <c r="T441" s="137" t="n">
        <f aca="false">_xlfn.STDEV.P(T422:T439)</f>
        <v>112.465355008721</v>
      </c>
      <c r="V441" s="137" t="n">
        <f aca="false">_xlfn.STDEV.P(V422:V439)</f>
        <v>0.00967057897836378</v>
      </c>
      <c r="W441" s="137"/>
      <c r="Z441" s="135" t="s">
        <v>572</v>
      </c>
      <c r="AA441" s="137" t="n">
        <f aca="false">_xlfn.STDEV.P(AA422:AA439)</f>
        <v>12.8041881863362</v>
      </c>
      <c r="AB441" s="137" t="n">
        <f aca="false">_xlfn.STDEV.P(AB422:AB439)</f>
        <v>34.9513431120083</v>
      </c>
      <c r="AD441" s="137" t="n">
        <f aca="false">_xlfn.STDEV.P(AD422:AD439)</f>
        <v>0.00806458907662981</v>
      </c>
    </row>
    <row r="442" customFormat="false" ht="15" hidden="false" customHeight="false" outlineLevel="0" collapsed="false">
      <c r="B442" s="135" t="s">
        <v>573</v>
      </c>
      <c r="C442" s="134" t="n">
        <f aca="false">100*_xlfn.STDEV.P(C422:C439)/AVERAGE(C422:C439)</f>
        <v>4.14549908709232</v>
      </c>
      <c r="D442" s="134" t="n">
        <f aca="false">100*_xlfn.STDEV.P(D422:D439)/AVERAGE(D422:D439)</f>
        <v>3.26431257947589</v>
      </c>
      <c r="F442" s="134" t="n">
        <f aca="false">100*_xlfn.STDEV.P(F422:F439)/AVERAGE(F422:F439)</f>
        <v>4.53650146921323</v>
      </c>
      <c r="J442" s="135" t="s">
        <v>573</v>
      </c>
      <c r="K442" s="134" t="n">
        <f aca="false">100*_xlfn.STDEV.P(K422:K439)/AVERAGE(K422:K439)</f>
        <v>17.7474048202325</v>
      </c>
      <c r="L442" s="134" t="n">
        <f aca="false">100*_xlfn.STDEV.P(L422:L439)/AVERAGE(L422:L439)</f>
        <v>3.90393393611756</v>
      </c>
      <c r="N442" s="134" t="n">
        <f aca="false">100*_xlfn.STDEV.P(N422:N439)/AVERAGE(N422:N439)</f>
        <v>18.1169017617986</v>
      </c>
      <c r="O442" s="134"/>
      <c r="P442" s="134"/>
      <c r="R442" s="135" t="s">
        <v>573</v>
      </c>
      <c r="S442" s="134" t="n">
        <f aca="false">100*_xlfn.STDEV.P(S422:S439)/AVERAGE(S422:S439)</f>
        <v>3.47423715147686</v>
      </c>
      <c r="T442" s="134" t="n">
        <f aca="false">100*_xlfn.STDEV.P(T422:T439)/AVERAGE(T422:T439)</f>
        <v>4.08414623664953</v>
      </c>
      <c r="V442" s="134" t="n">
        <f aca="false">100*_xlfn.STDEV.P(V422:V439)/AVERAGE(V422:V439)</f>
        <v>2.26767141890836</v>
      </c>
      <c r="W442" s="134"/>
      <c r="Z442" s="135" t="s">
        <v>573</v>
      </c>
      <c r="AA442" s="134" t="n">
        <f aca="false">100*_xlfn.STDEV.P(AA422:AA439)/AVERAGE(AA422:AA439)</f>
        <v>4.12124564235089</v>
      </c>
      <c r="AB442" s="134" t="n">
        <f aca="false">100*_xlfn.STDEV.P(AB422:AB439)/AVERAGE(AB422:AB439)</f>
        <v>4.68430010427137</v>
      </c>
      <c r="AD442" s="134" t="n">
        <f aca="false">100*_xlfn.STDEV.P(AD422:AD439)/AVERAGE(AD422:AD439)</f>
        <v>3.86957763492857</v>
      </c>
    </row>
    <row r="443" customFormat="false" ht="15" hidden="false" customHeight="false" outlineLevel="0" collapsed="false">
      <c r="B443" s="135"/>
      <c r="C443" s="134"/>
      <c r="D443" s="134"/>
      <c r="F443" s="134"/>
      <c r="J443" s="135"/>
      <c r="K443" s="134"/>
      <c r="L443" s="134"/>
      <c r="N443" s="134"/>
      <c r="O443" s="134"/>
      <c r="P443" s="134"/>
      <c r="R443" s="135"/>
      <c r="S443" s="134"/>
      <c r="T443" s="134"/>
      <c r="V443" s="134"/>
      <c r="W443" s="134"/>
      <c r="Z443" s="135"/>
      <c r="AA443" s="134"/>
      <c r="AB443" s="134"/>
      <c r="AD443" s="134"/>
    </row>
    <row r="444" customFormat="false" ht="15" hidden="false" customHeight="false" outlineLevel="0" collapsed="false">
      <c r="B444" s="135"/>
      <c r="C444" s="134"/>
      <c r="D444" s="134"/>
      <c r="F444" s="134"/>
      <c r="J444" s="135"/>
      <c r="K444" s="134"/>
      <c r="L444" s="134"/>
      <c r="N444" s="134"/>
      <c r="O444" s="134"/>
      <c r="P444" s="134"/>
      <c r="R444" s="135"/>
      <c r="S444" s="134"/>
      <c r="T444" s="134"/>
      <c r="V444" s="134"/>
      <c r="W444" s="134"/>
      <c r="Z444" s="135"/>
      <c r="AA444" s="134"/>
      <c r="AB444" s="134"/>
      <c r="AD444" s="134"/>
    </row>
    <row r="445" customFormat="false" ht="15" hidden="false" customHeight="false" outlineLevel="0" collapsed="false">
      <c r="B445" s="144"/>
      <c r="C445" s="134" t="s">
        <v>58</v>
      </c>
      <c r="D445" s="134" t="s">
        <v>563</v>
      </c>
      <c r="E445" s="134" t="s">
        <v>563</v>
      </c>
      <c r="F445" s="134" t="s">
        <v>58</v>
      </c>
      <c r="J445" s="135"/>
      <c r="K445" s="134" t="s">
        <v>60</v>
      </c>
      <c r="L445" s="134" t="s">
        <v>566</v>
      </c>
      <c r="M445" s="134" t="s">
        <v>566</v>
      </c>
      <c r="N445" s="134" t="s">
        <v>60</v>
      </c>
      <c r="O445" s="134"/>
      <c r="P445" s="134"/>
      <c r="S445" s="134" t="s">
        <v>61</v>
      </c>
      <c r="T445" s="134" t="s">
        <v>567</v>
      </c>
      <c r="U445" s="134" t="s">
        <v>567</v>
      </c>
      <c r="V445" s="134" t="s">
        <v>61</v>
      </c>
      <c r="W445" s="134"/>
      <c r="AA445" s="134" t="s">
        <v>63</v>
      </c>
      <c r="AB445" s="134" t="s">
        <v>568</v>
      </c>
      <c r="AC445" s="134" t="s">
        <v>568</v>
      </c>
      <c r="AD445" s="134" t="s">
        <v>63</v>
      </c>
    </row>
    <row r="446" customFormat="false" ht="15" hidden="false" customHeight="false" outlineLevel="0" collapsed="false">
      <c r="B446" s="144" t="s">
        <v>158</v>
      </c>
      <c r="C446" s="144" t="s">
        <v>569</v>
      </c>
      <c r="D446" s="134" t="s">
        <v>569</v>
      </c>
      <c r="E446" s="134" t="s">
        <v>570</v>
      </c>
      <c r="F446" s="134" t="s">
        <v>570</v>
      </c>
      <c r="J446" s="144"/>
      <c r="K446" s="134" t="s">
        <v>569</v>
      </c>
      <c r="L446" s="134" t="s">
        <v>569</v>
      </c>
      <c r="M446" s="134" t="s">
        <v>570</v>
      </c>
      <c r="N446" s="134" t="s">
        <v>570</v>
      </c>
      <c r="O446" s="137"/>
      <c r="P446" s="137"/>
      <c r="R446" s="144" t="s">
        <v>158</v>
      </c>
      <c r="S446" s="144" t="s">
        <v>569</v>
      </c>
      <c r="T446" s="144" t="s">
        <v>569</v>
      </c>
      <c r="U446" s="134" t="s">
        <v>570</v>
      </c>
      <c r="V446" s="134" t="s">
        <v>570</v>
      </c>
      <c r="W446" s="137"/>
      <c r="Z446" s="144" t="s">
        <v>158</v>
      </c>
      <c r="AA446" s="144" t="s">
        <v>569</v>
      </c>
      <c r="AB446" s="144" t="s">
        <v>569</v>
      </c>
      <c r="AC446" s="134" t="s">
        <v>570</v>
      </c>
      <c r="AD446" s="134" t="s">
        <v>570</v>
      </c>
    </row>
    <row r="447" customFormat="false" ht="15" hidden="false" customHeight="false" outlineLevel="0" collapsed="false">
      <c r="A447" s="131" t="n">
        <v>1</v>
      </c>
      <c r="B447" s="144" t="s">
        <v>334</v>
      </c>
      <c r="C447" s="136" t="n">
        <v>136.709</v>
      </c>
      <c r="D447" s="136" t="n">
        <v>172.323</v>
      </c>
      <c r="E447" s="131" t="n">
        <v>0.125</v>
      </c>
      <c r="F447" s="137" t="n">
        <f aca="false">C447/D447*E447</f>
        <v>0.0991662459451147</v>
      </c>
      <c r="J447" s="144" t="s">
        <v>334</v>
      </c>
      <c r="K447" s="136" t="n">
        <v>44.743</v>
      </c>
      <c r="L447" s="136" t="n">
        <v>135.383</v>
      </c>
      <c r="M447" s="134" t="n">
        <v>0.05</v>
      </c>
      <c r="N447" s="137" t="n">
        <f aca="false">K447/L447*M447</f>
        <v>0.0165246005776205</v>
      </c>
      <c r="O447" s="137"/>
      <c r="P447" s="137"/>
      <c r="R447" s="144" t="s">
        <v>334</v>
      </c>
      <c r="S447" s="136" t="n">
        <v>1262.883</v>
      </c>
      <c r="T447" s="136" t="n">
        <v>2663.249</v>
      </c>
      <c r="U447" s="134" t="n">
        <v>1.5</v>
      </c>
      <c r="V447" s="137" t="n">
        <f aca="false">S447/T447*U447</f>
        <v>0.711283285941345</v>
      </c>
      <c r="W447" s="137"/>
      <c r="Z447" s="144" t="s">
        <v>334</v>
      </c>
      <c r="AA447" s="136" t="n">
        <v>509.279</v>
      </c>
      <c r="AB447" s="136" t="n">
        <v>735.813</v>
      </c>
      <c r="AC447" s="134" t="n">
        <v>0.5</v>
      </c>
      <c r="AD447" s="137" t="n">
        <f aca="false">AA447/AB447*AC447</f>
        <v>0.346065508491967</v>
      </c>
    </row>
    <row r="448" customFormat="false" ht="15" hidden="false" customHeight="false" outlineLevel="0" collapsed="false">
      <c r="A448" s="131" t="n">
        <v>1</v>
      </c>
      <c r="B448" s="144" t="s">
        <v>337</v>
      </c>
      <c r="C448" s="136" t="n">
        <v>133.718</v>
      </c>
      <c r="D448" s="136" t="n">
        <v>168.956</v>
      </c>
      <c r="E448" s="131" t="n">
        <v>0.125</v>
      </c>
      <c r="F448" s="137" t="n">
        <f aca="false">C448/D448*E448</f>
        <v>0.0989296029735552</v>
      </c>
      <c r="J448" s="144" t="s">
        <v>337</v>
      </c>
      <c r="K448" s="136" t="n">
        <v>48.667</v>
      </c>
      <c r="L448" s="136" t="n">
        <v>135.559</v>
      </c>
      <c r="M448" s="134" t="n">
        <v>0.05</v>
      </c>
      <c r="N448" s="137" t="n">
        <f aca="false">K448/L448*M448</f>
        <v>0.0179504865040315</v>
      </c>
      <c r="O448" s="137"/>
      <c r="P448" s="137"/>
      <c r="R448" s="144" t="s">
        <v>337</v>
      </c>
      <c r="S448" s="136" t="n">
        <v>1355.177</v>
      </c>
      <c r="T448" s="136" t="n">
        <v>2751.822</v>
      </c>
      <c r="U448" s="134" t="n">
        <v>1.5</v>
      </c>
      <c r="V448" s="137" t="n">
        <f aca="false">S448/T448*U448</f>
        <v>0.738698033521063</v>
      </c>
      <c r="W448" s="137"/>
      <c r="Z448" s="144" t="s">
        <v>337</v>
      </c>
      <c r="AA448" s="136" t="n">
        <v>514.322</v>
      </c>
      <c r="AB448" s="136" t="n">
        <v>720.469</v>
      </c>
      <c r="AC448" s="134" t="n">
        <v>0.5</v>
      </c>
      <c r="AD448" s="137" t="n">
        <f aca="false">AA448/AB448*AC448</f>
        <v>0.356935551703127</v>
      </c>
    </row>
    <row r="449" customFormat="false" ht="15" hidden="false" customHeight="false" outlineLevel="0" collapsed="false">
      <c r="A449" s="131" t="n">
        <v>1</v>
      </c>
      <c r="B449" s="144" t="s">
        <v>340</v>
      </c>
      <c r="C449" s="136" t="n">
        <v>137.761</v>
      </c>
      <c r="D449" s="136" t="n">
        <v>186.157</v>
      </c>
      <c r="E449" s="131" t="n">
        <v>0.125</v>
      </c>
      <c r="F449" s="137" t="n">
        <f aca="false">C449/D449*E449</f>
        <v>0.0925032365154144</v>
      </c>
      <c r="J449" s="144" t="s">
        <v>340</v>
      </c>
      <c r="K449" s="136" t="n">
        <v>44.472</v>
      </c>
      <c r="L449" s="136" t="n">
        <v>134.094</v>
      </c>
      <c r="M449" s="134" t="n">
        <v>0.05</v>
      </c>
      <c r="N449" s="137" t="n">
        <f aca="false">K449/L449*M449</f>
        <v>0.0165823974227035</v>
      </c>
      <c r="O449" s="137"/>
      <c r="P449" s="137"/>
      <c r="R449" s="144" t="s">
        <v>340</v>
      </c>
      <c r="S449" s="136" t="n">
        <v>1329.796</v>
      </c>
      <c r="T449" s="136" t="n">
        <v>2804.893</v>
      </c>
      <c r="U449" s="134" t="n">
        <v>1.5</v>
      </c>
      <c r="V449" s="137" t="n">
        <f aca="false">S449/T449*U449</f>
        <v>0.711147983185098</v>
      </c>
      <c r="W449" s="137"/>
      <c r="Z449" s="144" t="s">
        <v>340</v>
      </c>
      <c r="AA449" s="136" t="n">
        <v>474.312</v>
      </c>
      <c r="AB449" s="136" t="n">
        <v>777.658</v>
      </c>
      <c r="AC449" s="134" t="n">
        <v>0.5</v>
      </c>
      <c r="AD449" s="137" t="n">
        <f aca="false">AA449/AB449*AC449</f>
        <v>0.304961821263332</v>
      </c>
    </row>
    <row r="450" customFormat="false" ht="15" hidden="false" customHeight="false" outlineLevel="0" collapsed="false">
      <c r="A450" s="131" t="n">
        <v>1</v>
      </c>
      <c r="B450" s="144" t="s">
        <v>343</v>
      </c>
      <c r="C450" s="136" t="n">
        <v>122.435</v>
      </c>
      <c r="D450" s="136" t="n">
        <v>170.22</v>
      </c>
      <c r="E450" s="131" t="n">
        <v>0.125</v>
      </c>
      <c r="F450" s="137" t="n">
        <f aca="false">C450/D450*E450</f>
        <v>0.089909381976266</v>
      </c>
      <c r="J450" s="144" t="s">
        <v>343</v>
      </c>
      <c r="K450" s="136" t="n">
        <v>47.573</v>
      </c>
      <c r="L450" s="136" t="n">
        <v>137.888</v>
      </c>
      <c r="M450" s="134" t="n">
        <v>0.05</v>
      </c>
      <c r="N450" s="137" t="n">
        <f aca="false">K450/L450*M450</f>
        <v>0.0172505946855419</v>
      </c>
      <c r="O450" s="137"/>
      <c r="P450" s="137"/>
      <c r="R450" s="144" t="s">
        <v>343</v>
      </c>
      <c r="S450" s="136" t="n">
        <v>1269.568</v>
      </c>
      <c r="T450" s="136" t="n">
        <v>2787.648</v>
      </c>
      <c r="U450" s="134" t="n">
        <v>1.5</v>
      </c>
      <c r="V450" s="137" t="n">
        <f aca="false">S450/T450*U450</f>
        <v>0.683139334664922</v>
      </c>
      <c r="W450" s="137"/>
      <c r="Z450" s="144" t="s">
        <v>343</v>
      </c>
      <c r="AA450" s="136" t="n">
        <v>493.403</v>
      </c>
      <c r="AB450" s="136" t="n">
        <v>800.989</v>
      </c>
      <c r="AC450" s="134" t="n">
        <v>0.5</v>
      </c>
      <c r="AD450" s="137" t="n">
        <f aca="false">AA450/AB450*AC450</f>
        <v>0.307996114803075</v>
      </c>
    </row>
    <row r="451" customFormat="false" ht="15" hidden="false" customHeight="false" outlineLevel="0" collapsed="false">
      <c r="A451" s="131" t="n">
        <v>1</v>
      </c>
      <c r="B451" s="144" t="s">
        <v>346</v>
      </c>
      <c r="C451" s="136" t="n">
        <v>130.025</v>
      </c>
      <c r="D451" s="136" t="n">
        <v>185.357</v>
      </c>
      <c r="E451" s="131" t="n">
        <v>0.125</v>
      </c>
      <c r="F451" s="137" t="n">
        <f aca="false">C451/D451*E451</f>
        <v>0.0876855203741968</v>
      </c>
      <c r="J451" s="144" t="s">
        <v>346</v>
      </c>
      <c r="K451" s="136" t="n">
        <v>54.753</v>
      </c>
      <c r="L451" s="136" t="n">
        <v>136.89</v>
      </c>
      <c r="M451" s="134" t="n">
        <v>0.05</v>
      </c>
      <c r="N451" s="137" t="n">
        <f aca="false">K451/L451*M451</f>
        <v>0.0199989042296735</v>
      </c>
      <c r="O451" s="137"/>
      <c r="P451" s="137"/>
      <c r="R451" s="144" t="s">
        <v>346</v>
      </c>
      <c r="S451" s="136" t="n">
        <v>1236.895</v>
      </c>
      <c r="T451" s="136" t="n">
        <v>2650.339</v>
      </c>
      <c r="U451" s="134" t="n">
        <v>1.5</v>
      </c>
      <c r="V451" s="137" t="n">
        <f aca="false">S451/T451*U451</f>
        <v>0.700039693035495</v>
      </c>
      <c r="W451" s="137"/>
      <c r="Z451" s="144" t="s">
        <v>346</v>
      </c>
      <c r="AA451" s="136" t="n">
        <v>509.514</v>
      </c>
      <c r="AB451" s="136" t="n">
        <v>758.719</v>
      </c>
      <c r="AC451" s="134" t="n">
        <v>0.5</v>
      </c>
      <c r="AD451" s="137" t="n">
        <f aca="false">AA451/AB451*AC451</f>
        <v>0.335772532386826</v>
      </c>
    </row>
    <row r="452" customFormat="false" ht="15" hidden="false" customHeight="false" outlineLevel="0" collapsed="false">
      <c r="A452" s="131" t="n">
        <v>1</v>
      </c>
      <c r="B452" s="144" t="s">
        <v>349</v>
      </c>
      <c r="C452" s="136" t="n">
        <v>119.997</v>
      </c>
      <c r="D452" s="136" t="n">
        <v>173.229</v>
      </c>
      <c r="E452" s="131" t="n">
        <v>0.125</v>
      </c>
      <c r="F452" s="137" t="n">
        <f aca="false">C452/D452*E452</f>
        <v>0.0865884176436971</v>
      </c>
      <c r="J452" s="144" t="s">
        <v>349</v>
      </c>
      <c r="K452" s="136" t="n">
        <v>37.862</v>
      </c>
      <c r="L452" s="136" t="n">
        <v>133.669</v>
      </c>
      <c r="M452" s="134" t="n">
        <v>0.05</v>
      </c>
      <c r="N452" s="137" t="n">
        <f aca="false">K452/L452*M452</f>
        <v>0.0141625956654123</v>
      </c>
      <c r="O452" s="137"/>
      <c r="P452" s="137"/>
      <c r="R452" s="144" t="s">
        <v>349</v>
      </c>
      <c r="S452" s="136" t="n">
        <v>1258.957</v>
      </c>
      <c r="T452" s="136" t="n">
        <v>2944.802</v>
      </c>
      <c r="U452" s="134" t="n">
        <v>1.5</v>
      </c>
      <c r="V452" s="137" t="n">
        <f aca="false">S452/T452*U452</f>
        <v>0.641277579952744</v>
      </c>
      <c r="W452" s="137"/>
      <c r="Z452" s="144" t="s">
        <v>349</v>
      </c>
      <c r="AA452" s="136" t="n">
        <v>491.049</v>
      </c>
      <c r="AB452" s="136" t="n">
        <v>791.476</v>
      </c>
      <c r="AC452" s="134" t="n">
        <v>0.5</v>
      </c>
      <c r="AD452" s="137" t="n">
        <f aca="false">AA452/AB452*AC452</f>
        <v>0.310210922377937</v>
      </c>
    </row>
    <row r="453" customFormat="false" ht="15" hidden="false" customHeight="false" outlineLevel="0" collapsed="false">
      <c r="A453" s="131" t="n">
        <v>2</v>
      </c>
      <c r="B453" s="144" t="s">
        <v>335</v>
      </c>
      <c r="C453" s="136" t="n">
        <v>134.405</v>
      </c>
      <c r="D453" s="136" t="n">
        <v>170.144</v>
      </c>
      <c r="E453" s="131" t="n">
        <v>0.125</v>
      </c>
      <c r="F453" s="137" t="n">
        <f aca="false">C453/D453*E453</f>
        <v>0.0987435642749671</v>
      </c>
      <c r="J453" s="144" t="s">
        <v>335</v>
      </c>
      <c r="K453" s="136" t="n">
        <v>41.812</v>
      </c>
      <c r="L453" s="136" t="n">
        <v>133.576</v>
      </c>
      <c r="M453" s="134" t="n">
        <v>0.05</v>
      </c>
      <c r="N453" s="137" t="n">
        <f aca="false">K453/L453*M453</f>
        <v>0.0156510151524226</v>
      </c>
      <c r="O453" s="137"/>
      <c r="P453" s="137"/>
      <c r="R453" s="144" t="s">
        <v>335</v>
      </c>
      <c r="S453" s="136" t="n">
        <v>1348.236</v>
      </c>
      <c r="T453" s="136" t="n">
        <v>2773.38</v>
      </c>
      <c r="U453" s="134" t="n">
        <v>1.5</v>
      </c>
      <c r="V453" s="137" t="n">
        <f aca="false">S453/T453*U453</f>
        <v>0.729201912467819</v>
      </c>
      <c r="W453" s="137"/>
      <c r="Z453" s="144" t="s">
        <v>335</v>
      </c>
      <c r="AA453" s="136" t="n">
        <v>467.347</v>
      </c>
      <c r="AB453" s="136" t="n">
        <v>683.821</v>
      </c>
      <c r="AC453" s="134" t="n">
        <v>0.5</v>
      </c>
      <c r="AD453" s="137" t="n">
        <f aca="false">AA453/AB453*AC453</f>
        <v>0.341717350008262</v>
      </c>
    </row>
    <row r="454" customFormat="false" ht="15" hidden="false" customHeight="false" outlineLevel="0" collapsed="false">
      <c r="A454" s="131" t="n">
        <v>2</v>
      </c>
      <c r="B454" s="144" t="s">
        <v>338</v>
      </c>
      <c r="C454" s="136" t="n">
        <v>137.94</v>
      </c>
      <c r="D454" s="136" t="n">
        <v>180.378</v>
      </c>
      <c r="E454" s="131" t="n">
        <v>0.125</v>
      </c>
      <c r="F454" s="137" t="n">
        <f aca="false">C454/D454*E454</f>
        <v>0.0955909257226491</v>
      </c>
      <c r="J454" s="144" t="s">
        <v>338</v>
      </c>
      <c r="K454" s="136" t="n">
        <v>49.103</v>
      </c>
      <c r="L454" s="136" t="n">
        <v>133.998</v>
      </c>
      <c r="M454" s="134" t="n">
        <v>0.05</v>
      </c>
      <c r="N454" s="137" t="n">
        <f aca="false">K454/L454*M454</f>
        <v>0.0183222883923641</v>
      </c>
      <c r="O454" s="137"/>
      <c r="P454" s="137"/>
      <c r="R454" s="144" t="s">
        <v>338</v>
      </c>
      <c r="S454" s="136" t="n">
        <v>1345.048</v>
      </c>
      <c r="T454" s="136" t="n">
        <v>2667.804</v>
      </c>
      <c r="U454" s="134" t="n">
        <v>1.5</v>
      </c>
      <c r="V454" s="137" t="n">
        <f aca="false">S454/T454*U454</f>
        <v>0.75626695214491</v>
      </c>
      <c r="W454" s="137"/>
      <c r="Z454" s="144" t="s">
        <v>338</v>
      </c>
      <c r="AA454" s="136" t="n">
        <v>508.697</v>
      </c>
      <c r="AB454" s="136" t="n">
        <v>731.337</v>
      </c>
      <c r="AC454" s="134" t="n">
        <v>0.5</v>
      </c>
      <c r="AD454" s="137" t="n">
        <f aca="false">AA454/AB454*AC454</f>
        <v>0.347785630974503</v>
      </c>
    </row>
    <row r="455" customFormat="false" ht="15" hidden="false" customHeight="false" outlineLevel="0" collapsed="false">
      <c r="A455" s="131" t="n">
        <v>2</v>
      </c>
      <c r="B455" s="144" t="s">
        <v>341</v>
      </c>
      <c r="C455" s="136" t="n">
        <v>142.073</v>
      </c>
      <c r="D455" s="136" t="n">
        <v>173.859</v>
      </c>
      <c r="E455" s="131" t="n">
        <v>0.125</v>
      </c>
      <c r="F455" s="137" t="n">
        <f aca="false">C455/D455*E455</f>
        <v>0.102146710840394</v>
      </c>
      <c r="J455" s="144" t="s">
        <v>341</v>
      </c>
      <c r="K455" s="136" t="n">
        <v>36.501</v>
      </c>
      <c r="L455" s="136" t="n">
        <v>131.756</v>
      </c>
      <c r="M455" s="134" t="n">
        <v>0.05</v>
      </c>
      <c r="N455" s="137" t="n">
        <f aca="false">K455/L455*M455</f>
        <v>0.0138517410971796</v>
      </c>
      <c r="O455" s="137"/>
      <c r="P455" s="137"/>
      <c r="R455" s="144" t="s">
        <v>341</v>
      </c>
      <c r="S455" s="136" t="n">
        <v>1213.021</v>
      </c>
      <c r="T455" s="136" t="n">
        <v>2702.229</v>
      </c>
      <c r="U455" s="134" t="n">
        <v>1.5</v>
      </c>
      <c r="V455" s="137" t="n">
        <f aca="false">S455/T455*U455</f>
        <v>0.673344672120683</v>
      </c>
      <c r="W455" s="137"/>
      <c r="Z455" s="144" t="s">
        <v>341</v>
      </c>
      <c r="AA455" s="136" t="n">
        <v>461.951</v>
      </c>
      <c r="AB455" s="136" t="n">
        <v>699.833</v>
      </c>
      <c r="AC455" s="134" t="n">
        <v>0.5</v>
      </c>
      <c r="AD455" s="137" t="n">
        <f aca="false">AA455/AB455*AC455</f>
        <v>0.330043739006306</v>
      </c>
    </row>
    <row r="456" customFormat="false" ht="15" hidden="false" customHeight="false" outlineLevel="0" collapsed="false">
      <c r="A456" s="131" t="n">
        <v>2</v>
      </c>
      <c r="B456" s="144" t="s">
        <v>344</v>
      </c>
      <c r="C456" s="136" t="n">
        <v>123.187</v>
      </c>
      <c r="D456" s="136" t="n">
        <v>179.339</v>
      </c>
      <c r="E456" s="131" t="n">
        <v>0.125</v>
      </c>
      <c r="F456" s="137" t="n">
        <f aca="false">C456/D456*E456</f>
        <v>0.0858618315034655</v>
      </c>
      <c r="J456" s="144" t="s">
        <v>344</v>
      </c>
      <c r="K456" s="136" t="n">
        <v>48.09</v>
      </c>
      <c r="L456" s="136" t="n">
        <v>130.247</v>
      </c>
      <c r="M456" s="134" t="n">
        <v>0.05</v>
      </c>
      <c r="N456" s="137" t="n">
        <f aca="false">K456/L456*M456</f>
        <v>0.018461077798337</v>
      </c>
      <c r="O456" s="137"/>
      <c r="P456" s="137"/>
      <c r="R456" s="144" t="s">
        <v>344</v>
      </c>
      <c r="S456" s="136" t="n">
        <v>1255.775</v>
      </c>
      <c r="T456" s="136" t="n">
        <v>2781.754</v>
      </c>
      <c r="U456" s="134" t="n">
        <v>1.5</v>
      </c>
      <c r="V456" s="137" t="n">
        <f aca="false">S456/T456*U456</f>
        <v>0.677149201546938</v>
      </c>
      <c r="W456" s="137"/>
      <c r="Z456" s="144" t="s">
        <v>344</v>
      </c>
      <c r="AA456" s="136" t="n">
        <v>499.624</v>
      </c>
      <c r="AB456" s="136" t="n">
        <v>774.626</v>
      </c>
      <c r="AC456" s="134" t="n">
        <v>0.5</v>
      </c>
      <c r="AD456" s="137" t="n">
        <f aca="false">AA456/AB456*AC456</f>
        <v>0.32249369373091</v>
      </c>
    </row>
    <row r="457" customFormat="false" ht="15" hidden="false" customHeight="false" outlineLevel="0" collapsed="false">
      <c r="A457" s="131" t="n">
        <v>2</v>
      </c>
      <c r="B457" s="144" t="s">
        <v>347</v>
      </c>
      <c r="C457" s="136" t="n">
        <v>121.554</v>
      </c>
      <c r="D457" s="136" t="n">
        <v>172.943</v>
      </c>
      <c r="E457" s="131" t="n">
        <v>0.125</v>
      </c>
      <c r="F457" s="137" t="n">
        <f aca="false">C457/D457*E457</f>
        <v>0.0878569817801241</v>
      </c>
      <c r="J457" s="144" t="s">
        <v>347</v>
      </c>
      <c r="K457" s="136" t="n">
        <v>52.197</v>
      </c>
      <c r="L457" s="136" t="n">
        <v>130.468</v>
      </c>
      <c r="M457" s="134" t="n">
        <v>0.05</v>
      </c>
      <c r="N457" s="137" t="n">
        <f aca="false">K457/L457*M457</f>
        <v>0.0200037557102125</v>
      </c>
      <c r="O457" s="137"/>
      <c r="P457" s="137"/>
      <c r="R457" s="144" t="s">
        <v>347</v>
      </c>
      <c r="S457" s="136" t="n">
        <v>1277.253</v>
      </c>
      <c r="T457" s="136" t="n">
        <v>2818.256</v>
      </c>
      <c r="U457" s="134" t="n">
        <v>1.5</v>
      </c>
      <c r="V457" s="137" t="n">
        <f aca="false">S457/T457*U457</f>
        <v>0.679810315315571</v>
      </c>
      <c r="W457" s="137"/>
      <c r="Z457" s="144" t="s">
        <v>347</v>
      </c>
      <c r="AA457" s="136" t="n">
        <v>466.827</v>
      </c>
      <c r="AB457" s="136" t="n">
        <v>740.764</v>
      </c>
      <c r="AC457" s="134" t="n">
        <v>0.5</v>
      </c>
      <c r="AD457" s="137" t="n">
        <f aca="false">AA457/AB457*AC457</f>
        <v>0.315098330912409</v>
      </c>
    </row>
    <row r="458" customFormat="false" ht="15" hidden="false" customHeight="false" outlineLevel="0" collapsed="false">
      <c r="A458" s="131" t="n">
        <v>2</v>
      </c>
      <c r="B458" s="144" t="s">
        <v>350</v>
      </c>
      <c r="C458" s="136" t="n">
        <v>121.68</v>
      </c>
      <c r="D458" s="136" t="n">
        <v>175.895</v>
      </c>
      <c r="E458" s="131" t="n">
        <v>0.125</v>
      </c>
      <c r="F458" s="137" t="n">
        <f aca="false">C458/D458*E458</f>
        <v>0.086472042980187</v>
      </c>
      <c r="J458" s="144" t="s">
        <v>350</v>
      </c>
      <c r="K458" s="136" t="n">
        <v>48.977</v>
      </c>
      <c r="L458" s="136" t="n">
        <v>138.333</v>
      </c>
      <c r="M458" s="134" t="n">
        <v>0.05</v>
      </c>
      <c r="N458" s="137" t="n">
        <f aca="false">K458/L458*M458</f>
        <v>0.0177025727772838</v>
      </c>
      <c r="O458" s="137"/>
      <c r="P458" s="137"/>
      <c r="R458" s="144" t="s">
        <v>350</v>
      </c>
      <c r="S458" s="136" t="n">
        <v>1292.867</v>
      </c>
      <c r="T458" s="136" t="n">
        <v>2946.607</v>
      </c>
      <c r="U458" s="134" t="n">
        <v>1.5</v>
      </c>
      <c r="V458" s="137" t="n">
        <f aca="false">S458/T458*U458</f>
        <v>0.658146980578</v>
      </c>
      <c r="W458" s="137"/>
      <c r="Z458" s="144" t="s">
        <v>350</v>
      </c>
      <c r="AA458" s="136" t="n">
        <v>459.015</v>
      </c>
      <c r="AB458" s="136" t="n">
        <v>739.279</v>
      </c>
      <c r="AC458" s="134" t="n">
        <v>0.5</v>
      </c>
      <c r="AD458" s="137" t="n">
        <f aca="false">AA458/AB458*AC458</f>
        <v>0.310447747061664</v>
      </c>
    </row>
    <row r="459" customFormat="false" ht="15" hidden="false" customHeight="false" outlineLevel="0" collapsed="false">
      <c r="A459" s="131" t="n">
        <v>3</v>
      </c>
      <c r="B459" s="144" t="s">
        <v>336</v>
      </c>
      <c r="C459" s="136" t="n">
        <v>140.43</v>
      </c>
      <c r="D459" s="136" t="n">
        <v>177.908</v>
      </c>
      <c r="E459" s="131" t="n">
        <v>0.125</v>
      </c>
      <c r="F459" s="137" t="n">
        <f aca="false">C459/D459*E459</f>
        <v>0.0986675697551544</v>
      </c>
      <c r="J459" s="144" t="s">
        <v>336</v>
      </c>
      <c r="K459" s="136" t="n">
        <v>58.615</v>
      </c>
      <c r="L459" s="136" t="n">
        <v>130.828</v>
      </c>
      <c r="M459" s="134" t="n">
        <v>0.05</v>
      </c>
      <c r="N459" s="137" t="n">
        <f aca="false">K459/L459*M459</f>
        <v>0.0224015501268842</v>
      </c>
      <c r="O459" s="137"/>
      <c r="P459" s="137"/>
      <c r="R459" s="144" t="s">
        <v>336</v>
      </c>
      <c r="S459" s="136" t="n">
        <v>1281.111</v>
      </c>
      <c r="T459" s="136" t="n">
        <v>2617.101</v>
      </c>
      <c r="U459" s="134" t="n">
        <v>1.5</v>
      </c>
      <c r="V459" s="137" t="n">
        <f aca="false">S459/T459*U459</f>
        <v>0.734272960806633</v>
      </c>
      <c r="W459" s="137"/>
      <c r="Z459" s="144" t="s">
        <v>336</v>
      </c>
      <c r="AA459" s="136" t="n">
        <v>565.006</v>
      </c>
      <c r="AB459" s="136" t="n">
        <v>797.545</v>
      </c>
      <c r="AC459" s="134" t="n">
        <v>0.5</v>
      </c>
      <c r="AD459" s="137" t="n">
        <f aca="false">AA459/AB459*AC459</f>
        <v>0.354215749581528</v>
      </c>
    </row>
    <row r="460" customFormat="false" ht="15" hidden="false" customHeight="false" outlineLevel="0" collapsed="false">
      <c r="A460" s="131" t="n">
        <v>3</v>
      </c>
      <c r="B460" s="144" t="s">
        <v>339</v>
      </c>
      <c r="C460" s="136" t="n">
        <v>147.635</v>
      </c>
      <c r="D460" s="136" t="n">
        <v>179.678</v>
      </c>
      <c r="E460" s="131" t="n">
        <v>0.125</v>
      </c>
      <c r="F460" s="137" t="n">
        <f aca="false">C460/D460*E460</f>
        <v>0.102708038825009</v>
      </c>
      <c r="J460" s="144" t="s">
        <v>339</v>
      </c>
      <c r="K460" s="136" t="n">
        <v>68.218</v>
      </c>
      <c r="L460" s="136" t="n">
        <v>142.844</v>
      </c>
      <c r="M460" s="134" t="n">
        <v>0.05</v>
      </c>
      <c r="N460" s="137" t="n">
        <f aca="false">K460/L460*M460</f>
        <v>0.0238784968217076</v>
      </c>
      <c r="O460" s="137"/>
      <c r="P460" s="137"/>
      <c r="R460" s="144" t="s">
        <v>339</v>
      </c>
      <c r="S460" s="136" t="n">
        <v>1342.446</v>
      </c>
      <c r="T460" s="136" t="n">
        <v>2739.662</v>
      </c>
      <c r="U460" s="134" t="n">
        <v>1.5</v>
      </c>
      <c r="V460" s="137" t="n">
        <f aca="false">S460/T460*U460</f>
        <v>0.735006362098682</v>
      </c>
      <c r="W460" s="137"/>
      <c r="Z460" s="144" t="s">
        <v>339</v>
      </c>
      <c r="AA460" s="136" t="n">
        <v>507.77</v>
      </c>
      <c r="AB460" s="136" t="n">
        <v>694.25</v>
      </c>
      <c r="AC460" s="134" t="n">
        <v>0.5</v>
      </c>
      <c r="AD460" s="137" t="n">
        <f aca="false">AA460/AB460*AC460</f>
        <v>0.365696795102629</v>
      </c>
    </row>
    <row r="461" customFormat="false" ht="15" hidden="false" customHeight="false" outlineLevel="0" collapsed="false">
      <c r="A461" s="131" t="n">
        <v>3</v>
      </c>
      <c r="B461" s="144" t="s">
        <v>342</v>
      </c>
      <c r="C461" s="136" t="n">
        <v>135.689</v>
      </c>
      <c r="D461" s="136" t="n">
        <v>174.345</v>
      </c>
      <c r="E461" s="131" t="n">
        <v>0.125</v>
      </c>
      <c r="F461" s="137" t="n">
        <f aca="false">C461/D461*E461</f>
        <v>0.097284837534773</v>
      </c>
      <c r="J461" s="144" t="s">
        <v>342</v>
      </c>
      <c r="K461" s="136" t="n">
        <v>67.153</v>
      </c>
      <c r="L461" s="136" t="n">
        <v>130.463</v>
      </c>
      <c r="M461" s="134" t="n">
        <v>0.05</v>
      </c>
      <c r="N461" s="137" t="n">
        <f aca="false">K461/L461*M461</f>
        <v>0.0257364156887393</v>
      </c>
      <c r="O461" s="137"/>
      <c r="P461" s="137"/>
      <c r="R461" s="144" t="s">
        <v>342</v>
      </c>
      <c r="S461" s="136" t="n">
        <v>1312.469</v>
      </c>
      <c r="T461" s="136" t="n">
        <v>2827.476</v>
      </c>
      <c r="U461" s="134" t="n">
        <v>1.5</v>
      </c>
      <c r="V461" s="137" t="n">
        <f aca="false">S461/T461*U461</f>
        <v>0.696275936559674</v>
      </c>
      <c r="W461" s="137"/>
      <c r="Z461" s="144" t="s">
        <v>342</v>
      </c>
      <c r="AA461" s="136" t="n">
        <v>498.751</v>
      </c>
      <c r="AB461" s="136" t="n">
        <v>741.723</v>
      </c>
      <c r="AC461" s="134" t="n">
        <v>0.5</v>
      </c>
      <c r="AD461" s="137" t="n">
        <f aca="false">AA461/AB461*AC461</f>
        <v>0.336211092281081</v>
      </c>
    </row>
    <row r="462" customFormat="false" ht="15" hidden="false" customHeight="false" outlineLevel="0" collapsed="false">
      <c r="A462" s="131" t="n">
        <v>3</v>
      </c>
      <c r="B462" s="144" t="s">
        <v>345</v>
      </c>
      <c r="C462" s="136" t="n">
        <v>126.927</v>
      </c>
      <c r="D462" s="136" t="n">
        <v>176.48</v>
      </c>
      <c r="E462" s="131" t="n">
        <v>0.125</v>
      </c>
      <c r="F462" s="137" t="n">
        <f aca="false">C462/D462*E462</f>
        <v>0.0899018302357208</v>
      </c>
      <c r="J462" s="144" t="s">
        <v>345</v>
      </c>
      <c r="K462" s="136" t="n">
        <v>47.791</v>
      </c>
      <c r="L462" s="136" t="n">
        <v>136.412</v>
      </c>
      <c r="M462" s="134" t="n">
        <v>0.05</v>
      </c>
      <c r="N462" s="137" t="n">
        <f aca="false">K462/L462*M462</f>
        <v>0.0175171539160778</v>
      </c>
      <c r="O462" s="137"/>
      <c r="P462" s="137"/>
      <c r="R462" s="144" t="s">
        <v>345</v>
      </c>
      <c r="S462" s="136" t="n">
        <v>1233.841</v>
      </c>
      <c r="T462" s="136" t="n">
        <v>2631.53</v>
      </c>
      <c r="U462" s="134" t="n">
        <v>1.5</v>
      </c>
      <c r="V462" s="137" t="n">
        <f aca="false">S462/T462*U462</f>
        <v>0.703302451425596</v>
      </c>
      <c r="W462" s="137"/>
      <c r="Z462" s="144" t="s">
        <v>345</v>
      </c>
      <c r="AA462" s="136" t="n">
        <v>485.419</v>
      </c>
      <c r="AB462" s="136" t="n">
        <v>728.38</v>
      </c>
      <c r="AC462" s="134" t="n">
        <v>0.5</v>
      </c>
      <c r="AD462" s="137" t="n">
        <f aca="false">AA462/AB462*AC462</f>
        <v>0.333218237733051</v>
      </c>
    </row>
    <row r="463" customFormat="false" ht="15" hidden="false" customHeight="false" outlineLevel="0" collapsed="false">
      <c r="A463" s="131" t="n">
        <v>3</v>
      </c>
      <c r="B463" s="144" t="s">
        <v>348</v>
      </c>
      <c r="C463" s="136" t="n">
        <v>131.897</v>
      </c>
      <c r="D463" s="136" t="n">
        <v>182.964</v>
      </c>
      <c r="E463" s="131" t="n">
        <v>0.125</v>
      </c>
      <c r="F463" s="137" t="n">
        <f aca="false">C463/D463*E463</f>
        <v>0.0901113060492775</v>
      </c>
      <c r="J463" s="144" t="s">
        <v>348</v>
      </c>
      <c r="K463" s="136" t="n">
        <v>56.892</v>
      </c>
      <c r="L463" s="136" t="n">
        <v>130.517</v>
      </c>
      <c r="M463" s="134" t="n">
        <v>0.05</v>
      </c>
      <c r="N463" s="137" t="n">
        <f aca="false">K463/L463*M463</f>
        <v>0.0217948619720036</v>
      </c>
      <c r="O463" s="137"/>
      <c r="P463" s="137"/>
      <c r="R463" s="144" t="s">
        <v>348</v>
      </c>
      <c r="S463" s="136" t="n">
        <v>1266.175</v>
      </c>
      <c r="T463" s="136" t="n">
        <v>2870.507</v>
      </c>
      <c r="U463" s="134" t="n">
        <v>1.5</v>
      </c>
      <c r="V463" s="137" t="n">
        <f aca="false">S463/T463*U463</f>
        <v>0.661647053987327</v>
      </c>
      <c r="W463" s="137"/>
      <c r="Z463" s="144" t="s">
        <v>348</v>
      </c>
      <c r="AA463" s="136" t="n">
        <v>481.277</v>
      </c>
      <c r="AB463" s="136" t="n">
        <v>715.777</v>
      </c>
      <c r="AC463" s="134" t="n">
        <v>0.5</v>
      </c>
      <c r="AD463" s="137" t="n">
        <f aca="false">AA463/AB463*AC463</f>
        <v>0.336191998345853</v>
      </c>
    </row>
    <row r="464" customFormat="false" ht="15" hidden="false" customHeight="false" outlineLevel="0" collapsed="false">
      <c r="A464" s="131" t="n">
        <v>3</v>
      </c>
      <c r="B464" s="144" t="s">
        <v>351</v>
      </c>
      <c r="C464" s="136" t="n">
        <v>134.303</v>
      </c>
      <c r="D464" s="136" t="n">
        <v>172.911</v>
      </c>
      <c r="E464" s="131" t="n">
        <v>0.125</v>
      </c>
      <c r="F464" s="137" t="n">
        <f aca="false">C464/D464*E464</f>
        <v>0.0970896877584422</v>
      </c>
      <c r="J464" s="144" t="s">
        <v>351</v>
      </c>
      <c r="K464" s="136" t="n">
        <v>50.561</v>
      </c>
      <c r="L464" s="136" t="n">
        <v>131.499</v>
      </c>
      <c r="M464" s="134" t="n">
        <v>0.05</v>
      </c>
      <c r="N464" s="137" t="n">
        <f aca="false">K464/L464*M464</f>
        <v>0.0192248610255591</v>
      </c>
      <c r="O464" s="137"/>
      <c r="P464" s="137"/>
      <c r="R464" s="144" t="s">
        <v>351</v>
      </c>
      <c r="S464" s="136" t="n">
        <v>1261.649</v>
      </c>
      <c r="T464" s="136" t="n">
        <v>2844.605</v>
      </c>
      <c r="U464" s="134" t="n">
        <v>1.5</v>
      </c>
      <c r="V464" s="137" t="n">
        <f aca="false">S464/T464*U464</f>
        <v>0.665285162614844</v>
      </c>
      <c r="W464" s="137"/>
      <c r="Z464" s="144" t="s">
        <v>351</v>
      </c>
      <c r="AA464" s="136" t="n">
        <v>479.024</v>
      </c>
      <c r="AB464" s="136" t="n">
        <v>785.308</v>
      </c>
      <c r="AC464" s="134" t="n">
        <v>0.5</v>
      </c>
      <c r="AD464" s="137" t="n">
        <f aca="false">AA464/AB464*AC464</f>
        <v>0.304991162703041</v>
      </c>
    </row>
    <row r="465" customFormat="false" ht="15" hidden="false" customHeight="false" outlineLevel="0" collapsed="false">
      <c r="B465" s="135" t="s">
        <v>571</v>
      </c>
      <c r="C465" s="137" t="n">
        <f aca="false">AVERAGE(C447:C464)</f>
        <v>132.131388888889</v>
      </c>
      <c r="D465" s="137" t="n">
        <f aca="false">AVERAGE(D447:D464)</f>
        <v>176.282555555556</v>
      </c>
      <c r="F465" s="137" t="n">
        <f aca="false">AVERAGE(F447:F464)</f>
        <v>0.0937343184826893</v>
      </c>
      <c r="J465" s="135" t="s">
        <v>571</v>
      </c>
      <c r="K465" s="137" t="n">
        <f aca="false">AVERAGE(K447:K464)</f>
        <v>50.2211111111111</v>
      </c>
      <c r="L465" s="137" t="n">
        <f aca="false">AVERAGE(L447:L464)</f>
        <v>134.134666666667</v>
      </c>
      <c r="N465" s="137" t="n">
        <f aca="false">AVERAGE(N447:N464)</f>
        <v>0.0187230760868752</v>
      </c>
      <c r="O465" s="137"/>
      <c r="P465" s="137"/>
      <c r="R465" s="135" t="s">
        <v>571</v>
      </c>
      <c r="S465" s="137" t="n">
        <f aca="false">AVERAGE(S447:S464)</f>
        <v>1285.7315</v>
      </c>
      <c r="T465" s="137" t="n">
        <f aca="false">AVERAGE(T447:T464)</f>
        <v>2767.98133333333</v>
      </c>
      <c r="V465" s="137" t="n">
        <f aca="false">AVERAGE(V447:V464)</f>
        <v>0.697516437331519</v>
      </c>
      <c r="W465" s="137"/>
      <c r="Z465" s="135" t="s">
        <v>571</v>
      </c>
      <c r="AA465" s="137" t="n">
        <f aca="false">AVERAGE(AA447:AA464)</f>
        <v>492.9215</v>
      </c>
      <c r="AB465" s="137" t="n">
        <f aca="false">AVERAGE(AB447:AB464)</f>
        <v>745.4315</v>
      </c>
      <c r="AD465" s="137" t="n">
        <f aca="false">AVERAGE(AD447:AD464)</f>
        <v>0.331114109914861</v>
      </c>
    </row>
    <row r="466" customFormat="false" ht="15" hidden="false" customHeight="false" outlineLevel="0" collapsed="false">
      <c r="B466" s="135" t="s">
        <v>572</v>
      </c>
      <c r="C466" s="137" t="n">
        <f aca="false">_xlfn.STDEV.P(C447:C464)</f>
        <v>7.794108466862</v>
      </c>
      <c r="D466" s="137" t="n">
        <f aca="false">_xlfn.STDEV.P(D447:D464)</f>
        <v>5.00128657027616</v>
      </c>
      <c r="F466" s="137" t="n">
        <f aca="false">_xlfn.STDEV.P(F447:F464)</f>
        <v>0.00560458907936683</v>
      </c>
      <c r="J466" s="135" t="s">
        <v>572</v>
      </c>
      <c r="K466" s="137" t="n">
        <f aca="false">_xlfn.STDEV.P(K447:K464)</f>
        <v>8.32509492030559</v>
      </c>
      <c r="L466" s="137" t="n">
        <f aca="false">_xlfn.STDEV.P(L447:L464)</f>
        <v>3.35945051723906</v>
      </c>
      <c r="N466" s="137" t="n">
        <f aca="false">_xlfn.STDEV.P(N447:N464)</f>
        <v>0.00308331793365484</v>
      </c>
      <c r="O466" s="137"/>
      <c r="P466" s="137"/>
      <c r="R466" s="135" t="s">
        <v>572</v>
      </c>
      <c r="S466" s="137" t="n">
        <f aca="false">_xlfn.STDEV.P(S447:S464)</f>
        <v>42.156877348845</v>
      </c>
      <c r="T466" s="137" t="n">
        <f aca="false">_xlfn.STDEV.P(T447:T464)</f>
        <v>96.9550330032777</v>
      </c>
      <c r="V466" s="137" t="n">
        <f aca="false">_xlfn.STDEV.P(V447:V464)</f>
        <v>0.0315192346488985</v>
      </c>
      <c r="W466" s="137"/>
      <c r="Z466" s="135" t="s">
        <v>572</v>
      </c>
      <c r="AA466" s="137" t="n">
        <f aca="false">_xlfn.STDEV.P(AA447:AA464)</f>
        <v>24.6352963882899</v>
      </c>
      <c r="AB466" s="137" t="n">
        <f aca="false">_xlfn.STDEV.P(AB447:AB464)</f>
        <v>35.1445920057411</v>
      </c>
      <c r="AD466" s="137" t="n">
        <f aca="false">_xlfn.STDEV.P(AD447:AD464)</f>
        <v>0.0185367447610322</v>
      </c>
    </row>
    <row r="467" customFormat="false" ht="15" hidden="false" customHeight="false" outlineLevel="0" collapsed="false">
      <c r="B467" s="135" t="s">
        <v>573</v>
      </c>
      <c r="C467" s="134" t="n">
        <f aca="false">100*_xlfn.STDEV.P(C447:C464)/AVERAGE(C447:C464)</f>
        <v>5.8987561792877</v>
      </c>
      <c r="D467" s="134" t="n">
        <f aca="false">100*_xlfn.STDEV.P(D447:D464)/AVERAGE(D447:D464)</f>
        <v>2.83708535680946</v>
      </c>
      <c r="F467" s="134" t="n">
        <f aca="false">100*_xlfn.STDEV.P(F447:F464)/AVERAGE(F447:F464)</f>
        <v>5.9792284939927</v>
      </c>
      <c r="J467" s="135" t="s">
        <v>573</v>
      </c>
      <c r="K467" s="134" t="n">
        <f aca="false">100*_xlfn.STDEV.P(K447:K464)/AVERAGE(K447:K464)</f>
        <v>16.5768831794399</v>
      </c>
      <c r="L467" s="134" t="n">
        <f aca="false">100*_xlfn.STDEV.P(L447:L464)/AVERAGE(L447:L464)</f>
        <v>2.5045356288002</v>
      </c>
      <c r="N467" s="134" t="n">
        <f aca="false">100*_xlfn.STDEV.P(N447:N464)/AVERAGE(N447:N464)</f>
        <v>16.4680094197567</v>
      </c>
      <c r="O467" s="134"/>
      <c r="P467" s="134"/>
      <c r="R467" s="135" t="s">
        <v>573</v>
      </c>
      <c r="S467" s="134" t="n">
        <f aca="false">100*_xlfn.STDEV.P(S447:S464)/AVERAGE(S447:S464)</f>
        <v>3.27882433842874</v>
      </c>
      <c r="T467" s="134" t="n">
        <f aca="false">100*_xlfn.STDEV.P(T447:T464)/AVERAGE(T447:T464)</f>
        <v>3.5027343514098</v>
      </c>
      <c r="V467" s="134" t="n">
        <f aca="false">100*_xlfn.STDEV.P(V447:V464)/AVERAGE(V447:V464)</f>
        <v>4.51878019813859</v>
      </c>
      <c r="W467" s="134"/>
      <c r="Z467" s="135" t="s">
        <v>573</v>
      </c>
      <c r="AA467" s="134" t="n">
        <f aca="false">100*_xlfn.STDEV.P(AA447:AA464)/AVERAGE(AA447:AA464)</f>
        <v>4.99781332084113</v>
      </c>
      <c r="AB467" s="134" t="n">
        <f aca="false">100*_xlfn.STDEV.P(AB447:AB464)/AVERAGE(AB447:AB464)</f>
        <v>4.71466419191315</v>
      </c>
      <c r="AD467" s="134" t="n">
        <f aca="false">100*_xlfn.STDEV.P(AD447:AD464)/AVERAGE(AD447:AD464)</f>
        <v>5.59829503061605</v>
      </c>
    </row>
    <row r="468" customFormat="false" ht="15" hidden="false" customHeight="false" outlineLevel="0" collapsed="false">
      <c r="B468" s="135"/>
      <c r="C468" s="134"/>
      <c r="D468" s="134"/>
      <c r="F468" s="134"/>
      <c r="J468" s="135"/>
      <c r="K468" s="134"/>
      <c r="L468" s="134"/>
      <c r="N468" s="134"/>
      <c r="O468" s="134"/>
      <c r="P468" s="134"/>
      <c r="R468" s="135"/>
      <c r="S468" s="134"/>
      <c r="T468" s="134"/>
      <c r="V468" s="134"/>
      <c r="W468" s="134"/>
      <c r="Z468" s="135"/>
      <c r="AA468" s="134"/>
      <c r="AB468" s="134"/>
      <c r="AD468" s="134"/>
    </row>
    <row r="469" customFormat="false" ht="15" hidden="false" customHeight="false" outlineLevel="0" collapsed="false">
      <c r="B469" s="135"/>
      <c r="C469" s="134"/>
      <c r="D469" s="134"/>
      <c r="F469" s="134"/>
      <c r="J469" s="135"/>
      <c r="K469" s="134"/>
      <c r="L469" s="134"/>
      <c r="N469" s="134"/>
      <c r="O469" s="134"/>
      <c r="P469" s="134"/>
      <c r="R469" s="135"/>
      <c r="S469" s="134"/>
      <c r="T469" s="134"/>
      <c r="V469" s="134"/>
      <c r="W469" s="134"/>
      <c r="Z469" s="135"/>
      <c r="AA469" s="134"/>
      <c r="AB469" s="134"/>
      <c r="AD469" s="134"/>
    </row>
    <row r="470" customFormat="false" ht="15" hidden="false" customHeight="false" outlineLevel="0" collapsed="false">
      <c r="B470" s="144"/>
      <c r="C470" s="134" t="s">
        <v>58</v>
      </c>
      <c r="D470" s="134" t="s">
        <v>563</v>
      </c>
      <c r="E470" s="134" t="s">
        <v>563</v>
      </c>
      <c r="F470" s="134" t="s">
        <v>58</v>
      </c>
      <c r="J470" s="135"/>
      <c r="K470" s="134" t="s">
        <v>60</v>
      </c>
      <c r="L470" s="134" t="s">
        <v>566</v>
      </c>
      <c r="M470" s="134" t="s">
        <v>566</v>
      </c>
      <c r="N470" s="134" t="s">
        <v>60</v>
      </c>
      <c r="O470" s="134"/>
      <c r="P470" s="134"/>
      <c r="S470" s="134" t="s">
        <v>61</v>
      </c>
      <c r="T470" s="134" t="s">
        <v>567</v>
      </c>
      <c r="U470" s="134" t="s">
        <v>567</v>
      </c>
      <c r="V470" s="134" t="s">
        <v>61</v>
      </c>
      <c r="W470" s="134"/>
      <c r="AA470" s="134" t="s">
        <v>63</v>
      </c>
      <c r="AB470" s="134" t="s">
        <v>568</v>
      </c>
      <c r="AC470" s="134" t="s">
        <v>568</v>
      </c>
      <c r="AD470" s="134" t="s">
        <v>63</v>
      </c>
    </row>
    <row r="471" customFormat="false" ht="15" hidden="false" customHeight="false" outlineLevel="0" collapsed="false">
      <c r="B471" s="144" t="s">
        <v>158</v>
      </c>
      <c r="C471" s="144" t="s">
        <v>569</v>
      </c>
      <c r="D471" s="134" t="s">
        <v>569</v>
      </c>
      <c r="E471" s="134" t="s">
        <v>570</v>
      </c>
      <c r="F471" s="134" t="s">
        <v>570</v>
      </c>
      <c r="J471" s="144"/>
      <c r="K471" s="134" t="s">
        <v>569</v>
      </c>
      <c r="L471" s="134" t="s">
        <v>569</v>
      </c>
      <c r="M471" s="134" t="s">
        <v>570</v>
      </c>
      <c r="N471" s="134" t="s">
        <v>570</v>
      </c>
      <c r="O471" s="137"/>
      <c r="P471" s="137"/>
      <c r="R471" s="144" t="s">
        <v>158</v>
      </c>
      <c r="S471" s="144" t="s">
        <v>569</v>
      </c>
      <c r="T471" s="144" t="s">
        <v>569</v>
      </c>
      <c r="U471" s="134" t="s">
        <v>570</v>
      </c>
      <c r="V471" s="134" t="s">
        <v>570</v>
      </c>
      <c r="W471" s="137"/>
      <c r="Z471" s="144" t="s">
        <v>158</v>
      </c>
      <c r="AA471" s="144" t="s">
        <v>569</v>
      </c>
      <c r="AB471" s="144" t="s">
        <v>569</v>
      </c>
      <c r="AC471" s="134" t="s">
        <v>570</v>
      </c>
      <c r="AD471" s="134" t="s">
        <v>570</v>
      </c>
    </row>
    <row r="472" customFormat="false" ht="15" hidden="false" customHeight="false" outlineLevel="0" collapsed="false">
      <c r="A472" s="131" t="n">
        <v>1</v>
      </c>
      <c r="B472" s="144" t="s">
        <v>357</v>
      </c>
      <c r="C472" s="136" t="n">
        <v>267.569</v>
      </c>
      <c r="D472" s="136" t="n">
        <v>182.532</v>
      </c>
      <c r="E472" s="131" t="n">
        <v>0.125</v>
      </c>
      <c r="F472" s="137" t="n">
        <f aca="false">C472/D472*E472</f>
        <v>0.183234309600508</v>
      </c>
      <c r="J472" s="144" t="s">
        <v>357</v>
      </c>
      <c r="K472" s="136" t="n">
        <v>87.122</v>
      </c>
      <c r="L472" s="136" t="n">
        <v>141.12</v>
      </c>
      <c r="M472" s="134" t="n">
        <v>0.05</v>
      </c>
      <c r="N472" s="137" t="n">
        <f aca="false">K472/L472*M472</f>
        <v>0.0308680555555556</v>
      </c>
      <c r="O472" s="137"/>
      <c r="P472" s="137"/>
      <c r="R472" s="144" t="s">
        <v>357</v>
      </c>
      <c r="S472" s="136" t="n">
        <v>2632.189</v>
      </c>
      <c r="T472" s="136" t="n">
        <v>2657.734</v>
      </c>
      <c r="U472" s="134" t="n">
        <v>1.5</v>
      </c>
      <c r="V472" s="137" t="n">
        <f aca="false">S472/T472*U472</f>
        <v>1.48558264295825</v>
      </c>
      <c r="W472" s="137"/>
      <c r="Z472" s="144" t="s">
        <v>357</v>
      </c>
      <c r="AA472" s="136" t="n">
        <v>1026.183</v>
      </c>
      <c r="AB472" s="136" t="n">
        <v>731.672</v>
      </c>
      <c r="AC472" s="134" t="n">
        <v>0.5</v>
      </c>
      <c r="AD472" s="137" t="n">
        <f aca="false">AA472/AB472*AC472</f>
        <v>0.701258897429449</v>
      </c>
    </row>
    <row r="473" customFormat="false" ht="15" hidden="false" customHeight="false" outlineLevel="0" collapsed="false">
      <c r="A473" s="131" t="n">
        <v>1</v>
      </c>
      <c r="B473" s="144" t="s">
        <v>360</v>
      </c>
      <c r="C473" s="136" t="n">
        <v>249.931</v>
      </c>
      <c r="D473" s="136" t="n">
        <v>163.943</v>
      </c>
      <c r="E473" s="131" t="n">
        <v>0.125</v>
      </c>
      <c r="F473" s="137" t="n">
        <f aca="false">C473/D473*E473</f>
        <v>0.190562421085377</v>
      </c>
      <c r="J473" s="144" t="s">
        <v>360</v>
      </c>
      <c r="K473" s="136" t="n">
        <v>93.341</v>
      </c>
      <c r="L473" s="136" t="n">
        <v>128.567</v>
      </c>
      <c r="M473" s="134" t="n">
        <v>0.05</v>
      </c>
      <c r="N473" s="137" t="n">
        <f aca="false">K473/L473*M473</f>
        <v>0.0363005281293022</v>
      </c>
      <c r="O473" s="137"/>
      <c r="P473" s="137"/>
      <c r="R473" s="144" t="s">
        <v>360</v>
      </c>
      <c r="S473" s="136" t="n">
        <v>2674.528</v>
      </c>
      <c r="T473" s="136" t="n">
        <v>2708.077</v>
      </c>
      <c r="U473" s="134" t="n">
        <v>1.5</v>
      </c>
      <c r="V473" s="137" t="n">
        <f aca="false">S473/T473*U473</f>
        <v>1.48141725659942</v>
      </c>
      <c r="W473" s="137"/>
      <c r="Z473" s="144" t="s">
        <v>360</v>
      </c>
      <c r="AA473" s="136" t="n">
        <v>1036.524</v>
      </c>
      <c r="AB473" s="136" t="n">
        <v>736.412</v>
      </c>
      <c r="AC473" s="134" t="n">
        <v>0.5</v>
      </c>
      <c r="AD473" s="137" t="n">
        <f aca="false">AA473/AB473*AC473</f>
        <v>0.703766369912495</v>
      </c>
    </row>
    <row r="474" customFormat="false" ht="15" hidden="false" customHeight="false" outlineLevel="0" collapsed="false">
      <c r="A474" s="131" t="n">
        <v>1</v>
      </c>
      <c r="B474" s="144" t="s">
        <v>363</v>
      </c>
      <c r="C474" s="136" t="n">
        <v>237.178</v>
      </c>
      <c r="D474" s="136" t="n">
        <v>173.189</v>
      </c>
      <c r="E474" s="131" t="n">
        <v>0.125</v>
      </c>
      <c r="F474" s="137" t="n">
        <f aca="false">C474/D474*E474</f>
        <v>0.171184370831866</v>
      </c>
      <c r="J474" s="144" t="s">
        <v>363</v>
      </c>
      <c r="K474" s="136" t="n">
        <v>87.937</v>
      </c>
      <c r="L474" s="136" t="n">
        <v>127.364</v>
      </c>
      <c r="M474" s="134" t="n">
        <v>0.05</v>
      </c>
      <c r="N474" s="137" t="n">
        <f aca="false">K474/L474*M474</f>
        <v>0.0345219214220659</v>
      </c>
      <c r="O474" s="137"/>
      <c r="P474" s="137"/>
      <c r="R474" s="144" t="s">
        <v>363</v>
      </c>
      <c r="S474" s="136" t="n">
        <v>2487.221</v>
      </c>
      <c r="T474" s="136" t="n">
        <v>2734.552</v>
      </c>
      <c r="U474" s="134" t="n">
        <v>1.5</v>
      </c>
      <c r="V474" s="137" t="n">
        <f aca="false">S474/T474*U474</f>
        <v>1.36433006210889</v>
      </c>
      <c r="W474" s="137"/>
      <c r="Z474" s="144" t="s">
        <v>363</v>
      </c>
      <c r="AA474" s="136" t="n">
        <v>1029.809</v>
      </c>
      <c r="AB474" s="136" t="n">
        <v>762.296</v>
      </c>
      <c r="AC474" s="134" t="n">
        <v>0.5</v>
      </c>
      <c r="AD474" s="137" t="n">
        <f aca="false">AA474/AB474*AC474</f>
        <v>0.675465304815977</v>
      </c>
    </row>
    <row r="475" customFormat="false" ht="15" hidden="false" customHeight="false" outlineLevel="0" collapsed="false">
      <c r="A475" s="131" t="n">
        <v>1</v>
      </c>
      <c r="B475" s="144" t="s">
        <v>366</v>
      </c>
      <c r="C475" s="136" t="n">
        <v>238.895</v>
      </c>
      <c r="D475" s="136" t="n">
        <v>182.898</v>
      </c>
      <c r="E475" s="131" t="n">
        <v>0.125</v>
      </c>
      <c r="F475" s="137" t="n">
        <f aca="false">C475/D475*E475</f>
        <v>0.163270648120811</v>
      </c>
      <c r="J475" s="144" t="s">
        <v>366</v>
      </c>
      <c r="K475" s="136" t="n">
        <v>89.676</v>
      </c>
      <c r="L475" s="136" t="n">
        <v>135.559</v>
      </c>
      <c r="M475" s="134" t="n">
        <v>0.05</v>
      </c>
      <c r="N475" s="137" t="n">
        <f aca="false">K475/L475*M475</f>
        <v>0.0330763726495474</v>
      </c>
      <c r="O475" s="137"/>
      <c r="P475" s="137"/>
      <c r="R475" s="144" t="s">
        <v>366</v>
      </c>
      <c r="S475" s="136" t="n">
        <v>2615.12</v>
      </c>
      <c r="T475" s="136" t="n">
        <v>2815.417</v>
      </c>
      <c r="U475" s="134" t="n">
        <v>1.5</v>
      </c>
      <c r="V475" s="137" t="n">
        <f aca="false">S475/T475*U475</f>
        <v>1.39328561275292</v>
      </c>
      <c r="W475" s="137"/>
      <c r="Z475" s="144" t="s">
        <v>366</v>
      </c>
      <c r="AA475" s="136" t="n">
        <v>997.994</v>
      </c>
      <c r="AB475" s="136" t="n">
        <v>728.98</v>
      </c>
      <c r="AC475" s="134" t="n">
        <v>0.5</v>
      </c>
      <c r="AD475" s="137" t="n">
        <f aca="false">AA475/AB475*AC475</f>
        <v>0.684513978435622</v>
      </c>
    </row>
    <row r="476" customFormat="false" ht="15" hidden="false" customHeight="false" outlineLevel="0" collapsed="false">
      <c r="A476" s="131" t="n">
        <v>1</v>
      </c>
      <c r="B476" s="144" t="s">
        <v>369</v>
      </c>
      <c r="C476" s="136" t="n">
        <v>253.805</v>
      </c>
      <c r="D476" s="136" t="n">
        <v>171.066</v>
      </c>
      <c r="E476" s="131" t="n">
        <v>0.125</v>
      </c>
      <c r="F476" s="137" t="n">
        <f aca="false">C476/D476*E476</f>
        <v>0.185458390328879</v>
      </c>
      <c r="J476" s="144" t="s">
        <v>369</v>
      </c>
      <c r="K476" s="136" t="n">
        <v>92.042</v>
      </c>
      <c r="L476" s="136" t="n">
        <v>128.816</v>
      </c>
      <c r="M476" s="134" t="n">
        <v>0.05</v>
      </c>
      <c r="N476" s="137" t="n">
        <f aca="false">K476/L476*M476</f>
        <v>0.0357261520308036</v>
      </c>
      <c r="O476" s="137"/>
      <c r="P476" s="137"/>
      <c r="R476" s="144" t="s">
        <v>369</v>
      </c>
      <c r="S476" s="136" t="n">
        <v>2807.877</v>
      </c>
      <c r="T476" s="136" t="n">
        <v>2822.007</v>
      </c>
      <c r="U476" s="134" t="n">
        <v>1.5</v>
      </c>
      <c r="V476" s="137" t="n">
        <f aca="false">S476/T476*U476</f>
        <v>1.49248938787182</v>
      </c>
      <c r="W476" s="137"/>
      <c r="Z476" s="144" t="s">
        <v>369</v>
      </c>
      <c r="AA476" s="136" t="n">
        <v>1073.462</v>
      </c>
      <c r="AB476" s="136" t="n">
        <v>698.215</v>
      </c>
      <c r="AC476" s="134" t="n">
        <v>0.5</v>
      </c>
      <c r="AD476" s="137" t="n">
        <f aca="false">AA476/AB476*AC476</f>
        <v>0.76871880437974</v>
      </c>
    </row>
    <row r="477" customFormat="false" ht="15" hidden="false" customHeight="false" outlineLevel="0" collapsed="false">
      <c r="A477" s="131" t="n">
        <v>1</v>
      </c>
      <c r="B477" s="144" t="s">
        <v>372</v>
      </c>
      <c r="C477" s="136" t="n">
        <v>238.713</v>
      </c>
      <c r="D477" s="136" t="n">
        <v>173.29</v>
      </c>
      <c r="E477" s="131" t="n">
        <v>0.125</v>
      </c>
      <c r="F477" s="137" t="n">
        <f aca="false">C477/D477*E477</f>
        <v>0.172191846038433</v>
      </c>
      <c r="J477" s="144" t="s">
        <v>372</v>
      </c>
      <c r="K477" s="136" t="n">
        <v>78.336</v>
      </c>
      <c r="L477" s="136" t="n">
        <v>127.834</v>
      </c>
      <c r="M477" s="134" t="n">
        <v>0.05</v>
      </c>
      <c r="N477" s="137" t="n">
        <f aca="false">K477/L477*M477</f>
        <v>0.030639735907505</v>
      </c>
      <c r="O477" s="137"/>
      <c r="P477" s="137"/>
      <c r="R477" s="144" t="s">
        <v>372</v>
      </c>
      <c r="S477" s="136" t="n">
        <v>2447.88</v>
      </c>
      <c r="T477" s="136" t="n">
        <v>2723.704</v>
      </c>
      <c r="U477" s="134" t="n">
        <v>1.5</v>
      </c>
      <c r="V477" s="137" t="n">
        <f aca="false">S477/T477*U477</f>
        <v>1.34809803121044</v>
      </c>
      <c r="W477" s="137"/>
      <c r="Z477" s="144" t="s">
        <v>372</v>
      </c>
      <c r="AA477" s="136" t="n">
        <v>1016.198</v>
      </c>
      <c r="AB477" s="136" t="n">
        <v>764.647</v>
      </c>
      <c r="AC477" s="134" t="n">
        <v>0.5</v>
      </c>
      <c r="AD477" s="137" t="n">
        <f aca="false">AA477/AB477*AC477</f>
        <v>0.664488319446751</v>
      </c>
    </row>
    <row r="478" customFormat="false" ht="15" hidden="false" customHeight="false" outlineLevel="0" collapsed="false">
      <c r="A478" s="131" t="n">
        <v>2</v>
      </c>
      <c r="B478" s="144" t="s">
        <v>358</v>
      </c>
      <c r="C478" s="136" t="n">
        <v>260.225</v>
      </c>
      <c r="D478" s="136" t="n">
        <v>178.163</v>
      </c>
      <c r="E478" s="131" t="n">
        <v>0.125</v>
      </c>
      <c r="F478" s="137" t="n">
        <f aca="false">C478/D478*E478</f>
        <v>0.182575085736096</v>
      </c>
      <c r="J478" s="144" t="s">
        <v>358</v>
      </c>
      <c r="K478" s="136" t="n">
        <v>96.581</v>
      </c>
      <c r="L478" s="136" t="n">
        <v>137.443</v>
      </c>
      <c r="M478" s="134" t="n">
        <v>0.05</v>
      </c>
      <c r="N478" s="137" t="n">
        <f aca="false">K478/L478*M478</f>
        <v>0.035134928661336</v>
      </c>
      <c r="O478" s="137"/>
      <c r="P478" s="137"/>
      <c r="R478" s="144" t="s">
        <v>358</v>
      </c>
      <c r="S478" s="136" t="n">
        <v>2565.266</v>
      </c>
      <c r="T478" s="136" t="n">
        <v>2665.258</v>
      </c>
      <c r="U478" s="134" t="n">
        <v>1.5</v>
      </c>
      <c r="V478" s="137" t="n">
        <f aca="false">S478/T478*U478</f>
        <v>1.44372477261113</v>
      </c>
      <c r="W478" s="137"/>
      <c r="Z478" s="144" t="s">
        <v>358</v>
      </c>
      <c r="AA478" s="136" t="n">
        <v>1172.792</v>
      </c>
      <c r="AB478" s="136" t="n">
        <v>834.456</v>
      </c>
      <c r="AC478" s="134" t="n">
        <v>0.5</v>
      </c>
      <c r="AD478" s="137" t="n">
        <f aca="false">AA478/AB478*AC478</f>
        <v>0.702728484186104</v>
      </c>
    </row>
    <row r="479" customFormat="false" ht="15" hidden="false" customHeight="false" outlineLevel="0" collapsed="false">
      <c r="A479" s="131" t="n">
        <v>2</v>
      </c>
      <c r="B479" s="144" t="s">
        <v>361</v>
      </c>
      <c r="C479" s="136" t="n">
        <v>255.182</v>
      </c>
      <c r="D479" s="136" t="n">
        <v>178.878</v>
      </c>
      <c r="E479" s="131" t="n">
        <v>0.125</v>
      </c>
      <c r="F479" s="137" t="n">
        <f aca="false">C479/D479*E479</f>
        <v>0.178321258064155</v>
      </c>
      <c r="J479" s="144" t="s">
        <v>361</v>
      </c>
      <c r="K479" s="136" t="n">
        <v>83.865</v>
      </c>
      <c r="L479" s="136" t="n">
        <v>133.153</v>
      </c>
      <c r="M479" s="134" t="n">
        <v>0.05</v>
      </c>
      <c r="N479" s="137" t="n">
        <f aca="false">K479/L479*M479</f>
        <v>0.0314919678865666</v>
      </c>
      <c r="O479" s="137"/>
      <c r="P479" s="137"/>
      <c r="R479" s="144" t="s">
        <v>361</v>
      </c>
      <c r="S479" s="136" t="n">
        <v>2728.258</v>
      </c>
      <c r="T479" s="136" t="n">
        <v>2861.342</v>
      </c>
      <c r="U479" s="134" t="n">
        <v>1.5</v>
      </c>
      <c r="V479" s="137" t="n">
        <f aca="false">S479/T479*U479</f>
        <v>1.43023343591923</v>
      </c>
      <c r="W479" s="137"/>
      <c r="Z479" s="144" t="s">
        <v>361</v>
      </c>
      <c r="AA479" s="136" t="n">
        <v>1049.892</v>
      </c>
      <c r="AB479" s="136" t="n">
        <v>728.604</v>
      </c>
      <c r="AC479" s="134" t="n">
        <v>0.5</v>
      </c>
      <c r="AD479" s="137" t="n">
        <f aca="false">AA479/AB479*AC479</f>
        <v>0.720481907867648</v>
      </c>
    </row>
    <row r="480" customFormat="false" ht="15" hidden="false" customHeight="false" outlineLevel="0" collapsed="false">
      <c r="A480" s="131" t="n">
        <v>2</v>
      </c>
      <c r="B480" s="144" t="s">
        <v>364</v>
      </c>
      <c r="C480" s="136" t="n">
        <v>236.12</v>
      </c>
      <c r="D480" s="136" t="n">
        <v>168.343</v>
      </c>
      <c r="E480" s="131" t="n">
        <v>0.125</v>
      </c>
      <c r="F480" s="137" t="n">
        <f aca="false">C480/D480*E480</f>
        <v>0.175326565405155</v>
      </c>
      <c r="J480" s="144" t="s">
        <v>364</v>
      </c>
      <c r="K480" s="136" t="n">
        <v>71.08</v>
      </c>
      <c r="L480" s="136" t="n">
        <v>129.503</v>
      </c>
      <c r="M480" s="134" t="n">
        <v>0.05</v>
      </c>
      <c r="N480" s="137" t="n">
        <f aca="false">K480/L480*M480</f>
        <v>0.0274433796900458</v>
      </c>
      <c r="O480" s="137"/>
      <c r="P480" s="137"/>
      <c r="R480" s="144" t="s">
        <v>364</v>
      </c>
      <c r="S480" s="136" t="n">
        <v>2586.796</v>
      </c>
      <c r="T480" s="136" t="n">
        <v>2787.154</v>
      </c>
      <c r="U480" s="134" t="n">
        <v>1.5</v>
      </c>
      <c r="V480" s="137" t="n">
        <f aca="false">S480/T480*U480</f>
        <v>1.39217065149611</v>
      </c>
      <c r="W480" s="137"/>
      <c r="Z480" s="144" t="s">
        <v>364</v>
      </c>
      <c r="AA480" s="136" t="n">
        <v>940.461</v>
      </c>
      <c r="AB480" s="136" t="n">
        <v>714.334</v>
      </c>
      <c r="AC480" s="134" t="n">
        <v>0.5</v>
      </c>
      <c r="AD480" s="137" t="n">
        <f aca="false">AA480/AB480*AC480</f>
        <v>0.658278200393653</v>
      </c>
    </row>
    <row r="481" customFormat="false" ht="15" hidden="false" customHeight="false" outlineLevel="0" collapsed="false">
      <c r="A481" s="131" t="n">
        <v>2</v>
      </c>
      <c r="B481" s="144" t="s">
        <v>367</v>
      </c>
      <c r="C481" s="136" t="n">
        <v>239.438</v>
      </c>
      <c r="D481" s="136" t="n">
        <v>175.582</v>
      </c>
      <c r="E481" s="131" t="n">
        <v>0.125</v>
      </c>
      <c r="F481" s="137" t="n">
        <f aca="false">C481/D481*E481</f>
        <v>0.170460240799171</v>
      </c>
      <c r="J481" s="144" t="s">
        <v>367</v>
      </c>
      <c r="K481" s="136" t="n">
        <v>86.682</v>
      </c>
      <c r="L481" s="136" t="n">
        <v>130.955</v>
      </c>
      <c r="M481" s="134" t="n">
        <v>0.05</v>
      </c>
      <c r="N481" s="137" t="n">
        <f aca="false">K481/L481*M481</f>
        <v>0.0330961017143293</v>
      </c>
      <c r="O481" s="137"/>
      <c r="P481" s="137"/>
      <c r="R481" s="144" t="s">
        <v>367</v>
      </c>
      <c r="S481" s="136" t="n">
        <v>2606</v>
      </c>
      <c r="T481" s="136" t="n">
        <v>2870.296</v>
      </c>
      <c r="U481" s="134" t="n">
        <v>1.5</v>
      </c>
      <c r="V481" s="137" t="n">
        <f aca="false">S481/T481*U481</f>
        <v>1.36188044717339</v>
      </c>
      <c r="W481" s="137"/>
      <c r="Z481" s="144" t="s">
        <v>367</v>
      </c>
      <c r="AA481" s="136" t="n">
        <v>1001.389</v>
      </c>
      <c r="AB481" s="136" t="n">
        <v>764.928</v>
      </c>
      <c r="AC481" s="134" t="n">
        <v>0.5</v>
      </c>
      <c r="AD481" s="137" t="n">
        <f aca="false">AA481/AB481*AC481</f>
        <v>0.65456422042336</v>
      </c>
    </row>
    <row r="482" customFormat="false" ht="15" hidden="false" customHeight="false" outlineLevel="0" collapsed="false">
      <c r="A482" s="131" t="n">
        <v>2</v>
      </c>
      <c r="B482" s="144" t="s">
        <v>370</v>
      </c>
      <c r="C482" s="136" t="n">
        <v>268.722</v>
      </c>
      <c r="D482" s="136" t="n">
        <v>176.587</v>
      </c>
      <c r="E482" s="131" t="n">
        <v>0.125</v>
      </c>
      <c r="F482" s="137" t="n">
        <f aca="false">C482/D482*E482</f>
        <v>0.190219268689088</v>
      </c>
      <c r="J482" s="144" t="s">
        <v>370</v>
      </c>
      <c r="K482" s="136" t="n">
        <v>100.271</v>
      </c>
      <c r="L482" s="136" t="n">
        <v>133.065</v>
      </c>
      <c r="M482" s="134" t="n">
        <v>0.05</v>
      </c>
      <c r="N482" s="137" t="n">
        <f aca="false">K482/L482*M482</f>
        <v>0.0376774508698756</v>
      </c>
      <c r="O482" s="137"/>
      <c r="P482" s="137"/>
      <c r="R482" s="144" t="s">
        <v>370</v>
      </c>
      <c r="S482" s="136" t="n">
        <v>2797.782</v>
      </c>
      <c r="T482" s="136" t="n">
        <v>2812.89</v>
      </c>
      <c r="U482" s="134" t="n">
        <v>1.5</v>
      </c>
      <c r="V482" s="137" t="n">
        <f aca="false">S482/T482*U482</f>
        <v>1.49194351716562</v>
      </c>
      <c r="W482" s="137"/>
      <c r="Z482" s="144" t="s">
        <v>370</v>
      </c>
      <c r="AA482" s="136" t="n">
        <v>1018.885</v>
      </c>
      <c r="AB482" s="136" t="n">
        <v>679.989</v>
      </c>
      <c r="AC482" s="134" t="n">
        <v>0.5</v>
      </c>
      <c r="AD482" s="137" t="n">
        <f aca="false">AA482/AB482*AC482</f>
        <v>0.749192266345485</v>
      </c>
    </row>
    <row r="483" customFormat="false" ht="15" hidden="false" customHeight="false" outlineLevel="0" collapsed="false">
      <c r="A483" s="131" t="n">
        <v>2</v>
      </c>
      <c r="B483" s="144" t="s">
        <v>373</v>
      </c>
      <c r="C483" s="136" t="n">
        <v>233.961</v>
      </c>
      <c r="D483" s="136" t="n">
        <v>169.477</v>
      </c>
      <c r="E483" s="131" t="n">
        <v>0.125</v>
      </c>
      <c r="F483" s="137" t="n">
        <f aca="false">C483/D483*E483</f>
        <v>0.172561025979926</v>
      </c>
      <c r="J483" s="144" t="s">
        <v>373</v>
      </c>
      <c r="K483" s="136" t="n">
        <v>76.275</v>
      </c>
      <c r="L483" s="136" t="n">
        <v>135.314</v>
      </c>
      <c r="M483" s="134" t="n">
        <v>0.05</v>
      </c>
      <c r="N483" s="137" t="n">
        <f aca="false">K483/L483*M483</f>
        <v>0.0281844450685073</v>
      </c>
      <c r="O483" s="137"/>
      <c r="P483" s="137"/>
      <c r="R483" s="144" t="s">
        <v>373</v>
      </c>
      <c r="S483" s="136" t="n">
        <v>2674.988</v>
      </c>
      <c r="T483" s="136" t="n">
        <v>2924.182</v>
      </c>
      <c r="U483" s="134" t="n">
        <v>1.5</v>
      </c>
      <c r="V483" s="137" t="n">
        <f aca="false">S483/T483*U483</f>
        <v>1.37217245711792</v>
      </c>
      <c r="W483" s="137"/>
      <c r="Z483" s="144" t="s">
        <v>373</v>
      </c>
      <c r="AA483" s="136" t="n">
        <v>978.934</v>
      </c>
      <c r="AB483" s="136" t="n">
        <v>738.393</v>
      </c>
      <c r="AC483" s="134" t="n">
        <v>0.5</v>
      </c>
      <c r="AD483" s="137" t="n">
        <f aca="false">AA483/AB483*AC483</f>
        <v>0.662881419515082</v>
      </c>
    </row>
    <row r="484" customFormat="false" ht="15" hidden="false" customHeight="false" outlineLevel="0" collapsed="false">
      <c r="A484" s="131" t="n">
        <v>3</v>
      </c>
      <c r="B484" s="144" t="s">
        <v>359</v>
      </c>
      <c r="C484" s="136" t="n">
        <v>267.236</v>
      </c>
      <c r="D484" s="136" t="n">
        <v>180.758</v>
      </c>
      <c r="E484" s="131" t="n">
        <v>0.125</v>
      </c>
      <c r="F484" s="137" t="n">
        <f aca="false">C484/D484*E484</f>
        <v>0.184802332400226</v>
      </c>
      <c r="J484" s="144" t="s">
        <v>359</v>
      </c>
      <c r="K484" s="136" t="n">
        <v>93.947</v>
      </c>
      <c r="L484" s="136" t="n">
        <v>127.827</v>
      </c>
      <c r="M484" s="134" t="n">
        <v>0.05</v>
      </c>
      <c r="N484" s="137" t="n">
        <f aca="false">K484/L484*M484</f>
        <v>0.0367477137068069</v>
      </c>
      <c r="O484" s="137"/>
      <c r="P484" s="137"/>
      <c r="R484" s="144" t="s">
        <v>359</v>
      </c>
      <c r="S484" s="136" t="n">
        <v>2649.335</v>
      </c>
      <c r="T484" s="136" t="n">
        <v>2723</v>
      </c>
      <c r="U484" s="134" t="n">
        <v>1.5</v>
      </c>
      <c r="V484" s="137" t="n">
        <f aca="false">S484/T484*U484</f>
        <v>1.4594206757253</v>
      </c>
      <c r="W484" s="137"/>
      <c r="Z484" s="144" t="s">
        <v>359</v>
      </c>
      <c r="AA484" s="136" t="n">
        <v>1119.051</v>
      </c>
      <c r="AB484" s="136" t="n">
        <v>803.701</v>
      </c>
      <c r="AC484" s="134" t="n">
        <v>0.5</v>
      </c>
      <c r="AD484" s="137" t="n">
        <f aca="false">AA484/AB484*AC484</f>
        <v>0.696186143852005</v>
      </c>
    </row>
    <row r="485" customFormat="false" ht="15" hidden="false" customHeight="false" outlineLevel="0" collapsed="false">
      <c r="A485" s="131" t="n">
        <v>3</v>
      </c>
      <c r="B485" s="144" t="s">
        <v>362</v>
      </c>
      <c r="C485" s="136" t="n">
        <v>229.78</v>
      </c>
      <c r="D485" s="136" t="n">
        <v>159.511</v>
      </c>
      <c r="E485" s="131" t="n">
        <v>0.125</v>
      </c>
      <c r="F485" s="137" t="n">
        <f aca="false">C485/D485*E485</f>
        <v>0.180065951564469</v>
      </c>
      <c r="J485" s="144" t="s">
        <v>362</v>
      </c>
      <c r="K485" s="136" t="n">
        <v>82.213</v>
      </c>
      <c r="L485" s="136" t="n">
        <v>128.07</v>
      </c>
      <c r="M485" s="134" t="n">
        <v>0.05</v>
      </c>
      <c r="N485" s="137" t="n">
        <f aca="false">K485/L485*M485</f>
        <v>0.0320969001327399</v>
      </c>
      <c r="O485" s="137"/>
      <c r="P485" s="137"/>
      <c r="R485" s="144" t="s">
        <v>362</v>
      </c>
      <c r="S485" s="136" t="n">
        <v>2525.732</v>
      </c>
      <c r="T485" s="136" t="n">
        <v>2588.542</v>
      </c>
      <c r="U485" s="134" t="n">
        <v>1.5</v>
      </c>
      <c r="V485" s="137" t="n">
        <f aca="false">S485/T485*U485</f>
        <v>1.46360306303703</v>
      </c>
      <c r="W485" s="137"/>
      <c r="Z485" s="144" t="s">
        <v>362</v>
      </c>
      <c r="AA485" s="136" t="n">
        <v>992.943</v>
      </c>
      <c r="AB485" s="136" t="n">
        <v>699.803</v>
      </c>
      <c r="AC485" s="134" t="n">
        <v>0.5</v>
      </c>
      <c r="AD485" s="137" t="n">
        <f aca="false">AA485/AB485*AC485</f>
        <v>0.709444657996608</v>
      </c>
    </row>
    <row r="486" customFormat="false" ht="15" hidden="false" customHeight="false" outlineLevel="0" collapsed="false">
      <c r="A486" s="131" t="n">
        <v>3</v>
      </c>
      <c r="B486" s="144" t="s">
        <v>365</v>
      </c>
      <c r="C486" s="136" t="n">
        <v>229.192</v>
      </c>
      <c r="D486" s="136" t="n">
        <v>176.782</v>
      </c>
      <c r="E486" s="131" t="n">
        <v>0.125</v>
      </c>
      <c r="F486" s="137" t="n">
        <f aca="false">C486/D486*E486</f>
        <v>0.162058354357344</v>
      </c>
      <c r="J486" s="144" t="s">
        <v>365</v>
      </c>
      <c r="K486" s="136" t="n">
        <v>85.456</v>
      </c>
      <c r="L486" s="136" t="n">
        <v>139.251</v>
      </c>
      <c r="M486" s="134" t="n">
        <v>0.05</v>
      </c>
      <c r="N486" s="137" t="n">
        <f aca="false">K486/L486*M486</f>
        <v>0.030684160257377</v>
      </c>
      <c r="O486" s="137"/>
      <c r="P486" s="137"/>
      <c r="R486" s="144" t="s">
        <v>365</v>
      </c>
      <c r="S486" s="136" t="n">
        <v>2503.874</v>
      </c>
      <c r="T486" s="136" t="n">
        <v>2739.149</v>
      </c>
      <c r="U486" s="134" t="n">
        <v>1.5</v>
      </c>
      <c r="V486" s="137" t="n">
        <f aca="false">S486/T486*U486</f>
        <v>1.37115980182166</v>
      </c>
      <c r="W486" s="137"/>
      <c r="Z486" s="144" t="s">
        <v>365</v>
      </c>
      <c r="AA486" s="136" t="n">
        <v>968.02</v>
      </c>
      <c r="AB486" s="136" t="n">
        <v>742.625</v>
      </c>
      <c r="AC486" s="134" t="n">
        <v>0.5</v>
      </c>
      <c r="AD486" s="137" t="n">
        <f aca="false">AA486/AB486*AC486</f>
        <v>0.651755596700892</v>
      </c>
    </row>
    <row r="487" customFormat="false" ht="15" hidden="false" customHeight="false" outlineLevel="0" collapsed="false">
      <c r="A487" s="131" t="n">
        <v>3</v>
      </c>
      <c r="B487" s="144" t="s">
        <v>368</v>
      </c>
      <c r="C487" s="136" t="n">
        <v>251.367</v>
      </c>
      <c r="D487" s="136" t="n">
        <v>179.749</v>
      </c>
      <c r="E487" s="131" t="n">
        <v>0.125</v>
      </c>
      <c r="F487" s="137" t="n">
        <f aca="false">C487/D487*E487</f>
        <v>0.174804171372302</v>
      </c>
      <c r="J487" s="144" t="s">
        <v>368</v>
      </c>
      <c r="K487" s="136" t="n">
        <v>97.142</v>
      </c>
      <c r="L487" s="136" t="n">
        <v>135.809</v>
      </c>
      <c r="M487" s="134" t="n">
        <v>0.05</v>
      </c>
      <c r="N487" s="137" t="n">
        <f aca="false">K487/L487*M487</f>
        <v>0.0357641982490115</v>
      </c>
      <c r="O487" s="137"/>
      <c r="P487" s="137"/>
      <c r="R487" s="144" t="s">
        <v>368</v>
      </c>
      <c r="S487" s="136" t="n">
        <v>2701.791</v>
      </c>
      <c r="T487" s="136" t="n">
        <v>2906.431</v>
      </c>
      <c r="U487" s="134" t="n">
        <v>1.5</v>
      </c>
      <c r="V487" s="137" t="n">
        <f aca="false">S487/T487*U487</f>
        <v>1.39438593243741</v>
      </c>
      <c r="W487" s="137"/>
      <c r="Z487" s="144" t="s">
        <v>368</v>
      </c>
      <c r="AA487" s="136" t="n">
        <v>1082.607</v>
      </c>
      <c r="AB487" s="136" t="n">
        <v>791.27</v>
      </c>
      <c r="AC487" s="134" t="n">
        <v>0.5</v>
      </c>
      <c r="AD487" s="137" t="n">
        <f aca="false">AA487/AB487*AC487</f>
        <v>0.684094556851644</v>
      </c>
    </row>
    <row r="488" customFormat="false" ht="15" hidden="false" customHeight="false" outlineLevel="0" collapsed="false">
      <c r="A488" s="131" t="n">
        <v>3</v>
      </c>
      <c r="B488" s="144" t="s">
        <v>371</v>
      </c>
      <c r="C488" s="136" t="n">
        <v>265.182</v>
      </c>
      <c r="D488" s="136" t="n">
        <v>171.362</v>
      </c>
      <c r="E488" s="131" t="n">
        <v>0.125</v>
      </c>
      <c r="F488" s="137" t="n">
        <f aca="false">C488/D488*E488</f>
        <v>0.193436993032294</v>
      </c>
      <c r="J488" s="144" t="s">
        <v>371</v>
      </c>
      <c r="K488" s="136" t="n">
        <v>83.717</v>
      </c>
      <c r="L488" s="136" t="n">
        <v>126.639</v>
      </c>
      <c r="M488" s="134" t="n">
        <v>0.05</v>
      </c>
      <c r="N488" s="137" t="n">
        <f aca="false">K488/L488*M488</f>
        <v>0.0330534037697708</v>
      </c>
      <c r="O488" s="137"/>
      <c r="P488" s="137"/>
      <c r="R488" s="144" t="s">
        <v>371</v>
      </c>
      <c r="S488" s="136" t="n">
        <v>2952.528</v>
      </c>
      <c r="T488" s="136" t="n">
        <v>2911.877</v>
      </c>
      <c r="U488" s="134" t="n">
        <v>1.5</v>
      </c>
      <c r="V488" s="137" t="n">
        <f aca="false">S488/T488*U488</f>
        <v>1.52094061665379</v>
      </c>
      <c r="W488" s="137"/>
      <c r="Z488" s="144" t="s">
        <v>371</v>
      </c>
      <c r="AA488" s="136" t="n">
        <v>1166.047</v>
      </c>
      <c r="AB488" s="136" t="n">
        <v>800.546</v>
      </c>
      <c r="AC488" s="134" t="n">
        <v>0.5</v>
      </c>
      <c r="AD488" s="137" t="n">
        <f aca="false">AA488/AB488*AC488</f>
        <v>0.72828232231502</v>
      </c>
    </row>
    <row r="489" customFormat="false" ht="15" hidden="false" customHeight="false" outlineLevel="0" collapsed="false">
      <c r="A489" s="131" t="n">
        <v>3</v>
      </c>
      <c r="B489" s="144" t="s">
        <v>374</v>
      </c>
      <c r="C489" s="136" t="n">
        <v>240.972</v>
      </c>
      <c r="D489" s="136" t="n">
        <v>173.639</v>
      </c>
      <c r="E489" s="131" t="n">
        <v>0.125</v>
      </c>
      <c r="F489" s="137" t="n">
        <f aca="false">C489/D489*E489</f>
        <v>0.173471973462183</v>
      </c>
      <c r="J489" s="144" t="s">
        <v>374</v>
      </c>
      <c r="K489" s="136" t="n">
        <v>82.049</v>
      </c>
      <c r="L489" s="136" t="n">
        <v>123.916</v>
      </c>
      <c r="M489" s="134" t="n">
        <v>0.05</v>
      </c>
      <c r="N489" s="137" t="n">
        <f aca="false">K489/L489*M489</f>
        <v>0.0331067013137932</v>
      </c>
      <c r="O489" s="137"/>
      <c r="P489" s="137"/>
      <c r="R489" s="144" t="s">
        <v>374</v>
      </c>
      <c r="S489" s="136" t="n">
        <v>2627.333</v>
      </c>
      <c r="T489" s="136" t="n">
        <v>2819.943</v>
      </c>
      <c r="U489" s="134" t="n">
        <v>1.5</v>
      </c>
      <c r="V489" s="137" t="n">
        <f aca="false">S489/T489*U489</f>
        <v>1.39754580145769</v>
      </c>
      <c r="W489" s="137"/>
      <c r="Z489" s="144" t="s">
        <v>374</v>
      </c>
      <c r="AA489" s="136" t="n">
        <v>1002.493</v>
      </c>
      <c r="AB489" s="136" t="n">
        <v>759.563</v>
      </c>
      <c r="AC489" s="134" t="n">
        <v>0.5</v>
      </c>
      <c r="AD489" s="137" t="n">
        <f aca="false">AA489/AB489*AC489</f>
        <v>0.659914319154567</v>
      </c>
    </row>
    <row r="490" customFormat="false" ht="15" hidden="false" customHeight="false" outlineLevel="0" collapsed="false">
      <c r="B490" s="135" t="s">
        <v>571</v>
      </c>
      <c r="C490" s="137" t="n">
        <f aca="false">AVERAGE(C472:C489)</f>
        <v>247.970444444445</v>
      </c>
      <c r="D490" s="137" t="n">
        <f aca="false">AVERAGE(D472:D489)</f>
        <v>174.208277777778</v>
      </c>
      <c r="F490" s="137" t="n">
        <f aca="false">AVERAGE(F472:F489)</f>
        <v>0.17800028927046</v>
      </c>
      <c r="J490" s="135" t="s">
        <v>571</v>
      </c>
      <c r="K490" s="137" t="n">
        <f aca="false">AVERAGE(K472:K489)</f>
        <v>87.0962222222222</v>
      </c>
      <c r="L490" s="137" t="n">
        <f aca="false">AVERAGE(L472:L489)</f>
        <v>131.678055555556</v>
      </c>
      <c r="N490" s="137" t="n">
        <f aca="false">AVERAGE(N472:N489)</f>
        <v>0.0330896731674966</v>
      </c>
      <c r="O490" s="137"/>
      <c r="P490" s="137"/>
      <c r="R490" s="135" t="s">
        <v>571</v>
      </c>
      <c r="S490" s="137" t="n">
        <f aca="false">AVERAGE(S472:S489)</f>
        <v>2643.58322222222</v>
      </c>
      <c r="T490" s="137" t="n">
        <f aca="false">AVERAGE(T472:T489)</f>
        <v>2781.75305555555</v>
      </c>
      <c r="V490" s="137" t="n">
        <f aca="false">AVERAGE(V472:V489)</f>
        <v>1.42579912033989</v>
      </c>
      <c r="W490" s="137"/>
      <c r="Z490" s="135" t="s">
        <v>571</v>
      </c>
      <c r="AA490" s="137" t="n">
        <f aca="false">AVERAGE(AA472:AA489)</f>
        <v>1037.42688888889</v>
      </c>
      <c r="AB490" s="137" t="n">
        <f aca="false">AVERAGE(AB472:AB489)</f>
        <v>748.913</v>
      </c>
      <c r="AD490" s="137" t="n">
        <f aca="false">AVERAGE(AD472:AD489)</f>
        <v>0.69311198722345</v>
      </c>
    </row>
    <row r="491" customFormat="false" ht="15" hidden="false" customHeight="false" outlineLevel="0" collapsed="false">
      <c r="B491" s="135" t="s">
        <v>572</v>
      </c>
      <c r="C491" s="137" t="n">
        <f aca="false">_xlfn.STDEV.P(C472:C489)</f>
        <v>13.2503129028975</v>
      </c>
      <c r="D491" s="137" t="n">
        <f aca="false">_xlfn.STDEV.P(D472:D489)</f>
        <v>6.09354631106236</v>
      </c>
      <c r="F491" s="137" t="n">
        <f aca="false">_xlfn.STDEV.P(F472:F489)</f>
        <v>0.00874197128584143</v>
      </c>
      <c r="J491" s="135" t="s">
        <v>572</v>
      </c>
      <c r="K491" s="137" t="n">
        <f aca="false">_xlfn.STDEV.P(K472:K489)</f>
        <v>7.47815060734757</v>
      </c>
      <c r="L491" s="137" t="n">
        <f aca="false">_xlfn.STDEV.P(L472:L489)</f>
        <v>4.7092215147189</v>
      </c>
      <c r="N491" s="137" t="n">
        <f aca="false">_xlfn.STDEV.P(N472:N489)</f>
        <v>0.00280161968367032</v>
      </c>
      <c r="O491" s="137"/>
      <c r="P491" s="137"/>
      <c r="R491" s="135" t="s">
        <v>572</v>
      </c>
      <c r="S491" s="137" t="n">
        <f aca="false">_xlfn.STDEV.P(S472:S489)</f>
        <v>121.765455439525</v>
      </c>
      <c r="T491" s="137" t="n">
        <f aca="false">_xlfn.STDEV.P(T472:T489)</f>
        <v>92.7131290783399</v>
      </c>
      <c r="V491" s="137" t="n">
        <f aca="false">_xlfn.STDEV.P(V472:V489)</f>
        <v>0.0533220712116348</v>
      </c>
      <c r="W491" s="137"/>
      <c r="Z491" s="135" t="s">
        <v>572</v>
      </c>
      <c r="AA491" s="137" t="n">
        <f aca="false">_xlfn.STDEV.P(AA472:AA489)</f>
        <v>62.2263901339196</v>
      </c>
      <c r="AB491" s="137" t="n">
        <f aca="false">_xlfn.STDEV.P(AB472:AB489)</f>
        <v>39.3825954353217</v>
      </c>
      <c r="AD491" s="137" t="n">
        <f aca="false">_xlfn.STDEV.P(AD472:AD489)</f>
        <v>0.0325812072249542</v>
      </c>
    </row>
    <row r="492" customFormat="false" ht="15" hidden="false" customHeight="false" outlineLevel="0" collapsed="false">
      <c r="B492" s="135" t="s">
        <v>573</v>
      </c>
      <c r="C492" s="134" t="n">
        <f aca="false">100*_xlfn.STDEV.P(C472:C489)/AVERAGE(C472:C489)</f>
        <v>5.34350492155773</v>
      </c>
      <c r="D492" s="134" t="n">
        <f aca="false">100*_xlfn.STDEV.P(D472:D489)/AVERAGE(D472:D489)</f>
        <v>3.49785118640307</v>
      </c>
      <c r="F492" s="134" t="n">
        <f aca="false">100*_xlfn.STDEV.P(F472:F489)/AVERAGE(F472:F489)</f>
        <v>4.91121184222266</v>
      </c>
      <c r="J492" s="135" t="s">
        <v>573</v>
      </c>
      <c r="K492" s="134" t="n">
        <f aca="false">100*_xlfn.STDEV.P(K472:K489)/AVERAGE(K472:K489)</f>
        <v>8.58607918523423</v>
      </c>
      <c r="L492" s="134" t="n">
        <f aca="false">100*_xlfn.STDEV.P(L472:L489)/AVERAGE(L472:L489)</f>
        <v>3.57631459156234</v>
      </c>
      <c r="N492" s="134" t="n">
        <f aca="false">100*_xlfn.STDEV.P(N472:N489)/AVERAGE(N472:N489)</f>
        <v>8.46674933744072</v>
      </c>
      <c r="O492" s="134"/>
      <c r="P492" s="134"/>
      <c r="R492" s="135" t="s">
        <v>573</v>
      </c>
      <c r="S492" s="134" t="n">
        <f aca="false">100*_xlfn.STDEV.P(S472:S489)/AVERAGE(S472:S489)</f>
        <v>4.60607611729236</v>
      </c>
      <c r="T492" s="134" t="n">
        <f aca="false">100*_xlfn.STDEV.P(T472:T489)/AVERAGE(T472:T489)</f>
        <v>3.33290292943792</v>
      </c>
      <c r="V492" s="134" t="n">
        <f aca="false">100*_xlfn.STDEV.P(V472:V489)/AVERAGE(V472:V489)</f>
        <v>3.73980250450172</v>
      </c>
      <c r="W492" s="134"/>
      <c r="Z492" s="135" t="s">
        <v>573</v>
      </c>
      <c r="AA492" s="134" t="n">
        <f aca="false">100*_xlfn.STDEV.P(AA472:AA489)/AVERAGE(AA472:AA489)</f>
        <v>5.99814703092626</v>
      </c>
      <c r="AB492" s="134" t="n">
        <f aca="false">100*_xlfn.STDEV.P(AB472:AB489)/AVERAGE(AB472:AB489)</f>
        <v>5.25863423859937</v>
      </c>
      <c r="AD492" s="134" t="n">
        <f aca="false">100*_xlfn.STDEV.P(AD472:AD489)/AVERAGE(AD472:AD489)</f>
        <v>4.70071327946178</v>
      </c>
    </row>
    <row r="493" customFormat="false" ht="15" hidden="false" customHeight="false" outlineLevel="0" collapsed="false">
      <c r="B493" s="144"/>
      <c r="C493" s="144"/>
      <c r="D493" s="144"/>
      <c r="F493" s="137"/>
      <c r="J493" s="144"/>
      <c r="K493" s="144"/>
      <c r="L493" s="144"/>
      <c r="M493" s="134"/>
      <c r="N493" s="137"/>
      <c r="O493" s="137"/>
      <c r="P493" s="137"/>
      <c r="R493" s="144"/>
      <c r="S493" s="144"/>
      <c r="T493" s="144"/>
      <c r="U493" s="134"/>
      <c r="V493" s="137"/>
      <c r="W493" s="137"/>
      <c r="Z493" s="144"/>
      <c r="AA493" s="144"/>
      <c r="AB493" s="144"/>
      <c r="AC493" s="134"/>
      <c r="AD493" s="137"/>
    </row>
    <row r="494" customFormat="false" ht="15" hidden="false" customHeight="false" outlineLevel="0" collapsed="false">
      <c r="B494" s="144"/>
      <c r="C494" s="144"/>
      <c r="D494" s="144"/>
      <c r="F494" s="137"/>
      <c r="J494" s="144"/>
      <c r="K494" s="144"/>
      <c r="L494" s="144"/>
      <c r="M494" s="134"/>
      <c r="N494" s="137"/>
      <c r="O494" s="137"/>
      <c r="P494" s="137"/>
      <c r="R494" s="144"/>
      <c r="S494" s="144"/>
      <c r="T494" s="144"/>
      <c r="U494" s="134"/>
      <c r="V494" s="137"/>
      <c r="W494" s="137"/>
      <c r="Z494" s="144"/>
      <c r="AA494" s="144"/>
      <c r="AB494" s="144"/>
      <c r="AC494" s="134"/>
      <c r="AD494" s="137"/>
    </row>
    <row r="495" customFormat="false" ht="15" hidden="false" customHeight="false" outlineLevel="0" collapsed="false">
      <c r="B495" s="144"/>
      <c r="C495" s="134" t="s">
        <v>58</v>
      </c>
      <c r="D495" s="134" t="s">
        <v>563</v>
      </c>
      <c r="E495" s="134" t="s">
        <v>563</v>
      </c>
      <c r="F495" s="134" t="s">
        <v>58</v>
      </c>
      <c r="J495" s="144"/>
      <c r="K495" s="134" t="s">
        <v>60</v>
      </c>
      <c r="L495" s="134" t="s">
        <v>566</v>
      </c>
      <c r="M495" s="134" t="s">
        <v>566</v>
      </c>
      <c r="N495" s="134" t="s">
        <v>60</v>
      </c>
      <c r="O495" s="137"/>
      <c r="P495" s="137"/>
      <c r="S495" s="134" t="s">
        <v>61</v>
      </c>
      <c r="T495" s="134" t="s">
        <v>567</v>
      </c>
      <c r="U495" s="134" t="s">
        <v>567</v>
      </c>
      <c r="V495" s="134" t="s">
        <v>61</v>
      </c>
      <c r="W495" s="137"/>
      <c r="AA495" s="134" t="s">
        <v>63</v>
      </c>
      <c r="AB495" s="134" t="s">
        <v>568</v>
      </c>
      <c r="AC495" s="134" t="s">
        <v>568</v>
      </c>
      <c r="AD495" s="134" t="s">
        <v>63</v>
      </c>
    </row>
    <row r="496" customFormat="false" ht="15" hidden="false" customHeight="false" outlineLevel="0" collapsed="false">
      <c r="B496" s="144" t="s">
        <v>158</v>
      </c>
      <c r="C496" s="144" t="s">
        <v>569</v>
      </c>
      <c r="D496" s="134" t="s">
        <v>569</v>
      </c>
      <c r="E496" s="134" t="s">
        <v>570</v>
      </c>
      <c r="F496" s="134" t="s">
        <v>570</v>
      </c>
      <c r="J496" s="144"/>
      <c r="K496" s="134" t="s">
        <v>569</v>
      </c>
      <c r="L496" s="134" t="s">
        <v>569</v>
      </c>
      <c r="M496" s="134" t="s">
        <v>570</v>
      </c>
      <c r="N496" s="134" t="s">
        <v>570</v>
      </c>
      <c r="O496" s="137"/>
      <c r="P496" s="137"/>
      <c r="R496" s="144" t="s">
        <v>158</v>
      </c>
      <c r="S496" s="144" t="s">
        <v>569</v>
      </c>
      <c r="T496" s="144" t="s">
        <v>569</v>
      </c>
      <c r="U496" s="134" t="s">
        <v>570</v>
      </c>
      <c r="V496" s="134" t="s">
        <v>570</v>
      </c>
      <c r="W496" s="137"/>
      <c r="Z496" s="144" t="s">
        <v>158</v>
      </c>
      <c r="AA496" s="144" t="s">
        <v>569</v>
      </c>
      <c r="AB496" s="144" t="s">
        <v>569</v>
      </c>
      <c r="AC496" s="134" t="s">
        <v>570</v>
      </c>
      <c r="AD496" s="134" t="s">
        <v>570</v>
      </c>
    </row>
    <row r="497" customFormat="false" ht="15" hidden="false" customHeight="false" outlineLevel="0" collapsed="false">
      <c r="A497" s="131" t="n">
        <v>1</v>
      </c>
      <c r="B497" s="144" t="s">
        <v>377</v>
      </c>
      <c r="C497" s="136" t="n">
        <v>348.216</v>
      </c>
      <c r="D497" s="136" t="n">
        <v>166.968</v>
      </c>
      <c r="E497" s="131" t="n">
        <v>0.125</v>
      </c>
      <c r="F497" s="137" t="n">
        <f aca="false">C497/D497*E497</f>
        <v>0.26069067126635</v>
      </c>
      <c r="J497" s="144" t="s">
        <v>377</v>
      </c>
      <c r="K497" s="136" t="n">
        <v>178.201</v>
      </c>
      <c r="L497" s="136" t="n">
        <v>124.577</v>
      </c>
      <c r="M497" s="134" t="n">
        <v>0.05</v>
      </c>
      <c r="N497" s="137" t="n">
        <f aca="false">K497/L497*M497</f>
        <v>0.071522431909582</v>
      </c>
      <c r="O497" s="137"/>
      <c r="P497" s="137"/>
      <c r="R497" s="144" t="s">
        <v>377</v>
      </c>
      <c r="S497" s="136" t="n">
        <v>4112.081</v>
      </c>
      <c r="T497" s="136" t="n">
        <v>2860.248</v>
      </c>
      <c r="U497" s="134" t="n">
        <v>1.5</v>
      </c>
      <c r="V497" s="137" t="n">
        <f aca="false">S497/T497*U497</f>
        <v>2.15649884205845</v>
      </c>
      <c r="W497" s="137"/>
      <c r="Z497" s="144" t="s">
        <v>377</v>
      </c>
      <c r="AA497" s="136" t="n">
        <v>2063.556</v>
      </c>
      <c r="AB497" s="136" t="n">
        <v>738.621</v>
      </c>
      <c r="AC497" s="134" t="n">
        <v>0.5</v>
      </c>
      <c r="AD497" s="137" t="n">
        <f aca="false">AA497/AB497*AC497</f>
        <v>1.39689773239591</v>
      </c>
    </row>
    <row r="498" customFormat="false" ht="15" hidden="false" customHeight="false" outlineLevel="0" collapsed="false">
      <c r="A498" s="131" t="n">
        <v>1</v>
      </c>
      <c r="B498" s="144" t="s">
        <v>380</v>
      </c>
      <c r="C498" s="136" t="n">
        <v>351.557</v>
      </c>
      <c r="D498" s="136" t="n">
        <v>169.988</v>
      </c>
      <c r="E498" s="131" t="n">
        <v>0.125</v>
      </c>
      <c r="F498" s="137" t="n">
        <f aca="false">C498/D498*E498</f>
        <v>0.258516042308869</v>
      </c>
      <c r="J498" s="144" t="s">
        <v>380</v>
      </c>
      <c r="K498" s="136" t="n">
        <v>180.197</v>
      </c>
      <c r="L498" s="136" t="n">
        <v>123.047</v>
      </c>
      <c r="M498" s="134" t="n">
        <v>0.05</v>
      </c>
      <c r="N498" s="137" t="n">
        <f aca="false">K498/L498*M498</f>
        <v>0.0732228335514072</v>
      </c>
      <c r="O498" s="137"/>
      <c r="P498" s="137"/>
      <c r="R498" s="144" t="s">
        <v>380</v>
      </c>
      <c r="S498" s="136" t="n">
        <v>3951.173</v>
      </c>
      <c r="T498" s="136" t="n">
        <v>2639.421</v>
      </c>
      <c r="U498" s="134" t="n">
        <v>1.5</v>
      </c>
      <c r="V498" s="137" t="n">
        <f aca="false">S498/T498*U498</f>
        <v>2.24547713305304</v>
      </c>
      <c r="W498" s="137"/>
      <c r="Z498" s="144" t="s">
        <v>380</v>
      </c>
      <c r="AA498" s="136" t="n">
        <v>2019.973</v>
      </c>
      <c r="AB498" s="136" t="n">
        <v>724.493</v>
      </c>
      <c r="AC498" s="134" t="n">
        <v>0.5</v>
      </c>
      <c r="AD498" s="137" t="n">
        <f aca="false">AA498/AB498*AC498</f>
        <v>1.39405970796129</v>
      </c>
    </row>
    <row r="499" customFormat="false" ht="15" hidden="false" customHeight="false" outlineLevel="0" collapsed="false">
      <c r="A499" s="131" t="n">
        <v>1</v>
      </c>
      <c r="B499" s="144" t="s">
        <v>383</v>
      </c>
      <c r="C499" s="136" t="n">
        <v>359.381</v>
      </c>
      <c r="D499" s="136" t="n">
        <v>167.579</v>
      </c>
      <c r="E499" s="131" t="n">
        <v>0.125</v>
      </c>
      <c r="F499" s="137" t="n">
        <f aca="false">C499/D499*E499</f>
        <v>0.26806834388557</v>
      </c>
      <c r="J499" s="144" t="s">
        <v>383</v>
      </c>
      <c r="K499" s="136" t="n">
        <v>180.79</v>
      </c>
      <c r="L499" s="136" t="n">
        <v>125.123</v>
      </c>
      <c r="M499" s="134" t="n">
        <v>0.05</v>
      </c>
      <c r="N499" s="137" t="n">
        <f aca="false">K499/L499*M499</f>
        <v>0.0722449110075686</v>
      </c>
      <c r="O499" s="137"/>
      <c r="P499" s="137"/>
      <c r="R499" s="144" t="s">
        <v>383</v>
      </c>
      <c r="S499" s="136" t="n">
        <v>4067.453</v>
      </c>
      <c r="T499" s="136" t="n">
        <v>2752.104</v>
      </c>
      <c r="U499" s="134" t="n">
        <v>1.5</v>
      </c>
      <c r="V499" s="137" t="n">
        <f aca="false">S499/T499*U499</f>
        <v>2.21691458607669</v>
      </c>
      <c r="W499" s="137"/>
      <c r="Z499" s="144" t="s">
        <v>383</v>
      </c>
      <c r="AA499" s="136" t="n">
        <v>2103.832</v>
      </c>
      <c r="AB499" s="136" t="n">
        <v>715.307</v>
      </c>
      <c r="AC499" s="134" t="n">
        <v>0.5</v>
      </c>
      <c r="AD499" s="137" t="n">
        <f aca="false">AA499/AB499*AC499</f>
        <v>1.47057976505193</v>
      </c>
    </row>
    <row r="500" customFormat="false" ht="15" hidden="false" customHeight="false" outlineLevel="0" collapsed="false">
      <c r="A500" s="131" t="n">
        <v>1</v>
      </c>
      <c r="B500" s="144" t="s">
        <v>386</v>
      </c>
      <c r="C500" s="136" t="n">
        <v>354.058</v>
      </c>
      <c r="D500" s="136" t="n">
        <v>164.582</v>
      </c>
      <c r="E500" s="131" t="n">
        <v>0.125</v>
      </c>
      <c r="F500" s="137" t="n">
        <f aca="false">C500/D500*E500</f>
        <v>0.268906988613579</v>
      </c>
      <c r="J500" s="144" t="s">
        <v>386</v>
      </c>
      <c r="K500" s="136" t="n">
        <v>173.669</v>
      </c>
      <c r="L500" s="136" t="n">
        <v>130.52</v>
      </c>
      <c r="M500" s="134" t="n">
        <v>0.05</v>
      </c>
      <c r="N500" s="137" t="n">
        <f aca="false">K500/L500*M500</f>
        <v>0.0665296506282562</v>
      </c>
      <c r="O500" s="137"/>
      <c r="P500" s="137"/>
      <c r="R500" s="144" t="s">
        <v>386</v>
      </c>
      <c r="S500" s="136" t="n">
        <v>3978.45</v>
      </c>
      <c r="T500" s="136" t="n">
        <v>2682.677</v>
      </c>
      <c r="U500" s="134" t="n">
        <v>1.5</v>
      </c>
      <c r="V500" s="137" t="n">
        <f aca="false">S500/T500*U500</f>
        <v>2.2245223707513</v>
      </c>
      <c r="W500" s="137"/>
      <c r="Z500" s="144" t="s">
        <v>386</v>
      </c>
      <c r="AA500" s="136" t="n">
        <v>2079.594</v>
      </c>
      <c r="AB500" s="136" t="n">
        <v>744.164</v>
      </c>
      <c r="AC500" s="134" t="n">
        <v>0.5</v>
      </c>
      <c r="AD500" s="137" t="n">
        <f aca="false">AA500/AB500*AC500</f>
        <v>1.39726861283266</v>
      </c>
    </row>
    <row r="501" customFormat="false" ht="15" hidden="false" customHeight="false" outlineLevel="0" collapsed="false">
      <c r="A501" s="131" t="n">
        <v>1</v>
      </c>
      <c r="B501" s="144" t="s">
        <v>389</v>
      </c>
      <c r="C501" s="136" t="n">
        <v>349.028</v>
      </c>
      <c r="D501" s="136" t="n">
        <v>163.097</v>
      </c>
      <c r="E501" s="131" t="n">
        <v>0.125</v>
      </c>
      <c r="F501" s="137" t="n">
        <f aca="false">C501/D501*E501</f>
        <v>0.267500321894333</v>
      </c>
      <c r="J501" s="144" t="s">
        <v>389</v>
      </c>
      <c r="K501" s="136" t="n">
        <v>171.285</v>
      </c>
      <c r="L501" s="136" t="n">
        <v>121.413</v>
      </c>
      <c r="M501" s="134" t="n">
        <v>0.05</v>
      </c>
      <c r="N501" s="137" t="n">
        <f aca="false">K501/L501*M501</f>
        <v>0.0705381631291542</v>
      </c>
      <c r="O501" s="137"/>
      <c r="P501" s="137"/>
      <c r="R501" s="144" t="s">
        <v>389</v>
      </c>
      <c r="S501" s="136" t="n">
        <v>4033.382</v>
      </c>
      <c r="T501" s="136" t="n">
        <v>2746.957</v>
      </c>
      <c r="U501" s="134" t="n">
        <v>1.5</v>
      </c>
      <c r="V501" s="137" t="n">
        <f aca="false">S501/T501*U501</f>
        <v>2.20246367161918</v>
      </c>
      <c r="W501" s="137"/>
      <c r="Z501" s="144" t="s">
        <v>389</v>
      </c>
      <c r="AA501" s="136" t="n">
        <v>2074.683</v>
      </c>
      <c r="AB501" s="136" t="n">
        <v>748.396</v>
      </c>
      <c r="AC501" s="134" t="n">
        <v>0.5</v>
      </c>
      <c r="AD501" s="137" t="n">
        <f aca="false">AA501/AB501*AC501</f>
        <v>1.38608637673104</v>
      </c>
    </row>
    <row r="502" customFormat="false" ht="15" hidden="false" customHeight="false" outlineLevel="0" collapsed="false">
      <c r="A502" s="131" t="n">
        <v>1</v>
      </c>
      <c r="B502" s="144" t="s">
        <v>392</v>
      </c>
      <c r="C502" s="136" t="n">
        <v>388.033</v>
      </c>
      <c r="D502" s="136" t="n">
        <v>174.688</v>
      </c>
      <c r="E502" s="131" t="n">
        <v>0.125</v>
      </c>
      <c r="F502" s="137" t="n">
        <f aca="false">C502/D502*E502</f>
        <v>0.277661459287415</v>
      </c>
      <c r="J502" s="144" t="s">
        <v>392</v>
      </c>
      <c r="K502" s="136" t="n">
        <v>171.211</v>
      </c>
      <c r="L502" s="136" t="n">
        <v>126.305</v>
      </c>
      <c r="M502" s="134" t="n">
        <v>0.05</v>
      </c>
      <c r="N502" s="137" t="n">
        <f aca="false">K502/L502*M502</f>
        <v>0.0677768101025296</v>
      </c>
      <c r="O502" s="137"/>
      <c r="P502" s="137"/>
      <c r="R502" s="144" t="s">
        <v>392</v>
      </c>
      <c r="S502" s="136" t="n">
        <v>4164.442</v>
      </c>
      <c r="T502" s="136" t="n">
        <v>2753.182</v>
      </c>
      <c r="U502" s="134" t="n">
        <v>1.5</v>
      </c>
      <c r="V502" s="137" t="n">
        <f aca="false">S502/T502*U502</f>
        <v>2.26888850791557</v>
      </c>
      <c r="W502" s="137"/>
      <c r="Z502" s="144" t="s">
        <v>392</v>
      </c>
      <c r="AA502" s="136" t="n">
        <v>2131.375</v>
      </c>
      <c r="AB502" s="136" t="n">
        <v>745.156</v>
      </c>
      <c r="AC502" s="134" t="n">
        <v>0.5</v>
      </c>
      <c r="AD502" s="137" t="n">
        <f aca="false">AA502/AB502*AC502</f>
        <v>1.4301535517395</v>
      </c>
    </row>
    <row r="503" customFormat="false" ht="15" hidden="false" customHeight="false" outlineLevel="0" collapsed="false">
      <c r="A503" s="131" t="n">
        <v>2</v>
      </c>
      <c r="B503" s="144" t="s">
        <v>378</v>
      </c>
      <c r="C503" s="136" t="n">
        <v>387.565</v>
      </c>
      <c r="D503" s="136" t="n">
        <v>177.076</v>
      </c>
      <c r="E503" s="131" t="n">
        <v>0.125</v>
      </c>
      <c r="F503" s="137" t="n">
        <f aca="false">C503/D503*E503</f>
        <v>0.273586623822539</v>
      </c>
      <c r="J503" s="144" t="s">
        <v>378</v>
      </c>
      <c r="K503" s="136" t="n">
        <v>188.085</v>
      </c>
      <c r="L503" s="136" t="n">
        <v>134.112</v>
      </c>
      <c r="M503" s="134" t="n">
        <v>0.05</v>
      </c>
      <c r="N503" s="137" t="n">
        <f aca="false">K503/L503*M503</f>
        <v>0.0701223604151754</v>
      </c>
      <c r="O503" s="137"/>
      <c r="P503" s="137"/>
      <c r="R503" s="144" t="s">
        <v>378</v>
      </c>
      <c r="S503" s="136" t="n">
        <v>4156.779</v>
      </c>
      <c r="T503" s="136" t="n">
        <v>2823.949</v>
      </c>
      <c r="U503" s="134" t="n">
        <v>1.5</v>
      </c>
      <c r="V503" s="137" t="n">
        <f aca="false">S503/T503*U503</f>
        <v>2.20796073158545</v>
      </c>
      <c r="W503" s="137"/>
      <c r="Z503" s="144" t="s">
        <v>378</v>
      </c>
      <c r="AA503" s="136" t="n">
        <v>2062.171</v>
      </c>
      <c r="AB503" s="136" t="n">
        <v>751.193</v>
      </c>
      <c r="AC503" s="134" t="n">
        <v>0.5</v>
      </c>
      <c r="AD503" s="137" t="n">
        <f aca="false">AA503/AB503*AC503</f>
        <v>1.37259732186003</v>
      </c>
    </row>
    <row r="504" customFormat="false" ht="15" hidden="false" customHeight="false" outlineLevel="0" collapsed="false">
      <c r="A504" s="131" t="n">
        <v>2</v>
      </c>
      <c r="B504" s="144" t="s">
        <v>381</v>
      </c>
      <c r="C504" s="136" t="n">
        <v>365.243</v>
      </c>
      <c r="D504" s="136" t="n">
        <v>176.655</v>
      </c>
      <c r="E504" s="131" t="n">
        <v>0.125</v>
      </c>
      <c r="F504" s="137" t="n">
        <f aca="false">C504/D504*E504</f>
        <v>0.258443717981376</v>
      </c>
      <c r="J504" s="144" t="s">
        <v>381</v>
      </c>
      <c r="K504" s="136" t="n">
        <v>165.527</v>
      </c>
      <c r="L504" s="136" t="n">
        <v>117.34</v>
      </c>
      <c r="M504" s="134" t="n">
        <v>0.05</v>
      </c>
      <c r="N504" s="137" t="n">
        <f aca="false">K504/L504*M504</f>
        <v>0.070533066303051</v>
      </c>
      <c r="O504" s="137"/>
      <c r="P504" s="137"/>
      <c r="R504" s="144" t="s">
        <v>381</v>
      </c>
      <c r="S504" s="136" t="n">
        <v>4172.581</v>
      </c>
      <c r="T504" s="136" t="n">
        <v>2809.204</v>
      </c>
      <c r="U504" s="134" t="n">
        <v>1.5</v>
      </c>
      <c r="V504" s="137" t="n">
        <f aca="false">S504/T504*U504</f>
        <v>2.22798753668299</v>
      </c>
      <c r="W504" s="137"/>
      <c r="Z504" s="144" t="s">
        <v>381</v>
      </c>
      <c r="AA504" s="136" t="n">
        <v>2092.128</v>
      </c>
      <c r="AB504" s="136" t="n">
        <v>725.56</v>
      </c>
      <c r="AC504" s="134" t="n">
        <v>0.5</v>
      </c>
      <c r="AD504" s="137" t="n">
        <f aca="false">AA504/AB504*AC504</f>
        <v>1.44173328187882</v>
      </c>
    </row>
    <row r="505" customFormat="false" ht="15" hidden="false" customHeight="false" outlineLevel="0" collapsed="false">
      <c r="A505" s="131" t="n">
        <v>2</v>
      </c>
      <c r="B505" s="144" t="s">
        <v>384</v>
      </c>
      <c r="C505" s="136" t="n">
        <v>377.288</v>
      </c>
      <c r="D505" s="136" t="n">
        <v>167.19</v>
      </c>
      <c r="E505" s="131" t="n">
        <v>0.125</v>
      </c>
      <c r="F505" s="137" t="n">
        <f aca="false">C505/D505*E505</f>
        <v>0.28208026795861</v>
      </c>
      <c r="J505" s="144" t="s">
        <v>384</v>
      </c>
      <c r="K505" s="136" t="n">
        <v>181.298</v>
      </c>
      <c r="L505" s="136" t="n">
        <v>129.107</v>
      </c>
      <c r="M505" s="134" t="n">
        <v>0.05</v>
      </c>
      <c r="N505" s="137" t="n">
        <f aca="false">K505/L505*M505</f>
        <v>0.0702123045226053</v>
      </c>
      <c r="O505" s="137"/>
      <c r="P505" s="137"/>
      <c r="R505" s="144" t="s">
        <v>384</v>
      </c>
      <c r="S505" s="136" t="n">
        <v>4303.708</v>
      </c>
      <c r="T505" s="136" t="n">
        <v>2843.895</v>
      </c>
      <c r="U505" s="134" t="n">
        <v>1.5</v>
      </c>
      <c r="V505" s="137" t="n">
        <f aca="false">S505/T505*U505</f>
        <v>2.26997199263686</v>
      </c>
      <c r="W505" s="137"/>
      <c r="Z505" s="144" t="s">
        <v>384</v>
      </c>
      <c r="AA505" s="136" t="n">
        <v>2201.724</v>
      </c>
      <c r="AB505" s="136" t="n">
        <v>770.09</v>
      </c>
      <c r="AC505" s="134" t="n">
        <v>0.5</v>
      </c>
      <c r="AD505" s="137" t="n">
        <f aca="false">AA505/AB505*AC505</f>
        <v>1.42952382189095</v>
      </c>
    </row>
    <row r="506" customFormat="false" ht="15" hidden="false" customHeight="false" outlineLevel="0" collapsed="false">
      <c r="A506" s="131" t="n">
        <v>2</v>
      </c>
      <c r="B506" s="144" t="s">
        <v>387</v>
      </c>
      <c r="C506" s="136" t="n">
        <v>369.392</v>
      </c>
      <c r="D506" s="136" t="n">
        <v>160.755</v>
      </c>
      <c r="E506" s="131" t="n">
        <v>0.125</v>
      </c>
      <c r="F506" s="137" t="n">
        <f aca="false">C506/D506*E506</f>
        <v>0.287232123417623</v>
      </c>
      <c r="J506" s="144" t="s">
        <v>387</v>
      </c>
      <c r="K506" s="136" t="n">
        <v>170.083</v>
      </c>
      <c r="L506" s="136" t="n">
        <v>128.469</v>
      </c>
      <c r="M506" s="134" t="n">
        <v>0.05</v>
      </c>
      <c r="N506" s="137" t="n">
        <f aca="false">K506/L506*M506</f>
        <v>0.0661961251352466</v>
      </c>
      <c r="O506" s="137"/>
      <c r="P506" s="137"/>
      <c r="R506" s="144" t="s">
        <v>387</v>
      </c>
      <c r="S506" s="136" t="n">
        <v>4339.548</v>
      </c>
      <c r="T506" s="136" t="n">
        <v>2885.794</v>
      </c>
      <c r="U506" s="134" t="n">
        <v>1.5</v>
      </c>
      <c r="V506" s="137" t="n">
        <f aca="false">S506/T506*U506</f>
        <v>2.25564333420889</v>
      </c>
      <c r="W506" s="137"/>
      <c r="Z506" s="144" t="s">
        <v>387</v>
      </c>
      <c r="AA506" s="136" t="n">
        <v>2140.514</v>
      </c>
      <c r="AB506" s="136" t="n">
        <v>761.358</v>
      </c>
      <c r="AC506" s="134" t="n">
        <v>0.5</v>
      </c>
      <c r="AD506" s="137" t="n">
        <f aca="false">AA506/AB506*AC506</f>
        <v>1.40572109309944</v>
      </c>
    </row>
    <row r="507" customFormat="false" ht="15" hidden="false" customHeight="false" outlineLevel="0" collapsed="false">
      <c r="A507" s="131" t="n">
        <v>2</v>
      </c>
      <c r="B507" s="144" t="s">
        <v>390</v>
      </c>
      <c r="C507" s="136" t="n">
        <v>369.251</v>
      </c>
      <c r="D507" s="136" t="n">
        <v>172.679</v>
      </c>
      <c r="E507" s="131" t="n">
        <v>0.125</v>
      </c>
      <c r="F507" s="137" t="n">
        <f aca="false">C507/D507*E507</f>
        <v>0.267295820568801</v>
      </c>
      <c r="J507" s="144" t="s">
        <v>390</v>
      </c>
      <c r="K507" s="136" t="n">
        <v>158.477</v>
      </c>
      <c r="L507" s="136" t="n">
        <v>122.201</v>
      </c>
      <c r="M507" s="134" t="n">
        <v>0.05</v>
      </c>
      <c r="N507" s="137" t="n">
        <f aca="false">K507/L507*M507</f>
        <v>0.0648427590608915</v>
      </c>
      <c r="O507" s="137"/>
      <c r="P507" s="137"/>
      <c r="R507" s="144" t="s">
        <v>390</v>
      </c>
      <c r="S507" s="136" t="n">
        <v>4133.504</v>
      </c>
      <c r="T507" s="136" t="n">
        <v>2852.057</v>
      </c>
      <c r="U507" s="134" t="n">
        <v>1.5</v>
      </c>
      <c r="V507" s="137" t="n">
        <f aca="false">S507/T507*U507</f>
        <v>2.17395935635227</v>
      </c>
      <c r="W507" s="137"/>
      <c r="Z507" s="144" t="s">
        <v>390</v>
      </c>
      <c r="AA507" s="136" t="n">
        <v>2107.937</v>
      </c>
      <c r="AB507" s="136" t="n">
        <v>744.273</v>
      </c>
      <c r="AC507" s="134" t="n">
        <v>0.5</v>
      </c>
      <c r="AD507" s="137" t="n">
        <f aca="false">AA507/AB507*AC507</f>
        <v>1.41610470889042</v>
      </c>
    </row>
    <row r="508" customFormat="false" ht="15" hidden="false" customHeight="false" outlineLevel="0" collapsed="false">
      <c r="A508" s="131" t="n">
        <v>2</v>
      </c>
      <c r="B508" s="144" t="s">
        <v>393</v>
      </c>
      <c r="C508" s="136" t="n">
        <v>351.943</v>
      </c>
      <c r="D508" s="136" t="n">
        <v>163.13</v>
      </c>
      <c r="E508" s="131" t="n">
        <v>0.125</v>
      </c>
      <c r="F508" s="137" t="n">
        <f aca="false">C508/D508*E508</f>
        <v>0.269679856556121</v>
      </c>
      <c r="J508" s="144" t="s">
        <v>393</v>
      </c>
      <c r="K508" s="136" t="n">
        <v>169.054</v>
      </c>
      <c r="L508" s="136" t="n">
        <v>112.418</v>
      </c>
      <c r="M508" s="134" t="n">
        <v>0.05</v>
      </c>
      <c r="N508" s="137" t="n">
        <f aca="false">K508/L508*M508</f>
        <v>0.0751899162055898</v>
      </c>
      <c r="O508" s="137"/>
      <c r="P508" s="137"/>
      <c r="R508" s="144" t="s">
        <v>393</v>
      </c>
      <c r="S508" s="136" t="n">
        <v>3988.849</v>
      </c>
      <c r="T508" s="136" t="n">
        <v>2711.191</v>
      </c>
      <c r="U508" s="134" t="n">
        <v>1.5</v>
      </c>
      <c r="V508" s="137" t="n">
        <f aca="false">S508/T508*U508</f>
        <v>2.20688011283602</v>
      </c>
      <c r="W508" s="137"/>
      <c r="Z508" s="144" t="s">
        <v>393</v>
      </c>
      <c r="AA508" s="136" t="n">
        <v>2131.858</v>
      </c>
      <c r="AB508" s="136" t="n">
        <v>742.363</v>
      </c>
      <c r="AC508" s="134" t="n">
        <v>0.5</v>
      </c>
      <c r="AD508" s="137" t="n">
        <f aca="false">AA508/AB508*AC508</f>
        <v>1.43585954580172</v>
      </c>
    </row>
    <row r="509" customFormat="false" ht="15" hidden="false" customHeight="false" outlineLevel="0" collapsed="false">
      <c r="A509" s="131" t="n">
        <v>3</v>
      </c>
      <c r="B509" s="144" t="s">
        <v>379</v>
      </c>
      <c r="C509" s="136" t="n">
        <v>371.497</v>
      </c>
      <c r="D509" s="136" t="n">
        <v>171.524</v>
      </c>
      <c r="E509" s="131" t="n">
        <v>0.125</v>
      </c>
      <c r="F509" s="137" t="n">
        <f aca="false">C509/D509*E509</f>
        <v>0.270732521396423</v>
      </c>
      <c r="J509" s="144" t="s">
        <v>379</v>
      </c>
      <c r="K509" s="136" t="n">
        <v>169.014</v>
      </c>
      <c r="L509" s="136" t="n">
        <v>127.883</v>
      </c>
      <c r="M509" s="134" t="n">
        <v>0.05</v>
      </c>
      <c r="N509" s="137" t="n">
        <f aca="false">K509/L509*M509</f>
        <v>0.0660814963677737</v>
      </c>
      <c r="O509" s="137"/>
      <c r="P509" s="137"/>
      <c r="R509" s="144" t="s">
        <v>379</v>
      </c>
      <c r="S509" s="136" t="n">
        <v>4145.743</v>
      </c>
      <c r="T509" s="136" t="n">
        <v>2831.226</v>
      </c>
      <c r="U509" s="134" t="n">
        <v>1.5</v>
      </c>
      <c r="V509" s="137" t="n">
        <f aca="false">S509/T509*U509</f>
        <v>2.19643875126888</v>
      </c>
      <c r="W509" s="137"/>
      <c r="Z509" s="144" t="s">
        <v>379</v>
      </c>
      <c r="AA509" s="136" t="n">
        <v>2137.72</v>
      </c>
      <c r="AB509" s="136" t="n">
        <v>763.891</v>
      </c>
      <c r="AC509" s="134" t="n">
        <v>0.5</v>
      </c>
      <c r="AD509" s="137" t="n">
        <f aca="false">AA509/AB509*AC509</f>
        <v>1.39923104212512</v>
      </c>
    </row>
    <row r="510" customFormat="false" ht="15" hidden="false" customHeight="false" outlineLevel="0" collapsed="false">
      <c r="A510" s="131" t="n">
        <v>3</v>
      </c>
      <c r="B510" s="144" t="s">
        <v>382</v>
      </c>
      <c r="C510" s="136" t="n">
        <v>369.539</v>
      </c>
      <c r="D510" s="136" t="n">
        <v>175.919</v>
      </c>
      <c r="E510" s="131" t="n">
        <v>0.125</v>
      </c>
      <c r="F510" s="137" t="n">
        <f aca="false">C510/D510*E510</f>
        <v>0.262577521472951</v>
      </c>
      <c r="J510" s="144" t="s">
        <v>382</v>
      </c>
      <c r="K510" s="136" t="n">
        <v>175.246</v>
      </c>
      <c r="L510" s="136" t="n">
        <v>129.602</v>
      </c>
      <c r="M510" s="134" t="n">
        <v>0.05</v>
      </c>
      <c r="N510" s="137" t="n">
        <f aca="false">K510/L510*M510</f>
        <v>0.0676092961528372</v>
      </c>
      <c r="O510" s="137"/>
      <c r="P510" s="137"/>
      <c r="R510" s="144" t="s">
        <v>382</v>
      </c>
      <c r="S510" s="136" t="n">
        <v>4080.316</v>
      </c>
      <c r="T510" s="136" t="n">
        <v>2775.312</v>
      </c>
      <c r="U510" s="134" t="n">
        <v>1.5</v>
      </c>
      <c r="V510" s="137" t="n">
        <f aca="false">S510/T510*U510</f>
        <v>2.20532826579498</v>
      </c>
      <c r="W510" s="137"/>
      <c r="Z510" s="144" t="s">
        <v>382</v>
      </c>
      <c r="AA510" s="136" t="n">
        <v>2056.058</v>
      </c>
      <c r="AB510" s="136" t="n">
        <v>745.912</v>
      </c>
      <c r="AC510" s="134" t="n">
        <v>0.5</v>
      </c>
      <c r="AD510" s="137" t="n">
        <f aca="false">AA510/AB510*AC510</f>
        <v>1.37821753772563</v>
      </c>
    </row>
    <row r="511" customFormat="false" ht="15" hidden="false" customHeight="false" outlineLevel="0" collapsed="false">
      <c r="A511" s="131" t="n">
        <v>3</v>
      </c>
      <c r="B511" s="144" t="s">
        <v>385</v>
      </c>
      <c r="C511" s="136" t="n">
        <v>381.336</v>
      </c>
      <c r="D511" s="136" t="n">
        <v>175.629</v>
      </c>
      <c r="E511" s="131" t="n">
        <v>0.125</v>
      </c>
      <c r="F511" s="137" t="n">
        <f aca="false">C511/D511*E511</f>
        <v>0.271407341612148</v>
      </c>
      <c r="J511" s="144" t="s">
        <v>385</v>
      </c>
      <c r="K511" s="136" t="n">
        <v>182.393</v>
      </c>
      <c r="L511" s="136" t="n">
        <v>131.615</v>
      </c>
      <c r="M511" s="134" t="n">
        <v>0.05</v>
      </c>
      <c r="N511" s="137" t="n">
        <f aca="false">K511/L511*M511</f>
        <v>0.0692903544428827</v>
      </c>
      <c r="O511" s="137"/>
      <c r="P511" s="137"/>
      <c r="R511" s="144" t="s">
        <v>385</v>
      </c>
      <c r="S511" s="136" t="n">
        <v>4168.967</v>
      </c>
      <c r="T511" s="136" t="n">
        <v>2742.278</v>
      </c>
      <c r="U511" s="134" t="n">
        <v>1.5</v>
      </c>
      <c r="V511" s="137" t="n">
        <f aca="false">S511/T511*U511</f>
        <v>2.28038532198413</v>
      </c>
      <c r="W511" s="137"/>
      <c r="Z511" s="144" t="s">
        <v>385</v>
      </c>
      <c r="AA511" s="136" t="n">
        <v>2129.13</v>
      </c>
      <c r="AB511" s="136" t="n">
        <v>753.545</v>
      </c>
      <c r="AC511" s="134" t="n">
        <v>0.5</v>
      </c>
      <c r="AD511" s="137" t="n">
        <f aca="false">AA511/AB511*AC511</f>
        <v>1.4127424374125</v>
      </c>
    </row>
    <row r="512" customFormat="false" ht="15" hidden="false" customHeight="false" outlineLevel="0" collapsed="false">
      <c r="A512" s="131" t="n">
        <v>3</v>
      </c>
      <c r="B512" s="144" t="s">
        <v>388</v>
      </c>
      <c r="C512" s="136" t="n">
        <v>383.645</v>
      </c>
      <c r="D512" s="136" t="n">
        <v>169.699</v>
      </c>
      <c r="E512" s="131" t="n">
        <v>0.125</v>
      </c>
      <c r="F512" s="137" t="n">
        <f aca="false">C512/D512*E512</f>
        <v>0.282592266306814</v>
      </c>
      <c r="J512" s="144" t="s">
        <v>388</v>
      </c>
      <c r="K512" s="136" t="n">
        <v>168.257</v>
      </c>
      <c r="L512" s="136" t="n">
        <v>125.734</v>
      </c>
      <c r="M512" s="134" t="n">
        <v>0.05</v>
      </c>
      <c r="N512" s="137" t="n">
        <f aca="false">K512/L512*M512</f>
        <v>0.0669099050376191</v>
      </c>
      <c r="O512" s="137"/>
      <c r="P512" s="137"/>
      <c r="R512" s="144" t="s">
        <v>388</v>
      </c>
      <c r="S512" s="136" t="n">
        <v>3958.241</v>
      </c>
      <c r="T512" s="136" t="n">
        <v>2714.272</v>
      </c>
      <c r="U512" s="134" t="n">
        <v>1.5</v>
      </c>
      <c r="V512" s="137" t="n">
        <f aca="false">S512/T512*U512</f>
        <v>2.18746002611382</v>
      </c>
      <c r="W512" s="137"/>
      <c r="Z512" s="144" t="s">
        <v>388</v>
      </c>
      <c r="AA512" s="136" t="n">
        <v>2035.53</v>
      </c>
      <c r="AB512" s="136" t="n">
        <v>735.644</v>
      </c>
      <c r="AC512" s="134" t="n">
        <v>0.5</v>
      </c>
      <c r="AD512" s="137" t="n">
        <f aca="false">AA512/AB512*AC512</f>
        <v>1.38350207437293</v>
      </c>
    </row>
    <row r="513" customFormat="false" ht="15" hidden="false" customHeight="false" outlineLevel="0" collapsed="false">
      <c r="A513" s="131" t="n">
        <v>3</v>
      </c>
      <c r="B513" s="144" t="s">
        <v>391</v>
      </c>
      <c r="C513" s="136" t="n">
        <v>370.624</v>
      </c>
      <c r="D513" s="136" t="n">
        <v>171.944</v>
      </c>
      <c r="E513" s="131" t="n">
        <v>0.125</v>
      </c>
      <c r="F513" s="137" t="n">
        <f aca="false">C513/D513*E513</f>
        <v>0.269436560740706</v>
      </c>
      <c r="J513" s="144" t="s">
        <v>391</v>
      </c>
      <c r="K513" s="136" t="n">
        <v>179.435</v>
      </c>
      <c r="L513" s="136" t="n">
        <v>135.426</v>
      </c>
      <c r="M513" s="134" t="n">
        <v>0.05</v>
      </c>
      <c r="N513" s="137" t="n">
        <f aca="false">K513/L513*M513</f>
        <v>0.066248357036315</v>
      </c>
      <c r="O513" s="137"/>
      <c r="P513" s="137"/>
      <c r="R513" s="144" t="s">
        <v>391</v>
      </c>
      <c r="S513" s="136" t="n">
        <v>4018.537</v>
      </c>
      <c r="T513" s="136" t="n">
        <v>2668.306</v>
      </c>
      <c r="U513" s="134" t="n">
        <v>1.5</v>
      </c>
      <c r="V513" s="137" t="n">
        <f aca="false">S513/T513*U513</f>
        <v>2.25903831869358</v>
      </c>
      <c r="W513" s="137"/>
      <c r="Z513" s="144" t="s">
        <v>391</v>
      </c>
      <c r="AA513" s="136" t="n">
        <v>2165.712</v>
      </c>
      <c r="AB513" s="136" t="n">
        <v>764.332</v>
      </c>
      <c r="AC513" s="134" t="n">
        <v>0.5</v>
      </c>
      <c r="AD513" s="137" t="n">
        <f aca="false">AA513/AB513*AC513</f>
        <v>1.41673513604036</v>
      </c>
    </row>
    <row r="514" customFormat="false" ht="15" hidden="false" customHeight="false" outlineLevel="0" collapsed="false">
      <c r="A514" s="131" t="n">
        <v>3</v>
      </c>
      <c r="B514" s="144" t="s">
        <v>394</v>
      </c>
      <c r="C514" s="136" t="n">
        <v>361.348</v>
      </c>
      <c r="D514" s="136" t="n">
        <v>168.76</v>
      </c>
      <c r="E514" s="131" t="n">
        <v>0.125</v>
      </c>
      <c r="F514" s="137" t="n">
        <f aca="false">C514/D514*E514</f>
        <v>0.267649324484475</v>
      </c>
      <c r="J514" s="144" t="s">
        <v>394</v>
      </c>
      <c r="K514" s="136" t="n">
        <v>173.43</v>
      </c>
      <c r="L514" s="136" t="n">
        <v>130.124</v>
      </c>
      <c r="M514" s="134" t="n">
        <v>0.05</v>
      </c>
      <c r="N514" s="137" t="n">
        <f aca="false">K514/L514*M514</f>
        <v>0.0666402815775722</v>
      </c>
      <c r="O514" s="137"/>
      <c r="P514" s="137"/>
      <c r="R514" s="144" t="s">
        <v>394</v>
      </c>
      <c r="S514" s="136" t="n">
        <v>4316.364</v>
      </c>
      <c r="T514" s="136" t="n">
        <v>2808.723</v>
      </c>
      <c r="U514" s="134" t="n">
        <v>1.5</v>
      </c>
      <c r="V514" s="137" t="n">
        <f aca="false">S514/T514*U514</f>
        <v>2.30515647146408</v>
      </c>
      <c r="W514" s="137"/>
      <c r="Z514" s="144" t="s">
        <v>394</v>
      </c>
      <c r="AA514" s="136" t="n">
        <v>2152.009</v>
      </c>
      <c r="AB514" s="136" t="n">
        <v>761.663</v>
      </c>
      <c r="AC514" s="134" t="n">
        <v>0.5</v>
      </c>
      <c r="AD514" s="137" t="n">
        <f aca="false">AA514/AB514*AC514</f>
        <v>1.41270417494351</v>
      </c>
    </row>
    <row r="515" customFormat="false" ht="15" hidden="false" customHeight="false" outlineLevel="0" collapsed="false">
      <c r="B515" s="135" t="s">
        <v>571</v>
      </c>
      <c r="C515" s="137" t="n">
        <f aca="false">AVERAGE(C497:C514)</f>
        <v>367.163555555556</v>
      </c>
      <c r="D515" s="137" t="n">
        <f aca="false">AVERAGE(D497:D514)</f>
        <v>169.881222222222</v>
      </c>
      <c r="F515" s="137" t="n">
        <f aca="false">AVERAGE(F497:F514)</f>
        <v>0.270225431865261</v>
      </c>
      <c r="J515" s="135" t="s">
        <v>571</v>
      </c>
      <c r="K515" s="137" t="n">
        <f aca="false">AVERAGE(K497:K514)</f>
        <v>174.202888888889</v>
      </c>
      <c r="L515" s="137" t="n">
        <f aca="false">AVERAGE(L497:L514)</f>
        <v>126.389777777778</v>
      </c>
      <c r="N515" s="137" t="n">
        <f aca="false">AVERAGE(N497:N514)</f>
        <v>0.0689839456992254</v>
      </c>
      <c r="O515" s="137"/>
      <c r="P515" s="137"/>
      <c r="R515" s="135" t="s">
        <v>571</v>
      </c>
      <c r="S515" s="137" t="n">
        <f aca="false">AVERAGE(S497:S514)</f>
        <v>4116.11766666667</v>
      </c>
      <c r="T515" s="137" t="n">
        <f aca="false">AVERAGE(T497:T514)</f>
        <v>2772.26644444444</v>
      </c>
      <c r="V515" s="137" t="n">
        <f aca="false">AVERAGE(V497:V514)</f>
        <v>2.22727640728312</v>
      </c>
      <c r="W515" s="137"/>
      <c r="Z515" s="135" t="s">
        <v>571</v>
      </c>
      <c r="AA515" s="137" t="n">
        <f aca="false">AVERAGE(AA497:AA514)</f>
        <v>2104.75022222222</v>
      </c>
      <c r="AB515" s="137" t="n">
        <f aca="false">AVERAGE(AB497:AB514)</f>
        <v>746.442277777778</v>
      </c>
      <c r="AD515" s="137" t="n">
        <f aca="false">AVERAGE(AD497:AD514)</f>
        <v>1.40998432904187</v>
      </c>
    </row>
    <row r="516" customFormat="false" ht="15" hidden="false" customHeight="false" outlineLevel="0" collapsed="false">
      <c r="B516" s="135" t="s">
        <v>572</v>
      </c>
      <c r="C516" s="137" t="n">
        <f aca="false">_xlfn.STDEV.P(C497:C514)</f>
        <v>12.7048631512251</v>
      </c>
      <c r="D516" s="137" t="n">
        <f aca="false">_xlfn.STDEV.P(D497:D514)</f>
        <v>4.88951781939414</v>
      </c>
      <c r="F516" s="137" t="n">
        <f aca="false">_xlfn.STDEV.P(F497:F514)</f>
        <v>0.00783945399934815</v>
      </c>
      <c r="J516" s="135" t="s">
        <v>572</v>
      </c>
      <c r="K516" s="137" t="n">
        <f aca="false">_xlfn.STDEV.P(K497:K514)</f>
        <v>6.99437906773789</v>
      </c>
      <c r="L516" s="137" t="n">
        <f aca="false">_xlfn.STDEV.P(L497:L514)</f>
        <v>5.57659884951348</v>
      </c>
      <c r="N516" s="137" t="n">
        <f aca="false">_xlfn.STDEV.P(N497:N514)</f>
        <v>0.00280146776315978</v>
      </c>
      <c r="O516" s="137"/>
      <c r="P516" s="137"/>
      <c r="R516" s="135" t="s">
        <v>572</v>
      </c>
      <c r="S516" s="137" t="n">
        <f aca="false">_xlfn.STDEV.P(S497:S514)</f>
        <v>116.350642694114</v>
      </c>
      <c r="T516" s="137" t="n">
        <f aca="false">_xlfn.STDEV.P(T497:T514)</f>
        <v>69.4672714530793</v>
      </c>
      <c r="V516" s="137" t="n">
        <f aca="false">_xlfn.STDEV.P(V497:V514)</f>
        <v>0.0387122868107841</v>
      </c>
      <c r="W516" s="137"/>
      <c r="Z516" s="135" t="s">
        <v>572</v>
      </c>
      <c r="AA516" s="137" t="n">
        <f aca="false">_xlfn.STDEV.P(AA497:AA514)</f>
        <v>46.7407018424884</v>
      </c>
      <c r="AB516" s="137" t="n">
        <f aca="false">_xlfn.STDEV.P(AB497:AB514)</f>
        <v>14.5453173136983</v>
      </c>
      <c r="AD516" s="137" t="n">
        <f aca="false">_xlfn.STDEV.P(AD497:AD514)</f>
        <v>0.0243078015001011</v>
      </c>
    </row>
    <row r="517" customFormat="false" ht="15" hidden="false" customHeight="false" outlineLevel="0" collapsed="false">
      <c r="B517" s="135" t="s">
        <v>573</v>
      </c>
      <c r="C517" s="134" t="n">
        <f aca="false">100*_xlfn.STDEV.P(C497:C514)/AVERAGE(C497:C514)</f>
        <v>3.46027348275386</v>
      </c>
      <c r="D517" s="134" t="n">
        <f aca="false">100*_xlfn.STDEV.P(D497:D514)/AVERAGE(D497:D514)</f>
        <v>2.8781979287847</v>
      </c>
      <c r="F517" s="134" t="n">
        <f aca="false">100*_xlfn.STDEV.P(F497:F514)/AVERAGE(F497:F514)</f>
        <v>2.90107927489853</v>
      </c>
      <c r="J517" s="135" t="s">
        <v>573</v>
      </c>
      <c r="K517" s="134" t="n">
        <f aca="false">100*_xlfn.STDEV.P(K497:K514)/AVERAGE(K497:K514)</f>
        <v>4.01507639302072</v>
      </c>
      <c r="L517" s="134" t="n">
        <f aca="false">100*_xlfn.STDEV.P(L497:L514)/AVERAGE(L497:L514)</f>
        <v>4.41222300376097</v>
      </c>
      <c r="N517" s="134" t="n">
        <f aca="false">100*_xlfn.STDEV.P(N497:N514)/AVERAGE(N497:N514)</f>
        <v>4.06104309454024</v>
      </c>
      <c r="O517" s="134"/>
      <c r="P517" s="134"/>
      <c r="R517" s="135" t="s">
        <v>573</v>
      </c>
      <c r="S517" s="134" t="n">
        <f aca="false">100*_xlfn.STDEV.P(S497:S514)/AVERAGE(S497:S514)</f>
        <v>2.8267083722205</v>
      </c>
      <c r="T517" s="134" t="n">
        <f aca="false">100*_xlfn.STDEV.P(T497:T514)/AVERAGE(T497:T514)</f>
        <v>2.50579346701289</v>
      </c>
      <c r="V517" s="134" t="n">
        <f aca="false">100*_xlfn.STDEV.P(V497:V514)/AVERAGE(V497:V514)</f>
        <v>1.7380998013626</v>
      </c>
      <c r="W517" s="134"/>
      <c r="Z517" s="135" t="s">
        <v>573</v>
      </c>
      <c r="AA517" s="134" t="n">
        <f aca="false">100*_xlfn.STDEV.P(AA497:AA514)/AVERAGE(AA497:AA514)</f>
        <v>2.22072440468204</v>
      </c>
      <c r="AB517" s="134" t="n">
        <f aca="false">100*_xlfn.STDEV.P(AB497:AB514)/AVERAGE(AB497:AB514)</f>
        <v>1.94861916945554</v>
      </c>
      <c r="AD517" s="134" t="n">
        <f aca="false">100*_xlfn.STDEV.P(AD497:AD514)/AVERAGE(AD497:AD514)</f>
        <v>1.72397671374255</v>
      </c>
    </row>
    <row r="518" customFormat="false" ht="15" hidden="false" customHeight="false" outlineLevel="0" collapsed="false">
      <c r="B518" s="135"/>
      <c r="C518" s="134"/>
      <c r="D518" s="134"/>
      <c r="F518" s="134"/>
      <c r="J518" s="135"/>
      <c r="K518" s="134"/>
      <c r="L518" s="134"/>
      <c r="N518" s="134"/>
      <c r="O518" s="134"/>
      <c r="P518" s="134"/>
      <c r="R518" s="135"/>
      <c r="S518" s="134"/>
      <c r="T518" s="134"/>
      <c r="V518" s="134"/>
      <c r="W518" s="134"/>
      <c r="Z518" s="135"/>
      <c r="AA518" s="134"/>
      <c r="AB518" s="134"/>
      <c r="AD518" s="134"/>
    </row>
    <row r="519" customFormat="false" ht="15" hidden="false" customHeight="false" outlineLevel="0" collapsed="false">
      <c r="B519" s="135"/>
      <c r="C519" s="134"/>
      <c r="D519" s="134"/>
      <c r="F519" s="134"/>
      <c r="J519" s="135"/>
      <c r="K519" s="134"/>
      <c r="L519" s="134"/>
      <c r="N519" s="134"/>
      <c r="O519" s="134"/>
      <c r="P519" s="134"/>
      <c r="R519" s="135"/>
      <c r="S519" s="134"/>
      <c r="T519" s="134"/>
      <c r="V519" s="134"/>
      <c r="W519" s="134"/>
      <c r="Z519" s="135"/>
      <c r="AA519" s="134"/>
      <c r="AB519" s="134"/>
      <c r="AD519" s="134"/>
    </row>
    <row r="520" customFormat="false" ht="15" hidden="false" customHeight="false" outlineLevel="0" collapsed="false">
      <c r="B520" s="144"/>
      <c r="C520" s="134" t="s">
        <v>58</v>
      </c>
      <c r="D520" s="134" t="s">
        <v>563</v>
      </c>
      <c r="E520" s="134" t="s">
        <v>563</v>
      </c>
      <c r="F520" s="134" t="s">
        <v>58</v>
      </c>
      <c r="J520" s="135"/>
      <c r="K520" s="134" t="s">
        <v>60</v>
      </c>
      <c r="L520" s="134" t="s">
        <v>566</v>
      </c>
      <c r="M520" s="134" t="s">
        <v>566</v>
      </c>
      <c r="N520" s="134" t="s">
        <v>60</v>
      </c>
      <c r="O520" s="134"/>
      <c r="P520" s="134"/>
      <c r="S520" s="134" t="s">
        <v>61</v>
      </c>
      <c r="T520" s="134" t="s">
        <v>567</v>
      </c>
      <c r="U520" s="134" t="s">
        <v>567</v>
      </c>
      <c r="V520" s="134" t="s">
        <v>61</v>
      </c>
      <c r="W520" s="134"/>
      <c r="AA520" s="134" t="s">
        <v>63</v>
      </c>
      <c r="AB520" s="134" t="s">
        <v>568</v>
      </c>
      <c r="AC520" s="134" t="s">
        <v>568</v>
      </c>
      <c r="AD520" s="134" t="s">
        <v>63</v>
      </c>
    </row>
    <row r="521" customFormat="false" ht="15" hidden="false" customHeight="false" outlineLevel="0" collapsed="false">
      <c r="B521" s="144" t="s">
        <v>158</v>
      </c>
      <c r="C521" s="144" t="s">
        <v>569</v>
      </c>
      <c r="D521" s="134" t="s">
        <v>569</v>
      </c>
      <c r="E521" s="134" t="s">
        <v>570</v>
      </c>
      <c r="F521" s="134" t="s">
        <v>570</v>
      </c>
      <c r="J521" s="144"/>
      <c r="K521" s="134" t="s">
        <v>569</v>
      </c>
      <c r="L521" s="134" t="s">
        <v>569</v>
      </c>
      <c r="M521" s="134" t="s">
        <v>570</v>
      </c>
      <c r="N521" s="134" t="s">
        <v>570</v>
      </c>
      <c r="O521" s="137"/>
      <c r="P521" s="137"/>
      <c r="R521" s="144" t="s">
        <v>158</v>
      </c>
      <c r="S521" s="144" t="s">
        <v>569</v>
      </c>
      <c r="T521" s="144" t="s">
        <v>569</v>
      </c>
      <c r="U521" s="134" t="s">
        <v>570</v>
      </c>
      <c r="V521" s="134" t="s">
        <v>570</v>
      </c>
      <c r="W521" s="137"/>
      <c r="Z521" s="144" t="s">
        <v>158</v>
      </c>
      <c r="AA521" s="144" t="s">
        <v>569</v>
      </c>
      <c r="AB521" s="144" t="s">
        <v>569</v>
      </c>
      <c r="AC521" s="134" t="s">
        <v>570</v>
      </c>
      <c r="AD521" s="134" t="s">
        <v>570</v>
      </c>
    </row>
    <row r="522" customFormat="false" ht="15" hidden="false" customHeight="false" outlineLevel="0" collapsed="false">
      <c r="A522" s="131" t="n">
        <v>1</v>
      </c>
      <c r="B522" s="144" t="s">
        <v>397</v>
      </c>
      <c r="C522" s="136" t="n">
        <v>458.064</v>
      </c>
      <c r="D522" s="136" t="n">
        <v>165.27</v>
      </c>
      <c r="E522" s="131" t="n">
        <v>0.125</v>
      </c>
      <c r="F522" s="137" t="n">
        <f aca="false">C522/D522*E522</f>
        <v>0.346451261571973</v>
      </c>
      <c r="J522" s="144" t="s">
        <v>397</v>
      </c>
      <c r="K522" s="136" t="n">
        <v>274.59</v>
      </c>
      <c r="L522" s="136" t="n">
        <v>131.194</v>
      </c>
      <c r="M522" s="134" t="n">
        <v>0.05</v>
      </c>
      <c r="N522" s="137" t="n">
        <f aca="false">K522/L522*M522</f>
        <v>0.10465036510816</v>
      </c>
      <c r="O522" s="137"/>
      <c r="P522" s="137"/>
      <c r="R522" s="144" t="s">
        <v>397</v>
      </c>
      <c r="S522" s="136" t="n">
        <v>5435.498</v>
      </c>
      <c r="T522" s="136" t="n">
        <v>2837.296</v>
      </c>
      <c r="U522" s="134" t="n">
        <v>1.5</v>
      </c>
      <c r="V522" s="137" t="n">
        <f aca="false">S522/T522*U522</f>
        <v>2.87359760842718</v>
      </c>
      <c r="W522" s="137"/>
      <c r="Z522" s="144" t="s">
        <v>397</v>
      </c>
      <c r="AA522" s="136" t="n">
        <v>3233.494</v>
      </c>
      <c r="AB522" s="136" t="n">
        <v>774.97</v>
      </c>
      <c r="AC522" s="134" t="n">
        <v>0.5</v>
      </c>
      <c r="AD522" s="137" t="n">
        <f aca="false">AA522/AB522*AC522</f>
        <v>2.08620591764843</v>
      </c>
    </row>
    <row r="523" customFormat="false" ht="15" hidden="false" customHeight="false" outlineLevel="0" collapsed="false">
      <c r="A523" s="131" t="n">
        <v>1</v>
      </c>
      <c r="B523" s="144" t="s">
        <v>400</v>
      </c>
      <c r="C523" s="136" t="n">
        <v>489.512</v>
      </c>
      <c r="D523" s="136" t="n">
        <v>175.783</v>
      </c>
      <c r="E523" s="131" t="n">
        <v>0.125</v>
      </c>
      <c r="F523" s="137" t="n">
        <f aca="false">C523/D523*E523</f>
        <v>0.348093956753497</v>
      </c>
      <c r="J523" s="144" t="s">
        <v>400</v>
      </c>
      <c r="K523" s="136" t="n">
        <v>279.823</v>
      </c>
      <c r="L523" s="136" t="n">
        <v>127.107</v>
      </c>
      <c r="M523" s="134" t="n">
        <v>0.05</v>
      </c>
      <c r="N523" s="137" t="n">
        <f aca="false">K523/L523*M523</f>
        <v>0.110073796093055</v>
      </c>
      <c r="O523" s="137"/>
      <c r="P523" s="137"/>
      <c r="R523" s="144" t="s">
        <v>400</v>
      </c>
      <c r="S523" s="136" t="n">
        <v>5320.46</v>
      </c>
      <c r="T523" s="136" t="n">
        <v>2726.071</v>
      </c>
      <c r="U523" s="134" t="n">
        <v>1.5</v>
      </c>
      <c r="V523" s="137" t="n">
        <f aca="false">S523/T523*U523</f>
        <v>2.92754297301868</v>
      </c>
      <c r="W523" s="137"/>
      <c r="Z523" s="144" t="s">
        <v>400</v>
      </c>
      <c r="AA523" s="136" t="n">
        <v>3020.411</v>
      </c>
      <c r="AB523" s="136" t="n">
        <v>702.118</v>
      </c>
      <c r="AC523" s="134" t="n">
        <v>0.5</v>
      </c>
      <c r="AD523" s="137" t="n">
        <f aca="false">AA523/AB523*AC523</f>
        <v>2.15092833398375</v>
      </c>
    </row>
    <row r="524" customFormat="false" ht="15" hidden="false" customHeight="false" outlineLevel="0" collapsed="false">
      <c r="A524" s="131" t="n">
        <v>1</v>
      </c>
      <c r="B524" s="144" t="s">
        <v>403</v>
      </c>
      <c r="C524" s="136" t="n">
        <v>460.598</v>
      </c>
      <c r="D524" s="136" t="n">
        <v>167.201</v>
      </c>
      <c r="E524" s="131" t="n">
        <v>0.125</v>
      </c>
      <c r="F524" s="137" t="n">
        <f aca="false">C524/D524*E524</f>
        <v>0.344344531432228</v>
      </c>
      <c r="J524" s="144" t="s">
        <v>403</v>
      </c>
      <c r="K524" s="136" t="n">
        <v>256.675</v>
      </c>
      <c r="L524" s="136" t="n">
        <v>129.557</v>
      </c>
      <c r="M524" s="134" t="n">
        <v>0.05</v>
      </c>
      <c r="N524" s="137" t="n">
        <f aca="false">K524/L524*M524</f>
        <v>0.099058715468867</v>
      </c>
      <c r="O524" s="137"/>
      <c r="P524" s="137"/>
      <c r="R524" s="144" t="s">
        <v>403</v>
      </c>
      <c r="S524" s="136" t="n">
        <v>5332.241</v>
      </c>
      <c r="T524" s="136" t="n">
        <v>2692.054</v>
      </c>
      <c r="U524" s="134" t="n">
        <v>1.5</v>
      </c>
      <c r="V524" s="137" t="n">
        <f aca="false">S524/T524*U524</f>
        <v>2.97109994821798</v>
      </c>
      <c r="W524" s="137"/>
      <c r="Z524" s="144" t="s">
        <v>403</v>
      </c>
      <c r="AA524" s="136" t="n">
        <v>2949.793</v>
      </c>
      <c r="AB524" s="136" t="n">
        <v>718.564</v>
      </c>
      <c r="AC524" s="134" t="n">
        <v>0.5</v>
      </c>
      <c r="AD524" s="137" t="n">
        <f aca="false">AA524/AB524*AC524</f>
        <v>2.05256108015431</v>
      </c>
    </row>
    <row r="525" customFormat="false" ht="15" hidden="false" customHeight="false" outlineLevel="0" collapsed="false">
      <c r="A525" s="131" t="n">
        <v>1</v>
      </c>
      <c r="B525" s="144" t="s">
        <v>406</v>
      </c>
      <c r="C525" s="136" t="n">
        <v>457.575</v>
      </c>
      <c r="D525" s="136" t="n">
        <v>157.708</v>
      </c>
      <c r="E525" s="131" t="n">
        <v>0.125</v>
      </c>
      <c r="F525" s="137" t="n">
        <f aca="false">C525/D525*E525</f>
        <v>0.362675799578969</v>
      </c>
      <c r="J525" s="144" t="s">
        <v>406</v>
      </c>
      <c r="K525" s="136" t="n">
        <v>272.772</v>
      </c>
      <c r="L525" s="136" t="n">
        <v>126.231</v>
      </c>
      <c r="M525" s="134" t="n">
        <v>0.05</v>
      </c>
      <c r="N525" s="137" t="n">
        <f aca="false">K525/L525*M525</f>
        <v>0.108044775055256</v>
      </c>
      <c r="O525" s="137"/>
      <c r="P525" s="137"/>
      <c r="R525" s="144" t="s">
        <v>406</v>
      </c>
      <c r="S525" s="136" t="n">
        <v>5363.544</v>
      </c>
      <c r="T525" s="136" t="n">
        <v>2765.53</v>
      </c>
      <c r="U525" s="134" t="n">
        <v>1.5</v>
      </c>
      <c r="V525" s="137" t="n">
        <f aca="false">S525/T525*U525</f>
        <v>2.90914074336565</v>
      </c>
      <c r="W525" s="137"/>
      <c r="Z525" s="144" t="s">
        <v>406</v>
      </c>
      <c r="AA525" s="136" t="n">
        <v>3140.09</v>
      </c>
      <c r="AB525" s="136" t="n">
        <v>759.783</v>
      </c>
      <c r="AC525" s="134" t="n">
        <v>0.5</v>
      </c>
      <c r="AD525" s="137" t="n">
        <f aca="false">AA525/AB525*AC525</f>
        <v>2.0664387068413</v>
      </c>
    </row>
    <row r="526" customFormat="false" ht="15" hidden="false" customHeight="false" outlineLevel="0" collapsed="false">
      <c r="A526" s="131" t="n">
        <v>1</v>
      </c>
      <c r="B526" s="144" t="s">
        <v>409</v>
      </c>
      <c r="C526" s="136" t="n">
        <v>464.635</v>
      </c>
      <c r="D526" s="136" t="n">
        <v>167.882</v>
      </c>
      <c r="E526" s="131" t="n">
        <v>0.125</v>
      </c>
      <c r="F526" s="137" t="n">
        <f aca="false">C526/D526*E526</f>
        <v>0.3459535566648</v>
      </c>
      <c r="J526" s="144" t="s">
        <v>409</v>
      </c>
      <c r="K526" s="136" t="n">
        <v>257.2</v>
      </c>
      <c r="L526" s="136" t="n">
        <v>126.945</v>
      </c>
      <c r="M526" s="134" t="n">
        <v>0.05</v>
      </c>
      <c r="N526" s="137" t="n">
        <f aca="false">K526/L526*M526</f>
        <v>0.10130371420694</v>
      </c>
      <c r="O526" s="137"/>
      <c r="P526" s="137"/>
      <c r="R526" s="144" t="s">
        <v>409</v>
      </c>
      <c r="S526" s="136" t="n">
        <v>5378.956</v>
      </c>
      <c r="T526" s="136" t="n">
        <v>2763.57</v>
      </c>
      <c r="U526" s="134" t="n">
        <v>1.5</v>
      </c>
      <c r="V526" s="137" t="n">
        <f aca="false">S526/T526*U526</f>
        <v>2.91956925281429</v>
      </c>
      <c r="W526" s="137"/>
      <c r="Z526" s="144" t="s">
        <v>409</v>
      </c>
      <c r="AA526" s="136" t="n">
        <v>2999.964</v>
      </c>
      <c r="AB526" s="136" t="n">
        <v>739.141</v>
      </c>
      <c r="AC526" s="134" t="n">
        <v>0.5</v>
      </c>
      <c r="AD526" s="137" t="n">
        <f aca="false">AA526/AB526*AC526</f>
        <v>2.02935840387693</v>
      </c>
    </row>
    <row r="527" customFormat="false" ht="15" hidden="false" customHeight="false" outlineLevel="0" collapsed="false">
      <c r="A527" s="131" t="n">
        <v>1</v>
      </c>
      <c r="B527" s="144" t="s">
        <v>412</v>
      </c>
      <c r="C527" s="136" t="n">
        <v>473.785</v>
      </c>
      <c r="D527" s="136" t="n">
        <v>174.732</v>
      </c>
      <c r="E527" s="131" t="n">
        <v>0.125</v>
      </c>
      <c r="F527" s="137" t="n">
        <f aca="false">C527/D527*E527</f>
        <v>0.338936914818121</v>
      </c>
      <c r="J527" s="144" t="s">
        <v>412</v>
      </c>
      <c r="K527" s="136" t="n">
        <v>283.227</v>
      </c>
      <c r="L527" s="136" t="n">
        <v>133.919</v>
      </c>
      <c r="M527" s="134" t="n">
        <v>0.05</v>
      </c>
      <c r="N527" s="137" t="n">
        <f aca="false">K527/L527*M527</f>
        <v>0.105745637288212</v>
      </c>
      <c r="O527" s="137"/>
      <c r="P527" s="137"/>
      <c r="R527" s="144" t="s">
        <v>412</v>
      </c>
      <c r="S527" s="136" t="n">
        <v>5356.083</v>
      </c>
      <c r="T527" s="136" t="n">
        <v>2721.375</v>
      </c>
      <c r="U527" s="134" t="n">
        <v>1.5</v>
      </c>
      <c r="V527" s="137" t="n">
        <f aca="false">S527/T527*U527</f>
        <v>2.95222984704423</v>
      </c>
      <c r="W527" s="137"/>
      <c r="Z527" s="144" t="s">
        <v>412</v>
      </c>
      <c r="AA527" s="136" t="n">
        <v>3059.417</v>
      </c>
      <c r="AB527" s="136" t="n">
        <v>738.135</v>
      </c>
      <c r="AC527" s="134" t="n">
        <v>0.5</v>
      </c>
      <c r="AD527" s="137" t="n">
        <f aca="false">AA527/AB527*AC527</f>
        <v>2.07239664830959</v>
      </c>
    </row>
    <row r="528" customFormat="false" ht="15" hidden="false" customHeight="false" outlineLevel="0" collapsed="false">
      <c r="A528" s="131" t="n">
        <v>2</v>
      </c>
      <c r="B528" s="144" t="s">
        <v>398</v>
      </c>
      <c r="C528" s="136" t="n">
        <v>495.561</v>
      </c>
      <c r="D528" s="136" t="n">
        <v>169.278</v>
      </c>
      <c r="E528" s="131" t="n">
        <v>0.125</v>
      </c>
      <c r="F528" s="137" t="n">
        <f aca="false">C528/D528*E528</f>
        <v>0.365937245241555</v>
      </c>
      <c r="J528" s="144" t="s">
        <v>398</v>
      </c>
      <c r="K528" s="136" t="n">
        <v>281.918</v>
      </c>
      <c r="L528" s="136" t="n">
        <v>123.921</v>
      </c>
      <c r="M528" s="134" t="n">
        <v>0.05</v>
      </c>
      <c r="N528" s="137" t="n">
        <f aca="false">K528/L528*M528</f>
        <v>0.113749082076484</v>
      </c>
      <c r="O528" s="137"/>
      <c r="P528" s="137"/>
      <c r="R528" s="144" t="s">
        <v>398</v>
      </c>
      <c r="S528" s="136" t="n">
        <v>5551.754</v>
      </c>
      <c r="T528" s="136" t="n">
        <v>2825.243</v>
      </c>
      <c r="U528" s="134" t="n">
        <v>1.5</v>
      </c>
      <c r="V528" s="137" t="n">
        <f aca="false">S528/T528*U528</f>
        <v>2.94758043821363</v>
      </c>
      <c r="W528" s="137"/>
      <c r="Z528" s="144" t="s">
        <v>398</v>
      </c>
      <c r="AA528" s="136" t="n">
        <v>3236.045</v>
      </c>
      <c r="AB528" s="136" t="n">
        <v>780.52</v>
      </c>
      <c r="AC528" s="134" t="n">
        <v>0.5</v>
      </c>
      <c r="AD528" s="137" t="n">
        <f aca="false">AA528/AB528*AC528</f>
        <v>2.07300581663506</v>
      </c>
    </row>
    <row r="529" customFormat="false" ht="15" hidden="false" customHeight="false" outlineLevel="0" collapsed="false">
      <c r="A529" s="131" t="n">
        <v>2</v>
      </c>
      <c r="B529" s="144" t="s">
        <v>401</v>
      </c>
      <c r="C529" s="136" t="n">
        <v>439.391</v>
      </c>
      <c r="D529" s="136" t="n">
        <v>169.089</v>
      </c>
      <c r="E529" s="131" t="n">
        <v>0.125</v>
      </c>
      <c r="F529" s="137" t="n">
        <f aca="false">C529/D529*E529</f>
        <v>0.324822282939754</v>
      </c>
      <c r="J529" s="144" t="s">
        <v>401</v>
      </c>
      <c r="K529" s="136" t="n">
        <v>258.302</v>
      </c>
      <c r="L529" s="136" t="n">
        <v>121.567</v>
      </c>
      <c r="M529" s="134" t="n">
        <v>0.05</v>
      </c>
      <c r="N529" s="137" t="n">
        <f aca="false">K529/L529*M529</f>
        <v>0.106238535128777</v>
      </c>
      <c r="O529" s="137"/>
      <c r="P529" s="137"/>
      <c r="R529" s="144" t="s">
        <v>401</v>
      </c>
      <c r="S529" s="136" t="n">
        <v>5146.674</v>
      </c>
      <c r="T529" s="136" t="n">
        <v>2705.413</v>
      </c>
      <c r="U529" s="134" t="n">
        <v>1.5</v>
      </c>
      <c r="V529" s="137" t="n">
        <f aca="false">S529/T529*U529</f>
        <v>2.85354250903651</v>
      </c>
      <c r="W529" s="137"/>
      <c r="Z529" s="144" t="s">
        <v>401</v>
      </c>
      <c r="AA529" s="136" t="n">
        <v>3047.292</v>
      </c>
      <c r="AB529" s="136" t="n">
        <v>749.535</v>
      </c>
      <c r="AC529" s="134" t="n">
        <v>0.5</v>
      </c>
      <c r="AD529" s="137" t="n">
        <f aca="false">AA529/AB529*AC529</f>
        <v>2.03278832876383</v>
      </c>
    </row>
    <row r="530" customFormat="false" ht="15" hidden="false" customHeight="false" outlineLevel="0" collapsed="false">
      <c r="A530" s="131" t="n">
        <v>2</v>
      </c>
      <c r="B530" s="144" t="s">
        <v>404</v>
      </c>
      <c r="C530" s="136" t="n">
        <v>476.391</v>
      </c>
      <c r="D530" s="136" t="n">
        <v>168.459</v>
      </c>
      <c r="E530" s="131" t="n">
        <v>0.125</v>
      </c>
      <c r="F530" s="137" t="n">
        <f aca="false">C530/D530*E530</f>
        <v>0.353491799191495</v>
      </c>
      <c r="J530" s="144" t="s">
        <v>404</v>
      </c>
      <c r="K530" s="136" t="n">
        <v>249.946</v>
      </c>
      <c r="L530" s="136" t="n">
        <v>132.495</v>
      </c>
      <c r="M530" s="134" t="n">
        <v>0.05</v>
      </c>
      <c r="N530" s="137" t="n">
        <f aca="false">K530/L530*M530</f>
        <v>0.0943228046341371</v>
      </c>
      <c r="O530" s="137"/>
      <c r="P530" s="137"/>
      <c r="R530" s="144" t="s">
        <v>404</v>
      </c>
      <c r="S530" s="136" t="n">
        <v>5443.905</v>
      </c>
      <c r="T530" s="136" t="n">
        <v>2845.491</v>
      </c>
      <c r="U530" s="134" t="n">
        <v>1.5</v>
      </c>
      <c r="V530" s="137" t="n">
        <f aca="false">S530/T530*U530</f>
        <v>2.86975340986845</v>
      </c>
      <c r="W530" s="137"/>
      <c r="Z530" s="144" t="s">
        <v>404</v>
      </c>
      <c r="AA530" s="136" t="n">
        <v>2973.898</v>
      </c>
      <c r="AB530" s="136" t="n">
        <v>730.178</v>
      </c>
      <c r="AC530" s="134" t="n">
        <v>0.5</v>
      </c>
      <c r="AD530" s="137" t="n">
        <f aca="false">AA530/AB530*AC530</f>
        <v>2.03641988665777</v>
      </c>
    </row>
    <row r="531" customFormat="false" ht="15" hidden="false" customHeight="false" outlineLevel="0" collapsed="false">
      <c r="A531" s="131" t="n">
        <v>2</v>
      </c>
      <c r="B531" s="144" t="s">
        <v>407</v>
      </c>
      <c r="C531" s="136" t="n">
        <v>485.673</v>
      </c>
      <c r="D531" s="136" t="n">
        <v>161.714</v>
      </c>
      <c r="E531" s="131" t="n">
        <v>0.125</v>
      </c>
      <c r="F531" s="137" t="n">
        <f aca="false">C531/D531*E531</f>
        <v>0.375410446838245</v>
      </c>
      <c r="J531" s="144" t="s">
        <v>407</v>
      </c>
      <c r="K531" s="136" t="n">
        <v>269.471</v>
      </c>
      <c r="L531" s="136" t="n">
        <v>123.743</v>
      </c>
      <c r="M531" s="134" t="n">
        <v>0.05</v>
      </c>
      <c r="N531" s="137" t="n">
        <f aca="false">K531/L531*M531</f>
        <v>0.108883330774266</v>
      </c>
      <c r="O531" s="137"/>
      <c r="P531" s="137"/>
      <c r="R531" s="144" t="s">
        <v>407</v>
      </c>
      <c r="S531" s="136" t="n">
        <v>5364.843</v>
      </c>
      <c r="T531" s="136" t="n">
        <v>2724.19</v>
      </c>
      <c r="U531" s="134" t="n">
        <v>1.5</v>
      </c>
      <c r="V531" s="137" t="n">
        <f aca="false">S531/T531*U531</f>
        <v>2.95400265767072</v>
      </c>
      <c r="W531" s="137"/>
      <c r="Z531" s="144" t="s">
        <v>407</v>
      </c>
      <c r="AA531" s="136" t="n">
        <v>3150.778</v>
      </c>
      <c r="AB531" s="136" t="n">
        <v>740.884</v>
      </c>
      <c r="AC531" s="134" t="n">
        <v>0.5</v>
      </c>
      <c r="AD531" s="137" t="n">
        <f aca="false">AA531/AB531*AC531</f>
        <v>2.12636391121957</v>
      </c>
    </row>
    <row r="532" customFormat="false" ht="15" hidden="false" customHeight="false" outlineLevel="0" collapsed="false">
      <c r="A532" s="131" t="n">
        <v>2</v>
      </c>
      <c r="B532" s="144" t="s">
        <v>410</v>
      </c>
      <c r="C532" s="136" t="n">
        <v>454.768</v>
      </c>
      <c r="D532" s="136" t="n">
        <v>163.085</v>
      </c>
      <c r="E532" s="131" t="n">
        <v>0.125</v>
      </c>
      <c r="F532" s="137" t="n">
        <f aca="false">C532/D532*E532</f>
        <v>0.348566698347487</v>
      </c>
      <c r="J532" s="144" t="s">
        <v>410</v>
      </c>
      <c r="K532" s="136" t="n">
        <v>259.518</v>
      </c>
      <c r="L532" s="136" t="n">
        <v>125.066</v>
      </c>
      <c r="M532" s="134" t="n">
        <v>0.05</v>
      </c>
      <c r="N532" s="137" t="n">
        <f aca="false">K532/L532*M532</f>
        <v>0.103752418722914</v>
      </c>
      <c r="O532" s="137"/>
      <c r="P532" s="137"/>
      <c r="R532" s="144" t="s">
        <v>410</v>
      </c>
      <c r="S532" s="136" t="n">
        <v>5230.144</v>
      </c>
      <c r="T532" s="136" t="n">
        <v>2689.813</v>
      </c>
      <c r="U532" s="134" t="n">
        <v>1.5</v>
      </c>
      <c r="V532" s="137" t="n">
        <f aca="false">S532/T532*U532</f>
        <v>2.9166399299877</v>
      </c>
      <c r="W532" s="137"/>
      <c r="Z532" s="144" t="s">
        <v>410</v>
      </c>
      <c r="AA532" s="136" t="n">
        <v>2962.059</v>
      </c>
      <c r="AB532" s="136" t="n">
        <v>740.845</v>
      </c>
      <c r="AC532" s="134" t="n">
        <v>0.5</v>
      </c>
      <c r="AD532" s="137" t="n">
        <f aca="false">AA532/AB532*AC532</f>
        <v>1.99910845048559</v>
      </c>
    </row>
    <row r="533" customFormat="false" ht="15" hidden="false" customHeight="false" outlineLevel="0" collapsed="false">
      <c r="A533" s="131" t="n">
        <v>2</v>
      </c>
      <c r="B533" s="144" t="s">
        <v>413</v>
      </c>
      <c r="C533" s="136" t="n">
        <v>457.114</v>
      </c>
      <c r="D533" s="136" t="n">
        <v>162.252</v>
      </c>
      <c r="E533" s="131" t="n">
        <v>0.125</v>
      </c>
      <c r="F533" s="137" t="n">
        <f aca="false">C533/D533*E533</f>
        <v>0.352163609693563</v>
      </c>
      <c r="J533" s="144" t="s">
        <v>413</v>
      </c>
      <c r="K533" s="136" t="n">
        <v>251.107</v>
      </c>
      <c r="L533" s="136" t="n">
        <v>123.776</v>
      </c>
      <c r="M533" s="134" t="n">
        <v>0.05</v>
      </c>
      <c r="N533" s="137" t="n">
        <f aca="false">K533/L533*M533</f>
        <v>0.101436061918304</v>
      </c>
      <c r="O533" s="137"/>
      <c r="P533" s="137"/>
      <c r="R533" s="144" t="s">
        <v>413</v>
      </c>
      <c r="S533" s="136" t="n">
        <v>5219.362</v>
      </c>
      <c r="T533" s="136" t="n">
        <v>2661.381</v>
      </c>
      <c r="U533" s="134" t="n">
        <v>1.5</v>
      </c>
      <c r="V533" s="137" t="n">
        <f aca="false">S533/T533*U533</f>
        <v>2.94172198569089</v>
      </c>
      <c r="W533" s="137"/>
      <c r="Z533" s="144" t="s">
        <v>413</v>
      </c>
      <c r="AA533" s="136" t="n">
        <v>3068.04</v>
      </c>
      <c r="AB533" s="136" t="n">
        <v>750.237</v>
      </c>
      <c r="AC533" s="134" t="n">
        <v>0.5</v>
      </c>
      <c r="AD533" s="137" t="n">
        <f aca="false">AA533/AB533*AC533</f>
        <v>2.04471387041695</v>
      </c>
    </row>
    <row r="534" customFormat="false" ht="15" hidden="false" customHeight="false" outlineLevel="0" collapsed="false">
      <c r="A534" s="131" t="n">
        <v>3</v>
      </c>
      <c r="B534" s="144" t="s">
        <v>399</v>
      </c>
      <c r="C534" s="136" t="n">
        <v>495.766</v>
      </c>
      <c r="D534" s="136" t="n">
        <v>175.234</v>
      </c>
      <c r="E534" s="131" t="n">
        <v>0.125</v>
      </c>
      <c r="F534" s="137" t="n">
        <f aca="false">C534/D534*E534</f>
        <v>0.353645696611388</v>
      </c>
      <c r="J534" s="144" t="s">
        <v>399</v>
      </c>
      <c r="K534" s="136" t="n">
        <v>278.355</v>
      </c>
      <c r="L534" s="136" t="n">
        <v>132.583</v>
      </c>
      <c r="M534" s="134" t="n">
        <v>0.05</v>
      </c>
      <c r="N534" s="137" t="n">
        <f aca="false">K534/L534*M534</f>
        <v>0.104973865427694</v>
      </c>
      <c r="O534" s="137"/>
      <c r="P534" s="137"/>
      <c r="R534" s="144" t="s">
        <v>399</v>
      </c>
      <c r="S534" s="136" t="n">
        <v>5704.016</v>
      </c>
      <c r="T534" s="136" t="n">
        <v>2972.979</v>
      </c>
      <c r="U534" s="134" t="n">
        <v>1.5</v>
      </c>
      <c r="V534" s="137" t="n">
        <f aca="false">S534/T534*U534</f>
        <v>2.87792951110654</v>
      </c>
      <c r="W534" s="137"/>
      <c r="Z534" s="144" t="s">
        <v>399</v>
      </c>
      <c r="AA534" s="136" t="n">
        <v>3235.036</v>
      </c>
      <c r="AB534" s="136" t="n">
        <v>793.988</v>
      </c>
      <c r="AC534" s="134" t="n">
        <v>0.5</v>
      </c>
      <c r="AD534" s="137" t="n">
        <f aca="false">AA534/AB534*AC534</f>
        <v>2.03720711144249</v>
      </c>
    </row>
    <row r="535" customFormat="false" ht="15" hidden="false" customHeight="false" outlineLevel="0" collapsed="false">
      <c r="A535" s="131" t="n">
        <v>3</v>
      </c>
      <c r="B535" s="144" t="s">
        <v>402</v>
      </c>
      <c r="C535" s="136" t="n">
        <v>502.374</v>
      </c>
      <c r="D535" s="136" t="n">
        <v>185.463</v>
      </c>
      <c r="E535" s="131" t="n">
        <v>0.125</v>
      </c>
      <c r="F535" s="137" t="n">
        <f aca="false">C535/D535*E535</f>
        <v>0.338594490545284</v>
      </c>
      <c r="J535" s="144" t="s">
        <v>402</v>
      </c>
      <c r="K535" s="136" t="n">
        <v>256.418</v>
      </c>
      <c r="L535" s="136" t="n">
        <v>118.965</v>
      </c>
      <c r="M535" s="134" t="n">
        <v>0.05</v>
      </c>
      <c r="N535" s="137" t="n">
        <f aca="false">K535/L535*M535</f>
        <v>0.107770352624722</v>
      </c>
      <c r="O535" s="137"/>
      <c r="P535" s="137"/>
      <c r="R535" s="144" t="s">
        <v>402</v>
      </c>
      <c r="S535" s="136" t="n">
        <v>5443.417</v>
      </c>
      <c r="T535" s="136" t="n">
        <v>2753.534</v>
      </c>
      <c r="U535" s="134" t="n">
        <v>1.5</v>
      </c>
      <c r="V535" s="137" t="n">
        <f aca="false">S535/T535*U535</f>
        <v>2.96532583218511</v>
      </c>
      <c r="W535" s="137"/>
      <c r="Z535" s="144" t="s">
        <v>402</v>
      </c>
      <c r="AA535" s="136" t="n">
        <v>3223.417</v>
      </c>
      <c r="AB535" s="136" t="n">
        <v>771.175</v>
      </c>
      <c r="AC535" s="134" t="n">
        <v>0.5</v>
      </c>
      <c r="AD535" s="137" t="n">
        <f aca="false">AA535/AB535*AC535</f>
        <v>2.08993872986028</v>
      </c>
    </row>
    <row r="536" customFormat="false" ht="15" hidden="false" customHeight="false" outlineLevel="0" collapsed="false">
      <c r="A536" s="131" t="n">
        <v>3</v>
      </c>
      <c r="B536" s="144" t="s">
        <v>405</v>
      </c>
      <c r="C536" s="136" t="n">
        <v>479.067</v>
      </c>
      <c r="D536" s="136" t="n">
        <v>172.189</v>
      </c>
      <c r="E536" s="131" t="n">
        <v>0.125</v>
      </c>
      <c r="F536" s="137" t="n">
        <f aca="false">C536/D536*E536</f>
        <v>0.347777006661285</v>
      </c>
      <c r="J536" s="144" t="s">
        <v>405</v>
      </c>
      <c r="K536" s="136" t="n">
        <v>293.253</v>
      </c>
      <c r="L536" s="136" t="n">
        <v>133.785</v>
      </c>
      <c r="M536" s="134" t="n">
        <v>0.05</v>
      </c>
      <c r="N536" s="137" t="n">
        <f aca="false">K536/L536*M536</f>
        <v>0.109598609709609</v>
      </c>
      <c r="O536" s="137"/>
      <c r="P536" s="137"/>
      <c r="R536" s="144" t="s">
        <v>405</v>
      </c>
      <c r="S536" s="136" t="n">
        <v>5439.478</v>
      </c>
      <c r="T536" s="136" t="n">
        <v>2806.072</v>
      </c>
      <c r="U536" s="134" t="n">
        <v>1.5</v>
      </c>
      <c r="V536" s="137" t="n">
        <f aca="false">S536/T536*U536</f>
        <v>2.90770051516853</v>
      </c>
      <c r="W536" s="137"/>
      <c r="Z536" s="144" t="s">
        <v>405</v>
      </c>
      <c r="AA536" s="136" t="n">
        <v>3196.352</v>
      </c>
      <c r="AB536" s="136" t="n">
        <v>794.479</v>
      </c>
      <c r="AC536" s="134" t="n">
        <v>0.5</v>
      </c>
      <c r="AD536" s="137" t="n">
        <f aca="false">AA536/AB536*AC536</f>
        <v>2.01160257225175</v>
      </c>
    </row>
    <row r="537" customFormat="false" ht="15" hidden="false" customHeight="false" outlineLevel="0" collapsed="false">
      <c r="A537" s="131" t="n">
        <v>3</v>
      </c>
      <c r="B537" s="144" t="s">
        <v>408</v>
      </c>
      <c r="C537" s="136" t="n">
        <v>458.122</v>
      </c>
      <c r="D537" s="136" t="n">
        <v>163.644</v>
      </c>
      <c r="E537" s="131" t="n">
        <v>0.125</v>
      </c>
      <c r="F537" s="137" t="n">
        <f aca="false">C537/D537*E537</f>
        <v>0.349937975116717</v>
      </c>
      <c r="J537" s="144" t="s">
        <v>408</v>
      </c>
      <c r="K537" s="136" t="n">
        <v>275.027</v>
      </c>
      <c r="L537" s="136" t="n">
        <v>121.113</v>
      </c>
      <c r="M537" s="134" t="n">
        <v>0.05</v>
      </c>
      <c r="N537" s="137" t="n">
        <f aca="false">K537/L537*M537</f>
        <v>0.113541486050218</v>
      </c>
      <c r="O537" s="137"/>
      <c r="P537" s="137"/>
      <c r="R537" s="144" t="s">
        <v>408</v>
      </c>
      <c r="S537" s="136" t="n">
        <v>5133.49</v>
      </c>
      <c r="T537" s="136" t="n">
        <v>2608.363</v>
      </c>
      <c r="U537" s="134" t="n">
        <v>1.5</v>
      </c>
      <c r="V537" s="137" t="n">
        <f aca="false">S537/T537*U537</f>
        <v>2.95213319618473</v>
      </c>
      <c r="W537" s="137"/>
      <c r="Z537" s="144" t="s">
        <v>408</v>
      </c>
      <c r="AA537" s="136" t="n">
        <v>3135.313</v>
      </c>
      <c r="AB537" s="136" t="n">
        <v>731.94</v>
      </c>
      <c r="AC537" s="134" t="n">
        <v>0.5</v>
      </c>
      <c r="AD537" s="137" t="n">
        <f aca="false">AA537/AB537*AC537</f>
        <v>2.14178279640408</v>
      </c>
    </row>
    <row r="538" customFormat="false" ht="15" hidden="false" customHeight="false" outlineLevel="0" collapsed="false">
      <c r="A538" s="131" t="n">
        <v>3</v>
      </c>
      <c r="B538" s="144" t="s">
        <v>411</v>
      </c>
      <c r="C538" s="136" t="n">
        <v>461.256</v>
      </c>
      <c r="D538" s="136" t="n">
        <v>171.421</v>
      </c>
      <c r="E538" s="131" t="n">
        <v>0.125</v>
      </c>
      <c r="F538" s="137" t="n">
        <f aca="false">C538/D538*E538</f>
        <v>0.336347355341528</v>
      </c>
      <c r="J538" s="144" t="s">
        <v>411</v>
      </c>
      <c r="K538" s="136" t="n">
        <v>273.32</v>
      </c>
      <c r="L538" s="136" t="n">
        <v>125.276</v>
      </c>
      <c r="M538" s="134" t="n">
        <v>0.05</v>
      </c>
      <c r="N538" s="137" t="n">
        <f aca="false">K538/L538*M538</f>
        <v>0.109087135604585</v>
      </c>
      <c r="O538" s="137"/>
      <c r="P538" s="137"/>
      <c r="R538" s="144" t="s">
        <v>411</v>
      </c>
      <c r="S538" s="136" t="n">
        <v>5174.457</v>
      </c>
      <c r="T538" s="136" t="n">
        <v>2713.019</v>
      </c>
      <c r="U538" s="134" t="n">
        <v>1.5</v>
      </c>
      <c r="V538" s="137" t="n">
        <f aca="false">S538/T538*U538</f>
        <v>2.86090348058749</v>
      </c>
      <c r="W538" s="137"/>
      <c r="Z538" s="144" t="s">
        <v>411</v>
      </c>
      <c r="AA538" s="136" t="n">
        <v>3031.794</v>
      </c>
      <c r="AB538" s="136" t="n">
        <v>737.18</v>
      </c>
      <c r="AC538" s="134" t="n">
        <v>0.5</v>
      </c>
      <c r="AD538" s="137" t="n">
        <f aca="false">AA538/AB538*AC538</f>
        <v>2.05634580428118</v>
      </c>
    </row>
    <row r="539" customFormat="false" ht="15" hidden="false" customHeight="false" outlineLevel="0" collapsed="false">
      <c r="A539" s="131" t="n">
        <v>3</v>
      </c>
      <c r="B539" s="144" t="s">
        <v>414</v>
      </c>
      <c r="C539" s="136" t="n">
        <v>468.292</v>
      </c>
      <c r="D539" s="136" t="n">
        <v>167.48</v>
      </c>
      <c r="E539" s="131" t="n">
        <v>0.125</v>
      </c>
      <c r="F539" s="137" t="n">
        <f aca="false">C539/D539*E539</f>
        <v>0.349513374731311</v>
      </c>
      <c r="J539" s="144" t="s">
        <v>414</v>
      </c>
      <c r="K539" s="136" t="n">
        <v>274.136</v>
      </c>
      <c r="L539" s="136" t="n">
        <v>131.131</v>
      </c>
      <c r="M539" s="134" t="n">
        <v>0.05</v>
      </c>
      <c r="N539" s="137" t="n">
        <f aca="false">K539/L539*M539</f>
        <v>0.104527533535167</v>
      </c>
      <c r="O539" s="137"/>
      <c r="P539" s="137"/>
      <c r="R539" s="144" t="s">
        <v>414</v>
      </c>
      <c r="S539" s="136" t="n">
        <v>5478.941</v>
      </c>
      <c r="T539" s="136" t="n">
        <v>2780.819</v>
      </c>
      <c r="U539" s="134" t="n">
        <v>1.5</v>
      </c>
      <c r="V539" s="137" t="n">
        <f aca="false">S539/T539*U539</f>
        <v>2.95539245812115</v>
      </c>
      <c r="W539" s="137"/>
      <c r="Z539" s="144" t="s">
        <v>414</v>
      </c>
      <c r="AA539" s="136" t="n">
        <v>3028.639</v>
      </c>
      <c r="AB539" s="136" t="n">
        <v>745.77</v>
      </c>
      <c r="AC539" s="134" t="n">
        <v>0.5</v>
      </c>
      <c r="AD539" s="137" t="n">
        <f aca="false">AA539/AB539*AC539</f>
        <v>2.03054494012899</v>
      </c>
    </row>
    <row r="540" customFormat="false" ht="15" hidden="false" customHeight="false" outlineLevel="0" collapsed="false">
      <c r="B540" s="135" t="s">
        <v>571</v>
      </c>
      <c r="C540" s="137" t="n">
        <f aca="false">AVERAGE(C522:C539)</f>
        <v>470.996888888889</v>
      </c>
      <c r="D540" s="137" t="n">
        <f aca="false">AVERAGE(D522:D539)</f>
        <v>168.771333333333</v>
      </c>
      <c r="F540" s="137" t="n">
        <f aca="false">AVERAGE(F522:F539)</f>
        <v>0.3490368890044</v>
      </c>
      <c r="J540" s="135" t="s">
        <v>571</v>
      </c>
      <c r="K540" s="137" t="n">
        <f aca="false">AVERAGE(K522:K539)</f>
        <v>269.169888888889</v>
      </c>
      <c r="L540" s="137" t="n">
        <f aca="false">AVERAGE(L522:L539)</f>
        <v>127.131888888889</v>
      </c>
      <c r="N540" s="137" t="n">
        <f aca="false">AVERAGE(N522:N539)</f>
        <v>0.105931012190409</v>
      </c>
      <c r="O540" s="137"/>
      <c r="P540" s="137"/>
      <c r="Q540" s="132"/>
      <c r="R540" s="135" t="s">
        <v>571</v>
      </c>
      <c r="S540" s="137" t="n">
        <f aca="false">AVERAGE(S522:S539)</f>
        <v>5362.07016666667</v>
      </c>
      <c r="T540" s="137" t="n">
        <f aca="false">AVERAGE(T522:T539)</f>
        <v>2755.12294444444</v>
      </c>
      <c r="V540" s="137" t="n">
        <f aca="false">AVERAGE(V522:V539)</f>
        <v>2.91976701648386</v>
      </c>
      <c r="W540" s="137"/>
      <c r="Z540" s="135" t="s">
        <v>571</v>
      </c>
      <c r="AA540" s="137" t="n">
        <f aca="false">AVERAGE(AA522:AA539)</f>
        <v>3093.99066666667</v>
      </c>
      <c r="AB540" s="137" t="n">
        <f aca="false">AVERAGE(AB522:AB539)</f>
        <v>749.969</v>
      </c>
      <c r="AD540" s="137" t="n">
        <f aca="false">AVERAGE(AD522:AD539)</f>
        <v>2.06320618385344</v>
      </c>
    </row>
    <row r="541" customFormat="false" ht="15" hidden="false" customHeight="false" outlineLevel="0" collapsed="false">
      <c r="B541" s="135" t="s">
        <v>572</v>
      </c>
      <c r="C541" s="137" t="n">
        <f aca="false">_xlfn.STDEV.P(C522:C539)</f>
        <v>16.8005403050976</v>
      </c>
      <c r="D541" s="137" t="n">
        <f aca="false">_xlfn.STDEV.P(D522:D539)</f>
        <v>6.30141008910792</v>
      </c>
      <c r="F541" s="137" t="n">
        <f aca="false">_xlfn.STDEV.P(F522:F539)</f>
        <v>0.0111016562617245</v>
      </c>
      <c r="J541" s="135" t="s">
        <v>572</v>
      </c>
      <c r="K541" s="137" t="n">
        <f aca="false">_xlfn.STDEV.P(K522:K539)</f>
        <v>12.0777800751301</v>
      </c>
      <c r="L541" s="137" t="n">
        <f aca="false">_xlfn.STDEV.P(L522:L539)</f>
        <v>4.48881299440792</v>
      </c>
      <c r="N541" s="137" t="n">
        <f aca="false">_xlfn.STDEV.P(N522:N539)</f>
        <v>0.00476783481166203</v>
      </c>
      <c r="O541" s="137"/>
      <c r="P541" s="137"/>
      <c r="R541" s="135" t="s">
        <v>572</v>
      </c>
      <c r="S541" s="137" t="n">
        <f aca="false">_xlfn.STDEV.P(S522:S539)</f>
        <v>142.561648873293</v>
      </c>
      <c r="T541" s="137" t="n">
        <f aca="false">_xlfn.STDEV.P(T522:T539)</f>
        <v>80.445937167953</v>
      </c>
      <c r="V541" s="137" t="n">
        <f aca="false">_xlfn.STDEV.P(V522:V539)</f>
        <v>0.0373211985102506</v>
      </c>
      <c r="W541" s="137"/>
      <c r="Z541" s="135" t="s">
        <v>572</v>
      </c>
      <c r="AA541" s="137" t="n">
        <f aca="false">_xlfn.STDEV.P(AA522:AA539)</f>
        <v>98.0039317227177</v>
      </c>
      <c r="AB541" s="137" t="n">
        <f aca="false">_xlfn.STDEV.P(AB522:AB539)</f>
        <v>24.2904643910596</v>
      </c>
      <c r="AD541" s="137" t="n">
        <f aca="false">_xlfn.STDEV.P(AD522:AD539)</f>
        <v>0.0415651128402244</v>
      </c>
    </row>
    <row r="542" customFormat="false" ht="15" hidden="false" customHeight="false" outlineLevel="0" collapsed="false">
      <c r="B542" s="135" t="s">
        <v>573</v>
      </c>
      <c r="C542" s="134" t="n">
        <f aca="false">100*_xlfn.STDEV.P(C522:C539)/AVERAGE(C522:C539)</f>
        <v>3.56701725668107</v>
      </c>
      <c r="D542" s="134" t="n">
        <f aca="false">100*_xlfn.STDEV.P(D522:D539)/AVERAGE(D522:D539)</f>
        <v>3.73369692864976</v>
      </c>
      <c r="F542" s="134" t="n">
        <f aca="false">100*_xlfn.STDEV.P(F522:F539)/AVERAGE(F522:F539)</f>
        <v>3.18065414042368</v>
      </c>
      <c r="J542" s="135" t="s">
        <v>573</v>
      </c>
      <c r="K542" s="134" t="n">
        <f aca="false">100*_xlfn.STDEV.P(K522:K539)/AVERAGE(K522:K539)</f>
        <v>4.48704724179446</v>
      </c>
      <c r="L542" s="134" t="n">
        <f aca="false">100*_xlfn.STDEV.P(L522:L539)/AVERAGE(L522:L539)</f>
        <v>3.53083166909529</v>
      </c>
      <c r="N542" s="134" t="n">
        <f aca="false">100*_xlfn.STDEV.P(N522:N539)/AVERAGE(N522:N539)</f>
        <v>4.50088667433095</v>
      </c>
      <c r="O542" s="134"/>
      <c r="P542" s="134"/>
      <c r="R542" s="135" t="s">
        <v>573</v>
      </c>
      <c r="S542" s="134" t="n">
        <f aca="false">100*_xlfn.STDEV.P(S522:S539)/AVERAGE(S522:S539)</f>
        <v>2.6587053962764</v>
      </c>
      <c r="T542" s="134" t="n">
        <f aca="false">100*_xlfn.STDEV.P(T522:T539)/AVERAGE(T522:T539)</f>
        <v>2.91986741753822</v>
      </c>
      <c r="V542" s="134" t="n">
        <f aca="false">100*_xlfn.STDEV.P(V522:V539)/AVERAGE(V522:V539)</f>
        <v>1.2782252248056</v>
      </c>
      <c r="W542" s="134"/>
      <c r="Z542" s="135" t="s">
        <v>573</v>
      </c>
      <c r="AA542" s="134" t="n">
        <f aca="false">100*_xlfn.STDEV.P(AA522:AA539)/AVERAGE(AA522:AA539)</f>
        <v>3.16755744542381</v>
      </c>
      <c r="AB542" s="134" t="n">
        <f aca="false">100*_xlfn.STDEV.P(AB522:AB539)/AVERAGE(AB522:AB539)</f>
        <v>3.23886245845623</v>
      </c>
      <c r="AD542" s="134" t="n">
        <f aca="false">100*_xlfn.STDEV.P(AD522:AD539)/AVERAGE(AD522:AD539)</f>
        <v>2.01458841901072</v>
      </c>
    </row>
    <row r="543" customFormat="false" ht="15" hidden="false" customHeight="false" outlineLevel="0" collapsed="false">
      <c r="B543" s="135"/>
      <c r="C543" s="134"/>
      <c r="D543" s="134"/>
      <c r="F543" s="134"/>
      <c r="J543" s="135"/>
      <c r="K543" s="134"/>
      <c r="L543" s="134"/>
      <c r="N543" s="134"/>
      <c r="O543" s="134"/>
      <c r="P543" s="134"/>
      <c r="R543" s="135"/>
      <c r="S543" s="134"/>
      <c r="T543" s="134"/>
      <c r="V543" s="134"/>
      <c r="W543" s="134"/>
      <c r="Z543" s="135"/>
      <c r="AA543" s="134"/>
      <c r="AB543" s="134"/>
      <c r="AD543" s="134"/>
    </row>
    <row r="544" customFormat="false" ht="15" hidden="false" customHeight="false" outlineLevel="0" collapsed="false">
      <c r="B544" s="135"/>
      <c r="C544" s="134"/>
      <c r="D544" s="134"/>
      <c r="F544" s="134"/>
      <c r="J544" s="135"/>
      <c r="K544" s="134"/>
      <c r="L544" s="134"/>
      <c r="N544" s="134"/>
      <c r="O544" s="134"/>
      <c r="P544" s="134"/>
      <c r="R544" s="135"/>
      <c r="S544" s="134"/>
      <c r="T544" s="134"/>
      <c r="V544" s="134"/>
      <c r="W544" s="134"/>
      <c r="Z544" s="135"/>
      <c r="AA544" s="134"/>
      <c r="AB544" s="134"/>
      <c r="AD544" s="134"/>
    </row>
    <row r="549" customFormat="false" ht="15" hidden="false" customHeight="false" outlineLevel="0" collapsed="false">
      <c r="B549" s="132" t="s">
        <v>635</v>
      </c>
      <c r="C549" s="137" t="n">
        <f aca="false">F440</f>
        <v>0.0601269414294287</v>
      </c>
      <c r="J549" s="132" t="s">
        <v>635</v>
      </c>
      <c r="K549" s="137" t="n">
        <f aca="false">N440</f>
        <v>0.0131148770129663</v>
      </c>
      <c r="R549" s="132" t="s">
        <v>635</v>
      </c>
      <c r="S549" s="137" t="n">
        <f aca="false">V440</f>
        <v>0.426454154589077</v>
      </c>
      <c r="Z549" s="132" t="s">
        <v>635</v>
      </c>
      <c r="AA549" s="137" t="n">
        <f aca="false">AD440</f>
        <v>0.20841006015321</v>
      </c>
    </row>
    <row r="550" customFormat="false" ht="15" hidden="false" customHeight="false" outlineLevel="0" collapsed="false">
      <c r="B550" s="132" t="s">
        <v>636</v>
      </c>
      <c r="C550" s="137" t="n">
        <f aca="false">F465</f>
        <v>0.0937343184826893</v>
      </c>
      <c r="J550" s="132" t="s">
        <v>636</v>
      </c>
      <c r="K550" s="137" t="n">
        <f aca="false">N465</f>
        <v>0.0187230760868752</v>
      </c>
      <c r="R550" s="132" t="s">
        <v>636</v>
      </c>
      <c r="S550" s="137" t="n">
        <f aca="false">V465</f>
        <v>0.697516437331519</v>
      </c>
      <c r="Z550" s="132" t="s">
        <v>636</v>
      </c>
      <c r="AA550" s="137" t="n">
        <f aca="false">AD465</f>
        <v>0.331114109914861</v>
      </c>
    </row>
    <row r="551" customFormat="false" ht="15" hidden="false" customHeight="false" outlineLevel="0" collapsed="false">
      <c r="B551" s="132" t="s">
        <v>637</v>
      </c>
      <c r="C551" s="137" t="n">
        <f aca="false">F490</f>
        <v>0.17800028927046</v>
      </c>
      <c r="J551" s="132" t="s">
        <v>637</v>
      </c>
      <c r="K551" s="137" t="n">
        <f aca="false">N490</f>
        <v>0.0330896731674966</v>
      </c>
      <c r="R551" s="132" t="s">
        <v>637</v>
      </c>
      <c r="S551" s="137" t="n">
        <f aca="false">V490</f>
        <v>1.42579912033989</v>
      </c>
      <c r="Z551" s="132" t="s">
        <v>637</v>
      </c>
      <c r="AA551" s="137" t="n">
        <f aca="false">AD490</f>
        <v>0.69311198722345</v>
      </c>
    </row>
    <row r="552" customFormat="false" ht="15" hidden="false" customHeight="false" outlineLevel="0" collapsed="false">
      <c r="B552" s="132" t="s">
        <v>638</v>
      </c>
      <c r="C552" s="137" t="n">
        <f aca="false">F515</f>
        <v>0.270225431865261</v>
      </c>
      <c r="J552" s="132" t="s">
        <v>638</v>
      </c>
      <c r="K552" s="137" t="n">
        <f aca="false">N515</f>
        <v>0.0689839456992254</v>
      </c>
      <c r="R552" s="132" t="s">
        <v>638</v>
      </c>
      <c r="S552" s="137" t="n">
        <f aca="false">V515</f>
        <v>2.22727640728312</v>
      </c>
      <c r="Z552" s="132" t="s">
        <v>638</v>
      </c>
      <c r="AA552" s="137" t="n">
        <f aca="false">AD515</f>
        <v>1.40998432904187</v>
      </c>
    </row>
    <row r="553" customFormat="false" ht="15" hidden="false" customHeight="false" outlineLevel="0" collapsed="false">
      <c r="B553" s="132" t="s">
        <v>639</v>
      </c>
      <c r="C553" s="137" t="n">
        <f aca="false">F540</f>
        <v>0.3490368890044</v>
      </c>
      <c r="J553" s="132" t="s">
        <v>639</v>
      </c>
      <c r="K553" s="137" t="n">
        <f aca="false">N540</f>
        <v>0.105931012190409</v>
      </c>
      <c r="R553" s="132" t="s">
        <v>639</v>
      </c>
      <c r="S553" s="137" t="n">
        <f aca="false">V540</f>
        <v>2.91976701648386</v>
      </c>
      <c r="Z553" s="132" t="s">
        <v>639</v>
      </c>
      <c r="AA553" s="137" t="n">
        <f aca="false">AD540</f>
        <v>2.06320618385344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1" activeCellId="0" sqref="A21"/>
    </sheetView>
  </sheetViews>
  <sheetFormatPr defaultColWidth="11.4453125" defaultRowHeight="15" zeroHeight="false" outlineLevelRow="0" outlineLevelCol="0"/>
  <cols>
    <col collapsed="false" customWidth="true" hidden="false" outlineLevel="0" max="1" min="1" style="0" width="113.85"/>
  </cols>
  <sheetData>
    <row r="1" customFormat="false" ht="15" hidden="false" customHeight="false" outlineLevel="0" collapsed="false">
      <c r="A1" s="154" t="s">
        <v>640</v>
      </c>
    </row>
    <row r="2" customFormat="false" ht="15" hidden="false" customHeight="false" outlineLevel="0" collapsed="false">
      <c r="A2" s="154" t="s">
        <v>641</v>
      </c>
    </row>
    <row r="3" customFormat="false" ht="15" hidden="false" customHeight="false" outlineLevel="0" collapsed="false">
      <c r="A3" s="155" t="s">
        <v>642</v>
      </c>
    </row>
    <row r="4" customFormat="false" ht="15" hidden="false" customHeight="false" outlineLevel="0" collapsed="false">
      <c r="A4" s="155" t="s">
        <v>643</v>
      </c>
    </row>
    <row r="5" customFormat="false" ht="15" hidden="false" customHeight="false" outlineLevel="0" collapsed="false">
      <c r="A5" s="155" t="s">
        <v>644</v>
      </c>
    </row>
    <row r="6" customFormat="false" ht="15" hidden="false" customHeight="false" outlineLevel="0" collapsed="false">
      <c r="A6" s="155" t="s">
        <v>645</v>
      </c>
    </row>
    <row r="7" customFormat="false" ht="15" hidden="false" customHeight="false" outlineLevel="0" collapsed="false">
      <c r="A7" s="154"/>
    </row>
    <row r="8" customFormat="false" ht="15" hidden="false" customHeight="false" outlineLevel="0" collapsed="false">
      <c r="A8" s="154" t="s">
        <v>646</v>
      </c>
    </row>
    <row r="9" customFormat="false" ht="15" hidden="false" customHeight="false" outlineLevel="0" collapsed="false">
      <c r="A9" s="154"/>
    </row>
    <row r="10" customFormat="false" ht="15" hidden="false" customHeight="false" outlineLevel="0" collapsed="false">
      <c r="A10" s="155" t="s">
        <v>647</v>
      </c>
    </row>
    <row r="11" customFormat="false" ht="15" hidden="false" customHeight="false" outlineLevel="0" collapsed="false">
      <c r="A11" s="154"/>
    </row>
    <row r="12" customFormat="false" ht="15" hidden="false" customHeight="false" outlineLevel="0" collapsed="false">
      <c r="A12" s="154" t="s">
        <v>648</v>
      </c>
    </row>
    <row r="13" customFormat="false" ht="15" hidden="false" customHeight="false" outlineLevel="0" collapsed="false">
      <c r="A13" s="154"/>
    </row>
    <row r="14" customFormat="false" ht="15" hidden="false" customHeight="false" outlineLevel="0" collapsed="false">
      <c r="A14" s="154" t="s">
        <v>649</v>
      </c>
    </row>
    <row r="15" customFormat="false" ht="15" hidden="false" customHeight="false" outlineLevel="0" collapsed="false">
      <c r="A15" s="154" t="s">
        <v>650</v>
      </c>
    </row>
    <row r="16" customFormat="false" ht="15" hidden="false" customHeight="false" outlineLevel="0" collapsed="false">
      <c r="A16" s="154" t="s">
        <v>651</v>
      </c>
    </row>
    <row r="17" customFormat="false" ht="15" hidden="false" customHeight="false" outlineLevel="0" collapsed="false">
      <c r="A17" s="154" t="s">
        <v>652</v>
      </c>
      <c r="D17" s="154" t="s">
        <v>653</v>
      </c>
    </row>
    <row r="18" customFormat="false" ht="15" hidden="false" customHeight="false" outlineLevel="0" collapsed="false">
      <c r="A18" s="154" t="s">
        <v>654</v>
      </c>
      <c r="D18" s="154" t="s">
        <v>655</v>
      </c>
    </row>
    <row r="19" customFormat="false" ht="15" hidden="false" customHeight="false" outlineLevel="0" collapsed="false">
      <c r="A19" s="154" t="s">
        <v>656</v>
      </c>
      <c r="D19" s="154" t="s">
        <v>657</v>
      </c>
    </row>
    <row r="20" customFormat="false" ht="15" hidden="false" customHeight="false" outlineLevel="0" collapsed="false">
      <c r="A20" s="154" t="s">
        <v>658</v>
      </c>
      <c r="D20" s="154" t="s">
        <v>659</v>
      </c>
    </row>
    <row r="21" customFormat="false" ht="15" hidden="false" customHeight="false" outlineLevel="0" collapsed="false">
      <c r="A21" s="154" t="s">
        <v>660</v>
      </c>
      <c r="D21" s="154" t="s">
        <v>661</v>
      </c>
    </row>
    <row r="22" customFormat="false" ht="15" hidden="false" customHeight="false" outlineLevel="0" collapsed="false">
      <c r="A22" s="154"/>
    </row>
    <row r="23" customFormat="false" ht="15" hidden="false" customHeight="false" outlineLevel="0" collapsed="false">
      <c r="A23" s="154" t="s">
        <v>662</v>
      </c>
    </row>
    <row r="24" customFormat="false" ht="15" hidden="false" customHeight="false" outlineLevel="0" collapsed="false">
      <c r="A24" s="155" t="s">
        <v>663</v>
      </c>
    </row>
    <row r="25" customFormat="false" ht="15" hidden="false" customHeight="false" outlineLevel="0" collapsed="false">
      <c r="A25" s="154" t="s">
        <v>664</v>
      </c>
    </row>
    <row r="26" customFormat="false" ht="15" hidden="false" customHeight="false" outlineLevel="0" collapsed="false">
      <c r="A26" s="154" t="s">
        <v>665</v>
      </c>
    </row>
    <row r="27" customFormat="false" ht="15" hidden="false" customHeight="false" outlineLevel="0" collapsed="false">
      <c r="A27" s="155" t="s">
        <v>666</v>
      </c>
    </row>
    <row r="28" customFormat="false" ht="15" hidden="false" customHeight="false" outlineLevel="0" collapsed="false">
      <c r="A28" s="154" t="s">
        <v>667</v>
      </c>
    </row>
    <row r="29" customFormat="false" ht="15" hidden="false" customHeight="false" outlineLevel="0" collapsed="false">
      <c r="A29" s="154" t="s">
        <v>665</v>
      </c>
    </row>
    <row r="30" customFormat="false" ht="15" hidden="false" customHeight="false" outlineLevel="0" collapsed="false">
      <c r="A30" s="155" t="s">
        <v>668</v>
      </c>
    </row>
    <row r="31" customFormat="false" ht="15" hidden="false" customHeight="false" outlineLevel="0" collapsed="false">
      <c r="A31" s="154" t="s">
        <v>669</v>
      </c>
    </row>
    <row r="32" customFormat="false" ht="15" hidden="false" customHeight="false" outlineLevel="0" collapsed="false">
      <c r="A32" s="154" t="s">
        <v>670</v>
      </c>
    </row>
    <row r="33" customFormat="false" ht="15" hidden="false" customHeight="false" outlineLevel="0" collapsed="false">
      <c r="A33" s="154" t="s">
        <v>671</v>
      </c>
    </row>
    <row r="34" customFormat="false" ht="15" hidden="false" customHeight="false" outlineLevel="0" collapsed="false">
      <c r="A34" s="154" t="s">
        <v>672</v>
      </c>
    </row>
    <row r="35" customFormat="false" ht="15" hidden="false" customHeight="false" outlineLevel="0" collapsed="false">
      <c r="A35" s="154" t="s">
        <v>673</v>
      </c>
    </row>
    <row r="36" customFormat="false" ht="15" hidden="false" customHeight="false" outlineLevel="0" collapsed="false">
      <c r="A36" s="155" t="s">
        <v>674</v>
      </c>
    </row>
    <row r="37" customFormat="false" ht="15" hidden="false" customHeight="false" outlineLevel="0" collapsed="false">
      <c r="A37" s="154"/>
    </row>
    <row r="38" customFormat="false" ht="15" hidden="false" customHeight="false" outlineLevel="0" collapsed="false">
      <c r="A38" s="154" t="s">
        <v>675</v>
      </c>
    </row>
    <row r="39" customFormat="false" ht="15" hidden="false" customHeight="false" outlineLevel="0" collapsed="false">
      <c r="A39" s="154" t="s">
        <v>676</v>
      </c>
    </row>
    <row r="40" customFormat="false" ht="15" hidden="false" customHeight="false" outlineLevel="0" collapsed="false">
      <c r="A40" s="154" t="s">
        <v>650</v>
      </c>
    </row>
    <row r="41" customFormat="false" ht="15" hidden="false" customHeight="false" outlineLevel="0" collapsed="false">
      <c r="A41" s="154" t="s">
        <v>677</v>
      </c>
    </row>
    <row r="42" customFormat="false" ht="15" hidden="false" customHeight="false" outlineLevel="0" collapsed="false">
      <c r="A42" s="154" t="s">
        <v>678</v>
      </c>
    </row>
    <row r="43" customFormat="false" ht="15" hidden="false" customHeight="false" outlineLevel="0" collapsed="false">
      <c r="A43" s="154" t="s">
        <v>679</v>
      </c>
    </row>
    <row r="44" customFormat="false" ht="15" hidden="false" customHeight="false" outlineLevel="0" collapsed="false">
      <c r="A44" s="155" t="s">
        <v>680</v>
      </c>
      <c r="C44" s="156" t="s">
        <v>681</v>
      </c>
    </row>
    <row r="45" customFormat="false" ht="15" hidden="false" customHeight="false" outlineLevel="0" collapsed="false">
      <c r="A45" s="155" t="s">
        <v>682</v>
      </c>
      <c r="C45" s="156" t="s">
        <v>683</v>
      </c>
    </row>
    <row r="46" customFormat="false" ht="15" hidden="false" customHeight="false" outlineLevel="0" collapsed="false">
      <c r="A46" s="155" t="s">
        <v>684</v>
      </c>
      <c r="C46" s="156" t="s">
        <v>685</v>
      </c>
    </row>
    <row r="47" customFormat="false" ht="15" hidden="false" customHeight="false" outlineLevel="0" collapsed="false">
      <c r="A47" s="155" t="s">
        <v>686</v>
      </c>
      <c r="C47" s="156" t="s">
        <v>687</v>
      </c>
    </row>
    <row r="48" customFormat="false" ht="15" hidden="false" customHeight="false" outlineLevel="0" collapsed="false">
      <c r="A48" s="155" t="s">
        <v>688</v>
      </c>
      <c r="C48" s="156" t="s">
        <v>689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5" activeCellId="0" sqref="E15"/>
    </sheetView>
  </sheetViews>
  <sheetFormatPr defaultColWidth="11.58984375" defaultRowHeight="15" zeroHeight="false" outlineLevelRow="0" outlineLevelCol="0"/>
  <sheetData>
    <row r="1" s="17" customFormat="true" ht="35.1" hidden="false" customHeight="true" outlineLevel="0" collapsed="false">
      <c r="A1" s="16" t="s">
        <v>14</v>
      </c>
      <c r="B1" s="16"/>
      <c r="C1" s="16"/>
      <c r="D1" s="16"/>
      <c r="E1" s="16"/>
      <c r="F1" s="16"/>
      <c r="G1" s="16"/>
      <c r="H1" s="16"/>
      <c r="I1" s="16"/>
      <c r="J1" s="16"/>
      <c r="K1" s="16"/>
    </row>
    <row r="2" customFormat="false" ht="50.1" hidden="false" customHeight="true" outlineLevel="0" collapsed="false">
      <c r="A2" s="18" t="s">
        <v>14</v>
      </c>
      <c r="B2" s="19" t="s">
        <v>15</v>
      </c>
      <c r="C2" s="19"/>
      <c r="D2" s="19"/>
      <c r="E2" s="19"/>
      <c r="F2" s="19"/>
      <c r="G2" s="19"/>
      <c r="H2" s="19"/>
      <c r="I2" s="19"/>
      <c r="J2" s="19"/>
      <c r="K2" s="19"/>
    </row>
    <row r="3" customFormat="false" ht="35.1" hidden="false" customHeight="true" outlineLevel="0" collapsed="false">
      <c r="A3" s="18"/>
      <c r="B3" s="20" t="s">
        <v>16</v>
      </c>
      <c r="C3" s="20"/>
      <c r="D3" s="20"/>
      <c r="E3" s="20"/>
      <c r="F3" s="20"/>
      <c r="G3" s="20"/>
      <c r="H3" s="20"/>
      <c r="I3" s="20"/>
      <c r="J3" s="20"/>
      <c r="K3" s="20"/>
    </row>
    <row r="4" customFormat="false" ht="35.1" hidden="false" customHeight="true" outlineLevel="0" collapsed="false">
      <c r="A4" s="18"/>
      <c r="B4" s="21" t="s">
        <v>17</v>
      </c>
      <c r="C4" s="21"/>
      <c r="D4" s="21"/>
      <c r="E4" s="21"/>
      <c r="F4" s="21"/>
      <c r="G4" s="21"/>
      <c r="H4" s="21"/>
      <c r="I4" s="21"/>
      <c r="J4" s="21"/>
      <c r="K4" s="21"/>
    </row>
    <row r="5" customFormat="false" ht="35.1" hidden="false" customHeight="true" outlineLevel="0" collapsed="false">
      <c r="A5" s="18"/>
      <c r="B5" s="20" t="s">
        <v>18</v>
      </c>
      <c r="C5" s="20"/>
      <c r="D5" s="20"/>
      <c r="E5" s="20"/>
      <c r="F5" s="20"/>
      <c r="G5" s="20"/>
      <c r="H5" s="20"/>
      <c r="I5" s="20"/>
      <c r="J5" s="20"/>
      <c r="K5" s="20"/>
    </row>
    <row r="6" customFormat="false" ht="35.1" hidden="false" customHeight="true" outlineLevel="0" collapsed="false">
      <c r="A6" s="18"/>
      <c r="B6" s="22" t="s">
        <v>19</v>
      </c>
      <c r="C6" s="22"/>
      <c r="D6" s="22"/>
      <c r="E6" s="22"/>
      <c r="F6" s="22"/>
      <c r="G6" s="22"/>
      <c r="H6" s="22"/>
      <c r="I6" s="22"/>
      <c r="J6" s="22"/>
      <c r="K6" s="22"/>
    </row>
  </sheetData>
  <mergeCells count="7">
    <mergeCell ref="A1:K1"/>
    <mergeCell ref="A2:A6"/>
    <mergeCell ref="B2:K2"/>
    <mergeCell ref="B3:K3"/>
    <mergeCell ref="B4:K4"/>
    <mergeCell ref="B5:K5"/>
    <mergeCell ref="B6:K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1"/>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F14" activeCellId="0" sqref="F14"/>
    </sheetView>
  </sheetViews>
  <sheetFormatPr defaultColWidth="9.15625" defaultRowHeight="15.75" zeroHeight="false" outlineLevelRow="0" outlineLevelCol="0"/>
  <cols>
    <col collapsed="false" customWidth="true" hidden="false" outlineLevel="0" max="2" min="2" style="23" width="43.58"/>
    <col collapsed="false" customWidth="true" hidden="false" outlineLevel="0" max="5" min="3" style="23" width="15.57"/>
    <col collapsed="false" customWidth="true" hidden="false" outlineLevel="0" max="9" min="6" style="0" width="15.57"/>
  </cols>
  <sheetData>
    <row r="1" customFormat="false" ht="15.75" hidden="false" customHeight="true" outlineLevel="0" collapsed="false">
      <c r="A1" s="16" t="s">
        <v>20</v>
      </c>
      <c r="B1" s="16"/>
      <c r="C1" s="16"/>
      <c r="D1" s="16"/>
      <c r="E1" s="16"/>
      <c r="F1" s="16"/>
      <c r="G1" s="16"/>
      <c r="H1" s="16"/>
      <c r="I1" s="16"/>
    </row>
    <row r="2" customFormat="false" ht="16.5" hidden="false" customHeight="true" outlineLevel="0" collapsed="false">
      <c r="A2" s="16"/>
      <c r="B2" s="16"/>
      <c r="C2" s="16"/>
      <c r="D2" s="16"/>
      <c r="E2" s="16"/>
      <c r="F2" s="16"/>
      <c r="G2" s="16"/>
      <c r="H2" s="16"/>
      <c r="I2" s="16"/>
    </row>
    <row r="3" customFormat="false" ht="16.5" hidden="false" customHeight="true" outlineLevel="0" collapsed="false">
      <c r="A3" s="18" t="s">
        <v>20</v>
      </c>
      <c r="B3" s="24" t="s">
        <v>21</v>
      </c>
      <c r="C3" s="24"/>
      <c r="D3" s="24"/>
      <c r="E3" s="24"/>
      <c r="F3" s="24"/>
      <c r="G3" s="24"/>
      <c r="H3" s="24"/>
      <c r="I3" s="24"/>
    </row>
    <row r="4" customFormat="false" ht="16.5" hidden="false" customHeight="true" outlineLevel="0" collapsed="false">
      <c r="A4" s="18"/>
      <c r="B4" s="25" t="s">
        <v>22</v>
      </c>
      <c r="C4" s="25"/>
      <c r="D4" s="25"/>
      <c r="E4" s="25"/>
      <c r="F4" s="25"/>
      <c r="G4" s="25"/>
      <c r="H4" s="25"/>
      <c r="I4" s="25"/>
    </row>
    <row r="5" customFormat="false" ht="15.75" hidden="false" customHeight="false" outlineLevel="0" collapsed="false">
      <c r="A5" s="18"/>
      <c r="B5" s="26"/>
      <c r="C5" s="26"/>
      <c r="D5" s="26"/>
      <c r="E5" s="26"/>
      <c r="F5" s="26"/>
      <c r="G5" s="26"/>
      <c r="H5" s="26"/>
      <c r="I5" s="26"/>
    </row>
    <row r="6" customFormat="false" ht="15.75" hidden="false" customHeight="false" outlineLevel="0" collapsed="false">
      <c r="A6" s="18"/>
      <c r="B6" s="27"/>
      <c r="C6" s="27"/>
      <c r="D6" s="27"/>
      <c r="E6" s="27"/>
      <c r="F6" s="27"/>
      <c r="G6" s="27"/>
      <c r="H6" s="27"/>
      <c r="I6" s="27"/>
    </row>
    <row r="7" customFormat="false" ht="15.75" hidden="false" customHeight="false" outlineLevel="0" collapsed="false">
      <c r="A7" s="18"/>
      <c r="B7" s="27"/>
      <c r="C7" s="27"/>
      <c r="D7" s="27"/>
      <c r="E7" s="27"/>
      <c r="F7" s="27"/>
      <c r="G7" s="27"/>
      <c r="H7" s="27"/>
      <c r="I7" s="27"/>
    </row>
    <row r="8" customFormat="false" ht="15.75" hidden="false" customHeight="false" outlineLevel="0" collapsed="false">
      <c r="A8" s="18"/>
      <c r="B8" s="27"/>
      <c r="C8" s="27"/>
      <c r="D8" s="27"/>
      <c r="E8" s="27"/>
      <c r="F8" s="27"/>
      <c r="G8" s="27"/>
      <c r="H8" s="27"/>
      <c r="I8" s="27"/>
    </row>
    <row r="9" customFormat="false" ht="15.75" hidden="false" customHeight="false" outlineLevel="0" collapsed="false">
      <c r="A9" s="18"/>
      <c r="B9" s="27"/>
      <c r="C9" s="27"/>
      <c r="D9" s="27"/>
      <c r="E9" s="27"/>
      <c r="F9" s="27"/>
      <c r="G9" s="27"/>
      <c r="H9" s="27"/>
      <c r="I9" s="27"/>
    </row>
    <row r="10" customFormat="false" ht="16.5" hidden="false" customHeight="false" outlineLevel="0" collapsed="false">
      <c r="A10" s="18"/>
      <c r="B10" s="28"/>
      <c r="C10" s="28"/>
      <c r="D10" s="28"/>
      <c r="E10" s="28"/>
      <c r="F10" s="28"/>
      <c r="G10" s="28"/>
      <c r="H10" s="28"/>
      <c r="I10" s="28"/>
    </row>
    <row r="11" customFormat="false" ht="16.5" hidden="false" customHeight="false" outlineLevel="0" collapsed="false">
      <c r="A11" s="18"/>
    </row>
    <row r="12" customFormat="false" ht="16.5" hidden="false" customHeight="false" outlineLevel="0" collapsed="false">
      <c r="A12" s="18"/>
      <c r="B12" s="29" t="s">
        <v>23</v>
      </c>
      <c r="C12" s="29"/>
      <c r="D12" s="29"/>
      <c r="E12" s="29"/>
      <c r="F12" s="29"/>
      <c r="G12" s="29"/>
      <c r="H12" s="29"/>
      <c r="I12" s="29"/>
    </row>
    <row r="13" customFormat="false" ht="16.5" hidden="false" customHeight="true" outlineLevel="0" collapsed="false">
      <c r="A13" s="18"/>
      <c r="B13" s="25" t="s">
        <v>24</v>
      </c>
      <c r="C13" s="30" t="s">
        <v>25</v>
      </c>
      <c r="D13" s="30"/>
      <c r="E13" s="30"/>
      <c r="F13" s="30"/>
      <c r="G13" s="30"/>
      <c r="H13" s="30"/>
      <c r="I13" s="30"/>
    </row>
    <row r="14" customFormat="false" ht="16.5" hidden="false" customHeight="true" outlineLevel="0" collapsed="false">
      <c r="A14" s="18"/>
      <c r="B14" s="31" t="s">
        <v>26</v>
      </c>
      <c r="C14" s="32" t="s">
        <v>27</v>
      </c>
      <c r="D14" s="32"/>
      <c r="E14" s="32"/>
      <c r="F14" s="32" t="s">
        <v>28</v>
      </c>
      <c r="G14" s="32"/>
      <c r="H14" s="32" t="s">
        <v>29</v>
      </c>
      <c r="I14" s="32"/>
    </row>
    <row r="15" customFormat="false" ht="35.1" hidden="false" customHeight="true" outlineLevel="0" collapsed="false">
      <c r="A15" s="18"/>
      <c r="B15" s="31" t="s">
        <v>30</v>
      </c>
      <c r="C15" s="32" t="s">
        <v>31</v>
      </c>
      <c r="D15" s="32"/>
      <c r="E15" s="32"/>
      <c r="F15" s="32" t="s">
        <v>32</v>
      </c>
      <c r="G15" s="32"/>
      <c r="H15" s="32" t="s">
        <v>33</v>
      </c>
      <c r="I15" s="32"/>
    </row>
    <row r="16" customFormat="false" ht="35.1" hidden="false" customHeight="true" outlineLevel="0" collapsed="false">
      <c r="A16" s="18"/>
      <c r="B16" s="31" t="s">
        <v>34</v>
      </c>
      <c r="C16" s="32" t="s">
        <v>35</v>
      </c>
      <c r="D16" s="32"/>
      <c r="E16" s="32"/>
      <c r="F16" s="32" t="s">
        <v>28</v>
      </c>
      <c r="G16" s="32"/>
      <c r="H16" s="32" t="s">
        <v>36</v>
      </c>
      <c r="I16" s="32"/>
    </row>
    <row r="17" customFormat="false" ht="35.1" hidden="false" customHeight="true" outlineLevel="0" collapsed="false">
      <c r="A17" s="18"/>
      <c r="B17" s="31" t="s">
        <v>37</v>
      </c>
      <c r="C17" s="32" t="s">
        <v>38</v>
      </c>
      <c r="D17" s="32"/>
      <c r="E17" s="32"/>
      <c r="F17" s="32" t="s">
        <v>32</v>
      </c>
      <c r="G17" s="32"/>
      <c r="H17" s="32" t="s">
        <v>33</v>
      </c>
      <c r="I17" s="32"/>
    </row>
    <row r="18" customFormat="false" ht="35.1" hidden="false" customHeight="true" outlineLevel="0" collapsed="false">
      <c r="A18" s="18"/>
      <c r="B18" s="31" t="s">
        <v>39</v>
      </c>
      <c r="C18" s="32" t="s">
        <v>40</v>
      </c>
      <c r="D18" s="32"/>
      <c r="E18" s="32"/>
      <c r="F18" s="32" t="s">
        <v>28</v>
      </c>
      <c r="G18" s="32"/>
      <c r="H18" s="32" t="s">
        <v>41</v>
      </c>
      <c r="I18" s="32"/>
    </row>
    <row r="19" customFormat="false" ht="35.1" hidden="false" customHeight="true" outlineLevel="0" collapsed="false">
      <c r="A19" s="18"/>
    </row>
    <row r="20" customFormat="false" ht="16.5" hidden="false" customHeight="false" outlineLevel="0" collapsed="false">
      <c r="A20" s="18"/>
      <c r="B20" s="29" t="s">
        <v>42</v>
      </c>
      <c r="C20" s="29"/>
      <c r="D20" s="29"/>
      <c r="E20" s="29"/>
      <c r="F20" s="29"/>
      <c r="G20" s="29"/>
      <c r="H20" s="29"/>
      <c r="I20" s="29"/>
    </row>
    <row r="21" customFormat="false" ht="16.5" hidden="false" customHeight="true" outlineLevel="0" collapsed="false">
      <c r="A21" s="18"/>
      <c r="B21" s="33" t="s">
        <v>43</v>
      </c>
      <c r="C21" s="30" t="s">
        <v>44</v>
      </c>
      <c r="D21" s="30"/>
      <c r="E21" s="30"/>
      <c r="F21" s="30"/>
      <c r="G21" s="30"/>
      <c r="H21" s="33" t="s">
        <v>45</v>
      </c>
      <c r="I21" s="33" t="s">
        <v>46</v>
      </c>
    </row>
    <row r="22" customFormat="false" ht="16.5" hidden="false" customHeight="true" outlineLevel="0" collapsed="false">
      <c r="A22" s="18"/>
      <c r="B22" s="34" t="s">
        <v>47</v>
      </c>
      <c r="C22" s="35" t="s">
        <v>48</v>
      </c>
      <c r="D22" s="35"/>
      <c r="E22" s="35"/>
      <c r="F22" s="35"/>
      <c r="G22" s="35"/>
      <c r="H22" s="36" t="s">
        <v>49</v>
      </c>
      <c r="I22" s="35" t="s">
        <v>50</v>
      </c>
    </row>
    <row r="23" customFormat="false" ht="16.5" hidden="false" customHeight="true" outlineLevel="0" collapsed="false">
      <c r="A23" s="18"/>
      <c r="B23" s="34" t="s">
        <v>51</v>
      </c>
      <c r="C23" s="35" t="s">
        <v>52</v>
      </c>
      <c r="D23" s="35"/>
      <c r="E23" s="35"/>
      <c r="F23" s="35"/>
      <c r="G23" s="35"/>
      <c r="H23" s="36"/>
      <c r="I23" s="35"/>
    </row>
    <row r="24" customFormat="false" ht="16.5" hidden="false" customHeight="false" outlineLevel="0" collapsed="false">
      <c r="A24" s="18"/>
      <c r="B24" s="34" t="s">
        <v>53</v>
      </c>
      <c r="C24" s="37" t="n">
        <v>1500</v>
      </c>
      <c r="D24" s="37"/>
      <c r="E24" s="37"/>
      <c r="F24" s="37"/>
      <c r="G24" s="37"/>
      <c r="H24" s="36"/>
      <c r="I24" s="35"/>
    </row>
    <row r="25" customFormat="false" ht="16.5" hidden="false" customHeight="true" outlineLevel="0" collapsed="false">
      <c r="A25" s="18"/>
      <c r="B25" s="34" t="s">
        <v>54</v>
      </c>
      <c r="C25" s="35" t="s">
        <v>55</v>
      </c>
      <c r="D25" s="35"/>
      <c r="E25" s="35"/>
      <c r="F25" s="35"/>
      <c r="G25" s="35"/>
      <c r="H25" s="36"/>
      <c r="I25" s="35"/>
    </row>
    <row r="26" customFormat="false" ht="16.5" hidden="false" customHeight="false" outlineLevel="0" collapsed="false">
      <c r="A26" s="18"/>
    </row>
    <row r="27" customFormat="false" ht="16.5" hidden="false" customHeight="false" outlineLevel="0" collapsed="false">
      <c r="A27" s="18"/>
      <c r="B27" s="29" t="s">
        <v>56</v>
      </c>
      <c r="C27" s="29"/>
      <c r="D27" s="29"/>
      <c r="E27" s="29"/>
      <c r="F27" s="29"/>
      <c r="G27" s="29"/>
      <c r="H27" s="29"/>
      <c r="I27" s="29"/>
    </row>
    <row r="28" customFormat="false" ht="16.5" hidden="false" customHeight="true" outlineLevel="0" collapsed="false">
      <c r="A28" s="18"/>
      <c r="B28" s="33" t="s">
        <v>57</v>
      </c>
      <c r="C28" s="38" t="s">
        <v>44</v>
      </c>
      <c r="D28" s="38"/>
      <c r="E28" s="38"/>
      <c r="F28" s="38"/>
      <c r="G28" s="38"/>
      <c r="H28" s="33" t="s">
        <v>45</v>
      </c>
      <c r="I28" s="33" t="s">
        <v>46</v>
      </c>
    </row>
    <row r="29" customFormat="false" ht="16.5" hidden="false" customHeight="true" outlineLevel="0" collapsed="false">
      <c r="A29" s="18"/>
      <c r="B29" s="34" t="s">
        <v>58</v>
      </c>
      <c r="C29" s="35" t="s">
        <v>59</v>
      </c>
      <c r="D29" s="35"/>
      <c r="E29" s="35"/>
      <c r="F29" s="35"/>
      <c r="G29" s="35"/>
      <c r="H29" s="36" t="s">
        <v>49</v>
      </c>
      <c r="I29" s="35" t="s">
        <v>50</v>
      </c>
    </row>
    <row r="30" customFormat="false" ht="16.5" hidden="false" customHeight="true" outlineLevel="0" collapsed="false">
      <c r="A30" s="18"/>
      <c r="B30" s="34" t="s">
        <v>60</v>
      </c>
      <c r="C30" s="35" t="s">
        <v>59</v>
      </c>
      <c r="D30" s="35"/>
      <c r="E30" s="35"/>
      <c r="F30" s="35"/>
      <c r="G30" s="35"/>
      <c r="H30" s="36"/>
      <c r="I30" s="35"/>
    </row>
    <row r="31" customFormat="false" ht="16.5" hidden="false" customHeight="true" outlineLevel="0" collapsed="false">
      <c r="A31" s="18"/>
      <c r="B31" s="34" t="s">
        <v>61</v>
      </c>
      <c r="C31" s="35" t="s">
        <v>62</v>
      </c>
      <c r="D31" s="35"/>
      <c r="E31" s="35"/>
      <c r="F31" s="35"/>
      <c r="G31" s="35"/>
      <c r="H31" s="36"/>
      <c r="I31" s="35"/>
    </row>
    <row r="32" customFormat="false" ht="16.5" hidden="false" customHeight="true" outlineLevel="0" collapsed="false">
      <c r="A32" s="18"/>
      <c r="B32" s="34" t="s">
        <v>63</v>
      </c>
      <c r="C32" s="35" t="s">
        <v>62</v>
      </c>
      <c r="D32" s="35"/>
      <c r="E32" s="35"/>
      <c r="F32" s="35"/>
      <c r="G32" s="35"/>
      <c r="H32" s="36"/>
      <c r="I32" s="35"/>
    </row>
    <row r="33" customFormat="false" ht="16.5" hidden="false" customHeight="false" outlineLevel="0" collapsed="false">
      <c r="A33" s="18"/>
    </row>
    <row r="34" customFormat="false" ht="16.5" hidden="false" customHeight="false" outlineLevel="0" collapsed="false">
      <c r="A34" s="18"/>
      <c r="B34" s="29" t="s">
        <v>64</v>
      </c>
      <c r="C34" s="29"/>
      <c r="D34" s="29"/>
      <c r="E34" s="29"/>
      <c r="F34" s="29"/>
      <c r="G34" s="29"/>
      <c r="H34" s="29"/>
      <c r="I34" s="29"/>
    </row>
    <row r="35" customFormat="false" ht="16.5" hidden="false" customHeight="false" outlineLevel="0" collapsed="false">
      <c r="A35" s="18"/>
      <c r="B35" s="25" t="s">
        <v>65</v>
      </c>
      <c r="C35" s="33" t="s">
        <v>66</v>
      </c>
      <c r="D35" s="39" t="s">
        <v>67</v>
      </c>
      <c r="E35" s="25" t="s">
        <v>68</v>
      </c>
      <c r="F35" s="30" t="s">
        <v>69</v>
      </c>
      <c r="G35" s="30" t="s">
        <v>70</v>
      </c>
      <c r="H35" s="30" t="s">
        <v>71</v>
      </c>
      <c r="I35" s="25" t="s">
        <v>45</v>
      </c>
    </row>
    <row r="36" customFormat="false" ht="16.5" hidden="false" customHeight="false" outlineLevel="0" collapsed="false">
      <c r="A36" s="18"/>
      <c r="B36" s="34" t="s">
        <v>58</v>
      </c>
      <c r="C36" s="40" t="s">
        <v>59</v>
      </c>
      <c r="D36" s="36" t="s">
        <v>72</v>
      </c>
      <c r="E36" s="35" t="s">
        <v>73</v>
      </c>
      <c r="F36" s="41" t="s">
        <v>74</v>
      </c>
      <c r="G36" s="41" t="s">
        <v>75</v>
      </c>
      <c r="H36" s="42" t="s">
        <v>76</v>
      </c>
      <c r="I36" s="43" t="s">
        <v>49</v>
      </c>
    </row>
    <row r="37" customFormat="false" ht="16.5" hidden="false" customHeight="false" outlineLevel="0" collapsed="false">
      <c r="A37" s="18"/>
      <c r="B37" s="34" t="s">
        <v>60</v>
      </c>
      <c r="C37" s="40" t="s">
        <v>59</v>
      </c>
      <c r="D37" s="36" t="s">
        <v>72</v>
      </c>
      <c r="E37" s="35" t="s">
        <v>73</v>
      </c>
      <c r="F37" s="36" t="s">
        <v>74</v>
      </c>
      <c r="G37" s="36" t="s">
        <v>75</v>
      </c>
      <c r="H37" s="36" t="s">
        <v>76</v>
      </c>
      <c r="I37" s="43"/>
    </row>
    <row r="38" customFormat="false" ht="16.5" hidden="false" customHeight="false" outlineLevel="0" collapsed="false">
      <c r="A38" s="18"/>
      <c r="B38" s="34" t="s">
        <v>61</v>
      </c>
      <c r="C38" s="40" t="s">
        <v>62</v>
      </c>
      <c r="D38" s="36" t="s">
        <v>77</v>
      </c>
      <c r="E38" s="35" t="s">
        <v>72</v>
      </c>
      <c r="F38" s="36" t="s">
        <v>78</v>
      </c>
      <c r="G38" s="36" t="s">
        <v>79</v>
      </c>
      <c r="H38" s="36" t="s">
        <v>80</v>
      </c>
      <c r="I38" s="43"/>
    </row>
    <row r="39" customFormat="false" ht="16.5" hidden="false" customHeight="false" outlineLevel="0" collapsed="false">
      <c r="A39" s="18"/>
      <c r="B39" s="34" t="s">
        <v>63</v>
      </c>
      <c r="C39" s="40" t="s">
        <v>62</v>
      </c>
      <c r="D39" s="43" t="s">
        <v>77</v>
      </c>
      <c r="E39" s="44" t="s">
        <v>72</v>
      </c>
      <c r="F39" s="43" t="s">
        <v>78</v>
      </c>
      <c r="G39" s="43" t="s">
        <v>79</v>
      </c>
      <c r="H39" s="36" t="s">
        <v>80</v>
      </c>
      <c r="I39" s="43"/>
    </row>
    <row r="40" customFormat="false" ht="15.75" hidden="false" customHeight="false" outlineLevel="0" collapsed="false">
      <c r="A40" s="45"/>
      <c r="B40" s="46"/>
    </row>
    <row r="41" customFormat="false" ht="15.75" hidden="false" customHeight="false" outlineLevel="0" collapsed="false">
      <c r="A41" s="47"/>
    </row>
  </sheetData>
  <mergeCells count="45">
    <mergeCell ref="A1:I2"/>
    <mergeCell ref="A3:A39"/>
    <mergeCell ref="B3:I3"/>
    <mergeCell ref="B4:I4"/>
    <mergeCell ref="B5:I5"/>
    <mergeCell ref="B6:I6"/>
    <mergeCell ref="B7:I7"/>
    <mergeCell ref="B8:I8"/>
    <mergeCell ref="B9:I9"/>
    <mergeCell ref="B10:I10"/>
    <mergeCell ref="B12:I12"/>
    <mergeCell ref="C13:I13"/>
    <mergeCell ref="C14:E14"/>
    <mergeCell ref="F14:G14"/>
    <mergeCell ref="H14:I14"/>
    <mergeCell ref="C15:E15"/>
    <mergeCell ref="F15:G15"/>
    <mergeCell ref="H15:I15"/>
    <mergeCell ref="C16:E16"/>
    <mergeCell ref="F16:G16"/>
    <mergeCell ref="H16:I16"/>
    <mergeCell ref="C17:E17"/>
    <mergeCell ref="F17:G17"/>
    <mergeCell ref="H17:I17"/>
    <mergeCell ref="C18:E18"/>
    <mergeCell ref="F18:G18"/>
    <mergeCell ref="H18:I18"/>
    <mergeCell ref="B20:I20"/>
    <mergeCell ref="C21:G21"/>
    <mergeCell ref="C22:G22"/>
    <mergeCell ref="H22:H25"/>
    <mergeCell ref="I22:I25"/>
    <mergeCell ref="C23:G23"/>
    <mergeCell ref="C24:G24"/>
    <mergeCell ref="C25:G25"/>
    <mergeCell ref="B27:I27"/>
    <mergeCell ref="C28:G28"/>
    <mergeCell ref="C29:G29"/>
    <mergeCell ref="H29:H32"/>
    <mergeCell ref="I29:I32"/>
    <mergeCell ref="C30:G30"/>
    <mergeCell ref="C31:G31"/>
    <mergeCell ref="C32:G32"/>
    <mergeCell ref="B34:I34"/>
    <mergeCell ref="I36:I39"/>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8" activeCellId="0" sqref="D8"/>
    </sheetView>
  </sheetViews>
  <sheetFormatPr defaultColWidth="11.58984375" defaultRowHeight="15.75" zeroHeight="false" outlineLevelRow="0" outlineLevelCol="0"/>
  <cols>
    <col collapsed="false" customWidth="true" hidden="false" outlineLevel="0" max="2" min="2" style="23" width="11.43"/>
    <col collapsed="false" customWidth="true" hidden="false" outlineLevel="0" max="3" min="3" style="23" width="98.43"/>
    <col collapsed="false" customWidth="true" hidden="false" outlineLevel="0" max="4" min="4" style="23" width="39.43"/>
  </cols>
  <sheetData>
    <row r="1" customFormat="false" ht="15.75" hidden="false" customHeight="true" outlineLevel="0" collapsed="false">
      <c r="A1" s="16" t="s">
        <v>81</v>
      </c>
      <c r="B1" s="16"/>
      <c r="C1" s="16"/>
      <c r="D1" s="16"/>
    </row>
    <row r="2" customFormat="false" ht="16.5" hidden="false" customHeight="true" outlineLevel="0" collapsed="false">
      <c r="A2" s="16"/>
      <c r="B2" s="16"/>
      <c r="C2" s="16"/>
      <c r="D2" s="16"/>
    </row>
    <row r="3" customFormat="false" ht="16.5" hidden="false" customHeight="false" outlineLevel="0" collapsed="false">
      <c r="A3" s="18" t="s">
        <v>81</v>
      </c>
      <c r="B3" s="48" t="s">
        <v>81</v>
      </c>
      <c r="C3" s="48"/>
      <c r="D3" s="48"/>
    </row>
    <row r="4" customFormat="false" ht="16.5" hidden="false" customHeight="false" outlineLevel="0" collapsed="false">
      <c r="A4" s="18"/>
      <c r="B4" s="49" t="s">
        <v>82</v>
      </c>
      <c r="C4" s="50" t="s">
        <v>83</v>
      </c>
      <c r="D4" s="51" t="s">
        <v>84</v>
      </c>
    </row>
    <row r="5" customFormat="false" ht="35.1" hidden="false" customHeight="true" outlineLevel="0" collapsed="false">
      <c r="A5" s="18"/>
      <c r="B5" s="52" t="n">
        <v>1</v>
      </c>
      <c r="C5" s="53" t="s">
        <v>85</v>
      </c>
      <c r="D5" s="54" t="s">
        <v>86</v>
      </c>
    </row>
    <row r="6" customFormat="false" ht="35.1" hidden="false" customHeight="true" outlineLevel="0" collapsed="false">
      <c r="A6" s="18"/>
      <c r="B6" s="52" t="n">
        <v>2</v>
      </c>
      <c r="C6" s="53" t="s">
        <v>87</v>
      </c>
      <c r="D6" s="55"/>
    </row>
    <row r="7" customFormat="false" ht="35.1" hidden="false" customHeight="true" outlineLevel="0" collapsed="false">
      <c r="A7" s="18"/>
      <c r="B7" s="52" t="n">
        <v>3</v>
      </c>
      <c r="C7" s="53" t="s">
        <v>88</v>
      </c>
      <c r="D7" s="56" t="s">
        <v>89</v>
      </c>
    </row>
    <row r="8" customFormat="false" ht="35.1" hidden="false" customHeight="true" outlineLevel="0" collapsed="false">
      <c r="A8" s="18"/>
      <c r="B8" s="52" t="n">
        <v>4</v>
      </c>
      <c r="C8" s="53" t="s">
        <v>90</v>
      </c>
      <c r="D8" s="56" t="s">
        <v>91</v>
      </c>
    </row>
    <row r="9" customFormat="false" ht="35.1" hidden="false" customHeight="true" outlineLevel="0" collapsed="false">
      <c r="A9" s="18"/>
      <c r="B9" s="52" t="n">
        <v>5</v>
      </c>
      <c r="C9" s="57" t="s">
        <v>92</v>
      </c>
    </row>
    <row r="10" customFormat="false" ht="35.1" hidden="false" customHeight="true" outlineLevel="0" collapsed="false">
      <c r="A10" s="18"/>
      <c r="B10" s="52" t="n">
        <v>6</v>
      </c>
      <c r="C10" s="53" t="s">
        <v>93</v>
      </c>
      <c r="D10" s="56" t="s">
        <v>94</v>
      </c>
    </row>
    <row r="11" customFormat="false" ht="35.1" hidden="false" customHeight="true" outlineLevel="0" collapsed="false">
      <c r="A11" s="18"/>
      <c r="B11" s="52" t="n">
        <v>7</v>
      </c>
      <c r="C11" s="53" t="s">
        <v>95</v>
      </c>
      <c r="D11" s="58"/>
    </row>
    <row r="12" customFormat="false" ht="35.1" hidden="false" customHeight="true" outlineLevel="0" collapsed="false">
      <c r="A12" s="18"/>
      <c r="B12" s="52" t="n">
        <v>8</v>
      </c>
      <c r="C12" s="53" t="s">
        <v>96</v>
      </c>
      <c r="D12" s="58"/>
    </row>
    <row r="13" customFormat="false" ht="35.1" hidden="false" customHeight="true" outlineLevel="0" collapsed="false">
      <c r="A13" s="18"/>
      <c r="B13" s="59" t="n">
        <v>9</v>
      </c>
      <c r="C13" s="53" t="s">
        <v>97</v>
      </c>
      <c r="D13" s="58"/>
    </row>
    <row r="14" customFormat="false" ht="15.75" hidden="false" customHeight="false" outlineLevel="0" collapsed="false">
      <c r="C14" s="60"/>
    </row>
    <row r="15" customFormat="false" ht="15.75" hidden="false" customHeight="false" outlineLevel="0" collapsed="false">
      <c r="C15" s="60"/>
      <c r="D15" s="61"/>
    </row>
    <row r="16" customFormat="false" ht="15.75" hidden="false" customHeight="false" outlineLevel="0" collapsed="false">
      <c r="C16" s="60"/>
    </row>
    <row r="17" customFormat="false" ht="15.75" hidden="false" customHeight="false" outlineLevel="0" collapsed="false">
      <c r="D17" s="62"/>
    </row>
    <row r="18" customFormat="false" ht="15.75" hidden="false" customHeight="false" outlineLevel="0" collapsed="false">
      <c r="C18" s="63"/>
      <c r="D18" s="62"/>
    </row>
    <row r="19" customFormat="false" ht="15.75" hidden="false" customHeight="false" outlineLevel="0" collapsed="false">
      <c r="C19" s="63"/>
      <c r="D19" s="62"/>
    </row>
    <row r="20" customFormat="false" ht="15.75" hidden="false" customHeight="false" outlineLevel="0" collapsed="false">
      <c r="C20" s="63"/>
      <c r="D20" s="62"/>
    </row>
    <row r="21" customFormat="false" ht="15.75" hidden="false" customHeight="false" outlineLevel="0" collapsed="false">
      <c r="C21" s="63"/>
    </row>
    <row r="22" customFormat="false" ht="15.75" hidden="false" customHeight="false" outlineLevel="0" collapsed="false">
      <c r="C22" s="63"/>
      <c r="D22" s="62"/>
    </row>
    <row r="23" customFormat="false" ht="15.75" hidden="false" customHeight="false" outlineLevel="0" collapsed="false">
      <c r="C23" s="63"/>
      <c r="D23" s="62"/>
    </row>
    <row r="24" customFormat="false" ht="15.75" hidden="false" customHeight="false" outlineLevel="0" collapsed="false">
      <c r="C24" s="63"/>
      <c r="D24" s="62"/>
    </row>
    <row r="25" customFormat="false" ht="15.75" hidden="false" customHeight="false" outlineLevel="0" collapsed="false">
      <c r="C25" s="60"/>
    </row>
    <row r="26" customFormat="false" ht="15.75" hidden="false" customHeight="false" outlineLevel="0" collapsed="false">
      <c r="C26" s="60"/>
    </row>
    <row r="27" customFormat="false" ht="15.75" hidden="false" customHeight="false" outlineLevel="0" collapsed="false">
      <c r="C27" s="60"/>
    </row>
    <row r="28" customFormat="false" ht="15.75" hidden="false" customHeight="false" outlineLevel="0" collapsed="false">
      <c r="C28" s="60"/>
    </row>
    <row r="29" customFormat="false" ht="15.75" hidden="false" customHeight="false" outlineLevel="0" collapsed="false">
      <c r="C29" s="60"/>
    </row>
    <row r="30" customFormat="false" ht="15.75" hidden="false" customHeight="false" outlineLevel="0" collapsed="false">
      <c r="C30" s="60"/>
    </row>
    <row r="31" customFormat="false" ht="15.75" hidden="false" customHeight="false" outlineLevel="0" collapsed="false">
      <c r="C31" s="60"/>
    </row>
    <row r="32" customFormat="false" ht="15.75" hidden="false" customHeight="false" outlineLevel="0" collapsed="false">
      <c r="C32" s="60"/>
    </row>
    <row r="33" customFormat="false" ht="15.75" hidden="false" customHeight="false" outlineLevel="0" collapsed="false">
      <c r="C33" s="60"/>
    </row>
    <row r="34" customFormat="false" ht="15.75" hidden="false" customHeight="false" outlineLevel="0" collapsed="false">
      <c r="C34" s="60"/>
    </row>
    <row r="35" customFormat="false" ht="15.75" hidden="false" customHeight="false" outlineLevel="0" collapsed="false">
      <c r="C35" s="60"/>
    </row>
    <row r="36" customFormat="false" ht="15.75" hidden="false" customHeight="false" outlineLevel="0" collapsed="false">
      <c r="C36" s="60"/>
    </row>
    <row r="37" customFormat="false" ht="15.75" hidden="false" customHeight="false" outlineLevel="0" collapsed="false">
      <c r="C37" s="60"/>
    </row>
    <row r="38" customFormat="false" ht="15.75" hidden="false" customHeight="false" outlineLevel="0" collapsed="false">
      <c r="C38" s="60"/>
    </row>
    <row r="39" customFormat="false" ht="15.75" hidden="false" customHeight="false" outlineLevel="0" collapsed="false">
      <c r="C39" s="60"/>
    </row>
    <row r="40" customFormat="false" ht="15.75" hidden="false" customHeight="false" outlineLevel="0" collapsed="false">
      <c r="C40" s="60"/>
    </row>
    <row r="41" customFormat="false" ht="15.75" hidden="false" customHeight="false" outlineLevel="0" collapsed="false">
      <c r="C41" s="60"/>
    </row>
    <row r="42" customFormat="false" ht="15.75" hidden="false" customHeight="false" outlineLevel="0" collapsed="false">
      <c r="C42" s="60"/>
    </row>
    <row r="43" customFormat="false" ht="15.75" hidden="false" customHeight="false" outlineLevel="0" collapsed="false">
      <c r="C43" s="60"/>
    </row>
    <row r="44" customFormat="false" ht="15.75" hidden="false" customHeight="false" outlineLevel="0" collapsed="false">
      <c r="C44" s="60"/>
    </row>
    <row r="45" customFormat="false" ht="15.75" hidden="false" customHeight="false" outlineLevel="0" collapsed="false">
      <c r="C45" s="60"/>
    </row>
    <row r="46" customFormat="false" ht="15.75" hidden="false" customHeight="false" outlineLevel="0" collapsed="false">
      <c r="C46" s="60"/>
    </row>
  </sheetData>
  <mergeCells count="3">
    <mergeCell ref="A1:D2"/>
    <mergeCell ref="A3:A13"/>
    <mergeCell ref="B3:D3"/>
  </mergeCells>
  <hyperlinks>
    <hyperlink ref="D5" location="'Extraction - Overview'!B34:I39" display="Extraction - Overview'!B34"/>
    <hyperlink ref="D7" location="'Extraction - Overview'!C14:C18" display="Extraction - Overview'!C14"/>
    <hyperlink ref="D8" location="'Extraction - Overview'!F14:F18" display="Extraction - Overview'!F14"/>
    <hyperlink ref="D10" location="'Extraction - Overview'!H14:H18" display="Extraction - Overview'!H14"/>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5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11" activeCellId="0" sqref="C11"/>
    </sheetView>
  </sheetViews>
  <sheetFormatPr defaultColWidth="11.58984375" defaultRowHeight="15.75" zeroHeight="false" outlineLevelRow="0" outlineLevelCol="0"/>
  <cols>
    <col collapsed="false" customWidth="true" hidden="false" outlineLevel="0" max="2" min="2" style="23" width="42.57"/>
    <col collapsed="false" customWidth="true" hidden="false" outlineLevel="0" max="3" min="3" style="23" width="59.41"/>
    <col collapsed="false" customWidth="true" hidden="false" outlineLevel="0" max="4" min="4" style="23" width="11.43"/>
    <col collapsed="false" customWidth="true" hidden="false" outlineLevel="0" max="5" min="5" style="23" width="14.43"/>
    <col collapsed="false" customWidth="true" hidden="false" outlineLevel="0" max="6" min="6" style="23" width="8.86"/>
    <col collapsed="false" customWidth="true" hidden="false" outlineLevel="0" max="7" min="7" style="23" width="11.43"/>
  </cols>
  <sheetData>
    <row r="1" customFormat="false" ht="15.75" hidden="false" customHeight="true" outlineLevel="0" collapsed="false">
      <c r="A1" s="64" t="s">
        <v>98</v>
      </c>
      <c r="B1" s="64"/>
      <c r="C1" s="64"/>
      <c r="D1" s="64"/>
      <c r="E1" s="64"/>
      <c r="F1" s="64"/>
      <c r="G1" s="64"/>
    </row>
    <row r="2" customFormat="false" ht="16.5" hidden="false" customHeight="true" outlineLevel="0" collapsed="false">
      <c r="A2" s="64"/>
      <c r="B2" s="64"/>
      <c r="C2" s="64"/>
      <c r="D2" s="64"/>
      <c r="E2" s="64"/>
      <c r="F2" s="64"/>
      <c r="G2" s="64"/>
    </row>
    <row r="3" customFormat="false" ht="27" hidden="false" customHeight="true" outlineLevel="0" collapsed="false">
      <c r="A3" s="65" t="s">
        <v>98</v>
      </c>
      <c r="B3" s="66" t="s">
        <v>99</v>
      </c>
      <c r="C3" s="66"/>
      <c r="D3" s="66"/>
      <c r="E3" s="66"/>
      <c r="F3" s="66"/>
      <c r="G3" s="66"/>
    </row>
    <row r="4" customFormat="false" ht="15.75" hidden="false" customHeight="false" outlineLevel="0" collapsed="false">
      <c r="A4" s="65"/>
      <c r="B4" s="67"/>
      <c r="C4" s="67"/>
      <c r="D4" s="67"/>
      <c r="E4" s="67"/>
      <c r="F4" s="67"/>
      <c r="G4" s="67"/>
    </row>
    <row r="5" customFormat="false" ht="15.75" hidden="false" customHeight="false" outlineLevel="0" collapsed="false">
      <c r="A5" s="65"/>
      <c r="B5" s="68"/>
      <c r="C5" s="68"/>
      <c r="D5" s="68"/>
      <c r="E5" s="68"/>
      <c r="F5" s="68"/>
      <c r="G5" s="68"/>
    </row>
    <row r="6" customFormat="false" ht="15.75" hidden="false" customHeight="false" outlineLevel="0" collapsed="false">
      <c r="A6" s="65"/>
      <c r="B6" s="68"/>
      <c r="C6" s="68"/>
      <c r="D6" s="68"/>
      <c r="E6" s="68"/>
      <c r="F6" s="68"/>
      <c r="G6" s="68"/>
    </row>
    <row r="7" customFormat="false" ht="16.5" hidden="false" customHeight="false" outlineLevel="0" collapsed="false">
      <c r="A7" s="65"/>
      <c r="B7" s="44"/>
      <c r="C7" s="44"/>
      <c r="D7" s="44"/>
      <c r="E7" s="44"/>
      <c r="F7" s="44"/>
      <c r="G7" s="44"/>
    </row>
    <row r="8" customFormat="false" ht="16.5" hidden="false" customHeight="false" outlineLevel="0" collapsed="false">
      <c r="A8" s="65"/>
    </row>
    <row r="9" customFormat="false" ht="16.5" hidden="false" customHeight="false" outlineLevel="0" collapsed="false">
      <c r="A9" s="65"/>
      <c r="B9" s="48" t="s">
        <v>100</v>
      </c>
      <c r="C9" s="48"/>
      <c r="D9" s="48"/>
      <c r="E9" s="48"/>
      <c r="F9" s="48"/>
      <c r="G9" s="48"/>
    </row>
    <row r="10" customFormat="false" ht="16.5" hidden="false" customHeight="true" outlineLevel="0" collapsed="false">
      <c r="A10" s="65"/>
      <c r="B10" s="25" t="s">
        <v>101</v>
      </c>
      <c r="C10" s="30" t="s">
        <v>102</v>
      </c>
      <c r="D10" s="30"/>
      <c r="E10" s="30"/>
      <c r="F10" s="30"/>
      <c r="G10" s="30"/>
    </row>
    <row r="11" customFormat="false" ht="16.5" hidden="false" customHeight="true" outlineLevel="0" collapsed="false">
      <c r="A11" s="65"/>
      <c r="B11" s="31" t="s">
        <v>103</v>
      </c>
      <c r="C11" s="35" t="s">
        <v>104</v>
      </c>
      <c r="D11" s="35"/>
      <c r="E11" s="35"/>
      <c r="F11" s="35"/>
      <c r="G11" s="35"/>
    </row>
    <row r="12" customFormat="false" ht="16.5" hidden="false" customHeight="true" outlineLevel="0" collapsed="false">
      <c r="A12" s="65"/>
      <c r="B12" s="31" t="s">
        <v>105</v>
      </c>
      <c r="C12" s="35" t="s">
        <v>106</v>
      </c>
      <c r="D12" s="35"/>
      <c r="E12" s="35"/>
      <c r="F12" s="35"/>
      <c r="G12" s="35"/>
    </row>
    <row r="13" customFormat="false" ht="16.5" hidden="false" customHeight="true" outlineLevel="0" collapsed="false">
      <c r="A13" s="65"/>
      <c r="B13" s="31" t="s">
        <v>107</v>
      </c>
      <c r="C13" s="35" t="s">
        <v>108</v>
      </c>
      <c r="D13" s="35"/>
      <c r="E13" s="35"/>
      <c r="F13" s="35"/>
      <c r="G13" s="35"/>
    </row>
    <row r="14" customFormat="false" ht="16.5" hidden="false" customHeight="true" outlineLevel="0" collapsed="false">
      <c r="A14" s="65"/>
      <c r="B14" s="31" t="s">
        <v>109</v>
      </c>
      <c r="C14" s="35" t="s">
        <v>110</v>
      </c>
      <c r="D14" s="35"/>
      <c r="E14" s="35"/>
      <c r="F14" s="35"/>
      <c r="G14" s="35"/>
    </row>
    <row r="15" customFormat="false" ht="16.5" hidden="false" customHeight="true" outlineLevel="0" collapsed="false">
      <c r="A15" s="65"/>
      <c r="B15" s="31" t="s">
        <v>111</v>
      </c>
      <c r="C15" s="35" t="s">
        <v>112</v>
      </c>
      <c r="D15" s="35"/>
      <c r="E15" s="35"/>
      <c r="F15" s="35"/>
      <c r="G15" s="35"/>
    </row>
    <row r="16" customFormat="false" ht="16.5" hidden="false" customHeight="true" outlineLevel="0" collapsed="false">
      <c r="A16" s="65"/>
      <c r="B16" s="31" t="s">
        <v>113</v>
      </c>
      <c r="C16" s="35" t="s">
        <v>32</v>
      </c>
      <c r="D16" s="35"/>
      <c r="E16" s="35"/>
      <c r="F16" s="35"/>
      <c r="G16" s="35"/>
    </row>
    <row r="17" customFormat="false" ht="35.1" hidden="false" customHeight="true" outlineLevel="0" collapsed="false">
      <c r="A17" s="65"/>
      <c r="B17" s="31" t="s">
        <v>114</v>
      </c>
      <c r="C17" s="35" t="s">
        <v>115</v>
      </c>
      <c r="D17" s="35"/>
      <c r="E17" s="35"/>
      <c r="F17" s="35"/>
      <c r="G17" s="35"/>
    </row>
    <row r="18" customFormat="false" ht="16.5" hidden="false" customHeight="true" outlineLevel="0" collapsed="false">
      <c r="A18" s="65"/>
      <c r="B18" s="31" t="s">
        <v>116</v>
      </c>
      <c r="C18" s="35" t="s">
        <v>117</v>
      </c>
      <c r="D18" s="35"/>
      <c r="E18" s="35"/>
      <c r="F18" s="35"/>
      <c r="G18" s="35"/>
    </row>
    <row r="19" customFormat="false" ht="16.5" hidden="false" customHeight="true" outlineLevel="0" collapsed="false">
      <c r="A19" s="65"/>
      <c r="B19" s="31" t="s">
        <v>118</v>
      </c>
      <c r="C19" s="35" t="s">
        <v>119</v>
      </c>
      <c r="D19" s="35"/>
      <c r="E19" s="35"/>
      <c r="F19" s="35"/>
      <c r="G19" s="35"/>
    </row>
    <row r="20" customFormat="false" ht="35.1" hidden="false" customHeight="true" outlineLevel="0" collapsed="false">
      <c r="A20" s="65"/>
      <c r="B20" s="31" t="s">
        <v>120</v>
      </c>
      <c r="C20" s="35" t="s">
        <v>121</v>
      </c>
      <c r="D20" s="35"/>
      <c r="E20" s="35"/>
      <c r="F20" s="35"/>
      <c r="G20" s="35"/>
    </row>
    <row r="21" customFormat="false" ht="16.5" hidden="false" customHeight="false" outlineLevel="0" collapsed="false">
      <c r="A21" s="65"/>
    </row>
    <row r="22" customFormat="false" ht="16.5" hidden="false" customHeight="false" outlineLevel="0" collapsed="false">
      <c r="A22" s="65"/>
      <c r="B22" s="48" t="s">
        <v>122</v>
      </c>
      <c r="C22" s="48"/>
      <c r="D22" s="48"/>
      <c r="E22" s="48"/>
      <c r="F22" s="48"/>
      <c r="G22" s="48"/>
    </row>
    <row r="23" customFormat="false" ht="16.5" hidden="false" customHeight="false" outlineLevel="0" collapsed="false">
      <c r="A23" s="65"/>
      <c r="B23" s="69" t="s">
        <v>123</v>
      </c>
      <c r="C23" s="39" t="s">
        <v>124</v>
      </c>
      <c r="D23" s="39" t="s">
        <v>125</v>
      </c>
      <c r="E23" s="39"/>
      <c r="F23" s="39" t="s">
        <v>126</v>
      </c>
      <c r="G23" s="39"/>
    </row>
    <row r="24" customFormat="false" ht="16.5" hidden="false" customHeight="false" outlineLevel="0" collapsed="false">
      <c r="A24" s="65"/>
      <c r="B24" s="70" t="n">
        <v>0</v>
      </c>
      <c r="C24" s="36" t="n">
        <v>99</v>
      </c>
      <c r="D24" s="36" t="n">
        <v>1</v>
      </c>
      <c r="E24" s="36"/>
      <c r="F24" s="36" t="n">
        <v>1900</v>
      </c>
      <c r="G24" s="36"/>
    </row>
    <row r="25" customFormat="false" ht="16.5" hidden="false" customHeight="false" outlineLevel="0" collapsed="false">
      <c r="A25" s="65"/>
      <c r="B25" s="70" t="n">
        <v>1.5</v>
      </c>
      <c r="C25" s="36" t="n">
        <v>84</v>
      </c>
      <c r="D25" s="36" t="n">
        <v>16</v>
      </c>
      <c r="E25" s="36"/>
      <c r="F25" s="36" t="n">
        <v>1900</v>
      </c>
      <c r="G25" s="36"/>
    </row>
    <row r="26" customFormat="false" ht="16.5" hidden="false" customHeight="false" outlineLevel="0" collapsed="false">
      <c r="A26" s="65"/>
      <c r="B26" s="70" t="n">
        <v>4</v>
      </c>
      <c r="C26" s="36" t="n">
        <v>49</v>
      </c>
      <c r="D26" s="36" t="n">
        <v>51</v>
      </c>
      <c r="E26" s="36"/>
      <c r="F26" s="36" t="n">
        <v>1900</v>
      </c>
      <c r="G26" s="36"/>
    </row>
    <row r="27" customFormat="false" ht="16.5" hidden="false" customHeight="false" outlineLevel="0" collapsed="false">
      <c r="A27" s="65"/>
      <c r="B27" s="70" t="n">
        <v>7</v>
      </c>
      <c r="C27" s="36" t="n">
        <v>49</v>
      </c>
      <c r="D27" s="36" t="n">
        <v>51</v>
      </c>
      <c r="E27" s="36"/>
      <c r="F27" s="36" t="n">
        <v>1900</v>
      </c>
      <c r="G27" s="36"/>
    </row>
    <row r="28" customFormat="false" ht="16.5" hidden="false" customHeight="false" outlineLevel="0" collapsed="false">
      <c r="A28" s="65"/>
      <c r="B28" s="70" t="n">
        <v>7.51</v>
      </c>
      <c r="C28" s="36" t="n">
        <v>99</v>
      </c>
      <c r="D28" s="36" t="n">
        <v>1</v>
      </c>
      <c r="E28" s="36"/>
      <c r="F28" s="36" t="n">
        <v>1900</v>
      </c>
      <c r="G28" s="36"/>
    </row>
    <row r="29" customFormat="false" ht="16.5" hidden="false" customHeight="false" outlineLevel="0" collapsed="false">
      <c r="A29" s="65"/>
      <c r="B29" s="70" t="n">
        <v>8</v>
      </c>
      <c r="C29" s="36" t="n">
        <v>99</v>
      </c>
      <c r="D29" s="36" t="n">
        <v>1</v>
      </c>
      <c r="E29" s="36"/>
      <c r="F29" s="71" t="n">
        <v>1900</v>
      </c>
      <c r="G29" s="71"/>
    </row>
    <row r="30" customFormat="false" ht="16.5" hidden="false" customHeight="false" outlineLevel="0" collapsed="false">
      <c r="A30" s="65"/>
    </row>
    <row r="31" customFormat="false" ht="16.5" hidden="false" customHeight="true" outlineLevel="0" collapsed="false">
      <c r="A31" s="65"/>
      <c r="B31" s="72" t="s">
        <v>127</v>
      </c>
      <c r="C31" s="72"/>
      <c r="D31" s="72"/>
      <c r="E31" s="72"/>
      <c r="F31" s="72"/>
      <c r="G31" s="72"/>
    </row>
    <row r="32" customFormat="false" ht="16.5" hidden="false" customHeight="true" outlineLevel="0" collapsed="false">
      <c r="A32" s="65"/>
      <c r="B32" s="31" t="s">
        <v>128</v>
      </c>
      <c r="C32" s="35" t="s">
        <v>129</v>
      </c>
      <c r="D32" s="35"/>
      <c r="E32" s="35"/>
      <c r="F32" s="35"/>
      <c r="G32" s="35"/>
    </row>
    <row r="33" customFormat="false" ht="16.5" hidden="false" customHeight="true" outlineLevel="0" collapsed="false">
      <c r="A33" s="65"/>
      <c r="B33" s="31" t="s">
        <v>130</v>
      </c>
      <c r="C33" s="35" t="s">
        <v>131</v>
      </c>
      <c r="D33" s="35"/>
      <c r="E33" s="35"/>
      <c r="F33" s="35"/>
      <c r="G33" s="35"/>
    </row>
    <row r="34" customFormat="false" ht="16.5" hidden="false" customHeight="false" outlineLevel="0" collapsed="false">
      <c r="A34" s="65"/>
      <c r="B34" s="31" t="s">
        <v>132</v>
      </c>
      <c r="C34" s="35" t="n">
        <v>20</v>
      </c>
      <c r="D34" s="35"/>
      <c r="E34" s="35"/>
      <c r="F34" s="35"/>
      <c r="G34" s="35"/>
    </row>
    <row r="35" customFormat="false" ht="16.5" hidden="false" customHeight="false" outlineLevel="0" collapsed="false">
      <c r="A35" s="65"/>
      <c r="B35" s="31" t="s">
        <v>133</v>
      </c>
      <c r="C35" s="35" t="n">
        <v>90</v>
      </c>
      <c r="D35" s="35"/>
      <c r="E35" s="35"/>
      <c r="F35" s="35"/>
      <c r="G35" s="35"/>
    </row>
    <row r="36" customFormat="false" ht="16.5" hidden="false" customHeight="false" outlineLevel="0" collapsed="false">
      <c r="A36" s="65"/>
      <c r="B36" s="31" t="s">
        <v>134</v>
      </c>
      <c r="C36" s="35" t="n">
        <v>150</v>
      </c>
      <c r="D36" s="35"/>
      <c r="E36" s="35"/>
      <c r="F36" s="35"/>
      <c r="G36" s="35"/>
    </row>
    <row r="37" customFormat="false" ht="16.5" hidden="false" customHeight="false" outlineLevel="0" collapsed="false">
      <c r="A37" s="65"/>
      <c r="B37" s="31" t="s">
        <v>135</v>
      </c>
      <c r="C37" s="35" t="n">
        <v>500</v>
      </c>
      <c r="D37" s="35"/>
      <c r="E37" s="35"/>
      <c r="F37" s="35"/>
      <c r="G37" s="35"/>
    </row>
    <row r="38" customFormat="false" ht="16.5" hidden="false" customHeight="true" outlineLevel="0" collapsed="false">
      <c r="A38" s="65"/>
      <c r="B38" s="31" t="s">
        <v>136</v>
      </c>
      <c r="C38" s="35" t="s">
        <v>137</v>
      </c>
      <c r="D38" s="35"/>
      <c r="E38" s="35"/>
      <c r="F38" s="35"/>
      <c r="G38" s="35"/>
    </row>
    <row r="39" customFormat="false" ht="16.5" hidden="false" customHeight="true" outlineLevel="0" collapsed="false">
      <c r="A39" s="65"/>
      <c r="B39" s="31" t="s">
        <v>138</v>
      </c>
      <c r="C39" s="35" t="s">
        <v>139</v>
      </c>
      <c r="D39" s="35"/>
      <c r="E39" s="35"/>
      <c r="F39" s="35"/>
      <c r="G39" s="35"/>
    </row>
    <row r="40" customFormat="false" ht="16.5" hidden="false" customHeight="true" outlineLevel="0" collapsed="false">
      <c r="A40" s="65"/>
      <c r="B40" s="31" t="s">
        <v>140</v>
      </c>
      <c r="C40" s="35" t="s">
        <v>141</v>
      </c>
      <c r="D40" s="35"/>
      <c r="E40" s="35"/>
      <c r="F40" s="35"/>
      <c r="G40" s="35"/>
    </row>
    <row r="41" customFormat="false" ht="16.5" hidden="false" customHeight="false" outlineLevel="0" collapsed="false">
      <c r="A41" s="65"/>
      <c r="B41" s="31"/>
      <c r="C41" s="35"/>
      <c r="D41" s="35"/>
      <c r="E41" s="35"/>
      <c r="F41" s="35"/>
      <c r="G41" s="35"/>
    </row>
    <row r="42" customFormat="false" ht="16.5" hidden="false" customHeight="false" outlineLevel="0" collapsed="false">
      <c r="A42" s="65"/>
    </row>
    <row r="43" customFormat="false" ht="16.5" hidden="false" customHeight="true" outlineLevel="0" collapsed="false">
      <c r="A43" s="65"/>
      <c r="B43" s="72" t="s">
        <v>142</v>
      </c>
      <c r="C43" s="72"/>
      <c r="D43" s="72"/>
      <c r="E43" s="72"/>
      <c r="F43" s="72"/>
      <c r="G43" s="72"/>
    </row>
    <row r="44" customFormat="false" ht="34.5" hidden="false" customHeight="false" outlineLevel="0" collapsed="false">
      <c r="A44" s="65"/>
      <c r="B44" s="33" t="s">
        <v>143</v>
      </c>
      <c r="C44" s="33" t="s">
        <v>144</v>
      </c>
      <c r="D44" s="33" t="s">
        <v>145</v>
      </c>
      <c r="E44" s="33" t="s">
        <v>144</v>
      </c>
      <c r="F44" s="33" t="s">
        <v>146</v>
      </c>
      <c r="G44" s="33" t="s">
        <v>147</v>
      </c>
    </row>
    <row r="45" customFormat="false" ht="15.75" hidden="false" customHeight="true" outlineLevel="0" collapsed="false">
      <c r="A45" s="65"/>
      <c r="B45" s="73" t="s">
        <v>58</v>
      </c>
      <c r="C45" s="74" t="n">
        <v>520.5088</v>
      </c>
      <c r="D45" s="32" t="s">
        <v>148</v>
      </c>
      <c r="E45" s="35" t="n">
        <v>527.5527</v>
      </c>
      <c r="F45" s="35" t="n">
        <v>1.91</v>
      </c>
      <c r="G45" s="35" t="s">
        <v>32</v>
      </c>
    </row>
    <row r="46" customFormat="false" ht="16.5" hidden="false" customHeight="false" outlineLevel="0" collapsed="false">
      <c r="A46" s="65"/>
      <c r="B46" s="73"/>
      <c r="C46" s="75"/>
      <c r="D46" s="32"/>
      <c r="E46" s="35"/>
      <c r="F46" s="35"/>
      <c r="G46" s="35"/>
    </row>
    <row r="47" customFormat="false" ht="15.75" hidden="false" customHeight="true" outlineLevel="0" collapsed="false">
      <c r="A47" s="65"/>
      <c r="B47" s="73" t="s">
        <v>60</v>
      </c>
      <c r="C47" s="74" t="n">
        <v>548.5401</v>
      </c>
      <c r="D47" s="32" t="s">
        <v>149</v>
      </c>
      <c r="E47" s="35" t="n">
        <v>555.584</v>
      </c>
      <c r="F47" s="35" t="n">
        <v>1.92</v>
      </c>
      <c r="G47" s="35" t="s">
        <v>32</v>
      </c>
    </row>
    <row r="48" customFormat="false" ht="16.5" hidden="false" customHeight="false" outlineLevel="0" collapsed="false">
      <c r="A48" s="65"/>
      <c r="B48" s="73"/>
      <c r="C48" s="75"/>
      <c r="D48" s="32"/>
      <c r="E48" s="35"/>
      <c r="F48" s="35"/>
      <c r="G48" s="35"/>
    </row>
    <row r="49" customFormat="false" ht="15.75" hidden="false" customHeight="true" outlineLevel="0" collapsed="false">
      <c r="A49" s="65"/>
      <c r="B49" s="73" t="s">
        <v>61</v>
      </c>
      <c r="C49" s="74" t="n">
        <v>632.634</v>
      </c>
      <c r="D49" s="32" t="s">
        <v>150</v>
      </c>
      <c r="E49" s="35" t="n">
        <v>639.6779</v>
      </c>
      <c r="F49" s="35" t="n">
        <v>1.94</v>
      </c>
      <c r="G49" s="35" t="s">
        <v>32</v>
      </c>
    </row>
    <row r="50" customFormat="false" ht="16.5" hidden="false" customHeight="false" outlineLevel="0" collapsed="false">
      <c r="A50" s="65"/>
      <c r="B50" s="73"/>
      <c r="C50" s="75"/>
      <c r="D50" s="32"/>
      <c r="E50" s="35"/>
      <c r="F50" s="35"/>
      <c r="G50" s="35"/>
    </row>
    <row r="51" customFormat="false" ht="15.75" hidden="false" customHeight="true" outlineLevel="0" collapsed="false">
      <c r="A51" s="65"/>
      <c r="B51" s="73" t="s">
        <v>63</v>
      </c>
      <c r="C51" s="74" t="n">
        <v>630.6184</v>
      </c>
      <c r="D51" s="32" t="s">
        <v>151</v>
      </c>
      <c r="E51" s="35" t="n">
        <v>637.6623</v>
      </c>
      <c r="F51" s="35" t="n">
        <v>1.95</v>
      </c>
      <c r="G51" s="35" t="s">
        <v>32</v>
      </c>
    </row>
    <row r="52" customFormat="false" ht="16.5" hidden="false" customHeight="false" outlineLevel="0" collapsed="false">
      <c r="A52" s="65"/>
      <c r="B52" s="73"/>
      <c r="C52" s="75"/>
      <c r="D52" s="32"/>
      <c r="E52" s="35"/>
      <c r="F52" s="35"/>
      <c r="G52" s="35"/>
    </row>
    <row r="53" customFormat="false" ht="16.5" hidden="false" customHeight="false" outlineLevel="0" collapsed="false">
      <c r="A53" s="65"/>
    </row>
    <row r="54" customFormat="false" ht="16.5" hidden="false" customHeight="true" outlineLevel="0" collapsed="false">
      <c r="A54" s="65"/>
      <c r="B54" s="72" t="s">
        <v>152</v>
      </c>
      <c r="C54" s="72"/>
      <c r="D54" s="72"/>
      <c r="E54" s="72"/>
      <c r="F54" s="72"/>
      <c r="G54" s="72"/>
    </row>
    <row r="55" customFormat="false" ht="35.1" hidden="false" customHeight="true" outlineLevel="0" collapsed="false">
      <c r="A55" s="65"/>
      <c r="B55" s="31" t="s">
        <v>153</v>
      </c>
      <c r="C55" s="32" t="s">
        <v>154</v>
      </c>
      <c r="D55" s="32"/>
      <c r="E55" s="32"/>
      <c r="F55" s="32"/>
      <c r="G55" s="32"/>
    </row>
  </sheetData>
  <mergeCells count="68">
    <mergeCell ref="A1:G2"/>
    <mergeCell ref="A3:A55"/>
    <mergeCell ref="B3:G3"/>
    <mergeCell ref="B4:G4"/>
    <mergeCell ref="B5:G5"/>
    <mergeCell ref="B6:G6"/>
    <mergeCell ref="B7:G7"/>
    <mergeCell ref="B9:G9"/>
    <mergeCell ref="C10:G10"/>
    <mergeCell ref="C11:G11"/>
    <mergeCell ref="C12:G12"/>
    <mergeCell ref="C13:G13"/>
    <mergeCell ref="C14:G14"/>
    <mergeCell ref="C15:G15"/>
    <mergeCell ref="C16:G16"/>
    <mergeCell ref="C17:G17"/>
    <mergeCell ref="C18:G18"/>
    <mergeCell ref="C19:G19"/>
    <mergeCell ref="C20:G20"/>
    <mergeCell ref="B22:G22"/>
    <mergeCell ref="D23:E23"/>
    <mergeCell ref="F23:G23"/>
    <mergeCell ref="D24:E24"/>
    <mergeCell ref="F24:G24"/>
    <mergeCell ref="D25:E25"/>
    <mergeCell ref="F25:G25"/>
    <mergeCell ref="D26:E26"/>
    <mergeCell ref="F26:G26"/>
    <mergeCell ref="D27:E27"/>
    <mergeCell ref="F27:G27"/>
    <mergeCell ref="D28:E28"/>
    <mergeCell ref="F28:G28"/>
    <mergeCell ref="D29:E29"/>
    <mergeCell ref="F29:G29"/>
    <mergeCell ref="B31:G31"/>
    <mergeCell ref="C32:G32"/>
    <mergeCell ref="C33:G33"/>
    <mergeCell ref="C34:G34"/>
    <mergeCell ref="C35:G35"/>
    <mergeCell ref="C36:G36"/>
    <mergeCell ref="C37:G37"/>
    <mergeCell ref="C38:G38"/>
    <mergeCell ref="C39:G39"/>
    <mergeCell ref="C40:G40"/>
    <mergeCell ref="C41:G41"/>
    <mergeCell ref="B43:G43"/>
    <mergeCell ref="B45:B46"/>
    <mergeCell ref="D45:D46"/>
    <mergeCell ref="E45:E46"/>
    <mergeCell ref="F45:F46"/>
    <mergeCell ref="G45:G46"/>
    <mergeCell ref="B47:B48"/>
    <mergeCell ref="D47:D48"/>
    <mergeCell ref="E47:E48"/>
    <mergeCell ref="F47:F48"/>
    <mergeCell ref="G47:G48"/>
    <mergeCell ref="B49:B50"/>
    <mergeCell ref="D49:D50"/>
    <mergeCell ref="E49:E50"/>
    <mergeCell ref="F49:F50"/>
    <mergeCell ref="G49:G50"/>
    <mergeCell ref="B51:B52"/>
    <mergeCell ref="D51:D52"/>
    <mergeCell ref="E51:E52"/>
    <mergeCell ref="F51:F52"/>
    <mergeCell ref="G51:G52"/>
    <mergeCell ref="B54:G54"/>
    <mergeCell ref="C55:G5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248"/>
  <sheetViews>
    <sheetView showFormulas="false" showGridLines="true" showRowColHeaders="true" showZeros="true" rightToLeft="false" tabSelected="false" showOutlineSymbols="true" defaultGridColor="true" view="normal" topLeftCell="A253" colorId="64" zoomScale="100" zoomScaleNormal="100" zoomScalePageLayoutView="100" workbookViewId="0">
      <selection pane="topLeft" activeCell="M17" activeCellId="0" sqref="M17"/>
    </sheetView>
  </sheetViews>
  <sheetFormatPr defaultColWidth="11.58984375" defaultRowHeight="15.95" zeroHeight="false" outlineLevelRow="0" outlineLevelCol="0"/>
  <cols>
    <col collapsed="false" customWidth="true" hidden="false" outlineLevel="0" max="2" min="2" style="0" width="8.43"/>
    <col collapsed="false" customWidth="true" hidden="false" outlineLevel="0" max="3" min="3" style="0" width="16.71"/>
    <col collapsed="false" customWidth="true" hidden="false" outlineLevel="0" max="4" min="4" style="0" width="15"/>
  </cols>
  <sheetData>
    <row r="1" s="76" customFormat="true" ht="20.1" hidden="false" customHeight="true" outlineLevel="0" collapsed="false">
      <c r="A1" s="64" t="s">
        <v>155</v>
      </c>
      <c r="B1" s="64"/>
      <c r="C1" s="64"/>
      <c r="D1" s="64"/>
      <c r="E1" s="64"/>
      <c r="F1" s="64"/>
      <c r="G1" s="64"/>
      <c r="H1" s="64"/>
      <c r="I1" s="64"/>
      <c r="J1" s="64"/>
      <c r="K1" s="64"/>
    </row>
    <row r="2" customFormat="false" ht="15.95" hidden="false" customHeight="true" outlineLevel="0" collapsed="false">
      <c r="A2" s="77" t="s">
        <v>155</v>
      </c>
      <c r="B2" s="78" t="s">
        <v>156</v>
      </c>
      <c r="C2" s="78"/>
      <c r="D2" s="78"/>
      <c r="E2" s="78"/>
      <c r="F2" s="78"/>
      <c r="G2" s="78"/>
      <c r="H2" s="78"/>
      <c r="I2" s="78"/>
      <c r="J2" s="78"/>
      <c r="K2" s="78"/>
    </row>
    <row r="3" customFormat="false" ht="15.95" hidden="false" customHeight="true" outlineLevel="0" collapsed="false">
      <c r="A3" s="77"/>
      <c r="B3" s="79" t="s">
        <v>157</v>
      </c>
      <c r="C3" s="49" t="s">
        <v>158</v>
      </c>
      <c r="D3" s="49" t="s">
        <v>159</v>
      </c>
      <c r="E3" s="49"/>
      <c r="F3" s="49"/>
      <c r="G3" s="49"/>
      <c r="H3" s="49"/>
      <c r="I3" s="49"/>
      <c r="J3" s="49"/>
      <c r="K3" s="49"/>
    </row>
    <row r="4" customFormat="false" ht="15.95" hidden="false" customHeight="true" outlineLevel="0" collapsed="false">
      <c r="A4" s="77"/>
      <c r="B4" s="80" t="n">
        <v>1</v>
      </c>
      <c r="C4" s="32" t="s">
        <v>160</v>
      </c>
      <c r="D4" s="81"/>
      <c r="E4" s="81"/>
      <c r="F4" s="81"/>
      <c r="G4" s="81"/>
      <c r="H4" s="81"/>
      <c r="I4" s="81"/>
      <c r="J4" s="81"/>
      <c r="K4" s="81"/>
    </row>
    <row r="5" customFormat="false" ht="15.95" hidden="false" customHeight="true" outlineLevel="0" collapsed="false">
      <c r="A5" s="77"/>
      <c r="B5" s="80" t="n">
        <v>2</v>
      </c>
      <c r="C5" s="32" t="s">
        <v>161</v>
      </c>
      <c r="D5" s="81" t="s">
        <v>162</v>
      </c>
      <c r="E5" s="81"/>
      <c r="F5" s="81"/>
      <c r="G5" s="81"/>
      <c r="H5" s="81"/>
      <c r="I5" s="81"/>
      <c r="J5" s="81"/>
      <c r="K5" s="81"/>
    </row>
    <row r="6" customFormat="false" ht="15.95" hidden="false" customHeight="true" outlineLevel="0" collapsed="false">
      <c r="A6" s="77"/>
      <c r="B6" s="80" t="n">
        <v>3</v>
      </c>
      <c r="C6" s="32" t="s">
        <v>163</v>
      </c>
      <c r="D6" s="81"/>
      <c r="E6" s="81"/>
      <c r="F6" s="81"/>
      <c r="G6" s="81"/>
      <c r="H6" s="81"/>
      <c r="I6" s="81"/>
      <c r="J6" s="81"/>
      <c r="K6" s="81"/>
    </row>
    <row r="7" customFormat="false" ht="15.95" hidden="false" customHeight="true" outlineLevel="0" collapsed="false">
      <c r="A7" s="77"/>
      <c r="B7" s="80" t="n">
        <v>4</v>
      </c>
      <c r="C7" s="32" t="s">
        <v>164</v>
      </c>
      <c r="D7" s="81"/>
      <c r="E7" s="81"/>
      <c r="F7" s="81"/>
      <c r="G7" s="81"/>
      <c r="H7" s="81"/>
      <c r="I7" s="81"/>
      <c r="J7" s="81"/>
      <c r="K7" s="81"/>
    </row>
    <row r="8" customFormat="false" ht="15.95" hidden="false" customHeight="true" outlineLevel="0" collapsed="false">
      <c r="A8" s="77"/>
      <c r="B8" s="80" t="n">
        <v>5</v>
      </c>
      <c r="C8" s="32" t="s">
        <v>165</v>
      </c>
      <c r="D8" s="81" t="s">
        <v>166</v>
      </c>
      <c r="E8" s="81"/>
      <c r="F8" s="81"/>
      <c r="G8" s="81"/>
      <c r="H8" s="81"/>
      <c r="I8" s="81"/>
      <c r="J8" s="81"/>
      <c r="K8" s="81"/>
    </row>
    <row r="9" customFormat="false" ht="15.95" hidden="false" customHeight="true" outlineLevel="0" collapsed="false">
      <c r="A9" s="77"/>
      <c r="B9" s="80" t="n">
        <v>6</v>
      </c>
      <c r="C9" s="32" t="s">
        <v>167</v>
      </c>
      <c r="D9" s="81"/>
      <c r="E9" s="81"/>
      <c r="F9" s="81"/>
      <c r="G9" s="81"/>
      <c r="H9" s="81"/>
      <c r="I9" s="81"/>
      <c r="J9" s="81"/>
      <c r="K9" s="81"/>
    </row>
    <row r="10" customFormat="false" ht="15.95" hidden="false" customHeight="true" outlineLevel="0" collapsed="false">
      <c r="A10" s="77"/>
      <c r="B10" s="80" t="n">
        <v>7</v>
      </c>
      <c r="C10" s="32" t="s">
        <v>168</v>
      </c>
      <c r="D10" s="81"/>
      <c r="E10" s="81"/>
      <c r="F10" s="81"/>
      <c r="G10" s="81"/>
      <c r="H10" s="81"/>
      <c r="I10" s="81"/>
      <c r="J10" s="81"/>
      <c r="K10" s="81"/>
    </row>
    <row r="11" customFormat="false" ht="15.95" hidden="false" customHeight="true" outlineLevel="0" collapsed="false">
      <c r="A11" s="77"/>
      <c r="B11" s="80" t="n">
        <v>8</v>
      </c>
      <c r="C11" s="32" t="s">
        <v>169</v>
      </c>
      <c r="D11" s="81" t="s">
        <v>170</v>
      </c>
      <c r="E11" s="81"/>
      <c r="F11" s="81"/>
      <c r="G11" s="81"/>
      <c r="H11" s="81"/>
      <c r="I11" s="81"/>
      <c r="J11" s="81"/>
      <c r="K11" s="81"/>
    </row>
    <row r="12" customFormat="false" ht="15.95" hidden="false" customHeight="true" outlineLevel="0" collapsed="false">
      <c r="A12" s="77"/>
      <c r="B12" s="80" t="n">
        <v>9</v>
      </c>
      <c r="C12" s="32" t="s">
        <v>171</v>
      </c>
      <c r="D12" s="81" t="s">
        <v>172</v>
      </c>
      <c r="E12" s="81"/>
      <c r="F12" s="81"/>
      <c r="G12" s="81"/>
      <c r="H12" s="81"/>
      <c r="I12" s="81"/>
      <c r="J12" s="81"/>
      <c r="K12" s="81"/>
    </row>
    <row r="13" customFormat="false" ht="15.95" hidden="false" customHeight="true" outlineLevel="0" collapsed="false">
      <c r="A13" s="77"/>
      <c r="B13" s="80" t="n">
        <v>10</v>
      </c>
      <c r="C13" s="32" t="s">
        <v>173</v>
      </c>
      <c r="D13" s="81" t="s">
        <v>174</v>
      </c>
      <c r="E13" s="81"/>
      <c r="F13" s="81"/>
      <c r="G13" s="81"/>
      <c r="H13" s="81"/>
      <c r="I13" s="81"/>
      <c r="J13" s="81"/>
      <c r="K13" s="81"/>
    </row>
    <row r="14" customFormat="false" ht="15.95" hidden="false" customHeight="true" outlineLevel="0" collapsed="false">
      <c r="A14" s="77"/>
      <c r="B14" s="80" t="n">
        <v>11</v>
      </c>
      <c r="C14" s="32" t="s">
        <v>175</v>
      </c>
      <c r="D14" s="81" t="s">
        <v>170</v>
      </c>
      <c r="E14" s="81"/>
      <c r="F14" s="81"/>
      <c r="G14" s="81"/>
      <c r="H14" s="81"/>
      <c r="I14" s="81"/>
      <c r="J14" s="81"/>
      <c r="K14" s="81"/>
    </row>
    <row r="15" customFormat="false" ht="15.95" hidden="false" customHeight="true" outlineLevel="0" collapsed="false">
      <c r="A15" s="77"/>
      <c r="B15" s="80" t="n">
        <v>12</v>
      </c>
      <c r="C15" s="32" t="s">
        <v>176</v>
      </c>
      <c r="D15" s="81" t="s">
        <v>172</v>
      </c>
      <c r="E15" s="81"/>
      <c r="F15" s="81"/>
      <c r="G15" s="81"/>
      <c r="H15" s="81"/>
      <c r="I15" s="81"/>
      <c r="J15" s="81"/>
      <c r="K15" s="81"/>
    </row>
    <row r="16" customFormat="false" ht="15.95" hidden="false" customHeight="true" outlineLevel="0" collapsed="false">
      <c r="A16" s="77"/>
      <c r="B16" s="80" t="n">
        <v>13</v>
      </c>
      <c r="C16" s="32" t="s">
        <v>177</v>
      </c>
      <c r="D16" s="81" t="s">
        <v>174</v>
      </c>
      <c r="E16" s="81"/>
      <c r="F16" s="81"/>
      <c r="G16" s="81"/>
      <c r="H16" s="81"/>
      <c r="I16" s="81"/>
      <c r="J16" s="81"/>
      <c r="K16" s="81"/>
    </row>
    <row r="17" customFormat="false" ht="15.95" hidden="false" customHeight="true" outlineLevel="0" collapsed="false">
      <c r="A17" s="77"/>
      <c r="B17" s="80" t="n">
        <v>14</v>
      </c>
      <c r="C17" s="32" t="s">
        <v>178</v>
      </c>
      <c r="D17" s="81" t="s">
        <v>170</v>
      </c>
      <c r="E17" s="81"/>
      <c r="F17" s="81"/>
      <c r="G17" s="81"/>
      <c r="H17" s="81"/>
      <c r="I17" s="81"/>
      <c r="J17" s="81"/>
      <c r="K17" s="81"/>
    </row>
    <row r="18" customFormat="false" ht="15.95" hidden="false" customHeight="true" outlineLevel="0" collapsed="false">
      <c r="A18" s="77"/>
      <c r="B18" s="80" t="n">
        <v>15</v>
      </c>
      <c r="C18" s="32" t="s">
        <v>179</v>
      </c>
      <c r="D18" s="81" t="s">
        <v>172</v>
      </c>
      <c r="E18" s="81"/>
      <c r="F18" s="81"/>
      <c r="G18" s="81"/>
      <c r="H18" s="81"/>
      <c r="I18" s="81"/>
      <c r="J18" s="81"/>
      <c r="K18" s="81"/>
    </row>
    <row r="19" customFormat="false" ht="15.95" hidden="false" customHeight="true" outlineLevel="0" collapsed="false">
      <c r="A19" s="77"/>
      <c r="B19" s="80" t="n">
        <v>16</v>
      </c>
      <c r="C19" s="32" t="s">
        <v>180</v>
      </c>
      <c r="D19" s="81" t="s">
        <v>174</v>
      </c>
      <c r="E19" s="81"/>
      <c r="F19" s="81"/>
      <c r="G19" s="81"/>
      <c r="H19" s="81"/>
      <c r="I19" s="81"/>
      <c r="J19" s="81"/>
      <c r="K19" s="81"/>
    </row>
    <row r="20" customFormat="false" ht="15.95" hidden="false" customHeight="true" outlineLevel="0" collapsed="false">
      <c r="A20" s="77"/>
      <c r="B20" s="80" t="n">
        <v>17</v>
      </c>
      <c r="C20" s="32" t="s">
        <v>181</v>
      </c>
      <c r="D20" s="81" t="s">
        <v>170</v>
      </c>
      <c r="E20" s="81"/>
      <c r="F20" s="81"/>
      <c r="G20" s="81"/>
      <c r="H20" s="81"/>
      <c r="I20" s="81"/>
      <c r="J20" s="81"/>
      <c r="K20" s="81"/>
    </row>
    <row r="21" customFormat="false" ht="15.95" hidden="false" customHeight="true" outlineLevel="0" collapsed="false">
      <c r="A21" s="77"/>
      <c r="B21" s="80" t="n">
        <v>18</v>
      </c>
      <c r="C21" s="32" t="s">
        <v>182</v>
      </c>
      <c r="D21" s="81" t="s">
        <v>172</v>
      </c>
      <c r="E21" s="81"/>
      <c r="F21" s="81"/>
      <c r="G21" s="81"/>
      <c r="H21" s="81"/>
      <c r="I21" s="81"/>
      <c r="J21" s="81"/>
      <c r="K21" s="81"/>
    </row>
    <row r="22" customFormat="false" ht="15.95" hidden="false" customHeight="true" outlineLevel="0" collapsed="false">
      <c r="A22" s="77"/>
      <c r="B22" s="80" t="n">
        <v>19</v>
      </c>
      <c r="C22" s="32" t="s">
        <v>183</v>
      </c>
      <c r="D22" s="81" t="s">
        <v>174</v>
      </c>
      <c r="E22" s="81"/>
      <c r="F22" s="81"/>
      <c r="G22" s="81"/>
      <c r="H22" s="81"/>
      <c r="I22" s="81"/>
      <c r="J22" s="81"/>
      <c r="K22" s="81"/>
    </row>
    <row r="23" customFormat="false" ht="15.95" hidden="false" customHeight="true" outlineLevel="0" collapsed="false">
      <c r="A23" s="77"/>
      <c r="B23" s="80" t="n">
        <v>20</v>
      </c>
      <c r="C23" s="32" t="s">
        <v>184</v>
      </c>
      <c r="D23" s="81" t="s">
        <v>170</v>
      </c>
      <c r="E23" s="81"/>
      <c r="F23" s="81"/>
      <c r="G23" s="81"/>
      <c r="H23" s="81"/>
      <c r="I23" s="81"/>
      <c r="J23" s="81"/>
      <c r="K23" s="81"/>
    </row>
    <row r="24" customFormat="false" ht="15.95" hidden="false" customHeight="true" outlineLevel="0" collapsed="false">
      <c r="A24" s="77"/>
      <c r="B24" s="80" t="n">
        <v>21</v>
      </c>
      <c r="C24" s="32" t="s">
        <v>185</v>
      </c>
      <c r="D24" s="81" t="s">
        <v>172</v>
      </c>
      <c r="E24" s="81"/>
      <c r="F24" s="81"/>
      <c r="G24" s="81"/>
      <c r="H24" s="81"/>
      <c r="I24" s="81"/>
      <c r="J24" s="81"/>
      <c r="K24" s="81"/>
    </row>
    <row r="25" customFormat="false" ht="15.95" hidden="false" customHeight="true" outlineLevel="0" collapsed="false">
      <c r="A25" s="77"/>
      <c r="B25" s="80" t="n">
        <v>22</v>
      </c>
      <c r="C25" s="32" t="s">
        <v>186</v>
      </c>
      <c r="D25" s="81" t="s">
        <v>174</v>
      </c>
      <c r="E25" s="81"/>
      <c r="F25" s="81"/>
      <c r="G25" s="81"/>
      <c r="H25" s="81"/>
      <c r="I25" s="81"/>
      <c r="J25" s="81"/>
      <c r="K25" s="81"/>
    </row>
    <row r="26" customFormat="false" ht="15.95" hidden="false" customHeight="true" outlineLevel="0" collapsed="false">
      <c r="A26" s="77"/>
      <c r="B26" s="80" t="n">
        <v>23</v>
      </c>
      <c r="C26" s="32" t="s">
        <v>187</v>
      </c>
      <c r="D26" s="81" t="s">
        <v>170</v>
      </c>
      <c r="E26" s="81"/>
      <c r="F26" s="81"/>
      <c r="G26" s="81"/>
      <c r="H26" s="81"/>
      <c r="I26" s="81"/>
      <c r="J26" s="81"/>
      <c r="K26" s="81"/>
    </row>
    <row r="27" customFormat="false" ht="15.95" hidden="false" customHeight="true" outlineLevel="0" collapsed="false">
      <c r="A27" s="77"/>
      <c r="B27" s="80" t="n">
        <v>24</v>
      </c>
      <c r="C27" s="32" t="s">
        <v>188</v>
      </c>
      <c r="D27" s="81" t="s">
        <v>172</v>
      </c>
      <c r="E27" s="81"/>
      <c r="F27" s="81"/>
      <c r="G27" s="81"/>
      <c r="H27" s="81"/>
      <c r="I27" s="81"/>
      <c r="J27" s="81"/>
      <c r="K27" s="81"/>
    </row>
    <row r="28" customFormat="false" ht="15.95" hidden="false" customHeight="true" outlineLevel="0" collapsed="false">
      <c r="A28" s="77"/>
      <c r="B28" s="80" t="n">
        <v>25</v>
      </c>
      <c r="C28" s="32" t="s">
        <v>189</v>
      </c>
      <c r="D28" s="81" t="s">
        <v>174</v>
      </c>
      <c r="E28" s="81"/>
      <c r="F28" s="81"/>
      <c r="G28" s="81"/>
      <c r="H28" s="81"/>
      <c r="I28" s="81"/>
      <c r="J28" s="81"/>
      <c r="K28" s="81"/>
    </row>
    <row r="29" customFormat="false" ht="15.95" hidden="false" customHeight="true" outlineLevel="0" collapsed="false">
      <c r="A29" s="77"/>
      <c r="B29" s="80" t="n">
        <v>26</v>
      </c>
      <c r="C29" s="32" t="s">
        <v>190</v>
      </c>
      <c r="D29" s="81"/>
      <c r="E29" s="81"/>
      <c r="F29" s="81"/>
      <c r="G29" s="81"/>
      <c r="H29" s="81"/>
      <c r="I29" s="81"/>
      <c r="J29" s="81"/>
      <c r="K29" s="81"/>
    </row>
    <row r="30" customFormat="false" ht="15.95" hidden="false" customHeight="true" outlineLevel="0" collapsed="false">
      <c r="A30" s="77"/>
      <c r="B30" s="80" t="n">
        <v>27</v>
      </c>
      <c r="C30" s="32" t="s">
        <v>191</v>
      </c>
      <c r="D30" s="81"/>
      <c r="E30" s="81"/>
      <c r="F30" s="81"/>
      <c r="G30" s="81"/>
      <c r="H30" s="81"/>
      <c r="I30" s="81"/>
      <c r="J30" s="81"/>
      <c r="K30" s="81"/>
    </row>
    <row r="31" customFormat="false" ht="15.95" hidden="false" customHeight="true" outlineLevel="0" collapsed="false">
      <c r="A31" s="77"/>
      <c r="B31" s="80" t="n">
        <v>28</v>
      </c>
      <c r="C31" s="32" t="s">
        <v>192</v>
      </c>
      <c r="D31" s="81" t="s">
        <v>193</v>
      </c>
      <c r="E31" s="81"/>
      <c r="F31" s="81"/>
      <c r="G31" s="81"/>
      <c r="H31" s="81"/>
      <c r="I31" s="81"/>
      <c r="J31" s="81"/>
      <c r="K31" s="81"/>
    </row>
    <row r="32" customFormat="false" ht="15.95" hidden="false" customHeight="true" outlineLevel="0" collapsed="false">
      <c r="A32" s="77"/>
      <c r="B32" s="80" t="n">
        <v>29</v>
      </c>
      <c r="C32" s="32" t="s">
        <v>194</v>
      </c>
      <c r="D32" s="81"/>
      <c r="E32" s="81"/>
      <c r="F32" s="81"/>
      <c r="G32" s="81"/>
      <c r="H32" s="81"/>
      <c r="I32" s="81"/>
      <c r="J32" s="81"/>
      <c r="K32" s="81"/>
    </row>
    <row r="33" customFormat="false" ht="15.95" hidden="false" customHeight="true" outlineLevel="0" collapsed="false">
      <c r="A33" s="77"/>
      <c r="B33" s="80" t="n">
        <v>30</v>
      </c>
      <c r="C33" s="32" t="s">
        <v>195</v>
      </c>
      <c r="D33" s="81"/>
      <c r="E33" s="81"/>
      <c r="F33" s="81"/>
      <c r="G33" s="81"/>
      <c r="H33" s="81"/>
      <c r="I33" s="81"/>
      <c r="J33" s="81"/>
      <c r="K33" s="81"/>
    </row>
    <row r="34" customFormat="false" ht="15.95" hidden="false" customHeight="true" outlineLevel="0" collapsed="false">
      <c r="A34" s="77"/>
      <c r="B34" s="80" t="n">
        <v>31</v>
      </c>
      <c r="C34" s="32" t="s">
        <v>196</v>
      </c>
      <c r="D34" s="81" t="s">
        <v>197</v>
      </c>
      <c r="E34" s="81"/>
      <c r="F34" s="81"/>
      <c r="G34" s="81"/>
      <c r="H34" s="81"/>
      <c r="I34" s="81"/>
      <c r="J34" s="81"/>
      <c r="K34" s="81"/>
    </row>
    <row r="35" customFormat="false" ht="15.95" hidden="false" customHeight="true" outlineLevel="0" collapsed="false">
      <c r="A35" s="77"/>
      <c r="B35" s="80" t="n">
        <v>32</v>
      </c>
      <c r="C35" s="32" t="s">
        <v>198</v>
      </c>
      <c r="D35" s="81"/>
      <c r="E35" s="81"/>
      <c r="F35" s="81"/>
      <c r="G35" s="81"/>
      <c r="H35" s="81"/>
      <c r="I35" s="81"/>
      <c r="J35" s="81"/>
      <c r="K35" s="81"/>
    </row>
    <row r="36" customFormat="false" ht="15.95" hidden="false" customHeight="true" outlineLevel="0" collapsed="false">
      <c r="A36" s="77"/>
      <c r="B36" s="80" t="n">
        <v>33</v>
      </c>
      <c r="C36" s="32" t="s">
        <v>199</v>
      </c>
      <c r="D36" s="81"/>
      <c r="E36" s="81"/>
      <c r="F36" s="81"/>
      <c r="G36" s="81"/>
      <c r="H36" s="81"/>
      <c r="I36" s="81"/>
      <c r="J36" s="81"/>
      <c r="K36" s="81"/>
    </row>
    <row r="37" customFormat="false" ht="15.95" hidden="false" customHeight="true" outlineLevel="0" collapsed="false">
      <c r="A37" s="77"/>
      <c r="B37" s="80" t="n">
        <v>34</v>
      </c>
      <c r="C37" s="32" t="s">
        <v>200</v>
      </c>
      <c r="D37" s="81" t="s">
        <v>201</v>
      </c>
      <c r="E37" s="81"/>
      <c r="F37" s="81"/>
      <c r="G37" s="81"/>
      <c r="H37" s="81"/>
      <c r="I37" s="81"/>
      <c r="J37" s="81"/>
      <c r="K37" s="81"/>
    </row>
    <row r="38" customFormat="false" ht="15.95" hidden="false" customHeight="true" outlineLevel="0" collapsed="false">
      <c r="A38" s="77"/>
      <c r="B38" s="80" t="n">
        <v>35</v>
      </c>
      <c r="C38" s="32" t="s">
        <v>202</v>
      </c>
      <c r="D38" s="81"/>
      <c r="E38" s="81"/>
      <c r="F38" s="81"/>
      <c r="G38" s="81"/>
      <c r="H38" s="81"/>
      <c r="I38" s="81"/>
      <c r="J38" s="81"/>
      <c r="K38" s="81"/>
    </row>
    <row r="39" customFormat="false" ht="15.95" hidden="false" customHeight="true" outlineLevel="0" collapsed="false">
      <c r="A39" s="77"/>
      <c r="B39" s="80" t="n">
        <v>36</v>
      </c>
      <c r="C39" s="32" t="s">
        <v>203</v>
      </c>
      <c r="D39" s="81"/>
      <c r="E39" s="81"/>
      <c r="F39" s="81"/>
      <c r="G39" s="81"/>
      <c r="H39" s="81"/>
      <c r="I39" s="81"/>
      <c r="J39" s="81"/>
      <c r="K39" s="81"/>
    </row>
    <row r="40" customFormat="false" ht="15.95" hidden="false" customHeight="true" outlineLevel="0" collapsed="false">
      <c r="A40" s="77"/>
      <c r="B40" s="82" t="n">
        <v>37</v>
      </c>
      <c r="C40" s="32" t="s">
        <v>204</v>
      </c>
      <c r="D40" s="81" t="s">
        <v>205</v>
      </c>
      <c r="E40" s="81"/>
      <c r="F40" s="81"/>
      <c r="G40" s="81"/>
      <c r="H40" s="81"/>
      <c r="I40" s="81"/>
      <c r="J40" s="81"/>
      <c r="K40" s="81"/>
    </row>
    <row r="41" customFormat="false" ht="15.95" hidden="false" customHeight="true" outlineLevel="0" collapsed="false">
      <c r="A41" s="77"/>
      <c r="B41" s="82" t="n">
        <v>38</v>
      </c>
      <c r="C41" s="32" t="s">
        <v>206</v>
      </c>
      <c r="D41" s="81"/>
      <c r="E41" s="81"/>
      <c r="F41" s="81"/>
      <c r="G41" s="81"/>
      <c r="H41" s="81"/>
      <c r="I41" s="81"/>
      <c r="J41" s="81"/>
      <c r="K41" s="81"/>
    </row>
    <row r="42" customFormat="false" ht="15.95" hidden="false" customHeight="true" outlineLevel="0" collapsed="false">
      <c r="A42" s="77"/>
      <c r="B42" s="82" t="n">
        <v>39</v>
      </c>
      <c r="C42" s="32" t="s">
        <v>207</v>
      </c>
      <c r="D42" s="81"/>
      <c r="E42" s="81"/>
      <c r="F42" s="81"/>
      <c r="G42" s="81"/>
      <c r="H42" s="81"/>
      <c r="I42" s="81"/>
      <c r="J42" s="81"/>
      <c r="K42" s="81"/>
    </row>
    <row r="43" customFormat="false" ht="15.95" hidden="false" customHeight="true" outlineLevel="0" collapsed="false">
      <c r="A43" s="77"/>
      <c r="B43" s="82" t="n">
        <v>40</v>
      </c>
      <c r="C43" s="32" t="s">
        <v>208</v>
      </c>
      <c r="D43" s="81" t="s">
        <v>209</v>
      </c>
      <c r="E43" s="81"/>
      <c r="F43" s="81"/>
      <c r="G43" s="81"/>
      <c r="H43" s="81"/>
      <c r="I43" s="81"/>
      <c r="J43" s="81"/>
      <c r="K43" s="81"/>
    </row>
    <row r="44" customFormat="false" ht="15.95" hidden="false" customHeight="true" outlineLevel="0" collapsed="false">
      <c r="A44" s="77"/>
      <c r="B44" s="82" t="n">
        <v>41</v>
      </c>
      <c r="C44" s="32" t="s">
        <v>210</v>
      </c>
      <c r="D44" s="81"/>
      <c r="E44" s="81"/>
      <c r="F44" s="81"/>
      <c r="G44" s="81"/>
      <c r="H44" s="81"/>
      <c r="I44" s="81"/>
      <c r="J44" s="81"/>
      <c r="K44" s="81"/>
    </row>
    <row r="45" customFormat="false" ht="15.95" hidden="false" customHeight="true" outlineLevel="0" collapsed="false">
      <c r="A45" s="77"/>
      <c r="B45" s="82" t="n">
        <v>42</v>
      </c>
      <c r="C45" s="32" t="s">
        <v>211</v>
      </c>
      <c r="D45" s="81"/>
      <c r="E45" s="81"/>
      <c r="F45" s="81"/>
      <c r="G45" s="81"/>
      <c r="H45" s="81"/>
      <c r="I45" s="81"/>
      <c r="J45" s="81"/>
      <c r="K45" s="81"/>
    </row>
    <row r="46" customFormat="false" ht="15.95" hidden="false" customHeight="true" outlineLevel="0" collapsed="false">
      <c r="A46" s="77"/>
      <c r="B46" s="82" t="n">
        <v>43</v>
      </c>
      <c r="C46" s="32" t="s">
        <v>212</v>
      </c>
      <c r="D46" s="81" t="s">
        <v>213</v>
      </c>
      <c r="E46" s="81"/>
      <c r="F46" s="81"/>
      <c r="G46" s="81"/>
      <c r="H46" s="81"/>
      <c r="I46" s="81"/>
      <c r="J46" s="81"/>
      <c r="K46" s="81"/>
    </row>
    <row r="47" customFormat="false" ht="15.95" hidden="false" customHeight="true" outlineLevel="0" collapsed="false">
      <c r="A47" s="77"/>
      <c r="B47" s="82" t="n">
        <v>44</v>
      </c>
      <c r="C47" s="32" t="s">
        <v>214</v>
      </c>
      <c r="D47" s="81"/>
      <c r="E47" s="81"/>
      <c r="F47" s="81"/>
      <c r="G47" s="81"/>
      <c r="H47" s="81"/>
      <c r="I47" s="81"/>
      <c r="J47" s="81"/>
      <c r="K47" s="81"/>
    </row>
    <row r="48" customFormat="false" ht="15.95" hidden="false" customHeight="true" outlineLevel="0" collapsed="false">
      <c r="A48" s="77"/>
      <c r="B48" s="82" t="n">
        <v>45</v>
      </c>
      <c r="C48" s="32" t="s">
        <v>215</v>
      </c>
      <c r="D48" s="81"/>
      <c r="E48" s="81"/>
      <c r="F48" s="81"/>
      <c r="G48" s="81"/>
      <c r="H48" s="81"/>
      <c r="I48" s="81"/>
      <c r="J48" s="81"/>
      <c r="K48" s="81"/>
    </row>
    <row r="49" customFormat="false" ht="15.95" hidden="false" customHeight="true" outlineLevel="0" collapsed="false">
      <c r="A49" s="77"/>
      <c r="B49" s="82" t="n">
        <v>46</v>
      </c>
      <c r="C49" s="32" t="s">
        <v>216</v>
      </c>
      <c r="D49" s="81"/>
      <c r="E49" s="81"/>
      <c r="F49" s="81"/>
      <c r="G49" s="81"/>
      <c r="H49" s="81"/>
      <c r="I49" s="81"/>
      <c r="J49" s="81"/>
      <c r="K49" s="81"/>
    </row>
    <row r="50" customFormat="false" ht="15.95" hidden="false" customHeight="true" outlineLevel="0" collapsed="false">
      <c r="A50" s="77"/>
      <c r="B50" s="82" t="n">
        <v>47</v>
      </c>
      <c r="C50" s="32" t="s">
        <v>217</v>
      </c>
      <c r="D50" s="81"/>
      <c r="E50" s="81"/>
      <c r="F50" s="81"/>
      <c r="G50" s="81"/>
      <c r="H50" s="81"/>
      <c r="I50" s="81"/>
      <c r="J50" s="81"/>
      <c r="K50" s="81"/>
    </row>
    <row r="51" customFormat="false" ht="15.95" hidden="false" customHeight="true" outlineLevel="0" collapsed="false">
      <c r="A51" s="77"/>
      <c r="B51" s="82" t="n">
        <v>48</v>
      </c>
      <c r="C51" s="32" t="s">
        <v>218</v>
      </c>
      <c r="D51" s="81" t="s">
        <v>193</v>
      </c>
      <c r="E51" s="81"/>
      <c r="F51" s="81"/>
      <c r="G51" s="81"/>
      <c r="H51" s="81"/>
      <c r="I51" s="81"/>
      <c r="J51" s="81"/>
      <c r="K51" s="81"/>
    </row>
    <row r="52" customFormat="false" ht="15.95" hidden="false" customHeight="true" outlineLevel="0" collapsed="false">
      <c r="A52" s="77"/>
      <c r="B52" s="82" t="n">
        <v>49</v>
      </c>
      <c r="C52" s="32" t="s">
        <v>219</v>
      </c>
      <c r="D52" s="81"/>
      <c r="E52" s="81"/>
      <c r="F52" s="81"/>
      <c r="G52" s="81"/>
      <c r="H52" s="81"/>
      <c r="I52" s="81"/>
      <c r="J52" s="81"/>
      <c r="K52" s="81"/>
    </row>
    <row r="53" customFormat="false" ht="15.95" hidden="false" customHeight="true" outlineLevel="0" collapsed="false">
      <c r="A53" s="77"/>
      <c r="B53" s="82" t="n">
        <v>50</v>
      </c>
      <c r="C53" s="32" t="s">
        <v>220</v>
      </c>
      <c r="D53" s="81"/>
      <c r="E53" s="81"/>
      <c r="F53" s="81"/>
      <c r="G53" s="81"/>
      <c r="H53" s="81"/>
      <c r="I53" s="81"/>
      <c r="J53" s="81"/>
      <c r="K53" s="81"/>
    </row>
    <row r="54" customFormat="false" ht="15.95" hidden="false" customHeight="true" outlineLevel="0" collapsed="false">
      <c r="A54" s="77"/>
      <c r="B54" s="82" t="n">
        <v>51</v>
      </c>
      <c r="C54" s="32" t="s">
        <v>221</v>
      </c>
      <c r="D54" s="81" t="s">
        <v>197</v>
      </c>
      <c r="E54" s="81"/>
      <c r="F54" s="81"/>
      <c r="G54" s="81"/>
      <c r="H54" s="81"/>
      <c r="I54" s="81"/>
      <c r="J54" s="81"/>
      <c r="K54" s="81"/>
    </row>
    <row r="55" customFormat="false" ht="15.95" hidden="false" customHeight="true" outlineLevel="0" collapsed="false">
      <c r="A55" s="77"/>
      <c r="B55" s="82" t="n">
        <v>52</v>
      </c>
      <c r="C55" s="32" t="s">
        <v>222</v>
      </c>
      <c r="D55" s="81"/>
      <c r="E55" s="81"/>
      <c r="F55" s="81"/>
      <c r="G55" s="81"/>
      <c r="H55" s="81"/>
      <c r="I55" s="81"/>
      <c r="J55" s="81"/>
      <c r="K55" s="81"/>
    </row>
    <row r="56" customFormat="false" ht="15.95" hidden="false" customHeight="true" outlineLevel="0" collapsed="false">
      <c r="A56" s="77"/>
      <c r="B56" s="82" t="n">
        <v>53</v>
      </c>
      <c r="C56" s="32" t="s">
        <v>223</v>
      </c>
      <c r="D56" s="81"/>
      <c r="E56" s="81"/>
      <c r="F56" s="81"/>
      <c r="G56" s="81"/>
      <c r="H56" s="81"/>
      <c r="I56" s="81"/>
      <c r="J56" s="81"/>
      <c r="K56" s="81"/>
    </row>
    <row r="57" customFormat="false" ht="15.95" hidden="false" customHeight="true" outlineLevel="0" collapsed="false">
      <c r="A57" s="77"/>
      <c r="B57" s="82" t="n">
        <v>54</v>
      </c>
      <c r="C57" s="32" t="s">
        <v>224</v>
      </c>
      <c r="D57" s="81" t="s">
        <v>201</v>
      </c>
      <c r="E57" s="81"/>
      <c r="F57" s="81"/>
      <c r="G57" s="81"/>
      <c r="H57" s="81"/>
      <c r="I57" s="81"/>
      <c r="J57" s="81"/>
      <c r="K57" s="81"/>
    </row>
    <row r="58" customFormat="false" ht="15.95" hidden="false" customHeight="true" outlineLevel="0" collapsed="false">
      <c r="A58" s="77"/>
      <c r="B58" s="82" t="n">
        <v>55</v>
      </c>
      <c r="C58" s="32" t="s">
        <v>225</v>
      </c>
      <c r="D58" s="81"/>
      <c r="E58" s="81"/>
      <c r="F58" s="81"/>
      <c r="G58" s="81"/>
      <c r="H58" s="81"/>
      <c r="I58" s="81"/>
      <c r="J58" s="81"/>
      <c r="K58" s="81"/>
    </row>
    <row r="59" customFormat="false" ht="15.95" hidden="false" customHeight="true" outlineLevel="0" collapsed="false">
      <c r="A59" s="77"/>
      <c r="B59" s="82" t="n">
        <v>56</v>
      </c>
      <c r="C59" s="32" t="s">
        <v>226</v>
      </c>
      <c r="D59" s="81"/>
      <c r="E59" s="81"/>
      <c r="F59" s="81"/>
      <c r="G59" s="81"/>
      <c r="H59" s="81"/>
      <c r="I59" s="81"/>
      <c r="J59" s="81"/>
      <c r="K59" s="81"/>
    </row>
    <row r="60" customFormat="false" ht="15.95" hidden="false" customHeight="true" outlineLevel="0" collapsed="false">
      <c r="A60" s="77"/>
      <c r="B60" s="82" t="n">
        <v>57</v>
      </c>
      <c r="C60" s="32" t="s">
        <v>227</v>
      </c>
      <c r="D60" s="81" t="s">
        <v>205</v>
      </c>
      <c r="E60" s="81"/>
      <c r="F60" s="81"/>
      <c r="G60" s="81"/>
      <c r="H60" s="81"/>
      <c r="I60" s="81"/>
      <c r="J60" s="81"/>
      <c r="K60" s="81"/>
    </row>
    <row r="61" customFormat="false" ht="15.95" hidden="false" customHeight="true" outlineLevel="0" collapsed="false">
      <c r="A61" s="77"/>
      <c r="B61" s="82" t="n">
        <v>58</v>
      </c>
      <c r="C61" s="32" t="s">
        <v>228</v>
      </c>
      <c r="D61" s="81"/>
      <c r="E61" s="81"/>
      <c r="F61" s="81"/>
      <c r="G61" s="81"/>
      <c r="H61" s="81"/>
      <c r="I61" s="81"/>
      <c r="J61" s="81"/>
      <c r="K61" s="81"/>
    </row>
    <row r="62" customFormat="false" ht="15.95" hidden="false" customHeight="true" outlineLevel="0" collapsed="false">
      <c r="A62" s="77"/>
      <c r="B62" s="82" t="n">
        <v>59</v>
      </c>
      <c r="C62" s="32" t="s">
        <v>229</v>
      </c>
      <c r="D62" s="81"/>
      <c r="E62" s="81"/>
      <c r="F62" s="81"/>
      <c r="G62" s="81"/>
      <c r="H62" s="81"/>
      <c r="I62" s="81"/>
      <c r="J62" s="81"/>
      <c r="K62" s="81"/>
    </row>
    <row r="63" customFormat="false" ht="15.95" hidden="false" customHeight="true" outlineLevel="0" collapsed="false">
      <c r="A63" s="77"/>
      <c r="B63" s="82" t="n">
        <v>60</v>
      </c>
      <c r="C63" s="32" t="s">
        <v>230</v>
      </c>
      <c r="D63" s="81" t="s">
        <v>209</v>
      </c>
      <c r="E63" s="81"/>
      <c r="F63" s="81"/>
      <c r="G63" s="81"/>
      <c r="H63" s="81"/>
      <c r="I63" s="81"/>
      <c r="J63" s="81"/>
      <c r="K63" s="81"/>
    </row>
    <row r="64" customFormat="false" ht="15.95" hidden="false" customHeight="true" outlineLevel="0" collapsed="false">
      <c r="A64" s="77"/>
      <c r="B64" s="82" t="n">
        <v>61</v>
      </c>
      <c r="C64" s="32" t="s">
        <v>231</v>
      </c>
      <c r="D64" s="81"/>
      <c r="E64" s="81"/>
      <c r="F64" s="81"/>
      <c r="G64" s="81"/>
      <c r="H64" s="81"/>
      <c r="I64" s="81"/>
      <c r="J64" s="81"/>
      <c r="K64" s="81"/>
    </row>
    <row r="65" customFormat="false" ht="15.95" hidden="false" customHeight="true" outlineLevel="0" collapsed="false">
      <c r="A65" s="77"/>
      <c r="B65" s="82" t="n">
        <v>62</v>
      </c>
      <c r="C65" s="32" t="s">
        <v>232</v>
      </c>
      <c r="D65" s="81"/>
      <c r="E65" s="81"/>
      <c r="F65" s="81"/>
      <c r="G65" s="81"/>
      <c r="H65" s="81"/>
      <c r="I65" s="81"/>
      <c r="J65" s="81"/>
      <c r="K65" s="81"/>
    </row>
    <row r="66" customFormat="false" ht="15.95" hidden="false" customHeight="true" outlineLevel="0" collapsed="false">
      <c r="A66" s="77"/>
      <c r="B66" s="82" t="n">
        <v>63</v>
      </c>
      <c r="C66" s="32" t="s">
        <v>233</v>
      </c>
      <c r="D66" s="81" t="s">
        <v>213</v>
      </c>
      <c r="E66" s="81"/>
      <c r="F66" s="81"/>
      <c r="G66" s="81"/>
      <c r="H66" s="81"/>
      <c r="I66" s="81"/>
      <c r="J66" s="81"/>
      <c r="K66" s="81"/>
    </row>
    <row r="67" customFormat="false" ht="15.95" hidden="false" customHeight="true" outlineLevel="0" collapsed="false">
      <c r="A67" s="77"/>
      <c r="B67" s="82" t="n">
        <v>64</v>
      </c>
      <c r="C67" s="32" t="s">
        <v>234</v>
      </c>
      <c r="D67" s="81"/>
      <c r="E67" s="81"/>
      <c r="F67" s="81"/>
      <c r="G67" s="81"/>
      <c r="H67" s="81"/>
      <c r="I67" s="81"/>
      <c r="J67" s="81"/>
      <c r="K67" s="81"/>
    </row>
    <row r="68" customFormat="false" ht="15.95" hidden="false" customHeight="true" outlineLevel="0" collapsed="false">
      <c r="A68" s="77"/>
      <c r="B68" s="82" t="n">
        <v>65</v>
      </c>
      <c r="C68" s="32" t="s">
        <v>235</v>
      </c>
      <c r="D68" s="81"/>
      <c r="E68" s="81"/>
      <c r="F68" s="81"/>
      <c r="G68" s="81"/>
      <c r="H68" s="81"/>
      <c r="I68" s="81"/>
      <c r="J68" s="81"/>
      <c r="K68" s="81"/>
    </row>
    <row r="69" customFormat="false" ht="15.95" hidden="false" customHeight="true" outlineLevel="0" collapsed="false">
      <c r="A69" s="77"/>
      <c r="B69" s="82" t="n">
        <v>66</v>
      </c>
      <c r="C69" s="32" t="s">
        <v>236</v>
      </c>
      <c r="D69" s="81" t="s">
        <v>237</v>
      </c>
      <c r="E69" s="81"/>
      <c r="F69" s="81"/>
      <c r="G69" s="81"/>
      <c r="H69" s="81"/>
      <c r="I69" s="81"/>
      <c r="J69" s="81"/>
      <c r="K69" s="81"/>
    </row>
    <row r="70" customFormat="false" ht="15.95" hidden="false" customHeight="true" outlineLevel="0" collapsed="false">
      <c r="A70" s="77"/>
      <c r="B70" s="82" t="n">
        <v>67</v>
      </c>
      <c r="C70" s="32" t="s">
        <v>238</v>
      </c>
      <c r="D70" s="81"/>
      <c r="E70" s="81"/>
      <c r="F70" s="81"/>
      <c r="G70" s="81"/>
      <c r="H70" s="81"/>
      <c r="I70" s="81"/>
      <c r="J70" s="81"/>
      <c r="K70" s="81"/>
    </row>
    <row r="71" customFormat="false" ht="15.95" hidden="false" customHeight="true" outlineLevel="0" collapsed="false">
      <c r="A71" s="77"/>
      <c r="B71" s="82" t="n">
        <v>68</v>
      </c>
      <c r="C71" s="32" t="s">
        <v>239</v>
      </c>
      <c r="D71" s="81"/>
      <c r="E71" s="81"/>
      <c r="F71" s="81"/>
      <c r="G71" s="81"/>
      <c r="H71" s="81"/>
      <c r="I71" s="81"/>
      <c r="J71" s="81"/>
      <c r="K71" s="81"/>
    </row>
    <row r="72" customFormat="false" ht="15.95" hidden="false" customHeight="true" outlineLevel="0" collapsed="false">
      <c r="A72" s="77"/>
      <c r="B72" s="82" t="n">
        <v>69</v>
      </c>
      <c r="C72" s="32" t="s">
        <v>240</v>
      </c>
      <c r="D72" s="81"/>
      <c r="E72" s="81"/>
      <c r="F72" s="81"/>
      <c r="G72" s="81"/>
      <c r="H72" s="81"/>
      <c r="I72" s="81"/>
      <c r="J72" s="81"/>
      <c r="K72" s="81"/>
    </row>
    <row r="73" customFormat="false" ht="15.95" hidden="false" customHeight="true" outlineLevel="0" collapsed="false">
      <c r="A73" s="77"/>
      <c r="B73" s="82" t="n">
        <v>70</v>
      </c>
      <c r="C73" s="32" t="s">
        <v>241</v>
      </c>
      <c r="D73" s="81"/>
      <c r="E73" s="81"/>
      <c r="F73" s="81"/>
      <c r="G73" s="81"/>
      <c r="H73" s="81"/>
      <c r="I73" s="81"/>
      <c r="J73" s="81"/>
      <c r="K73" s="81"/>
    </row>
    <row r="74" customFormat="false" ht="15.95" hidden="false" customHeight="true" outlineLevel="0" collapsed="false">
      <c r="A74" s="77"/>
      <c r="B74" s="82" t="n">
        <v>71</v>
      </c>
      <c r="C74" s="32" t="s">
        <v>242</v>
      </c>
      <c r="D74" s="81" t="s">
        <v>193</v>
      </c>
      <c r="E74" s="81"/>
      <c r="F74" s="81"/>
      <c r="G74" s="81"/>
      <c r="H74" s="81"/>
      <c r="I74" s="81"/>
      <c r="J74" s="81"/>
      <c r="K74" s="81"/>
    </row>
    <row r="75" customFormat="false" ht="15.95" hidden="false" customHeight="true" outlineLevel="0" collapsed="false">
      <c r="A75" s="77"/>
      <c r="B75" s="82" t="n">
        <v>72</v>
      </c>
      <c r="C75" s="32" t="s">
        <v>243</v>
      </c>
      <c r="D75" s="81"/>
      <c r="E75" s="81"/>
      <c r="F75" s="81"/>
      <c r="G75" s="81"/>
      <c r="H75" s="81"/>
      <c r="I75" s="81"/>
      <c r="J75" s="81"/>
      <c r="K75" s="81"/>
    </row>
    <row r="76" customFormat="false" ht="15.95" hidden="false" customHeight="true" outlineLevel="0" collapsed="false">
      <c r="A76" s="77"/>
      <c r="B76" s="82" t="n">
        <v>73</v>
      </c>
      <c r="C76" s="32" t="s">
        <v>244</v>
      </c>
      <c r="D76" s="81"/>
      <c r="E76" s="81"/>
      <c r="F76" s="81"/>
      <c r="G76" s="81"/>
      <c r="H76" s="81"/>
      <c r="I76" s="81"/>
      <c r="J76" s="81"/>
      <c r="K76" s="81"/>
    </row>
    <row r="77" customFormat="false" ht="15.95" hidden="false" customHeight="true" outlineLevel="0" collapsed="false">
      <c r="A77" s="77"/>
      <c r="B77" s="82" t="n">
        <v>74</v>
      </c>
      <c r="C77" s="32" t="s">
        <v>245</v>
      </c>
      <c r="D77" s="81" t="s">
        <v>197</v>
      </c>
      <c r="E77" s="81"/>
      <c r="F77" s="81"/>
      <c r="G77" s="81"/>
      <c r="H77" s="81"/>
      <c r="I77" s="81"/>
      <c r="J77" s="81"/>
      <c r="K77" s="81"/>
    </row>
    <row r="78" customFormat="false" ht="15.95" hidden="false" customHeight="true" outlineLevel="0" collapsed="false">
      <c r="A78" s="77"/>
      <c r="B78" s="82" t="n">
        <v>75</v>
      </c>
      <c r="C78" s="32" t="s">
        <v>246</v>
      </c>
      <c r="D78" s="81"/>
      <c r="E78" s="81"/>
      <c r="F78" s="81"/>
      <c r="G78" s="81"/>
      <c r="H78" s="81"/>
      <c r="I78" s="81"/>
      <c r="J78" s="81"/>
      <c r="K78" s="81"/>
    </row>
    <row r="79" customFormat="false" ht="15.95" hidden="false" customHeight="true" outlineLevel="0" collapsed="false">
      <c r="A79" s="77"/>
      <c r="B79" s="82" t="n">
        <v>76</v>
      </c>
      <c r="C79" s="32" t="s">
        <v>247</v>
      </c>
      <c r="D79" s="81"/>
      <c r="E79" s="81"/>
      <c r="F79" s="81"/>
      <c r="G79" s="81"/>
      <c r="H79" s="81"/>
      <c r="I79" s="81"/>
      <c r="J79" s="81"/>
      <c r="K79" s="81"/>
    </row>
    <row r="80" customFormat="false" ht="15.95" hidden="false" customHeight="true" outlineLevel="0" collapsed="false">
      <c r="A80" s="77"/>
      <c r="B80" s="82" t="n">
        <v>77</v>
      </c>
      <c r="C80" s="32" t="s">
        <v>248</v>
      </c>
      <c r="D80" s="81" t="s">
        <v>201</v>
      </c>
      <c r="E80" s="81"/>
      <c r="F80" s="81"/>
      <c r="G80" s="81"/>
      <c r="H80" s="81"/>
      <c r="I80" s="81"/>
      <c r="J80" s="81"/>
      <c r="K80" s="81"/>
    </row>
    <row r="81" customFormat="false" ht="15.95" hidden="false" customHeight="true" outlineLevel="0" collapsed="false">
      <c r="A81" s="77"/>
      <c r="B81" s="82" t="n">
        <v>78</v>
      </c>
      <c r="C81" s="32" t="s">
        <v>249</v>
      </c>
      <c r="D81" s="81"/>
      <c r="E81" s="81"/>
      <c r="F81" s="81"/>
      <c r="G81" s="81"/>
      <c r="H81" s="81"/>
      <c r="I81" s="81"/>
      <c r="J81" s="81"/>
      <c r="K81" s="81"/>
    </row>
    <row r="82" customFormat="false" ht="15.95" hidden="false" customHeight="true" outlineLevel="0" collapsed="false">
      <c r="A82" s="77"/>
      <c r="B82" s="82" t="n">
        <v>79</v>
      </c>
      <c r="C82" s="32" t="s">
        <v>250</v>
      </c>
      <c r="D82" s="81"/>
      <c r="E82" s="81"/>
      <c r="F82" s="81"/>
      <c r="G82" s="81"/>
      <c r="H82" s="81"/>
      <c r="I82" s="81"/>
      <c r="J82" s="81"/>
      <c r="K82" s="81"/>
    </row>
    <row r="83" customFormat="false" ht="15.95" hidden="false" customHeight="true" outlineLevel="0" collapsed="false">
      <c r="A83" s="77"/>
      <c r="B83" s="82" t="n">
        <v>80</v>
      </c>
      <c r="C83" s="32" t="s">
        <v>251</v>
      </c>
      <c r="D83" s="81" t="s">
        <v>205</v>
      </c>
      <c r="E83" s="81"/>
      <c r="F83" s="81"/>
      <c r="G83" s="81"/>
      <c r="H83" s="81"/>
      <c r="I83" s="81"/>
      <c r="J83" s="81"/>
      <c r="K83" s="81"/>
    </row>
    <row r="84" customFormat="false" ht="15.95" hidden="false" customHeight="true" outlineLevel="0" collapsed="false">
      <c r="A84" s="77"/>
      <c r="B84" s="82" t="n">
        <v>81</v>
      </c>
      <c r="C84" s="32" t="s">
        <v>252</v>
      </c>
      <c r="D84" s="81"/>
      <c r="E84" s="81"/>
      <c r="F84" s="81"/>
      <c r="G84" s="81"/>
      <c r="H84" s="81"/>
      <c r="I84" s="81"/>
      <c r="J84" s="81"/>
      <c r="K84" s="81"/>
    </row>
    <row r="85" customFormat="false" ht="15.95" hidden="false" customHeight="true" outlineLevel="0" collapsed="false">
      <c r="A85" s="77"/>
      <c r="B85" s="82" t="n">
        <v>82</v>
      </c>
      <c r="C85" s="32" t="s">
        <v>253</v>
      </c>
      <c r="D85" s="81"/>
      <c r="E85" s="81"/>
      <c r="F85" s="81"/>
      <c r="G85" s="81"/>
      <c r="H85" s="81"/>
      <c r="I85" s="81"/>
      <c r="J85" s="81"/>
      <c r="K85" s="81"/>
    </row>
    <row r="86" customFormat="false" ht="15.95" hidden="false" customHeight="true" outlineLevel="0" collapsed="false">
      <c r="A86" s="77"/>
      <c r="B86" s="82" t="n">
        <v>83</v>
      </c>
      <c r="C86" s="32" t="s">
        <v>254</v>
      </c>
      <c r="D86" s="81" t="s">
        <v>209</v>
      </c>
      <c r="E86" s="81"/>
      <c r="F86" s="81"/>
      <c r="G86" s="81"/>
      <c r="H86" s="81"/>
      <c r="I86" s="81"/>
      <c r="J86" s="81"/>
      <c r="K86" s="81"/>
    </row>
    <row r="87" customFormat="false" ht="15.95" hidden="false" customHeight="true" outlineLevel="0" collapsed="false">
      <c r="A87" s="77"/>
      <c r="B87" s="82" t="n">
        <v>84</v>
      </c>
      <c r="C87" s="32" t="s">
        <v>255</v>
      </c>
      <c r="D87" s="81"/>
      <c r="E87" s="81"/>
      <c r="F87" s="81"/>
      <c r="G87" s="81"/>
      <c r="H87" s="81"/>
      <c r="I87" s="81"/>
      <c r="J87" s="81"/>
      <c r="K87" s="81"/>
    </row>
    <row r="88" customFormat="false" ht="15.95" hidden="false" customHeight="true" outlineLevel="0" collapsed="false">
      <c r="A88" s="77"/>
      <c r="B88" s="82" t="n">
        <v>85</v>
      </c>
      <c r="C88" s="32" t="s">
        <v>256</v>
      </c>
      <c r="D88" s="81"/>
      <c r="E88" s="81"/>
      <c r="F88" s="81"/>
      <c r="G88" s="81"/>
      <c r="H88" s="81"/>
      <c r="I88" s="81"/>
      <c r="J88" s="81"/>
      <c r="K88" s="81"/>
    </row>
    <row r="89" customFormat="false" ht="15.95" hidden="false" customHeight="true" outlineLevel="0" collapsed="false">
      <c r="A89" s="77"/>
      <c r="B89" s="82" t="n">
        <v>86</v>
      </c>
      <c r="C89" s="32" t="s">
        <v>257</v>
      </c>
      <c r="D89" s="81" t="s">
        <v>213</v>
      </c>
      <c r="E89" s="81"/>
      <c r="F89" s="81"/>
      <c r="G89" s="81"/>
      <c r="H89" s="81"/>
      <c r="I89" s="81"/>
      <c r="J89" s="81"/>
      <c r="K89" s="81"/>
    </row>
    <row r="90" customFormat="false" ht="15.95" hidden="false" customHeight="true" outlineLevel="0" collapsed="false">
      <c r="A90" s="77"/>
      <c r="B90" s="82" t="n">
        <v>87</v>
      </c>
      <c r="C90" s="32" t="s">
        <v>258</v>
      </c>
      <c r="D90" s="81"/>
      <c r="E90" s="81"/>
      <c r="F90" s="81"/>
      <c r="G90" s="81"/>
      <c r="H90" s="81"/>
      <c r="I90" s="81"/>
      <c r="J90" s="81"/>
      <c r="K90" s="81"/>
    </row>
    <row r="91" customFormat="false" ht="15.95" hidden="false" customHeight="true" outlineLevel="0" collapsed="false">
      <c r="A91" s="77"/>
      <c r="B91" s="82" t="n">
        <v>88</v>
      </c>
      <c r="C91" s="32" t="s">
        <v>259</v>
      </c>
      <c r="D91" s="81"/>
      <c r="E91" s="81"/>
      <c r="F91" s="81"/>
      <c r="G91" s="81"/>
      <c r="H91" s="81"/>
      <c r="I91" s="81"/>
      <c r="J91" s="81"/>
      <c r="K91" s="81"/>
    </row>
    <row r="92" customFormat="false" ht="15.95" hidden="false" customHeight="true" outlineLevel="0" collapsed="false">
      <c r="A92" s="77"/>
      <c r="B92" s="82" t="n">
        <v>89</v>
      </c>
      <c r="C92" s="32" t="s">
        <v>260</v>
      </c>
      <c r="D92" s="81"/>
      <c r="E92" s="81"/>
      <c r="F92" s="81"/>
      <c r="G92" s="81"/>
      <c r="H92" s="81"/>
      <c r="I92" s="81"/>
      <c r="J92" s="81"/>
      <c r="K92" s="81"/>
    </row>
    <row r="93" customFormat="false" ht="15.95" hidden="false" customHeight="true" outlineLevel="0" collapsed="false">
      <c r="A93" s="77"/>
      <c r="B93" s="82" t="n">
        <v>90</v>
      </c>
      <c r="C93" s="32" t="s">
        <v>261</v>
      </c>
      <c r="D93" s="81"/>
      <c r="E93" s="81"/>
      <c r="F93" s="81"/>
      <c r="G93" s="81"/>
      <c r="H93" s="81"/>
      <c r="I93" s="81"/>
      <c r="J93" s="81"/>
      <c r="K93" s="81"/>
    </row>
    <row r="94" customFormat="false" ht="15.95" hidden="false" customHeight="true" outlineLevel="0" collapsed="false">
      <c r="A94" s="77"/>
      <c r="B94" s="82" t="n">
        <v>91</v>
      </c>
      <c r="C94" s="32" t="s">
        <v>262</v>
      </c>
      <c r="D94" s="81" t="s">
        <v>193</v>
      </c>
      <c r="E94" s="81"/>
      <c r="F94" s="81"/>
      <c r="G94" s="81"/>
      <c r="H94" s="81"/>
      <c r="I94" s="81"/>
      <c r="J94" s="81"/>
      <c r="K94" s="81"/>
    </row>
    <row r="95" customFormat="false" ht="15.95" hidden="false" customHeight="true" outlineLevel="0" collapsed="false">
      <c r="A95" s="77"/>
      <c r="B95" s="82" t="n">
        <v>92</v>
      </c>
      <c r="C95" s="32" t="s">
        <v>263</v>
      </c>
      <c r="D95" s="81"/>
      <c r="E95" s="81"/>
      <c r="F95" s="81"/>
      <c r="G95" s="81"/>
      <c r="H95" s="81"/>
      <c r="I95" s="81"/>
      <c r="J95" s="81"/>
      <c r="K95" s="81"/>
    </row>
    <row r="96" customFormat="false" ht="15.95" hidden="false" customHeight="true" outlineLevel="0" collapsed="false">
      <c r="A96" s="77"/>
      <c r="B96" s="82" t="n">
        <v>93</v>
      </c>
      <c r="C96" s="32" t="s">
        <v>264</v>
      </c>
      <c r="D96" s="81"/>
      <c r="E96" s="81"/>
      <c r="F96" s="81"/>
      <c r="G96" s="81"/>
      <c r="H96" s="81"/>
      <c r="I96" s="81"/>
      <c r="J96" s="81"/>
      <c r="K96" s="81"/>
    </row>
    <row r="97" customFormat="false" ht="15.95" hidden="false" customHeight="true" outlineLevel="0" collapsed="false">
      <c r="A97" s="77"/>
      <c r="B97" s="82" t="n">
        <v>94</v>
      </c>
      <c r="C97" s="32" t="s">
        <v>265</v>
      </c>
      <c r="D97" s="81" t="s">
        <v>197</v>
      </c>
      <c r="E97" s="81"/>
      <c r="F97" s="81"/>
      <c r="G97" s="81"/>
      <c r="H97" s="81"/>
      <c r="I97" s="81"/>
      <c r="J97" s="81"/>
      <c r="K97" s="81"/>
    </row>
    <row r="98" customFormat="false" ht="15.95" hidden="false" customHeight="true" outlineLevel="0" collapsed="false">
      <c r="A98" s="77"/>
      <c r="B98" s="82" t="n">
        <v>95</v>
      </c>
      <c r="C98" s="32" t="s">
        <v>266</v>
      </c>
      <c r="D98" s="81"/>
      <c r="E98" s="81"/>
      <c r="F98" s="81"/>
      <c r="G98" s="81"/>
      <c r="H98" s="81"/>
      <c r="I98" s="81"/>
      <c r="J98" s="81"/>
      <c r="K98" s="81"/>
    </row>
    <row r="99" customFormat="false" ht="15.95" hidden="false" customHeight="true" outlineLevel="0" collapsed="false">
      <c r="A99" s="77"/>
      <c r="B99" s="82" t="n">
        <v>96</v>
      </c>
      <c r="C99" s="32" t="s">
        <v>267</v>
      </c>
      <c r="D99" s="81"/>
      <c r="E99" s="81"/>
      <c r="F99" s="81"/>
      <c r="G99" s="81"/>
      <c r="H99" s="81"/>
      <c r="I99" s="81"/>
      <c r="J99" s="81"/>
      <c r="K99" s="81"/>
    </row>
    <row r="100" customFormat="false" ht="15.95" hidden="false" customHeight="true" outlineLevel="0" collapsed="false">
      <c r="A100" s="77"/>
      <c r="B100" s="82" t="n">
        <v>97</v>
      </c>
      <c r="C100" s="32" t="s">
        <v>268</v>
      </c>
      <c r="D100" s="81" t="s">
        <v>201</v>
      </c>
      <c r="E100" s="81"/>
      <c r="F100" s="81"/>
      <c r="G100" s="81"/>
      <c r="H100" s="81"/>
      <c r="I100" s="81"/>
      <c r="J100" s="81"/>
      <c r="K100" s="81"/>
    </row>
    <row r="101" customFormat="false" ht="15.95" hidden="false" customHeight="true" outlineLevel="0" collapsed="false">
      <c r="A101" s="77"/>
      <c r="B101" s="82" t="n">
        <v>98</v>
      </c>
      <c r="C101" s="32" t="s">
        <v>269</v>
      </c>
      <c r="D101" s="81"/>
      <c r="E101" s="81"/>
      <c r="F101" s="81"/>
      <c r="G101" s="81"/>
      <c r="H101" s="81"/>
      <c r="I101" s="81"/>
      <c r="J101" s="81"/>
      <c r="K101" s="81"/>
    </row>
    <row r="102" customFormat="false" ht="15.95" hidden="false" customHeight="true" outlineLevel="0" collapsed="false">
      <c r="A102" s="77"/>
      <c r="B102" s="82" t="n">
        <v>99</v>
      </c>
      <c r="C102" s="32" t="s">
        <v>270</v>
      </c>
      <c r="D102" s="81"/>
      <c r="E102" s="81"/>
      <c r="F102" s="81"/>
      <c r="G102" s="81"/>
      <c r="H102" s="81"/>
      <c r="I102" s="81"/>
      <c r="J102" s="81"/>
      <c r="K102" s="81"/>
    </row>
    <row r="103" customFormat="false" ht="15.95" hidden="false" customHeight="true" outlineLevel="0" collapsed="false">
      <c r="A103" s="77"/>
      <c r="B103" s="82" t="n">
        <v>100</v>
      </c>
      <c r="C103" s="32" t="s">
        <v>271</v>
      </c>
      <c r="D103" s="81" t="s">
        <v>205</v>
      </c>
      <c r="E103" s="81"/>
      <c r="F103" s="81"/>
      <c r="G103" s="81"/>
      <c r="H103" s="81"/>
      <c r="I103" s="81"/>
      <c r="J103" s="81"/>
      <c r="K103" s="81"/>
    </row>
    <row r="104" customFormat="false" ht="15.95" hidden="false" customHeight="true" outlineLevel="0" collapsed="false">
      <c r="A104" s="77"/>
      <c r="B104" s="82" t="n">
        <v>101</v>
      </c>
      <c r="C104" s="32" t="s">
        <v>272</v>
      </c>
      <c r="D104" s="81"/>
      <c r="E104" s="81"/>
      <c r="F104" s="81"/>
      <c r="G104" s="81"/>
      <c r="H104" s="81"/>
      <c r="I104" s="81"/>
      <c r="J104" s="81"/>
      <c r="K104" s="81"/>
    </row>
    <row r="105" customFormat="false" ht="15.95" hidden="false" customHeight="true" outlineLevel="0" collapsed="false">
      <c r="A105" s="77"/>
      <c r="B105" s="82" t="n">
        <v>102</v>
      </c>
      <c r="C105" s="32" t="s">
        <v>273</v>
      </c>
      <c r="D105" s="81"/>
      <c r="E105" s="81"/>
      <c r="F105" s="81"/>
      <c r="G105" s="81"/>
      <c r="H105" s="81"/>
      <c r="I105" s="81"/>
      <c r="J105" s="81"/>
      <c r="K105" s="81"/>
    </row>
    <row r="106" customFormat="false" ht="15.95" hidden="false" customHeight="true" outlineLevel="0" collapsed="false">
      <c r="A106" s="77"/>
      <c r="B106" s="82" t="n">
        <v>103</v>
      </c>
      <c r="C106" s="32" t="s">
        <v>274</v>
      </c>
      <c r="D106" s="81" t="s">
        <v>209</v>
      </c>
      <c r="E106" s="81"/>
      <c r="F106" s="81"/>
      <c r="G106" s="81"/>
      <c r="H106" s="81"/>
      <c r="I106" s="81"/>
      <c r="J106" s="81"/>
      <c r="K106" s="81"/>
    </row>
    <row r="107" customFormat="false" ht="15.95" hidden="false" customHeight="true" outlineLevel="0" collapsed="false">
      <c r="A107" s="77"/>
      <c r="B107" s="82" t="n">
        <v>104</v>
      </c>
      <c r="C107" s="32" t="s">
        <v>275</v>
      </c>
      <c r="D107" s="81"/>
      <c r="E107" s="81"/>
      <c r="F107" s="81"/>
      <c r="G107" s="81"/>
      <c r="H107" s="81"/>
      <c r="I107" s="81"/>
      <c r="J107" s="81"/>
      <c r="K107" s="81"/>
    </row>
    <row r="108" customFormat="false" ht="15.95" hidden="false" customHeight="true" outlineLevel="0" collapsed="false">
      <c r="A108" s="77"/>
      <c r="B108" s="82" t="n">
        <v>105</v>
      </c>
      <c r="C108" s="32" t="s">
        <v>276</v>
      </c>
      <c r="D108" s="81"/>
      <c r="E108" s="81"/>
      <c r="F108" s="81"/>
      <c r="G108" s="81"/>
      <c r="H108" s="81"/>
      <c r="I108" s="81"/>
      <c r="J108" s="81"/>
      <c r="K108" s="81"/>
    </row>
    <row r="109" customFormat="false" ht="15.95" hidden="false" customHeight="true" outlineLevel="0" collapsed="false">
      <c r="A109" s="77"/>
      <c r="B109" s="82" t="n">
        <v>106</v>
      </c>
      <c r="C109" s="32" t="s">
        <v>277</v>
      </c>
      <c r="D109" s="81" t="s">
        <v>213</v>
      </c>
      <c r="E109" s="81"/>
      <c r="F109" s="81"/>
      <c r="G109" s="81"/>
      <c r="H109" s="81"/>
      <c r="I109" s="81"/>
      <c r="J109" s="81"/>
      <c r="K109" s="81"/>
    </row>
    <row r="110" customFormat="false" ht="15.95" hidden="false" customHeight="true" outlineLevel="0" collapsed="false">
      <c r="A110" s="77"/>
      <c r="B110" s="82" t="n">
        <v>107</v>
      </c>
      <c r="C110" s="32" t="s">
        <v>278</v>
      </c>
      <c r="D110" s="81"/>
      <c r="E110" s="81"/>
      <c r="F110" s="81"/>
      <c r="G110" s="81"/>
      <c r="H110" s="81"/>
      <c r="I110" s="81"/>
      <c r="J110" s="81"/>
      <c r="K110" s="81"/>
    </row>
    <row r="111" customFormat="false" ht="15.95" hidden="false" customHeight="true" outlineLevel="0" collapsed="false">
      <c r="A111" s="77"/>
      <c r="B111" s="82" t="n">
        <v>108</v>
      </c>
      <c r="C111" s="32" t="s">
        <v>279</v>
      </c>
      <c r="D111" s="81"/>
      <c r="E111" s="81"/>
      <c r="F111" s="81"/>
      <c r="G111" s="81"/>
      <c r="H111" s="81"/>
      <c r="I111" s="81"/>
      <c r="J111" s="81"/>
      <c r="K111" s="81"/>
    </row>
    <row r="112" customFormat="false" ht="15.95" hidden="false" customHeight="true" outlineLevel="0" collapsed="false">
      <c r="A112" s="77"/>
      <c r="B112" s="82" t="n">
        <v>109</v>
      </c>
      <c r="C112" s="32" t="s">
        <v>280</v>
      </c>
      <c r="D112" s="81"/>
      <c r="E112" s="81"/>
      <c r="F112" s="81"/>
      <c r="G112" s="81"/>
      <c r="H112" s="81"/>
      <c r="I112" s="81"/>
      <c r="J112" s="81"/>
      <c r="K112" s="81"/>
    </row>
    <row r="113" customFormat="false" ht="15.95" hidden="false" customHeight="true" outlineLevel="0" collapsed="false">
      <c r="A113" s="77"/>
      <c r="B113" s="82" t="n">
        <v>110</v>
      </c>
      <c r="C113" s="32" t="s">
        <v>281</v>
      </c>
      <c r="D113" s="81"/>
      <c r="E113" s="81"/>
      <c r="F113" s="81"/>
      <c r="G113" s="81"/>
      <c r="H113" s="81"/>
      <c r="I113" s="81"/>
      <c r="J113" s="81"/>
      <c r="K113" s="81"/>
    </row>
    <row r="114" customFormat="false" ht="15.95" hidden="false" customHeight="true" outlineLevel="0" collapsed="false">
      <c r="A114" s="77"/>
      <c r="B114" s="82" t="n">
        <v>111</v>
      </c>
      <c r="C114" s="32" t="s">
        <v>282</v>
      </c>
      <c r="D114" s="81" t="s">
        <v>170</v>
      </c>
      <c r="E114" s="81"/>
      <c r="F114" s="81"/>
      <c r="G114" s="81"/>
      <c r="H114" s="81"/>
      <c r="I114" s="81"/>
      <c r="J114" s="81"/>
      <c r="K114" s="81"/>
    </row>
    <row r="115" customFormat="false" ht="15.95" hidden="false" customHeight="true" outlineLevel="0" collapsed="false">
      <c r="A115" s="77"/>
      <c r="B115" s="82" t="n">
        <v>112</v>
      </c>
      <c r="C115" s="32" t="s">
        <v>283</v>
      </c>
      <c r="D115" s="81" t="s">
        <v>172</v>
      </c>
      <c r="E115" s="81"/>
      <c r="F115" s="81"/>
      <c r="G115" s="81"/>
      <c r="H115" s="81"/>
      <c r="I115" s="81"/>
      <c r="J115" s="81"/>
      <c r="K115" s="81"/>
    </row>
    <row r="116" customFormat="false" ht="15.95" hidden="false" customHeight="true" outlineLevel="0" collapsed="false">
      <c r="A116" s="77"/>
      <c r="B116" s="82" t="n">
        <v>113</v>
      </c>
      <c r="C116" s="32" t="s">
        <v>284</v>
      </c>
      <c r="D116" s="81" t="s">
        <v>174</v>
      </c>
      <c r="E116" s="81"/>
      <c r="F116" s="81"/>
      <c r="G116" s="81"/>
      <c r="H116" s="81"/>
      <c r="I116" s="81"/>
      <c r="J116" s="81"/>
      <c r="K116" s="81"/>
    </row>
    <row r="117" customFormat="false" ht="15.95" hidden="false" customHeight="true" outlineLevel="0" collapsed="false">
      <c r="A117" s="77"/>
      <c r="B117" s="82" t="n">
        <v>114</v>
      </c>
      <c r="C117" s="32" t="s">
        <v>285</v>
      </c>
      <c r="D117" s="81" t="s">
        <v>170</v>
      </c>
      <c r="E117" s="81"/>
      <c r="F117" s="81"/>
      <c r="G117" s="81"/>
      <c r="H117" s="81"/>
      <c r="I117" s="81"/>
      <c r="J117" s="81"/>
      <c r="K117" s="81"/>
    </row>
    <row r="118" customFormat="false" ht="15.95" hidden="false" customHeight="true" outlineLevel="0" collapsed="false">
      <c r="A118" s="77"/>
      <c r="B118" s="82" t="n">
        <v>115</v>
      </c>
      <c r="C118" s="32" t="s">
        <v>286</v>
      </c>
      <c r="D118" s="81" t="s">
        <v>172</v>
      </c>
      <c r="E118" s="81"/>
      <c r="F118" s="81"/>
      <c r="G118" s="81"/>
      <c r="H118" s="81"/>
      <c r="I118" s="81"/>
      <c r="J118" s="81"/>
      <c r="K118" s="81"/>
    </row>
    <row r="119" customFormat="false" ht="15.95" hidden="false" customHeight="true" outlineLevel="0" collapsed="false">
      <c r="A119" s="77"/>
      <c r="B119" s="82" t="n">
        <v>116</v>
      </c>
      <c r="C119" s="32" t="s">
        <v>287</v>
      </c>
      <c r="D119" s="81" t="s">
        <v>174</v>
      </c>
      <c r="E119" s="81"/>
      <c r="F119" s="81"/>
      <c r="G119" s="81"/>
      <c r="H119" s="81"/>
      <c r="I119" s="81"/>
      <c r="J119" s="81"/>
      <c r="K119" s="81"/>
    </row>
    <row r="120" customFormat="false" ht="15.95" hidden="false" customHeight="true" outlineLevel="0" collapsed="false">
      <c r="A120" s="77"/>
      <c r="B120" s="82" t="n">
        <v>117</v>
      </c>
      <c r="C120" s="32" t="s">
        <v>288</v>
      </c>
      <c r="D120" s="81" t="s">
        <v>170</v>
      </c>
      <c r="E120" s="81"/>
      <c r="F120" s="81"/>
      <c r="G120" s="81"/>
      <c r="H120" s="81"/>
      <c r="I120" s="81"/>
      <c r="J120" s="81"/>
      <c r="K120" s="81"/>
    </row>
    <row r="121" customFormat="false" ht="15.95" hidden="false" customHeight="true" outlineLevel="0" collapsed="false">
      <c r="A121" s="77"/>
      <c r="B121" s="82" t="n">
        <v>118</v>
      </c>
      <c r="C121" s="32" t="s">
        <v>289</v>
      </c>
      <c r="D121" s="81" t="s">
        <v>172</v>
      </c>
      <c r="E121" s="81"/>
      <c r="F121" s="81"/>
      <c r="G121" s="81"/>
      <c r="H121" s="81"/>
      <c r="I121" s="81"/>
      <c r="J121" s="81"/>
      <c r="K121" s="81"/>
    </row>
    <row r="122" customFormat="false" ht="15.95" hidden="false" customHeight="true" outlineLevel="0" collapsed="false">
      <c r="A122" s="77"/>
      <c r="B122" s="82" t="n">
        <v>119</v>
      </c>
      <c r="C122" s="32" t="s">
        <v>290</v>
      </c>
      <c r="D122" s="81" t="s">
        <v>174</v>
      </c>
      <c r="E122" s="81"/>
      <c r="F122" s="81"/>
      <c r="G122" s="81"/>
      <c r="H122" s="81"/>
      <c r="I122" s="81"/>
      <c r="J122" s="81"/>
      <c r="K122" s="81"/>
    </row>
    <row r="123" customFormat="false" ht="15.95" hidden="false" customHeight="true" outlineLevel="0" collapsed="false">
      <c r="A123" s="77"/>
      <c r="B123" s="82" t="n">
        <v>120</v>
      </c>
      <c r="C123" s="32" t="s">
        <v>291</v>
      </c>
      <c r="D123" s="81" t="s">
        <v>170</v>
      </c>
      <c r="E123" s="81"/>
      <c r="F123" s="81"/>
      <c r="G123" s="81"/>
      <c r="H123" s="81"/>
      <c r="I123" s="81"/>
      <c r="J123" s="81"/>
      <c r="K123" s="81"/>
    </row>
    <row r="124" customFormat="false" ht="15.95" hidden="false" customHeight="true" outlineLevel="0" collapsed="false">
      <c r="A124" s="77"/>
      <c r="B124" s="82" t="n">
        <v>121</v>
      </c>
      <c r="C124" s="32" t="s">
        <v>292</v>
      </c>
      <c r="D124" s="81" t="s">
        <v>172</v>
      </c>
      <c r="E124" s="81"/>
      <c r="F124" s="81"/>
      <c r="G124" s="81"/>
      <c r="H124" s="81"/>
      <c r="I124" s="81"/>
      <c r="J124" s="81"/>
      <c r="K124" s="81"/>
    </row>
    <row r="125" customFormat="false" ht="15.95" hidden="false" customHeight="true" outlineLevel="0" collapsed="false">
      <c r="A125" s="77"/>
      <c r="B125" s="82" t="n">
        <v>122</v>
      </c>
      <c r="C125" s="32" t="s">
        <v>293</v>
      </c>
      <c r="D125" s="81" t="s">
        <v>174</v>
      </c>
      <c r="E125" s="81"/>
      <c r="F125" s="81"/>
      <c r="G125" s="81"/>
      <c r="H125" s="81"/>
      <c r="I125" s="81"/>
      <c r="J125" s="81"/>
      <c r="K125" s="81"/>
    </row>
    <row r="126" customFormat="false" ht="15.95" hidden="false" customHeight="true" outlineLevel="0" collapsed="false">
      <c r="A126" s="77"/>
      <c r="B126" s="82" t="n">
        <v>123</v>
      </c>
      <c r="C126" s="32" t="s">
        <v>294</v>
      </c>
      <c r="D126" s="81" t="s">
        <v>170</v>
      </c>
      <c r="E126" s="81"/>
      <c r="F126" s="81"/>
      <c r="G126" s="81"/>
      <c r="H126" s="81"/>
      <c r="I126" s="81"/>
      <c r="J126" s="81"/>
      <c r="K126" s="81"/>
    </row>
    <row r="127" customFormat="false" ht="15.95" hidden="false" customHeight="true" outlineLevel="0" collapsed="false">
      <c r="A127" s="77"/>
      <c r="B127" s="82" t="n">
        <v>124</v>
      </c>
      <c r="C127" s="32" t="s">
        <v>295</v>
      </c>
      <c r="D127" s="81" t="s">
        <v>172</v>
      </c>
      <c r="E127" s="81"/>
      <c r="F127" s="81"/>
      <c r="G127" s="81"/>
      <c r="H127" s="81"/>
      <c r="I127" s="81"/>
      <c r="J127" s="81"/>
      <c r="K127" s="81"/>
    </row>
    <row r="128" customFormat="false" ht="15.95" hidden="false" customHeight="true" outlineLevel="0" collapsed="false">
      <c r="A128" s="77"/>
      <c r="B128" s="82" t="n">
        <v>125</v>
      </c>
      <c r="C128" s="32" t="s">
        <v>296</v>
      </c>
      <c r="D128" s="81" t="s">
        <v>174</v>
      </c>
      <c r="E128" s="81"/>
      <c r="F128" s="81"/>
      <c r="G128" s="81"/>
      <c r="H128" s="81"/>
      <c r="I128" s="81"/>
      <c r="J128" s="81"/>
      <c r="K128" s="81"/>
    </row>
    <row r="129" customFormat="false" ht="15.95" hidden="false" customHeight="true" outlineLevel="0" collapsed="false">
      <c r="A129" s="77"/>
      <c r="B129" s="82" t="n">
        <v>126</v>
      </c>
      <c r="C129" s="32" t="s">
        <v>297</v>
      </c>
      <c r="D129" s="81" t="s">
        <v>170</v>
      </c>
      <c r="E129" s="81"/>
      <c r="F129" s="81"/>
      <c r="G129" s="81"/>
      <c r="H129" s="81"/>
      <c r="I129" s="81"/>
      <c r="J129" s="81"/>
      <c r="K129" s="81"/>
    </row>
    <row r="130" customFormat="false" ht="15.95" hidden="false" customHeight="true" outlineLevel="0" collapsed="false">
      <c r="A130" s="77"/>
      <c r="B130" s="82" t="n">
        <v>127</v>
      </c>
      <c r="C130" s="32" t="s">
        <v>298</v>
      </c>
      <c r="D130" s="81" t="s">
        <v>172</v>
      </c>
      <c r="E130" s="81"/>
      <c r="F130" s="81"/>
      <c r="G130" s="81"/>
      <c r="H130" s="81"/>
      <c r="I130" s="81"/>
      <c r="J130" s="81"/>
      <c r="K130" s="81"/>
    </row>
    <row r="131" customFormat="false" ht="15.95" hidden="false" customHeight="true" outlineLevel="0" collapsed="false">
      <c r="A131" s="77"/>
      <c r="B131" s="82" t="n">
        <v>128</v>
      </c>
      <c r="C131" s="32" t="s">
        <v>299</v>
      </c>
      <c r="D131" s="81" t="s">
        <v>174</v>
      </c>
      <c r="E131" s="81"/>
      <c r="F131" s="81"/>
      <c r="G131" s="81"/>
      <c r="H131" s="81"/>
      <c r="I131" s="81"/>
      <c r="J131" s="81"/>
      <c r="K131" s="81"/>
    </row>
    <row r="132" customFormat="false" ht="15.95" hidden="false" customHeight="true" outlineLevel="0" collapsed="false">
      <c r="A132" s="77"/>
      <c r="B132" s="82" t="n">
        <v>129</v>
      </c>
      <c r="C132" s="32" t="s">
        <v>300</v>
      </c>
      <c r="D132" s="81" t="s">
        <v>301</v>
      </c>
      <c r="E132" s="81"/>
      <c r="F132" s="81"/>
      <c r="G132" s="81"/>
      <c r="H132" s="81"/>
      <c r="I132" s="81"/>
      <c r="J132" s="81"/>
      <c r="K132" s="81"/>
    </row>
    <row r="133" customFormat="false" ht="15.95" hidden="false" customHeight="true" outlineLevel="0" collapsed="false">
      <c r="A133" s="77"/>
      <c r="B133" s="82" t="n">
        <v>130</v>
      </c>
      <c r="C133" s="32" t="s">
        <v>302</v>
      </c>
      <c r="D133" s="81"/>
      <c r="E133" s="81"/>
      <c r="F133" s="81"/>
      <c r="G133" s="81"/>
      <c r="H133" s="81"/>
      <c r="I133" s="81"/>
      <c r="J133" s="81"/>
      <c r="K133" s="81"/>
    </row>
    <row r="134" customFormat="false" ht="15.95" hidden="false" customHeight="true" outlineLevel="0" collapsed="false">
      <c r="A134" s="77"/>
      <c r="B134" s="82" t="n">
        <v>131</v>
      </c>
      <c r="C134" s="32" t="s">
        <v>303</v>
      </c>
      <c r="D134" s="81"/>
      <c r="E134" s="81"/>
      <c r="F134" s="81"/>
      <c r="G134" s="81"/>
      <c r="H134" s="81"/>
      <c r="I134" s="81"/>
      <c r="J134" s="81"/>
      <c r="K134" s="81"/>
    </row>
    <row r="135" customFormat="false" ht="15.95" hidden="false" customHeight="true" outlineLevel="0" collapsed="false">
      <c r="A135" s="77"/>
      <c r="B135" s="82" t="n">
        <v>132</v>
      </c>
      <c r="C135" s="32" t="s">
        <v>304</v>
      </c>
      <c r="D135" s="81" t="s">
        <v>305</v>
      </c>
      <c r="E135" s="81"/>
      <c r="F135" s="81"/>
      <c r="G135" s="81"/>
      <c r="H135" s="81"/>
      <c r="I135" s="81"/>
      <c r="J135" s="81"/>
      <c r="K135" s="81"/>
    </row>
    <row r="136" customFormat="false" ht="15.95" hidden="false" customHeight="true" outlineLevel="0" collapsed="false">
      <c r="A136" s="77"/>
      <c r="B136" s="82" t="n">
        <v>133</v>
      </c>
      <c r="C136" s="32" t="s">
        <v>306</v>
      </c>
      <c r="D136" s="81"/>
      <c r="E136" s="81"/>
      <c r="F136" s="81"/>
      <c r="G136" s="81"/>
      <c r="H136" s="81"/>
      <c r="I136" s="81"/>
      <c r="J136" s="81"/>
      <c r="K136" s="81"/>
    </row>
    <row r="137" customFormat="false" ht="15.95" hidden="false" customHeight="true" outlineLevel="0" collapsed="false">
      <c r="A137" s="77"/>
      <c r="B137" s="82" t="n">
        <v>134</v>
      </c>
      <c r="C137" s="32" t="s">
        <v>307</v>
      </c>
      <c r="D137" s="81"/>
      <c r="E137" s="81"/>
      <c r="F137" s="81"/>
      <c r="G137" s="81"/>
      <c r="H137" s="81"/>
      <c r="I137" s="81"/>
      <c r="J137" s="81"/>
      <c r="K137" s="81"/>
    </row>
    <row r="138" customFormat="false" ht="15.95" hidden="false" customHeight="true" outlineLevel="0" collapsed="false">
      <c r="A138" s="77"/>
      <c r="B138" s="82" t="n">
        <v>135</v>
      </c>
      <c r="C138" s="32" t="s">
        <v>308</v>
      </c>
      <c r="D138" s="81" t="s">
        <v>162</v>
      </c>
      <c r="E138" s="81"/>
      <c r="F138" s="81"/>
      <c r="G138" s="81"/>
      <c r="H138" s="81"/>
      <c r="I138" s="81"/>
      <c r="J138" s="81"/>
      <c r="K138" s="81"/>
      <c r="L138" s="83" t="s">
        <v>309</v>
      </c>
    </row>
    <row r="139" customFormat="false" ht="15.95" hidden="false" customHeight="true" outlineLevel="0" collapsed="false">
      <c r="A139" s="77"/>
      <c r="B139" s="82" t="n">
        <v>136</v>
      </c>
      <c r="C139" s="32" t="s">
        <v>310</v>
      </c>
      <c r="D139" s="81"/>
      <c r="E139" s="81"/>
      <c r="F139" s="81"/>
      <c r="G139" s="81"/>
      <c r="H139" s="81"/>
      <c r="I139" s="81"/>
      <c r="J139" s="81"/>
      <c r="K139" s="81"/>
      <c r="L139" s="83"/>
    </row>
    <row r="140" customFormat="false" ht="15.95" hidden="false" customHeight="true" outlineLevel="0" collapsed="false">
      <c r="A140" s="77"/>
      <c r="B140" s="82" t="n">
        <v>137</v>
      </c>
      <c r="C140" s="32" t="s">
        <v>311</v>
      </c>
      <c r="D140" s="81"/>
      <c r="E140" s="81"/>
      <c r="F140" s="81"/>
      <c r="G140" s="81"/>
      <c r="H140" s="81"/>
      <c r="I140" s="81"/>
      <c r="J140" s="81"/>
      <c r="K140" s="81"/>
      <c r="L140" s="83"/>
    </row>
    <row r="141" customFormat="false" ht="15.95" hidden="false" customHeight="true" outlineLevel="0" collapsed="false">
      <c r="A141" s="77"/>
      <c r="B141" s="82" t="n">
        <v>138</v>
      </c>
      <c r="C141" s="32" t="s">
        <v>312</v>
      </c>
      <c r="D141" s="81"/>
      <c r="E141" s="81"/>
      <c r="F141" s="81"/>
      <c r="G141" s="81"/>
      <c r="H141" s="81"/>
      <c r="I141" s="81"/>
      <c r="J141" s="81"/>
      <c r="K141" s="81"/>
      <c r="L141" s="83"/>
    </row>
    <row r="142" customFormat="false" ht="15.95" hidden="false" customHeight="true" outlineLevel="0" collapsed="false">
      <c r="A142" s="77"/>
      <c r="B142" s="82" t="n">
        <v>139</v>
      </c>
      <c r="C142" s="32" t="s">
        <v>313</v>
      </c>
      <c r="D142" s="81"/>
      <c r="E142" s="81"/>
      <c r="F142" s="81"/>
      <c r="G142" s="81"/>
      <c r="H142" s="81"/>
      <c r="I142" s="81"/>
      <c r="J142" s="81"/>
      <c r="K142" s="81"/>
      <c r="L142" s="83"/>
    </row>
    <row r="143" customFormat="false" ht="15.95" hidden="false" customHeight="true" outlineLevel="0" collapsed="false">
      <c r="A143" s="77"/>
      <c r="B143" s="82" t="n">
        <v>140</v>
      </c>
      <c r="C143" s="32" t="s">
        <v>314</v>
      </c>
      <c r="D143" s="81" t="s">
        <v>193</v>
      </c>
      <c r="E143" s="81"/>
      <c r="F143" s="81"/>
      <c r="G143" s="81"/>
      <c r="H143" s="81"/>
      <c r="I143" s="81"/>
      <c r="J143" s="81"/>
      <c r="K143" s="81"/>
      <c r="L143" s="83"/>
    </row>
    <row r="144" customFormat="false" ht="15.95" hidden="false" customHeight="true" outlineLevel="0" collapsed="false">
      <c r="A144" s="77"/>
      <c r="B144" s="82" t="n">
        <v>141</v>
      </c>
      <c r="C144" s="32" t="s">
        <v>315</v>
      </c>
      <c r="D144" s="81"/>
      <c r="E144" s="81"/>
      <c r="F144" s="81"/>
      <c r="G144" s="81"/>
      <c r="H144" s="81"/>
      <c r="I144" s="81"/>
      <c r="J144" s="81"/>
      <c r="K144" s="81"/>
      <c r="L144" s="83"/>
    </row>
    <row r="145" customFormat="false" ht="15.95" hidden="false" customHeight="true" outlineLevel="0" collapsed="false">
      <c r="A145" s="77"/>
      <c r="B145" s="82" t="n">
        <v>142</v>
      </c>
      <c r="C145" s="32" t="s">
        <v>316</v>
      </c>
      <c r="D145" s="81"/>
      <c r="E145" s="81"/>
      <c r="F145" s="81"/>
      <c r="G145" s="81"/>
      <c r="H145" s="81"/>
      <c r="I145" s="81"/>
      <c r="J145" s="81"/>
      <c r="K145" s="81"/>
      <c r="L145" s="83"/>
    </row>
    <row r="146" customFormat="false" ht="15.95" hidden="false" customHeight="true" outlineLevel="0" collapsed="false">
      <c r="A146" s="77"/>
      <c r="B146" s="82" t="n">
        <v>143</v>
      </c>
      <c r="C146" s="32" t="s">
        <v>317</v>
      </c>
      <c r="D146" s="81" t="s">
        <v>197</v>
      </c>
      <c r="E146" s="81"/>
      <c r="F146" s="81"/>
      <c r="G146" s="81"/>
      <c r="H146" s="81"/>
      <c r="I146" s="81"/>
      <c r="J146" s="81"/>
      <c r="K146" s="81"/>
      <c r="L146" s="83"/>
    </row>
    <row r="147" customFormat="false" ht="15.95" hidden="false" customHeight="true" outlineLevel="0" collapsed="false">
      <c r="A147" s="77"/>
      <c r="B147" s="82" t="n">
        <v>144</v>
      </c>
      <c r="C147" s="32" t="s">
        <v>318</v>
      </c>
      <c r="D147" s="81"/>
      <c r="E147" s="81"/>
      <c r="F147" s="81"/>
      <c r="G147" s="81"/>
      <c r="H147" s="81"/>
      <c r="I147" s="81"/>
      <c r="J147" s="81"/>
      <c r="K147" s="81"/>
      <c r="L147" s="83"/>
    </row>
    <row r="148" customFormat="false" ht="15.95" hidden="false" customHeight="true" outlineLevel="0" collapsed="false">
      <c r="A148" s="77"/>
      <c r="B148" s="82" t="n">
        <v>145</v>
      </c>
      <c r="C148" s="32" t="s">
        <v>319</v>
      </c>
      <c r="D148" s="81"/>
      <c r="E148" s="81"/>
      <c r="F148" s="81"/>
      <c r="G148" s="81"/>
      <c r="H148" s="81"/>
      <c r="I148" s="81"/>
      <c r="J148" s="81"/>
      <c r="K148" s="81"/>
      <c r="L148" s="83"/>
    </row>
    <row r="149" customFormat="false" ht="15.95" hidden="false" customHeight="true" outlineLevel="0" collapsed="false">
      <c r="A149" s="77"/>
      <c r="B149" s="82" t="n">
        <v>146</v>
      </c>
      <c r="C149" s="32" t="s">
        <v>320</v>
      </c>
      <c r="D149" s="81" t="s">
        <v>201</v>
      </c>
      <c r="E149" s="81"/>
      <c r="F149" s="81"/>
      <c r="G149" s="81"/>
      <c r="H149" s="81"/>
      <c r="I149" s="81"/>
      <c r="J149" s="81"/>
      <c r="K149" s="81"/>
      <c r="L149" s="83"/>
    </row>
    <row r="150" customFormat="false" ht="15.95" hidden="false" customHeight="true" outlineLevel="0" collapsed="false">
      <c r="A150" s="77"/>
      <c r="B150" s="82" t="n">
        <v>147</v>
      </c>
      <c r="C150" s="32" t="s">
        <v>321</v>
      </c>
      <c r="D150" s="81"/>
      <c r="E150" s="81"/>
      <c r="F150" s="81"/>
      <c r="G150" s="81"/>
      <c r="H150" s="81"/>
      <c r="I150" s="81"/>
      <c r="J150" s="81"/>
      <c r="K150" s="81"/>
      <c r="L150" s="83"/>
    </row>
    <row r="151" customFormat="false" ht="15.95" hidden="false" customHeight="true" outlineLevel="0" collapsed="false">
      <c r="A151" s="77"/>
      <c r="B151" s="82" t="n">
        <v>148</v>
      </c>
      <c r="C151" s="32" t="s">
        <v>322</v>
      </c>
      <c r="D151" s="81"/>
      <c r="E151" s="81"/>
      <c r="F151" s="81"/>
      <c r="G151" s="81"/>
      <c r="H151" s="81"/>
      <c r="I151" s="81"/>
      <c r="J151" s="81"/>
      <c r="K151" s="81"/>
      <c r="L151" s="83"/>
    </row>
    <row r="152" customFormat="false" ht="15.95" hidden="false" customHeight="true" outlineLevel="0" collapsed="false">
      <c r="A152" s="77"/>
      <c r="B152" s="82" t="n">
        <v>149</v>
      </c>
      <c r="C152" s="32" t="s">
        <v>323</v>
      </c>
      <c r="D152" s="81" t="s">
        <v>205</v>
      </c>
      <c r="E152" s="81"/>
      <c r="F152" s="81"/>
      <c r="G152" s="81"/>
      <c r="H152" s="81"/>
      <c r="I152" s="81"/>
      <c r="J152" s="81"/>
      <c r="K152" s="81"/>
      <c r="L152" s="83"/>
    </row>
    <row r="153" customFormat="false" ht="15.95" hidden="false" customHeight="true" outlineLevel="0" collapsed="false">
      <c r="A153" s="77"/>
      <c r="B153" s="82" t="n">
        <v>150</v>
      </c>
      <c r="C153" s="32" t="s">
        <v>324</v>
      </c>
      <c r="D153" s="81"/>
      <c r="E153" s="81"/>
      <c r="F153" s="81"/>
      <c r="G153" s="81"/>
      <c r="H153" s="81"/>
      <c r="I153" s="81"/>
      <c r="J153" s="81"/>
      <c r="K153" s="81"/>
      <c r="L153" s="83"/>
    </row>
    <row r="154" customFormat="false" ht="15.95" hidden="false" customHeight="true" outlineLevel="0" collapsed="false">
      <c r="A154" s="77"/>
      <c r="B154" s="82" t="n">
        <v>151</v>
      </c>
      <c r="C154" s="32" t="s">
        <v>325</v>
      </c>
      <c r="D154" s="81"/>
      <c r="E154" s="81"/>
      <c r="F154" s="81"/>
      <c r="G154" s="81"/>
      <c r="H154" s="81"/>
      <c r="I154" s="81"/>
      <c r="J154" s="81"/>
      <c r="K154" s="81"/>
      <c r="L154" s="83"/>
    </row>
    <row r="155" customFormat="false" ht="15.95" hidden="false" customHeight="true" outlineLevel="0" collapsed="false">
      <c r="A155" s="77"/>
      <c r="B155" s="82" t="n">
        <v>152</v>
      </c>
      <c r="C155" s="32" t="s">
        <v>326</v>
      </c>
      <c r="D155" s="81" t="s">
        <v>209</v>
      </c>
      <c r="E155" s="81"/>
      <c r="F155" s="81"/>
      <c r="G155" s="81"/>
      <c r="H155" s="81"/>
      <c r="I155" s="81"/>
      <c r="J155" s="81"/>
      <c r="K155" s="81"/>
      <c r="L155" s="83"/>
    </row>
    <row r="156" customFormat="false" ht="15.95" hidden="false" customHeight="true" outlineLevel="0" collapsed="false">
      <c r="A156" s="77"/>
      <c r="B156" s="82" t="n">
        <v>153</v>
      </c>
      <c r="C156" s="32" t="s">
        <v>327</v>
      </c>
      <c r="D156" s="81"/>
      <c r="E156" s="81"/>
      <c r="F156" s="81"/>
      <c r="G156" s="81"/>
      <c r="H156" s="81"/>
      <c r="I156" s="81"/>
      <c r="J156" s="81"/>
      <c r="K156" s="81"/>
      <c r="L156" s="83"/>
    </row>
    <row r="157" customFormat="false" ht="15.95" hidden="false" customHeight="true" outlineLevel="0" collapsed="false">
      <c r="A157" s="77"/>
      <c r="B157" s="82" t="n">
        <v>154</v>
      </c>
      <c r="C157" s="32" t="s">
        <v>328</v>
      </c>
      <c r="D157" s="81"/>
      <c r="E157" s="81"/>
      <c r="F157" s="81"/>
      <c r="G157" s="81"/>
      <c r="H157" s="81"/>
      <c r="I157" s="81"/>
      <c r="J157" s="81"/>
      <c r="K157" s="81"/>
      <c r="L157" s="83"/>
    </row>
    <row r="158" customFormat="false" ht="15.95" hidden="false" customHeight="true" outlineLevel="0" collapsed="false">
      <c r="A158" s="77"/>
      <c r="B158" s="82" t="n">
        <v>155</v>
      </c>
      <c r="C158" s="32" t="s">
        <v>329</v>
      </c>
      <c r="D158" s="81" t="s">
        <v>213</v>
      </c>
      <c r="E158" s="81"/>
      <c r="F158" s="81"/>
      <c r="G158" s="81"/>
      <c r="H158" s="81"/>
      <c r="I158" s="81"/>
      <c r="J158" s="81"/>
      <c r="K158" s="81"/>
      <c r="L158" s="83"/>
    </row>
    <row r="159" customFormat="false" ht="15.95" hidden="false" customHeight="true" outlineLevel="0" collapsed="false">
      <c r="A159" s="77"/>
      <c r="B159" s="82" t="n">
        <v>156</v>
      </c>
      <c r="C159" s="32" t="s">
        <v>330</v>
      </c>
      <c r="D159" s="81"/>
      <c r="E159" s="81"/>
      <c r="F159" s="81"/>
      <c r="G159" s="81"/>
      <c r="H159" s="81"/>
      <c r="I159" s="81"/>
      <c r="J159" s="81"/>
      <c r="K159" s="81"/>
      <c r="L159" s="83"/>
    </row>
    <row r="160" customFormat="false" ht="15.95" hidden="false" customHeight="true" outlineLevel="0" collapsed="false">
      <c r="A160" s="77"/>
      <c r="B160" s="82" t="n">
        <v>157</v>
      </c>
      <c r="C160" s="32" t="s">
        <v>331</v>
      </c>
      <c r="D160" s="81"/>
      <c r="E160" s="81"/>
      <c r="F160" s="81"/>
      <c r="G160" s="81"/>
      <c r="H160" s="81"/>
      <c r="I160" s="81"/>
      <c r="J160" s="81"/>
      <c r="K160" s="81"/>
      <c r="L160" s="83"/>
    </row>
    <row r="161" customFormat="false" ht="15.95" hidden="false" customHeight="true" outlineLevel="0" collapsed="false">
      <c r="A161" s="77"/>
      <c r="B161" s="82" t="n">
        <v>158</v>
      </c>
      <c r="C161" s="32" t="s">
        <v>332</v>
      </c>
      <c r="D161" s="81"/>
      <c r="E161" s="81"/>
      <c r="F161" s="81"/>
      <c r="G161" s="81"/>
      <c r="H161" s="81"/>
      <c r="I161" s="81"/>
      <c r="J161" s="81"/>
      <c r="K161" s="81"/>
      <c r="L161" s="83"/>
    </row>
    <row r="162" customFormat="false" ht="15.95" hidden="false" customHeight="true" outlineLevel="0" collapsed="false">
      <c r="A162" s="77"/>
      <c r="B162" s="82" t="n">
        <v>159</v>
      </c>
      <c r="C162" s="32" t="s">
        <v>333</v>
      </c>
      <c r="D162" s="81"/>
      <c r="E162" s="81"/>
      <c r="F162" s="81"/>
      <c r="G162" s="81"/>
      <c r="H162" s="81"/>
      <c r="I162" s="81"/>
      <c r="J162" s="81"/>
      <c r="K162" s="81"/>
      <c r="L162" s="83"/>
    </row>
    <row r="163" customFormat="false" ht="15.95" hidden="false" customHeight="true" outlineLevel="0" collapsed="false">
      <c r="A163" s="77"/>
      <c r="B163" s="82" t="n">
        <v>160</v>
      </c>
      <c r="C163" s="32" t="s">
        <v>334</v>
      </c>
      <c r="D163" s="81" t="s">
        <v>193</v>
      </c>
      <c r="E163" s="81"/>
      <c r="F163" s="81"/>
      <c r="G163" s="81"/>
      <c r="H163" s="81"/>
      <c r="I163" s="81"/>
      <c r="J163" s="81"/>
      <c r="K163" s="81"/>
      <c r="L163" s="83"/>
    </row>
    <row r="164" customFormat="false" ht="15.95" hidden="false" customHeight="true" outlineLevel="0" collapsed="false">
      <c r="A164" s="77"/>
      <c r="B164" s="82" t="n">
        <v>161</v>
      </c>
      <c r="C164" s="32" t="s">
        <v>335</v>
      </c>
      <c r="D164" s="81"/>
      <c r="E164" s="81"/>
      <c r="F164" s="81"/>
      <c r="G164" s="81"/>
      <c r="H164" s="81"/>
      <c r="I164" s="81"/>
      <c r="J164" s="81"/>
      <c r="K164" s="81"/>
      <c r="L164" s="83"/>
    </row>
    <row r="165" customFormat="false" ht="15.95" hidden="false" customHeight="true" outlineLevel="0" collapsed="false">
      <c r="A165" s="77"/>
      <c r="B165" s="82" t="n">
        <v>162</v>
      </c>
      <c r="C165" s="32" t="s">
        <v>336</v>
      </c>
      <c r="D165" s="81"/>
      <c r="E165" s="81"/>
      <c r="F165" s="81"/>
      <c r="G165" s="81"/>
      <c r="H165" s="81"/>
      <c r="I165" s="81"/>
      <c r="J165" s="81"/>
      <c r="K165" s="81"/>
      <c r="L165" s="83"/>
    </row>
    <row r="166" customFormat="false" ht="15.95" hidden="false" customHeight="true" outlineLevel="0" collapsed="false">
      <c r="A166" s="77"/>
      <c r="B166" s="82" t="n">
        <v>163</v>
      </c>
      <c r="C166" s="32" t="s">
        <v>337</v>
      </c>
      <c r="D166" s="81" t="s">
        <v>197</v>
      </c>
      <c r="E166" s="81"/>
      <c r="F166" s="81"/>
      <c r="G166" s="81"/>
      <c r="H166" s="81"/>
      <c r="I166" s="81"/>
      <c r="J166" s="81"/>
      <c r="K166" s="81"/>
      <c r="L166" s="83"/>
    </row>
    <row r="167" customFormat="false" ht="15.95" hidden="false" customHeight="true" outlineLevel="0" collapsed="false">
      <c r="A167" s="77"/>
      <c r="B167" s="82" t="n">
        <v>164</v>
      </c>
      <c r="C167" s="32" t="s">
        <v>338</v>
      </c>
      <c r="D167" s="81"/>
      <c r="E167" s="81"/>
      <c r="F167" s="81"/>
      <c r="G167" s="81"/>
      <c r="H167" s="81"/>
      <c r="I167" s="81"/>
      <c r="J167" s="81"/>
      <c r="K167" s="81"/>
      <c r="L167" s="83"/>
    </row>
    <row r="168" customFormat="false" ht="15.95" hidden="false" customHeight="true" outlineLevel="0" collapsed="false">
      <c r="A168" s="77"/>
      <c r="B168" s="82" t="n">
        <v>165</v>
      </c>
      <c r="C168" s="32" t="s">
        <v>339</v>
      </c>
      <c r="D168" s="81"/>
      <c r="E168" s="81"/>
      <c r="F168" s="81"/>
      <c r="G168" s="81"/>
      <c r="H168" s="81"/>
      <c r="I168" s="81"/>
      <c r="J168" s="81"/>
      <c r="K168" s="81"/>
      <c r="L168" s="83"/>
    </row>
    <row r="169" customFormat="false" ht="15.95" hidden="false" customHeight="true" outlineLevel="0" collapsed="false">
      <c r="A169" s="77"/>
      <c r="B169" s="82" t="n">
        <v>166</v>
      </c>
      <c r="C169" s="32" t="s">
        <v>340</v>
      </c>
      <c r="D169" s="81" t="s">
        <v>201</v>
      </c>
      <c r="E169" s="81"/>
      <c r="F169" s="81"/>
      <c r="G169" s="81"/>
      <c r="H169" s="81"/>
      <c r="I169" s="81"/>
      <c r="J169" s="81"/>
      <c r="K169" s="81"/>
      <c r="L169" s="83"/>
    </row>
    <row r="170" customFormat="false" ht="15.95" hidden="false" customHeight="true" outlineLevel="0" collapsed="false">
      <c r="A170" s="77"/>
      <c r="B170" s="82" t="n">
        <v>167</v>
      </c>
      <c r="C170" s="32" t="s">
        <v>341</v>
      </c>
      <c r="D170" s="81"/>
      <c r="E170" s="81"/>
      <c r="F170" s="81"/>
      <c r="G170" s="81"/>
      <c r="H170" s="81"/>
      <c r="I170" s="81"/>
      <c r="J170" s="81"/>
      <c r="K170" s="81"/>
      <c r="L170" s="83"/>
    </row>
    <row r="171" customFormat="false" ht="15.95" hidden="false" customHeight="true" outlineLevel="0" collapsed="false">
      <c r="A171" s="77"/>
      <c r="B171" s="82" t="n">
        <v>168</v>
      </c>
      <c r="C171" s="32" t="s">
        <v>342</v>
      </c>
      <c r="D171" s="81"/>
      <c r="E171" s="81"/>
      <c r="F171" s="81"/>
      <c r="G171" s="81"/>
      <c r="H171" s="81"/>
      <c r="I171" s="81"/>
      <c r="J171" s="81"/>
      <c r="K171" s="81"/>
      <c r="L171" s="83"/>
    </row>
    <row r="172" customFormat="false" ht="15.95" hidden="false" customHeight="true" outlineLevel="0" collapsed="false">
      <c r="A172" s="77"/>
      <c r="B172" s="82" t="n">
        <v>169</v>
      </c>
      <c r="C172" s="32" t="s">
        <v>343</v>
      </c>
      <c r="D172" s="81" t="s">
        <v>205</v>
      </c>
      <c r="E172" s="81"/>
      <c r="F172" s="81"/>
      <c r="G172" s="81"/>
      <c r="H172" s="81"/>
      <c r="I172" s="81"/>
      <c r="J172" s="81"/>
      <c r="K172" s="81"/>
      <c r="L172" s="83"/>
    </row>
    <row r="173" customFormat="false" ht="15.95" hidden="false" customHeight="true" outlineLevel="0" collapsed="false">
      <c r="A173" s="77"/>
      <c r="B173" s="82" t="n">
        <v>170</v>
      </c>
      <c r="C173" s="32" t="s">
        <v>344</v>
      </c>
      <c r="D173" s="81"/>
      <c r="E173" s="81"/>
      <c r="F173" s="81"/>
      <c r="G173" s="81"/>
      <c r="H173" s="81"/>
      <c r="I173" s="81"/>
      <c r="J173" s="81"/>
      <c r="K173" s="81"/>
      <c r="L173" s="83"/>
    </row>
    <row r="174" customFormat="false" ht="15.95" hidden="false" customHeight="true" outlineLevel="0" collapsed="false">
      <c r="A174" s="77"/>
      <c r="B174" s="82" t="n">
        <v>171</v>
      </c>
      <c r="C174" s="32" t="s">
        <v>345</v>
      </c>
      <c r="D174" s="81"/>
      <c r="E174" s="81"/>
      <c r="F174" s="81"/>
      <c r="G174" s="81"/>
      <c r="H174" s="81"/>
      <c r="I174" s="81"/>
      <c r="J174" s="81"/>
      <c r="K174" s="81"/>
      <c r="L174" s="83"/>
    </row>
    <row r="175" customFormat="false" ht="15.95" hidden="false" customHeight="true" outlineLevel="0" collapsed="false">
      <c r="A175" s="77"/>
      <c r="B175" s="82" t="n">
        <v>172</v>
      </c>
      <c r="C175" s="32" t="s">
        <v>346</v>
      </c>
      <c r="D175" s="81" t="s">
        <v>209</v>
      </c>
      <c r="E175" s="81"/>
      <c r="F175" s="81"/>
      <c r="G175" s="81"/>
      <c r="H175" s="81"/>
      <c r="I175" s="81"/>
      <c r="J175" s="81"/>
      <c r="K175" s="81"/>
      <c r="L175" s="83"/>
    </row>
    <row r="176" customFormat="false" ht="15.95" hidden="false" customHeight="true" outlineLevel="0" collapsed="false">
      <c r="A176" s="77"/>
      <c r="B176" s="82" t="n">
        <v>173</v>
      </c>
      <c r="C176" s="32" t="s">
        <v>347</v>
      </c>
      <c r="D176" s="81"/>
      <c r="E176" s="81"/>
      <c r="F176" s="81"/>
      <c r="G176" s="81"/>
      <c r="H176" s="81"/>
      <c r="I176" s="81"/>
      <c r="J176" s="81"/>
      <c r="K176" s="81"/>
      <c r="L176" s="83"/>
    </row>
    <row r="177" customFormat="false" ht="15.95" hidden="false" customHeight="true" outlineLevel="0" collapsed="false">
      <c r="A177" s="77"/>
      <c r="B177" s="82" t="n">
        <v>174</v>
      </c>
      <c r="C177" s="32" t="s">
        <v>348</v>
      </c>
      <c r="D177" s="81"/>
      <c r="E177" s="81"/>
      <c r="F177" s="81"/>
      <c r="G177" s="81"/>
      <c r="H177" s="81"/>
      <c r="I177" s="81"/>
      <c r="J177" s="81"/>
      <c r="K177" s="81"/>
      <c r="L177" s="83"/>
    </row>
    <row r="178" customFormat="false" ht="15.95" hidden="false" customHeight="true" outlineLevel="0" collapsed="false">
      <c r="A178" s="77"/>
      <c r="B178" s="82" t="n">
        <v>175</v>
      </c>
      <c r="C178" s="32" t="s">
        <v>349</v>
      </c>
      <c r="D178" s="81" t="s">
        <v>213</v>
      </c>
      <c r="E178" s="81"/>
      <c r="F178" s="81"/>
      <c r="G178" s="81"/>
      <c r="H178" s="81"/>
      <c r="I178" s="81"/>
      <c r="J178" s="81"/>
      <c r="K178" s="81"/>
      <c r="L178" s="83"/>
    </row>
    <row r="179" customFormat="false" ht="15.95" hidden="false" customHeight="true" outlineLevel="0" collapsed="false">
      <c r="A179" s="77"/>
      <c r="B179" s="82" t="n">
        <v>176</v>
      </c>
      <c r="C179" s="32" t="s">
        <v>350</v>
      </c>
      <c r="D179" s="81"/>
      <c r="E179" s="81"/>
      <c r="F179" s="81"/>
      <c r="G179" s="81"/>
      <c r="H179" s="81"/>
      <c r="I179" s="81"/>
      <c r="J179" s="81"/>
      <c r="K179" s="81"/>
      <c r="L179" s="83"/>
    </row>
    <row r="180" customFormat="false" ht="15.95" hidden="false" customHeight="true" outlineLevel="0" collapsed="false">
      <c r="A180" s="77"/>
      <c r="B180" s="82" t="n">
        <v>177</v>
      </c>
      <c r="C180" s="32" t="s">
        <v>351</v>
      </c>
      <c r="D180" s="81"/>
      <c r="E180" s="81"/>
      <c r="F180" s="81"/>
      <c r="G180" s="81"/>
      <c r="H180" s="81"/>
      <c r="I180" s="81"/>
      <c r="J180" s="81"/>
      <c r="K180" s="81"/>
      <c r="L180" s="83"/>
    </row>
    <row r="181" customFormat="false" ht="15.95" hidden="false" customHeight="true" outlineLevel="0" collapsed="false">
      <c r="A181" s="77"/>
      <c r="B181" s="82" t="n">
        <v>178</v>
      </c>
      <c r="C181" s="32" t="s">
        <v>352</v>
      </c>
      <c r="D181" s="81" t="s">
        <v>237</v>
      </c>
      <c r="E181" s="81"/>
      <c r="F181" s="81"/>
      <c r="G181" s="81"/>
      <c r="H181" s="81"/>
      <c r="I181" s="81"/>
      <c r="J181" s="81"/>
      <c r="K181" s="81"/>
      <c r="L181" s="83"/>
    </row>
    <row r="182" customFormat="false" ht="15.95" hidden="false" customHeight="true" outlineLevel="0" collapsed="false">
      <c r="A182" s="77"/>
      <c r="B182" s="82" t="n">
        <v>179</v>
      </c>
      <c r="C182" s="32" t="s">
        <v>353</v>
      </c>
      <c r="D182" s="81"/>
      <c r="E182" s="81"/>
      <c r="F182" s="81"/>
      <c r="G182" s="81"/>
      <c r="H182" s="81"/>
      <c r="I182" s="81"/>
      <c r="J182" s="81"/>
      <c r="K182" s="81"/>
      <c r="L182" s="83"/>
    </row>
    <row r="183" customFormat="false" ht="15.95" hidden="false" customHeight="true" outlineLevel="0" collapsed="false">
      <c r="A183" s="77"/>
      <c r="B183" s="82" t="n">
        <v>180</v>
      </c>
      <c r="C183" s="32" t="s">
        <v>354</v>
      </c>
      <c r="D183" s="81"/>
      <c r="E183" s="81"/>
      <c r="F183" s="81"/>
      <c r="G183" s="81"/>
      <c r="H183" s="81"/>
      <c r="I183" s="81"/>
      <c r="J183" s="81"/>
      <c r="K183" s="81"/>
      <c r="L183" s="83"/>
    </row>
    <row r="184" customFormat="false" ht="15.95" hidden="false" customHeight="true" outlineLevel="0" collapsed="false">
      <c r="A184" s="77"/>
      <c r="B184" s="82" t="n">
        <v>181</v>
      </c>
      <c r="C184" s="32" t="s">
        <v>355</v>
      </c>
      <c r="D184" s="81"/>
      <c r="E184" s="81"/>
      <c r="F184" s="81"/>
      <c r="G184" s="81"/>
      <c r="H184" s="81"/>
      <c r="I184" s="81"/>
      <c r="J184" s="81"/>
      <c r="K184" s="81"/>
      <c r="L184" s="83"/>
    </row>
    <row r="185" customFormat="false" ht="15.95" hidden="false" customHeight="true" outlineLevel="0" collapsed="false">
      <c r="A185" s="77"/>
      <c r="B185" s="82" t="n">
        <v>182</v>
      </c>
      <c r="C185" s="32" t="s">
        <v>356</v>
      </c>
      <c r="D185" s="81"/>
      <c r="E185" s="81"/>
      <c r="F185" s="81"/>
      <c r="G185" s="81"/>
      <c r="H185" s="81"/>
      <c r="I185" s="81"/>
      <c r="J185" s="81"/>
      <c r="K185" s="81"/>
      <c r="L185" s="83"/>
    </row>
    <row r="186" customFormat="false" ht="15.95" hidden="false" customHeight="true" outlineLevel="0" collapsed="false">
      <c r="A186" s="77"/>
      <c r="B186" s="82" t="n">
        <v>183</v>
      </c>
      <c r="C186" s="32" t="s">
        <v>357</v>
      </c>
      <c r="D186" s="81" t="s">
        <v>193</v>
      </c>
      <c r="E186" s="81"/>
      <c r="F186" s="81"/>
      <c r="G186" s="81"/>
      <c r="H186" s="81"/>
      <c r="I186" s="81"/>
      <c r="J186" s="81"/>
      <c r="K186" s="81"/>
      <c r="L186" s="83"/>
    </row>
    <row r="187" customFormat="false" ht="15.95" hidden="false" customHeight="true" outlineLevel="0" collapsed="false">
      <c r="A187" s="77"/>
      <c r="B187" s="82" t="n">
        <v>184</v>
      </c>
      <c r="C187" s="32" t="s">
        <v>358</v>
      </c>
      <c r="D187" s="81"/>
      <c r="E187" s="81"/>
      <c r="F187" s="81"/>
      <c r="G187" s="81"/>
      <c r="H187" s="81"/>
      <c r="I187" s="81"/>
      <c r="J187" s="81"/>
      <c r="K187" s="81"/>
      <c r="L187" s="83"/>
    </row>
    <row r="188" customFormat="false" ht="15.95" hidden="false" customHeight="true" outlineLevel="0" collapsed="false">
      <c r="A188" s="77"/>
      <c r="B188" s="82" t="n">
        <v>185</v>
      </c>
      <c r="C188" s="32" t="s">
        <v>359</v>
      </c>
      <c r="D188" s="81"/>
      <c r="E188" s="81"/>
      <c r="F188" s="81"/>
      <c r="G188" s="81"/>
      <c r="H188" s="81"/>
      <c r="I188" s="81"/>
      <c r="J188" s="81"/>
      <c r="K188" s="81"/>
      <c r="L188" s="83"/>
    </row>
    <row r="189" customFormat="false" ht="15.95" hidden="false" customHeight="true" outlineLevel="0" collapsed="false">
      <c r="A189" s="77"/>
      <c r="B189" s="82" t="n">
        <v>186</v>
      </c>
      <c r="C189" s="32" t="s">
        <v>360</v>
      </c>
      <c r="D189" s="81" t="s">
        <v>197</v>
      </c>
      <c r="E189" s="81"/>
      <c r="F189" s="81"/>
      <c r="G189" s="81"/>
      <c r="H189" s="81"/>
      <c r="I189" s="81"/>
      <c r="J189" s="81"/>
      <c r="K189" s="81"/>
      <c r="L189" s="83"/>
    </row>
    <row r="190" customFormat="false" ht="15.95" hidden="false" customHeight="true" outlineLevel="0" collapsed="false">
      <c r="A190" s="77"/>
      <c r="B190" s="82" t="n">
        <v>187</v>
      </c>
      <c r="C190" s="32" t="s">
        <v>361</v>
      </c>
      <c r="D190" s="81"/>
      <c r="E190" s="81"/>
      <c r="F190" s="81"/>
      <c r="G190" s="81"/>
      <c r="H190" s="81"/>
      <c r="I190" s="81"/>
      <c r="J190" s="81"/>
      <c r="K190" s="81"/>
      <c r="L190" s="83"/>
    </row>
    <row r="191" customFormat="false" ht="15.95" hidden="false" customHeight="true" outlineLevel="0" collapsed="false">
      <c r="A191" s="77"/>
      <c r="B191" s="82" t="n">
        <v>188</v>
      </c>
      <c r="C191" s="32" t="s">
        <v>362</v>
      </c>
      <c r="D191" s="81"/>
      <c r="E191" s="81"/>
      <c r="F191" s="81"/>
      <c r="G191" s="81"/>
      <c r="H191" s="81"/>
      <c r="I191" s="81"/>
      <c r="J191" s="81"/>
      <c r="K191" s="81"/>
      <c r="L191" s="83"/>
    </row>
    <row r="192" customFormat="false" ht="15.95" hidden="false" customHeight="true" outlineLevel="0" collapsed="false">
      <c r="A192" s="77"/>
      <c r="B192" s="82" t="n">
        <v>189</v>
      </c>
      <c r="C192" s="32" t="s">
        <v>363</v>
      </c>
      <c r="D192" s="81" t="s">
        <v>201</v>
      </c>
      <c r="E192" s="81"/>
      <c r="F192" s="81"/>
      <c r="G192" s="81"/>
      <c r="H192" s="81"/>
      <c r="I192" s="81"/>
      <c r="J192" s="81"/>
      <c r="K192" s="81"/>
      <c r="L192" s="83"/>
    </row>
    <row r="193" customFormat="false" ht="15.95" hidden="false" customHeight="true" outlineLevel="0" collapsed="false">
      <c r="A193" s="77"/>
      <c r="B193" s="82" t="n">
        <v>190</v>
      </c>
      <c r="C193" s="32" t="s">
        <v>364</v>
      </c>
      <c r="D193" s="81"/>
      <c r="E193" s="81"/>
      <c r="F193" s="81"/>
      <c r="G193" s="81"/>
      <c r="H193" s="81"/>
      <c r="I193" s="81"/>
      <c r="J193" s="81"/>
      <c r="K193" s="81"/>
      <c r="L193" s="83"/>
    </row>
    <row r="194" customFormat="false" ht="15.95" hidden="false" customHeight="true" outlineLevel="0" collapsed="false">
      <c r="A194" s="77"/>
      <c r="B194" s="82" t="n">
        <v>191</v>
      </c>
      <c r="C194" s="32" t="s">
        <v>365</v>
      </c>
      <c r="D194" s="81"/>
      <c r="E194" s="81"/>
      <c r="F194" s="81"/>
      <c r="G194" s="81"/>
      <c r="H194" s="81"/>
      <c r="I194" s="81"/>
      <c r="J194" s="81"/>
      <c r="K194" s="81"/>
      <c r="L194" s="83"/>
    </row>
    <row r="195" customFormat="false" ht="15.95" hidden="false" customHeight="true" outlineLevel="0" collapsed="false">
      <c r="A195" s="77"/>
      <c r="B195" s="82" t="n">
        <v>192</v>
      </c>
      <c r="C195" s="32" t="s">
        <v>366</v>
      </c>
      <c r="D195" s="81" t="s">
        <v>205</v>
      </c>
      <c r="E195" s="81"/>
      <c r="F195" s="81"/>
      <c r="G195" s="81"/>
      <c r="H195" s="81"/>
      <c r="I195" s="81"/>
      <c r="J195" s="81"/>
      <c r="K195" s="81"/>
      <c r="L195" s="83"/>
    </row>
    <row r="196" customFormat="false" ht="15.95" hidden="false" customHeight="true" outlineLevel="0" collapsed="false">
      <c r="A196" s="77"/>
      <c r="B196" s="82" t="n">
        <v>193</v>
      </c>
      <c r="C196" s="32" t="s">
        <v>367</v>
      </c>
      <c r="D196" s="81"/>
      <c r="E196" s="81"/>
      <c r="F196" s="81"/>
      <c r="G196" s="81"/>
      <c r="H196" s="81"/>
      <c r="I196" s="81"/>
      <c r="J196" s="81"/>
      <c r="K196" s="81"/>
      <c r="L196" s="83"/>
    </row>
    <row r="197" customFormat="false" ht="15.95" hidden="false" customHeight="true" outlineLevel="0" collapsed="false">
      <c r="A197" s="77"/>
      <c r="B197" s="82" t="n">
        <v>194</v>
      </c>
      <c r="C197" s="32" t="s">
        <v>368</v>
      </c>
      <c r="D197" s="81"/>
      <c r="E197" s="81"/>
      <c r="F197" s="81"/>
      <c r="G197" s="81"/>
      <c r="H197" s="81"/>
      <c r="I197" s="81"/>
      <c r="J197" s="81"/>
      <c r="K197" s="81"/>
      <c r="L197" s="83"/>
    </row>
    <row r="198" customFormat="false" ht="15.95" hidden="false" customHeight="true" outlineLevel="0" collapsed="false">
      <c r="A198" s="77"/>
      <c r="B198" s="82" t="n">
        <v>195</v>
      </c>
      <c r="C198" s="32" t="s">
        <v>369</v>
      </c>
      <c r="D198" s="81" t="s">
        <v>209</v>
      </c>
      <c r="E198" s="81"/>
      <c r="F198" s="81"/>
      <c r="G198" s="81"/>
      <c r="H198" s="81"/>
      <c r="I198" s="81"/>
      <c r="J198" s="81"/>
      <c r="K198" s="81"/>
      <c r="L198" s="83"/>
    </row>
    <row r="199" customFormat="false" ht="15.95" hidden="false" customHeight="true" outlineLevel="0" collapsed="false">
      <c r="A199" s="77"/>
      <c r="B199" s="82" t="n">
        <v>196</v>
      </c>
      <c r="C199" s="32" t="s">
        <v>370</v>
      </c>
      <c r="D199" s="81"/>
      <c r="E199" s="81"/>
      <c r="F199" s="81"/>
      <c r="G199" s="81"/>
      <c r="H199" s="81"/>
      <c r="I199" s="81"/>
      <c r="J199" s="81"/>
      <c r="K199" s="81"/>
      <c r="L199" s="83"/>
    </row>
    <row r="200" customFormat="false" ht="15.95" hidden="false" customHeight="true" outlineLevel="0" collapsed="false">
      <c r="A200" s="77"/>
      <c r="B200" s="82" t="n">
        <v>197</v>
      </c>
      <c r="C200" s="32" t="s">
        <v>371</v>
      </c>
      <c r="D200" s="81"/>
      <c r="E200" s="81"/>
      <c r="F200" s="81"/>
      <c r="G200" s="81"/>
      <c r="H200" s="81"/>
      <c r="I200" s="81"/>
      <c r="J200" s="81"/>
      <c r="K200" s="81"/>
      <c r="L200" s="83"/>
    </row>
    <row r="201" customFormat="false" ht="15.95" hidden="false" customHeight="true" outlineLevel="0" collapsed="false">
      <c r="A201" s="77"/>
      <c r="B201" s="82" t="n">
        <v>198</v>
      </c>
      <c r="C201" s="32" t="s">
        <v>372</v>
      </c>
      <c r="D201" s="81" t="s">
        <v>213</v>
      </c>
      <c r="E201" s="81"/>
      <c r="F201" s="81"/>
      <c r="G201" s="81"/>
      <c r="H201" s="81"/>
      <c r="I201" s="81"/>
      <c r="J201" s="81"/>
      <c r="K201" s="81"/>
      <c r="L201" s="83"/>
    </row>
    <row r="202" customFormat="false" ht="15.95" hidden="false" customHeight="true" outlineLevel="0" collapsed="false">
      <c r="A202" s="77"/>
      <c r="B202" s="82" t="n">
        <v>199</v>
      </c>
      <c r="C202" s="32" t="s">
        <v>373</v>
      </c>
      <c r="D202" s="81"/>
      <c r="E202" s="81"/>
      <c r="F202" s="81"/>
      <c r="G202" s="81"/>
      <c r="H202" s="81"/>
      <c r="I202" s="81"/>
      <c r="J202" s="81"/>
      <c r="K202" s="81"/>
      <c r="L202" s="83"/>
    </row>
    <row r="203" customFormat="false" ht="15.95" hidden="false" customHeight="true" outlineLevel="0" collapsed="false">
      <c r="A203" s="77"/>
      <c r="B203" s="82" t="n">
        <v>200</v>
      </c>
      <c r="C203" s="32" t="s">
        <v>374</v>
      </c>
      <c r="D203" s="81"/>
      <c r="E203" s="81"/>
      <c r="F203" s="81"/>
      <c r="G203" s="81"/>
      <c r="H203" s="81"/>
      <c r="I203" s="81"/>
      <c r="J203" s="81"/>
      <c r="K203" s="81"/>
      <c r="L203" s="83"/>
    </row>
    <row r="204" customFormat="false" ht="15.95" hidden="false" customHeight="true" outlineLevel="0" collapsed="false">
      <c r="A204" s="77"/>
      <c r="B204" s="82" t="n">
        <v>201</v>
      </c>
      <c r="C204" s="32" t="s">
        <v>375</v>
      </c>
      <c r="D204" s="81"/>
      <c r="E204" s="81"/>
      <c r="F204" s="81"/>
      <c r="G204" s="81"/>
      <c r="H204" s="81"/>
      <c r="I204" s="81"/>
      <c r="J204" s="81"/>
      <c r="K204" s="81"/>
      <c r="L204" s="83"/>
    </row>
    <row r="205" customFormat="false" ht="15.95" hidden="false" customHeight="true" outlineLevel="0" collapsed="false">
      <c r="A205" s="77"/>
      <c r="B205" s="82" t="n">
        <v>202</v>
      </c>
      <c r="C205" s="32" t="s">
        <v>376</v>
      </c>
      <c r="D205" s="81"/>
      <c r="E205" s="81"/>
      <c r="F205" s="81"/>
      <c r="G205" s="81"/>
      <c r="H205" s="81"/>
      <c r="I205" s="81"/>
      <c r="J205" s="81"/>
      <c r="K205" s="81"/>
      <c r="L205" s="83"/>
    </row>
    <row r="206" customFormat="false" ht="15.95" hidden="false" customHeight="true" outlineLevel="0" collapsed="false">
      <c r="A206" s="77"/>
      <c r="B206" s="82" t="n">
        <v>203</v>
      </c>
      <c r="C206" s="32" t="s">
        <v>377</v>
      </c>
      <c r="D206" s="81" t="s">
        <v>193</v>
      </c>
      <c r="E206" s="81"/>
      <c r="F206" s="81"/>
      <c r="G206" s="81"/>
      <c r="H206" s="81"/>
      <c r="I206" s="81"/>
      <c r="J206" s="81"/>
      <c r="K206" s="81"/>
      <c r="L206" s="83"/>
    </row>
    <row r="207" customFormat="false" ht="15.95" hidden="false" customHeight="true" outlineLevel="0" collapsed="false">
      <c r="A207" s="77"/>
      <c r="B207" s="82" t="n">
        <v>204</v>
      </c>
      <c r="C207" s="32" t="s">
        <v>378</v>
      </c>
      <c r="D207" s="81"/>
      <c r="E207" s="81"/>
      <c r="F207" s="81"/>
      <c r="G207" s="81"/>
      <c r="H207" s="81"/>
      <c r="I207" s="81"/>
      <c r="J207" s="81"/>
      <c r="K207" s="81"/>
      <c r="L207" s="83"/>
    </row>
    <row r="208" customFormat="false" ht="15.95" hidden="false" customHeight="true" outlineLevel="0" collapsed="false">
      <c r="A208" s="77"/>
      <c r="B208" s="82" t="n">
        <v>205</v>
      </c>
      <c r="C208" s="32" t="s">
        <v>379</v>
      </c>
      <c r="D208" s="81"/>
      <c r="E208" s="81"/>
      <c r="F208" s="81"/>
      <c r="G208" s="81"/>
      <c r="H208" s="81"/>
      <c r="I208" s="81"/>
      <c r="J208" s="81"/>
      <c r="K208" s="81"/>
      <c r="L208" s="83"/>
    </row>
    <row r="209" customFormat="false" ht="15.95" hidden="false" customHeight="true" outlineLevel="0" collapsed="false">
      <c r="A209" s="77"/>
      <c r="B209" s="82" t="n">
        <v>206</v>
      </c>
      <c r="C209" s="32" t="s">
        <v>380</v>
      </c>
      <c r="D209" s="81" t="s">
        <v>197</v>
      </c>
      <c r="E209" s="81"/>
      <c r="F209" s="81"/>
      <c r="G209" s="81"/>
      <c r="H209" s="81"/>
      <c r="I209" s="81"/>
      <c r="J209" s="81"/>
      <c r="K209" s="81"/>
      <c r="L209" s="83"/>
    </row>
    <row r="210" customFormat="false" ht="15.95" hidden="false" customHeight="true" outlineLevel="0" collapsed="false">
      <c r="A210" s="77"/>
      <c r="B210" s="82" t="n">
        <v>207</v>
      </c>
      <c r="C210" s="32" t="s">
        <v>381</v>
      </c>
      <c r="D210" s="81"/>
      <c r="E210" s="81"/>
      <c r="F210" s="81"/>
      <c r="G210" s="81"/>
      <c r="H210" s="81"/>
      <c r="I210" s="81"/>
      <c r="J210" s="81"/>
      <c r="K210" s="81"/>
      <c r="L210" s="83"/>
    </row>
    <row r="211" customFormat="false" ht="15.95" hidden="false" customHeight="true" outlineLevel="0" collapsed="false">
      <c r="A211" s="77"/>
      <c r="B211" s="82" t="n">
        <v>208</v>
      </c>
      <c r="C211" s="32" t="s">
        <v>382</v>
      </c>
      <c r="D211" s="81"/>
      <c r="E211" s="81"/>
      <c r="F211" s="81"/>
      <c r="G211" s="81"/>
      <c r="H211" s="81"/>
      <c r="I211" s="81"/>
      <c r="J211" s="81"/>
      <c r="K211" s="81"/>
      <c r="L211" s="83"/>
    </row>
    <row r="212" customFormat="false" ht="15.95" hidden="false" customHeight="true" outlineLevel="0" collapsed="false">
      <c r="A212" s="77"/>
      <c r="B212" s="82" t="n">
        <v>209</v>
      </c>
      <c r="C212" s="32" t="s">
        <v>383</v>
      </c>
      <c r="D212" s="81" t="s">
        <v>201</v>
      </c>
      <c r="E212" s="81"/>
      <c r="F212" s="81"/>
      <c r="G212" s="81"/>
      <c r="H212" s="81"/>
      <c r="I212" s="81"/>
      <c r="J212" s="81"/>
      <c r="K212" s="81"/>
      <c r="L212" s="83"/>
    </row>
    <row r="213" customFormat="false" ht="15.95" hidden="false" customHeight="true" outlineLevel="0" collapsed="false">
      <c r="A213" s="77"/>
      <c r="B213" s="82" t="n">
        <v>210</v>
      </c>
      <c r="C213" s="32" t="s">
        <v>384</v>
      </c>
      <c r="D213" s="81"/>
      <c r="E213" s="81"/>
      <c r="F213" s="81"/>
      <c r="G213" s="81"/>
      <c r="H213" s="81"/>
      <c r="I213" s="81"/>
      <c r="J213" s="81"/>
      <c r="K213" s="81"/>
      <c r="L213" s="83"/>
    </row>
    <row r="214" customFormat="false" ht="15.95" hidden="false" customHeight="true" outlineLevel="0" collapsed="false">
      <c r="A214" s="77"/>
      <c r="B214" s="82" t="n">
        <v>211</v>
      </c>
      <c r="C214" s="32" t="s">
        <v>385</v>
      </c>
      <c r="D214" s="81"/>
      <c r="E214" s="81"/>
      <c r="F214" s="81"/>
      <c r="G214" s="81"/>
      <c r="H214" s="81"/>
      <c r="I214" s="81"/>
      <c r="J214" s="81"/>
      <c r="K214" s="81"/>
      <c r="L214" s="83"/>
    </row>
    <row r="215" customFormat="false" ht="15.95" hidden="false" customHeight="true" outlineLevel="0" collapsed="false">
      <c r="A215" s="77"/>
      <c r="B215" s="82" t="n">
        <v>212</v>
      </c>
      <c r="C215" s="32" t="s">
        <v>386</v>
      </c>
      <c r="D215" s="81" t="s">
        <v>205</v>
      </c>
      <c r="E215" s="81"/>
      <c r="F215" s="81"/>
      <c r="G215" s="81"/>
      <c r="H215" s="81"/>
      <c r="I215" s="81"/>
      <c r="J215" s="81"/>
      <c r="K215" s="81"/>
      <c r="L215" s="83"/>
    </row>
    <row r="216" customFormat="false" ht="15.95" hidden="false" customHeight="true" outlineLevel="0" collapsed="false">
      <c r="A216" s="77"/>
      <c r="B216" s="82" t="n">
        <v>213</v>
      </c>
      <c r="C216" s="32" t="s">
        <v>387</v>
      </c>
      <c r="D216" s="81"/>
      <c r="E216" s="81"/>
      <c r="F216" s="81"/>
      <c r="G216" s="81"/>
      <c r="H216" s="81"/>
      <c r="I216" s="81"/>
      <c r="J216" s="81"/>
      <c r="K216" s="81"/>
      <c r="L216" s="83"/>
    </row>
    <row r="217" customFormat="false" ht="15.95" hidden="false" customHeight="true" outlineLevel="0" collapsed="false">
      <c r="A217" s="77"/>
      <c r="B217" s="82" t="n">
        <v>214</v>
      </c>
      <c r="C217" s="32" t="s">
        <v>388</v>
      </c>
      <c r="D217" s="81"/>
      <c r="E217" s="81"/>
      <c r="F217" s="81"/>
      <c r="G217" s="81"/>
      <c r="H217" s="81"/>
      <c r="I217" s="81"/>
      <c r="J217" s="81"/>
      <c r="K217" s="81"/>
      <c r="L217" s="83"/>
    </row>
    <row r="218" customFormat="false" ht="15.95" hidden="false" customHeight="true" outlineLevel="0" collapsed="false">
      <c r="A218" s="77"/>
      <c r="B218" s="82" t="n">
        <v>215</v>
      </c>
      <c r="C218" s="32" t="s">
        <v>389</v>
      </c>
      <c r="D218" s="81" t="s">
        <v>209</v>
      </c>
      <c r="E218" s="81"/>
      <c r="F218" s="81"/>
      <c r="G218" s="81"/>
      <c r="H218" s="81"/>
      <c r="I218" s="81"/>
      <c r="J218" s="81"/>
      <c r="K218" s="81"/>
      <c r="L218" s="83"/>
    </row>
    <row r="219" customFormat="false" ht="15.95" hidden="false" customHeight="true" outlineLevel="0" collapsed="false">
      <c r="A219" s="77"/>
      <c r="B219" s="82" t="n">
        <v>216</v>
      </c>
      <c r="C219" s="32" t="s">
        <v>390</v>
      </c>
      <c r="D219" s="81"/>
      <c r="E219" s="81"/>
      <c r="F219" s="81"/>
      <c r="G219" s="81"/>
      <c r="H219" s="81"/>
      <c r="I219" s="81"/>
      <c r="J219" s="81"/>
      <c r="K219" s="81"/>
      <c r="L219" s="83"/>
    </row>
    <row r="220" customFormat="false" ht="15.95" hidden="false" customHeight="true" outlineLevel="0" collapsed="false">
      <c r="A220" s="77"/>
      <c r="B220" s="82" t="n">
        <v>217</v>
      </c>
      <c r="C220" s="32" t="s">
        <v>391</v>
      </c>
      <c r="D220" s="81"/>
      <c r="E220" s="81"/>
      <c r="F220" s="81"/>
      <c r="G220" s="81"/>
      <c r="H220" s="81"/>
      <c r="I220" s="81"/>
      <c r="J220" s="81"/>
      <c r="K220" s="81"/>
      <c r="L220" s="83"/>
    </row>
    <row r="221" customFormat="false" ht="15.95" hidden="false" customHeight="true" outlineLevel="0" collapsed="false">
      <c r="A221" s="77"/>
      <c r="B221" s="82" t="n">
        <v>218</v>
      </c>
      <c r="C221" s="32" t="s">
        <v>392</v>
      </c>
      <c r="D221" s="81" t="s">
        <v>213</v>
      </c>
      <c r="E221" s="81"/>
      <c r="F221" s="81"/>
      <c r="G221" s="81"/>
      <c r="H221" s="81"/>
      <c r="I221" s="81"/>
      <c r="J221" s="81"/>
      <c r="K221" s="81"/>
      <c r="L221" s="83"/>
    </row>
    <row r="222" customFormat="false" ht="15.95" hidden="false" customHeight="true" outlineLevel="0" collapsed="false">
      <c r="A222" s="77"/>
      <c r="B222" s="82" t="n">
        <v>219</v>
      </c>
      <c r="C222" s="32" t="s">
        <v>393</v>
      </c>
      <c r="D222" s="81"/>
      <c r="E222" s="81"/>
      <c r="F222" s="81"/>
      <c r="G222" s="81"/>
      <c r="H222" s="81"/>
      <c r="I222" s="81"/>
      <c r="J222" s="81"/>
      <c r="K222" s="81"/>
      <c r="L222" s="83"/>
    </row>
    <row r="223" customFormat="false" ht="15.95" hidden="false" customHeight="true" outlineLevel="0" collapsed="false">
      <c r="A223" s="77"/>
      <c r="B223" s="82" t="n">
        <v>220</v>
      </c>
      <c r="C223" s="32" t="s">
        <v>394</v>
      </c>
      <c r="D223" s="81"/>
      <c r="E223" s="81"/>
      <c r="F223" s="81"/>
      <c r="G223" s="81"/>
      <c r="H223" s="81"/>
      <c r="I223" s="81"/>
      <c r="J223" s="81"/>
      <c r="K223" s="81"/>
      <c r="L223" s="83"/>
    </row>
    <row r="224" customFormat="false" ht="15.95" hidden="false" customHeight="true" outlineLevel="0" collapsed="false">
      <c r="A224" s="77"/>
      <c r="B224" s="82" t="n">
        <v>221</v>
      </c>
      <c r="C224" s="32" t="s">
        <v>395</v>
      </c>
      <c r="D224" s="81"/>
      <c r="E224" s="81"/>
      <c r="F224" s="81"/>
      <c r="G224" s="81"/>
      <c r="H224" s="81"/>
      <c r="I224" s="81"/>
      <c r="J224" s="81"/>
      <c r="K224" s="81"/>
      <c r="L224" s="83"/>
    </row>
    <row r="225" customFormat="false" ht="15.95" hidden="false" customHeight="true" outlineLevel="0" collapsed="false">
      <c r="A225" s="77"/>
      <c r="B225" s="82" t="n">
        <v>222</v>
      </c>
      <c r="C225" s="32" t="s">
        <v>396</v>
      </c>
      <c r="D225" s="81"/>
      <c r="E225" s="81"/>
      <c r="F225" s="81"/>
      <c r="G225" s="81"/>
      <c r="H225" s="81"/>
      <c r="I225" s="81"/>
      <c r="J225" s="81"/>
      <c r="K225" s="81"/>
      <c r="L225" s="83"/>
    </row>
    <row r="226" customFormat="false" ht="15.95" hidden="false" customHeight="true" outlineLevel="0" collapsed="false">
      <c r="A226" s="77"/>
      <c r="B226" s="82" t="n">
        <v>223</v>
      </c>
      <c r="C226" s="32" t="s">
        <v>397</v>
      </c>
      <c r="D226" s="81" t="s">
        <v>193</v>
      </c>
      <c r="E226" s="81"/>
      <c r="F226" s="81"/>
      <c r="G226" s="81"/>
      <c r="H226" s="81"/>
      <c r="I226" s="81"/>
      <c r="J226" s="81"/>
      <c r="K226" s="81"/>
      <c r="L226" s="83"/>
    </row>
    <row r="227" customFormat="false" ht="15.95" hidden="false" customHeight="true" outlineLevel="0" collapsed="false">
      <c r="A227" s="77"/>
      <c r="B227" s="82" t="n">
        <v>224</v>
      </c>
      <c r="C227" s="32" t="s">
        <v>398</v>
      </c>
      <c r="D227" s="81"/>
      <c r="E227" s="81"/>
      <c r="F227" s="81"/>
      <c r="G227" s="81"/>
      <c r="H227" s="81"/>
      <c r="I227" s="81"/>
      <c r="J227" s="81"/>
      <c r="K227" s="81"/>
      <c r="L227" s="83"/>
    </row>
    <row r="228" customFormat="false" ht="15.95" hidden="false" customHeight="true" outlineLevel="0" collapsed="false">
      <c r="A228" s="77"/>
      <c r="B228" s="82" t="n">
        <v>225</v>
      </c>
      <c r="C228" s="32" t="s">
        <v>399</v>
      </c>
      <c r="D228" s="81"/>
      <c r="E228" s="81"/>
      <c r="F228" s="81"/>
      <c r="G228" s="81"/>
      <c r="H228" s="81"/>
      <c r="I228" s="81"/>
      <c r="J228" s="81"/>
      <c r="K228" s="81"/>
      <c r="L228" s="83"/>
    </row>
    <row r="229" customFormat="false" ht="15.95" hidden="false" customHeight="true" outlineLevel="0" collapsed="false">
      <c r="A229" s="77"/>
      <c r="B229" s="82" t="n">
        <v>226</v>
      </c>
      <c r="C229" s="32" t="s">
        <v>400</v>
      </c>
      <c r="D229" s="81" t="s">
        <v>197</v>
      </c>
      <c r="E229" s="81"/>
      <c r="F229" s="81"/>
      <c r="G229" s="81"/>
      <c r="H229" s="81"/>
      <c r="I229" s="81"/>
      <c r="J229" s="81"/>
      <c r="K229" s="81"/>
      <c r="L229" s="83"/>
    </row>
    <row r="230" customFormat="false" ht="15.95" hidden="false" customHeight="true" outlineLevel="0" collapsed="false">
      <c r="A230" s="77"/>
      <c r="B230" s="82" t="n">
        <v>227</v>
      </c>
      <c r="C230" s="32" t="s">
        <v>401</v>
      </c>
      <c r="D230" s="81"/>
      <c r="E230" s="81"/>
      <c r="F230" s="81"/>
      <c r="G230" s="81"/>
      <c r="H230" s="81"/>
      <c r="I230" s="81"/>
      <c r="J230" s="81"/>
      <c r="K230" s="81"/>
      <c r="L230" s="83"/>
    </row>
    <row r="231" customFormat="false" ht="15.95" hidden="false" customHeight="true" outlineLevel="0" collapsed="false">
      <c r="A231" s="77"/>
      <c r="B231" s="82" t="n">
        <v>228</v>
      </c>
      <c r="C231" s="32" t="s">
        <v>402</v>
      </c>
      <c r="D231" s="81"/>
      <c r="E231" s="81"/>
      <c r="F231" s="81"/>
      <c r="G231" s="81"/>
      <c r="H231" s="81"/>
      <c r="I231" s="81"/>
      <c r="J231" s="81"/>
      <c r="K231" s="81"/>
      <c r="L231" s="83"/>
    </row>
    <row r="232" customFormat="false" ht="15.95" hidden="false" customHeight="true" outlineLevel="0" collapsed="false">
      <c r="A232" s="77"/>
      <c r="B232" s="82" t="n">
        <v>229</v>
      </c>
      <c r="C232" s="32" t="s">
        <v>403</v>
      </c>
      <c r="D232" s="81" t="s">
        <v>201</v>
      </c>
      <c r="E232" s="81"/>
      <c r="F232" s="81"/>
      <c r="G232" s="81"/>
      <c r="H232" s="81"/>
      <c r="I232" s="81"/>
      <c r="J232" s="81"/>
      <c r="K232" s="81"/>
      <c r="L232" s="83"/>
    </row>
    <row r="233" customFormat="false" ht="15.95" hidden="false" customHeight="true" outlineLevel="0" collapsed="false">
      <c r="A233" s="77"/>
      <c r="B233" s="82" t="n">
        <v>230</v>
      </c>
      <c r="C233" s="32" t="s">
        <v>404</v>
      </c>
      <c r="D233" s="81"/>
      <c r="E233" s="81"/>
      <c r="F233" s="81"/>
      <c r="G233" s="81"/>
      <c r="H233" s="81"/>
      <c r="I233" s="81"/>
      <c r="J233" s="81"/>
      <c r="K233" s="81"/>
      <c r="L233" s="83"/>
    </row>
    <row r="234" customFormat="false" ht="15.95" hidden="false" customHeight="true" outlineLevel="0" collapsed="false">
      <c r="A234" s="77"/>
      <c r="B234" s="82" t="n">
        <v>231</v>
      </c>
      <c r="C234" s="32" t="s">
        <v>405</v>
      </c>
      <c r="D234" s="81"/>
      <c r="E234" s="81"/>
      <c r="F234" s="81"/>
      <c r="G234" s="81"/>
      <c r="H234" s="81"/>
      <c r="I234" s="81"/>
      <c r="J234" s="81"/>
      <c r="K234" s="81"/>
      <c r="L234" s="83"/>
    </row>
    <row r="235" customFormat="false" ht="15.95" hidden="false" customHeight="true" outlineLevel="0" collapsed="false">
      <c r="A235" s="77"/>
      <c r="B235" s="82" t="n">
        <v>232</v>
      </c>
      <c r="C235" s="32" t="s">
        <v>406</v>
      </c>
      <c r="D235" s="81" t="s">
        <v>205</v>
      </c>
      <c r="E235" s="81"/>
      <c r="F235" s="81"/>
      <c r="G235" s="81"/>
      <c r="H235" s="81"/>
      <c r="I235" s="81"/>
      <c r="J235" s="81"/>
      <c r="K235" s="81"/>
      <c r="L235" s="83"/>
    </row>
    <row r="236" customFormat="false" ht="15.95" hidden="false" customHeight="true" outlineLevel="0" collapsed="false">
      <c r="A236" s="77"/>
      <c r="B236" s="82" t="n">
        <v>233</v>
      </c>
      <c r="C236" s="32" t="s">
        <v>407</v>
      </c>
      <c r="D236" s="81"/>
      <c r="E236" s="81"/>
      <c r="F236" s="81"/>
      <c r="G236" s="81"/>
      <c r="H236" s="81"/>
      <c r="I236" s="81"/>
      <c r="J236" s="81"/>
      <c r="K236" s="81"/>
      <c r="L236" s="83"/>
    </row>
    <row r="237" customFormat="false" ht="15.95" hidden="false" customHeight="true" outlineLevel="0" collapsed="false">
      <c r="A237" s="77"/>
      <c r="B237" s="82" t="n">
        <v>234</v>
      </c>
      <c r="C237" s="32" t="s">
        <v>408</v>
      </c>
      <c r="D237" s="81"/>
      <c r="E237" s="81"/>
      <c r="F237" s="81"/>
      <c r="G237" s="81"/>
      <c r="H237" s="81"/>
      <c r="I237" s="81"/>
      <c r="J237" s="81"/>
      <c r="K237" s="81"/>
      <c r="L237" s="83"/>
    </row>
    <row r="238" customFormat="false" ht="15.95" hidden="false" customHeight="true" outlineLevel="0" collapsed="false">
      <c r="A238" s="77"/>
      <c r="B238" s="82" t="n">
        <v>235</v>
      </c>
      <c r="C238" s="32" t="s">
        <v>409</v>
      </c>
      <c r="D238" s="81" t="s">
        <v>209</v>
      </c>
      <c r="E238" s="81"/>
      <c r="F238" s="81"/>
      <c r="G238" s="81"/>
      <c r="H238" s="81"/>
      <c r="I238" s="81"/>
      <c r="J238" s="81"/>
      <c r="K238" s="81"/>
      <c r="L238" s="83"/>
    </row>
    <row r="239" customFormat="false" ht="15.95" hidden="false" customHeight="true" outlineLevel="0" collapsed="false">
      <c r="A239" s="77"/>
      <c r="B239" s="82" t="n">
        <v>236</v>
      </c>
      <c r="C239" s="32" t="s">
        <v>410</v>
      </c>
      <c r="D239" s="81"/>
      <c r="E239" s="81"/>
      <c r="F239" s="81"/>
      <c r="G239" s="81"/>
      <c r="H239" s="81"/>
      <c r="I239" s="81"/>
      <c r="J239" s="81"/>
      <c r="K239" s="81"/>
      <c r="L239" s="83"/>
    </row>
    <row r="240" customFormat="false" ht="15.95" hidden="false" customHeight="true" outlineLevel="0" collapsed="false">
      <c r="A240" s="77"/>
      <c r="B240" s="82" t="n">
        <v>237</v>
      </c>
      <c r="C240" s="32" t="s">
        <v>411</v>
      </c>
      <c r="D240" s="81"/>
      <c r="E240" s="81"/>
      <c r="F240" s="81"/>
      <c r="G240" s="81"/>
      <c r="H240" s="81"/>
      <c r="I240" s="81"/>
      <c r="J240" s="81"/>
      <c r="K240" s="81"/>
      <c r="L240" s="83"/>
    </row>
    <row r="241" customFormat="false" ht="15.95" hidden="false" customHeight="true" outlineLevel="0" collapsed="false">
      <c r="A241" s="77"/>
      <c r="B241" s="82" t="n">
        <v>238</v>
      </c>
      <c r="C241" s="32" t="s">
        <v>412</v>
      </c>
      <c r="D241" s="81" t="s">
        <v>213</v>
      </c>
      <c r="E241" s="81"/>
      <c r="F241" s="81"/>
      <c r="G241" s="81"/>
      <c r="H241" s="81"/>
      <c r="I241" s="81"/>
      <c r="J241" s="81"/>
      <c r="K241" s="81"/>
      <c r="L241" s="83"/>
    </row>
    <row r="242" customFormat="false" ht="15.95" hidden="false" customHeight="true" outlineLevel="0" collapsed="false">
      <c r="A242" s="77"/>
      <c r="B242" s="82" t="n">
        <v>239</v>
      </c>
      <c r="C242" s="32" t="s">
        <v>413</v>
      </c>
      <c r="D242" s="81"/>
      <c r="E242" s="81"/>
      <c r="F242" s="81"/>
      <c r="G242" s="81"/>
      <c r="H242" s="81"/>
      <c r="I242" s="81"/>
      <c r="J242" s="81"/>
      <c r="K242" s="81"/>
      <c r="L242" s="83"/>
    </row>
    <row r="243" customFormat="false" ht="15.95" hidden="false" customHeight="true" outlineLevel="0" collapsed="false">
      <c r="A243" s="77"/>
      <c r="B243" s="82" t="n">
        <v>240</v>
      </c>
      <c r="C243" s="32" t="s">
        <v>414</v>
      </c>
      <c r="D243" s="81"/>
      <c r="E243" s="81"/>
      <c r="F243" s="81"/>
      <c r="G243" s="81"/>
      <c r="H243" s="81"/>
      <c r="I243" s="81"/>
      <c r="J243" s="81"/>
      <c r="K243" s="81"/>
      <c r="L243" s="83"/>
    </row>
    <row r="244" customFormat="false" ht="15.95" hidden="false" customHeight="true" outlineLevel="0" collapsed="false">
      <c r="A244" s="77"/>
      <c r="B244" s="82" t="n">
        <v>241</v>
      </c>
      <c r="C244" s="32" t="s">
        <v>415</v>
      </c>
      <c r="D244" s="81"/>
      <c r="E244" s="81"/>
      <c r="F244" s="81"/>
      <c r="G244" s="81"/>
      <c r="H244" s="81"/>
      <c r="I244" s="81"/>
      <c r="J244" s="81"/>
      <c r="K244" s="81"/>
      <c r="L244" s="83"/>
    </row>
    <row r="245" customFormat="false" ht="15.95" hidden="false" customHeight="true" outlineLevel="0" collapsed="false">
      <c r="A245" s="77"/>
      <c r="B245" s="82" t="n">
        <v>242</v>
      </c>
      <c r="C245" s="32" t="s">
        <v>416</v>
      </c>
      <c r="D245" s="81"/>
      <c r="E245" s="81"/>
      <c r="F245" s="81"/>
      <c r="G245" s="81"/>
      <c r="H245" s="81"/>
      <c r="I245" s="81"/>
      <c r="J245" s="81"/>
      <c r="K245" s="81"/>
      <c r="L245" s="83"/>
    </row>
    <row r="246" customFormat="false" ht="15.95" hidden="false" customHeight="true" outlineLevel="0" collapsed="false">
      <c r="A246" s="77"/>
      <c r="B246" s="82" t="n">
        <v>243</v>
      </c>
      <c r="C246" s="32" t="s">
        <v>417</v>
      </c>
      <c r="D246" s="81" t="s">
        <v>305</v>
      </c>
      <c r="E246" s="81"/>
      <c r="F246" s="81"/>
      <c r="G246" s="81"/>
      <c r="H246" s="81"/>
      <c r="I246" s="81"/>
      <c r="J246" s="81"/>
      <c r="K246" s="81"/>
      <c r="L246" s="83"/>
    </row>
    <row r="247" customFormat="false" ht="15.95" hidden="false" customHeight="true" outlineLevel="0" collapsed="false">
      <c r="A247" s="77"/>
      <c r="B247" s="82" t="n">
        <v>244</v>
      </c>
      <c r="C247" s="32" t="s">
        <v>418</v>
      </c>
      <c r="D247" s="81"/>
      <c r="E247" s="81"/>
      <c r="F247" s="81"/>
      <c r="G247" s="81"/>
      <c r="H247" s="81"/>
      <c r="I247" s="81"/>
      <c r="J247" s="81"/>
      <c r="K247" s="81"/>
      <c r="L247" s="83"/>
    </row>
    <row r="248" customFormat="false" ht="15.95" hidden="false" customHeight="true" outlineLevel="0" collapsed="false">
      <c r="A248" s="77"/>
      <c r="B248" s="82" t="n">
        <v>245</v>
      </c>
      <c r="C248" s="32" t="s">
        <v>419</v>
      </c>
      <c r="D248" s="81"/>
      <c r="E248" s="81"/>
      <c r="F248" s="81"/>
      <c r="G248" s="81"/>
      <c r="H248" s="81"/>
      <c r="I248" s="81"/>
      <c r="J248" s="81"/>
      <c r="K248" s="81"/>
      <c r="L248" s="83"/>
    </row>
  </sheetData>
  <mergeCells count="250">
    <mergeCell ref="A1:K1"/>
    <mergeCell ref="A2:A248"/>
    <mergeCell ref="B2:K2"/>
    <mergeCell ref="D3:K3"/>
    <mergeCell ref="D4:K4"/>
    <mergeCell ref="D5:K5"/>
    <mergeCell ref="D6:K6"/>
    <mergeCell ref="D7:K7"/>
    <mergeCell ref="D8:K8"/>
    <mergeCell ref="D9:K9"/>
    <mergeCell ref="D10:K10"/>
    <mergeCell ref="D11:K11"/>
    <mergeCell ref="D12:K12"/>
    <mergeCell ref="D13:K13"/>
    <mergeCell ref="D14:K14"/>
    <mergeCell ref="D15:K15"/>
    <mergeCell ref="D16:K16"/>
    <mergeCell ref="D17:K17"/>
    <mergeCell ref="D18:K18"/>
    <mergeCell ref="D19:K19"/>
    <mergeCell ref="D20:K20"/>
    <mergeCell ref="D21:K21"/>
    <mergeCell ref="D22:K22"/>
    <mergeCell ref="D23:K23"/>
    <mergeCell ref="D24:K24"/>
    <mergeCell ref="D25:K25"/>
    <mergeCell ref="D26:K26"/>
    <mergeCell ref="D27:K27"/>
    <mergeCell ref="D28:K28"/>
    <mergeCell ref="D29:K29"/>
    <mergeCell ref="D30:K30"/>
    <mergeCell ref="D31:K31"/>
    <mergeCell ref="D32:K32"/>
    <mergeCell ref="D33:K33"/>
    <mergeCell ref="D34:K34"/>
    <mergeCell ref="D35:K35"/>
    <mergeCell ref="D36:K36"/>
    <mergeCell ref="D37:K37"/>
    <mergeCell ref="D38:K38"/>
    <mergeCell ref="D39:K39"/>
    <mergeCell ref="D40:K40"/>
    <mergeCell ref="D41:K41"/>
    <mergeCell ref="D42:K42"/>
    <mergeCell ref="D43:K43"/>
    <mergeCell ref="D44:K44"/>
    <mergeCell ref="D45:K45"/>
    <mergeCell ref="D46:K46"/>
    <mergeCell ref="D47:K47"/>
    <mergeCell ref="D48:K48"/>
    <mergeCell ref="D49:K49"/>
    <mergeCell ref="D50:K50"/>
    <mergeCell ref="D51:K51"/>
    <mergeCell ref="D52:K52"/>
    <mergeCell ref="D53:K53"/>
    <mergeCell ref="D54:K54"/>
    <mergeCell ref="D55:K55"/>
    <mergeCell ref="D56:K56"/>
    <mergeCell ref="D57:K57"/>
    <mergeCell ref="D58:K58"/>
    <mergeCell ref="D59:K59"/>
    <mergeCell ref="D60:K60"/>
    <mergeCell ref="D61:K61"/>
    <mergeCell ref="D62:K62"/>
    <mergeCell ref="D63:K63"/>
    <mergeCell ref="D64:K64"/>
    <mergeCell ref="D65:K65"/>
    <mergeCell ref="D66:K66"/>
    <mergeCell ref="D67:K67"/>
    <mergeCell ref="D68:K68"/>
    <mergeCell ref="D69:K69"/>
    <mergeCell ref="D70:K70"/>
    <mergeCell ref="D71:K71"/>
    <mergeCell ref="D72:K72"/>
    <mergeCell ref="D73:K73"/>
    <mergeCell ref="D74:K74"/>
    <mergeCell ref="D75:K75"/>
    <mergeCell ref="D76:K76"/>
    <mergeCell ref="D77:K77"/>
    <mergeCell ref="D78:K78"/>
    <mergeCell ref="D79:K79"/>
    <mergeCell ref="D80:K80"/>
    <mergeCell ref="D81:K81"/>
    <mergeCell ref="D82:K82"/>
    <mergeCell ref="D83:K83"/>
    <mergeCell ref="D84:K84"/>
    <mergeCell ref="D85:K85"/>
    <mergeCell ref="D86:K86"/>
    <mergeCell ref="D87:K87"/>
    <mergeCell ref="D88:K88"/>
    <mergeCell ref="D89:K89"/>
    <mergeCell ref="D90:K90"/>
    <mergeCell ref="D91:K91"/>
    <mergeCell ref="D92:K92"/>
    <mergeCell ref="D93:K93"/>
    <mergeCell ref="D94:K94"/>
    <mergeCell ref="D95:K95"/>
    <mergeCell ref="D96:K96"/>
    <mergeCell ref="D97:K97"/>
    <mergeCell ref="D98:K98"/>
    <mergeCell ref="D99:K99"/>
    <mergeCell ref="D100:K100"/>
    <mergeCell ref="D101:K101"/>
    <mergeCell ref="D102:K102"/>
    <mergeCell ref="D103:K103"/>
    <mergeCell ref="D104:K104"/>
    <mergeCell ref="D105:K105"/>
    <mergeCell ref="D106:K106"/>
    <mergeCell ref="D107:K107"/>
    <mergeCell ref="D108:K108"/>
    <mergeCell ref="D109:K109"/>
    <mergeCell ref="D110:K110"/>
    <mergeCell ref="D111:K111"/>
    <mergeCell ref="D112:K112"/>
    <mergeCell ref="D113:K113"/>
    <mergeCell ref="D114:K114"/>
    <mergeCell ref="D115:K115"/>
    <mergeCell ref="D116:K116"/>
    <mergeCell ref="D117:K117"/>
    <mergeCell ref="D118:K118"/>
    <mergeCell ref="D119:K119"/>
    <mergeCell ref="D120:K120"/>
    <mergeCell ref="D121:K121"/>
    <mergeCell ref="D122:K122"/>
    <mergeCell ref="D123:K123"/>
    <mergeCell ref="D124:K124"/>
    <mergeCell ref="D125:K125"/>
    <mergeCell ref="D126:K126"/>
    <mergeCell ref="D127:K127"/>
    <mergeCell ref="D128:K128"/>
    <mergeCell ref="D129:K129"/>
    <mergeCell ref="D130:K130"/>
    <mergeCell ref="D131:K131"/>
    <mergeCell ref="D132:K132"/>
    <mergeCell ref="D133:K133"/>
    <mergeCell ref="D134:K134"/>
    <mergeCell ref="D135:K135"/>
    <mergeCell ref="D136:K136"/>
    <mergeCell ref="D137:K137"/>
    <mergeCell ref="D138:K138"/>
    <mergeCell ref="L138:L248"/>
    <mergeCell ref="D139:K139"/>
    <mergeCell ref="D140:K140"/>
    <mergeCell ref="D141:K141"/>
    <mergeCell ref="D142:K142"/>
    <mergeCell ref="D143:K143"/>
    <mergeCell ref="D144:K144"/>
    <mergeCell ref="D145:K145"/>
    <mergeCell ref="D146:K146"/>
    <mergeCell ref="D147:K147"/>
    <mergeCell ref="D148:K148"/>
    <mergeCell ref="D149:K149"/>
    <mergeCell ref="D150:K150"/>
    <mergeCell ref="D151:K151"/>
    <mergeCell ref="D152:K152"/>
    <mergeCell ref="D153:K153"/>
    <mergeCell ref="D154:K154"/>
    <mergeCell ref="D155:K155"/>
    <mergeCell ref="D156:K156"/>
    <mergeCell ref="D157:K157"/>
    <mergeCell ref="D158:K158"/>
    <mergeCell ref="D159:K159"/>
    <mergeCell ref="D160:K160"/>
    <mergeCell ref="D161:K161"/>
    <mergeCell ref="D162:K162"/>
    <mergeCell ref="D163:K163"/>
    <mergeCell ref="D164:K164"/>
    <mergeCell ref="D165:K165"/>
    <mergeCell ref="D166:K166"/>
    <mergeCell ref="D167:K167"/>
    <mergeCell ref="D168:K168"/>
    <mergeCell ref="D169:K169"/>
    <mergeCell ref="D170:K170"/>
    <mergeCell ref="D171:K171"/>
    <mergeCell ref="D172:K172"/>
    <mergeCell ref="D173:K173"/>
    <mergeCell ref="D174:K174"/>
    <mergeCell ref="D175:K175"/>
    <mergeCell ref="D176:K176"/>
    <mergeCell ref="D177:K177"/>
    <mergeCell ref="D178:K178"/>
    <mergeCell ref="D179:K179"/>
    <mergeCell ref="D180:K180"/>
    <mergeCell ref="D181:K181"/>
    <mergeCell ref="D182:K182"/>
    <mergeCell ref="D183:K183"/>
    <mergeCell ref="D184:K184"/>
    <mergeCell ref="D185:K185"/>
    <mergeCell ref="D186:K186"/>
    <mergeCell ref="D187:K187"/>
    <mergeCell ref="D188:K188"/>
    <mergeCell ref="D189:K189"/>
    <mergeCell ref="D190:K190"/>
    <mergeCell ref="D191:K191"/>
    <mergeCell ref="D192:K192"/>
    <mergeCell ref="D193:K193"/>
    <mergeCell ref="D194:K194"/>
    <mergeCell ref="D195:K195"/>
    <mergeCell ref="D196:K196"/>
    <mergeCell ref="D197:K197"/>
    <mergeCell ref="D198:K198"/>
    <mergeCell ref="D199:K199"/>
    <mergeCell ref="D200:K200"/>
    <mergeCell ref="D201:K201"/>
    <mergeCell ref="D202:K202"/>
    <mergeCell ref="D203:K203"/>
    <mergeCell ref="D204:K204"/>
    <mergeCell ref="D205:K205"/>
    <mergeCell ref="D206:K206"/>
    <mergeCell ref="D207:K207"/>
    <mergeCell ref="D208:K208"/>
    <mergeCell ref="D209:K209"/>
    <mergeCell ref="D210:K210"/>
    <mergeCell ref="D211:K211"/>
    <mergeCell ref="D212:K212"/>
    <mergeCell ref="D213:K213"/>
    <mergeCell ref="D214:K214"/>
    <mergeCell ref="D215:K215"/>
    <mergeCell ref="D216:K216"/>
    <mergeCell ref="D217:K217"/>
    <mergeCell ref="D218:K218"/>
    <mergeCell ref="D219:K219"/>
    <mergeCell ref="D220:K220"/>
    <mergeCell ref="D221:K221"/>
    <mergeCell ref="D222:K222"/>
    <mergeCell ref="D223:K223"/>
    <mergeCell ref="D224:K224"/>
    <mergeCell ref="D225:K225"/>
    <mergeCell ref="D226:K226"/>
    <mergeCell ref="D227:K227"/>
    <mergeCell ref="D228:K228"/>
    <mergeCell ref="D229:K229"/>
    <mergeCell ref="D230:K230"/>
    <mergeCell ref="D231:K231"/>
    <mergeCell ref="D232:K232"/>
    <mergeCell ref="D233:K233"/>
    <mergeCell ref="D234:K234"/>
    <mergeCell ref="D235:K235"/>
    <mergeCell ref="D236:K236"/>
    <mergeCell ref="D237:K237"/>
    <mergeCell ref="D238:K238"/>
    <mergeCell ref="D239:K239"/>
    <mergeCell ref="D240:K240"/>
    <mergeCell ref="D241:K241"/>
    <mergeCell ref="D242:K242"/>
    <mergeCell ref="D243:K243"/>
    <mergeCell ref="D244:K244"/>
    <mergeCell ref="D245:K245"/>
    <mergeCell ref="D246:K246"/>
    <mergeCell ref="D247:K247"/>
    <mergeCell ref="D248:K248"/>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3" activeCellId="0" sqref="C13"/>
    </sheetView>
  </sheetViews>
  <sheetFormatPr defaultColWidth="11.58984375" defaultRowHeight="15" zeroHeight="false" outlineLevelRow="0" outlineLevelCol="0"/>
  <cols>
    <col collapsed="false" customWidth="true" hidden="false" outlineLevel="0" max="2" min="2" style="0" width="5.01"/>
    <col collapsed="false" customWidth="true" hidden="false" outlineLevel="0" max="3" min="3" style="0" width="88.57"/>
    <col collapsed="false" customWidth="true" hidden="false" outlineLevel="0" max="4" min="4" style="0" width="24.57"/>
  </cols>
  <sheetData>
    <row r="1" customFormat="false" ht="15" hidden="false" customHeight="true" outlineLevel="0" collapsed="false">
      <c r="A1" s="84" t="s">
        <v>420</v>
      </c>
      <c r="B1" s="84"/>
      <c r="C1" s="84"/>
      <c r="D1" s="84"/>
    </row>
    <row r="2" customFormat="false" ht="15.75" hidden="false" customHeight="true" outlineLevel="0" collapsed="false">
      <c r="A2" s="84"/>
      <c r="B2" s="84"/>
      <c r="C2" s="84"/>
      <c r="D2" s="84"/>
    </row>
    <row r="3" customFormat="false" ht="16.5" hidden="false" customHeight="false" outlineLevel="0" collapsed="false">
      <c r="A3" s="85" t="s">
        <v>420</v>
      </c>
      <c r="B3" s="48" t="s">
        <v>421</v>
      </c>
      <c r="C3" s="48"/>
      <c r="D3" s="48"/>
    </row>
    <row r="4" customFormat="false" ht="16.5" hidden="false" customHeight="false" outlineLevel="0" collapsed="false">
      <c r="A4" s="85"/>
      <c r="B4" s="49" t="s">
        <v>82</v>
      </c>
      <c r="C4" s="50" t="s">
        <v>83</v>
      </c>
      <c r="D4" s="51" t="s">
        <v>84</v>
      </c>
    </row>
    <row r="5" customFormat="false" ht="32.25" hidden="false" customHeight="true" outlineLevel="0" collapsed="false">
      <c r="A5" s="85"/>
      <c r="B5" s="52" t="n">
        <v>1</v>
      </c>
      <c r="C5" s="53" t="s">
        <v>422</v>
      </c>
      <c r="D5" s="54"/>
    </row>
    <row r="6" customFormat="false" ht="32.25" hidden="false" customHeight="true" outlineLevel="0" collapsed="false">
      <c r="A6" s="85"/>
      <c r="B6" s="52" t="n">
        <v>2</v>
      </c>
      <c r="C6" s="53" t="s">
        <v>423</v>
      </c>
      <c r="D6" s="55"/>
    </row>
    <row r="7" customFormat="false" ht="32.25" hidden="false" customHeight="false" outlineLevel="0" collapsed="false">
      <c r="A7" s="85"/>
      <c r="B7" s="52" t="n">
        <v>3</v>
      </c>
      <c r="C7" s="53" t="s">
        <v>424</v>
      </c>
      <c r="D7" s="54" t="s">
        <v>86</v>
      </c>
    </row>
    <row r="8" customFormat="false" ht="16.5" hidden="false" customHeight="false" outlineLevel="0" collapsed="false">
      <c r="A8" s="85"/>
      <c r="B8" s="52" t="n">
        <v>4</v>
      </c>
      <c r="C8" s="53" t="s">
        <v>425</v>
      </c>
      <c r="D8" s="56"/>
    </row>
    <row r="9" customFormat="false" ht="16.5" hidden="false" customHeight="false" outlineLevel="0" collapsed="false">
      <c r="A9" s="85"/>
      <c r="B9" s="78" t="s">
        <v>426</v>
      </c>
      <c r="C9" s="78"/>
      <c r="D9" s="78"/>
    </row>
    <row r="10" customFormat="false" ht="32.25" hidden="false" customHeight="false" outlineLevel="0" collapsed="false">
      <c r="A10" s="85"/>
      <c r="B10" s="52" t="n">
        <v>6</v>
      </c>
      <c r="C10" s="53" t="s">
        <v>427</v>
      </c>
      <c r="D10" s="56"/>
    </row>
    <row r="11" customFormat="false" ht="48" hidden="false" customHeight="false" outlineLevel="0" collapsed="false">
      <c r="A11" s="85"/>
      <c r="B11" s="52" t="n">
        <v>7</v>
      </c>
      <c r="C11" s="53" t="s">
        <v>428</v>
      </c>
      <c r="D11" s="58"/>
    </row>
    <row r="12" customFormat="false" ht="48" hidden="false" customHeight="false" outlineLevel="0" collapsed="false">
      <c r="A12" s="85"/>
      <c r="B12" s="52" t="n">
        <v>8</v>
      </c>
      <c r="C12" s="53" t="s">
        <v>429</v>
      </c>
      <c r="D12" s="58"/>
    </row>
    <row r="13" customFormat="false" ht="48" hidden="false" customHeight="false" outlineLevel="0" collapsed="false">
      <c r="A13" s="85"/>
      <c r="B13" s="59" t="n">
        <v>9</v>
      </c>
      <c r="C13" s="53" t="s">
        <v>430</v>
      </c>
      <c r="D13" s="58"/>
    </row>
  </sheetData>
  <mergeCells count="4">
    <mergeCell ref="A1:D2"/>
    <mergeCell ref="A3:A13"/>
    <mergeCell ref="B3:D3"/>
    <mergeCell ref="B9:D9"/>
  </mergeCells>
  <hyperlinks>
    <hyperlink ref="D7" location="'Extraction - Overview'!B34:I39" display="Extraction - Overview'!B34"/>
  </hyperlink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048576"/>
  <sheetViews>
    <sheetView showFormulas="false" showGridLines="true" showRowColHeaders="true" showZeros="true" rightToLeft="false" tabSelected="false" showOutlineSymbols="true" defaultGridColor="true" view="normal" topLeftCell="A1" colorId="64" zoomScale="70" zoomScaleNormal="70" zoomScalePageLayoutView="100" workbookViewId="0">
      <selection pane="topLeft" activeCell="B118" activeCellId="0" sqref="B118"/>
    </sheetView>
  </sheetViews>
  <sheetFormatPr defaultColWidth="11.58984375" defaultRowHeight="15.75" zeroHeight="false" outlineLevelRow="0" outlineLevelCol="0"/>
  <cols>
    <col collapsed="false" customWidth="true" hidden="false" outlineLevel="0" max="2" min="2" style="23" width="20.43"/>
    <col collapsed="false" customWidth="true" hidden="false" outlineLevel="0" max="8" min="3" style="23" width="8.71"/>
    <col collapsed="false" customWidth="true" hidden="false" outlineLevel="0" max="10" min="9" style="23" width="9.58"/>
    <col collapsed="false" customWidth="true" hidden="false" outlineLevel="0" max="11" min="11" style="0" width="8.71"/>
    <col collapsed="false" customWidth="true" hidden="false" outlineLevel="0" max="14" min="12" style="0" width="9.58"/>
    <col collapsed="false" customWidth="true" hidden="false" outlineLevel="0" max="20" min="15" style="0" width="8.71"/>
    <col collapsed="false" customWidth="true" hidden="false" outlineLevel="0" max="26" min="21" style="0" width="9.28"/>
  </cols>
  <sheetData>
    <row r="1" customFormat="false" ht="15" hidden="false" customHeight="true" outlineLevel="0" collapsed="false">
      <c r="A1" s="84" t="s">
        <v>431</v>
      </c>
      <c r="B1" s="84"/>
      <c r="C1" s="84"/>
      <c r="D1" s="84"/>
      <c r="E1" s="84"/>
      <c r="F1" s="84"/>
      <c r="G1" s="84"/>
      <c r="H1" s="84"/>
      <c r="I1" s="84"/>
      <c r="J1" s="84"/>
      <c r="K1" s="84"/>
      <c r="L1" s="84"/>
      <c r="M1" s="84"/>
      <c r="N1" s="84"/>
      <c r="O1" s="84"/>
      <c r="P1" s="84"/>
      <c r="Q1" s="84"/>
      <c r="R1" s="84"/>
      <c r="S1" s="84"/>
      <c r="T1" s="84"/>
      <c r="U1" s="84"/>
      <c r="V1" s="84"/>
      <c r="W1" s="84"/>
      <c r="X1" s="84"/>
      <c r="Y1" s="84"/>
      <c r="Z1" s="84"/>
    </row>
    <row r="2" customFormat="false" ht="15.75" hidden="false" customHeight="true" outlineLevel="0" collapsed="false">
      <c r="A2" s="84"/>
      <c r="B2" s="84"/>
      <c r="C2" s="84"/>
      <c r="D2" s="84"/>
      <c r="E2" s="84"/>
      <c r="F2" s="84"/>
      <c r="G2" s="84"/>
      <c r="H2" s="84"/>
      <c r="I2" s="84"/>
      <c r="J2" s="84"/>
      <c r="K2" s="84"/>
      <c r="L2" s="84"/>
      <c r="M2" s="84"/>
      <c r="N2" s="84"/>
      <c r="O2" s="84"/>
      <c r="P2" s="84"/>
      <c r="Q2" s="84"/>
      <c r="R2" s="84"/>
      <c r="S2" s="84"/>
      <c r="T2" s="84"/>
      <c r="U2" s="84"/>
      <c r="V2" s="84"/>
      <c r="W2" s="84"/>
      <c r="X2" s="84"/>
      <c r="Y2" s="84"/>
      <c r="Z2" s="84"/>
    </row>
    <row r="3" customFormat="false" ht="16.5" hidden="false" customHeight="true" outlineLevel="0" collapsed="false">
      <c r="A3" s="86" t="s">
        <v>431</v>
      </c>
      <c r="B3" s="48" t="s">
        <v>432</v>
      </c>
      <c r="C3" s="48"/>
      <c r="D3" s="48"/>
      <c r="E3" s="48"/>
      <c r="F3" s="48"/>
      <c r="G3" s="48"/>
      <c r="H3" s="48"/>
      <c r="I3" s="48"/>
      <c r="J3" s="48"/>
      <c r="K3" s="48"/>
      <c r="L3" s="48"/>
      <c r="M3" s="48"/>
      <c r="N3" s="48"/>
      <c r="O3" s="48"/>
      <c r="P3" s="48"/>
      <c r="Q3" s="48"/>
      <c r="R3" s="48"/>
      <c r="S3" s="48"/>
      <c r="T3" s="48"/>
      <c r="U3" s="48"/>
      <c r="V3" s="48"/>
      <c r="W3" s="48"/>
      <c r="X3" s="48"/>
      <c r="Y3" s="48"/>
      <c r="Z3" s="48"/>
    </row>
    <row r="4" customFormat="false" ht="50.1" hidden="false" customHeight="true" outlineLevel="0" collapsed="false">
      <c r="A4" s="86"/>
      <c r="B4" s="87" t="s">
        <v>433</v>
      </c>
      <c r="C4" s="88" t="s">
        <v>434</v>
      </c>
      <c r="D4" s="88"/>
      <c r="E4" s="88"/>
      <c r="F4" s="88"/>
      <c r="G4" s="88"/>
      <c r="H4" s="88"/>
      <c r="I4" s="88"/>
      <c r="J4" s="88"/>
      <c r="K4" s="88"/>
      <c r="L4" s="88"/>
      <c r="M4" s="88"/>
      <c r="N4" s="88"/>
      <c r="O4" s="89" t="s">
        <v>435</v>
      </c>
      <c r="P4" s="89"/>
      <c r="Q4" s="89"/>
      <c r="R4" s="89"/>
      <c r="S4" s="89"/>
      <c r="T4" s="89"/>
      <c r="U4" s="89"/>
      <c r="V4" s="89"/>
      <c r="W4" s="89"/>
      <c r="X4" s="89"/>
      <c r="Y4" s="89"/>
      <c r="Z4" s="89"/>
    </row>
    <row r="5" customFormat="false" ht="15.65" hidden="false" customHeight="true" outlineLevel="0" collapsed="false">
      <c r="A5" s="86"/>
      <c r="B5" s="90"/>
      <c r="C5" s="91" t="s">
        <v>436</v>
      </c>
      <c r="D5" s="91"/>
      <c r="E5" s="91"/>
      <c r="F5" s="92" t="s">
        <v>60</v>
      </c>
      <c r="G5" s="92"/>
      <c r="H5" s="92"/>
      <c r="I5" s="93" t="s">
        <v>61</v>
      </c>
      <c r="J5" s="93"/>
      <c r="K5" s="93"/>
      <c r="L5" s="94" t="s">
        <v>437</v>
      </c>
      <c r="M5" s="94"/>
      <c r="N5" s="94"/>
      <c r="O5" s="95" t="s">
        <v>438</v>
      </c>
      <c r="P5" s="95"/>
      <c r="Q5" s="95"/>
      <c r="R5" s="96" t="s">
        <v>439</v>
      </c>
      <c r="S5" s="96"/>
      <c r="T5" s="96"/>
      <c r="U5" s="97" t="s">
        <v>440</v>
      </c>
      <c r="V5" s="97"/>
      <c r="W5" s="97"/>
      <c r="X5" s="95" t="s">
        <v>441</v>
      </c>
      <c r="Y5" s="95"/>
      <c r="Z5" s="95"/>
    </row>
    <row r="6" customFormat="false" ht="15.65" hidden="false" customHeight="false" outlineLevel="0" collapsed="false">
      <c r="A6" s="86"/>
      <c r="B6" s="90"/>
      <c r="C6" s="98" t="s">
        <v>442</v>
      </c>
      <c r="D6" s="99" t="s">
        <v>443</v>
      </c>
      <c r="E6" s="100" t="s">
        <v>444</v>
      </c>
      <c r="F6" s="99" t="s">
        <v>442</v>
      </c>
      <c r="G6" s="99" t="s">
        <v>443</v>
      </c>
      <c r="H6" s="99" t="s">
        <v>444</v>
      </c>
      <c r="I6" s="101" t="s">
        <v>442</v>
      </c>
      <c r="J6" s="102" t="s">
        <v>443</v>
      </c>
      <c r="K6" s="102" t="s">
        <v>444</v>
      </c>
      <c r="L6" s="98" t="s">
        <v>442</v>
      </c>
      <c r="M6" s="99" t="s">
        <v>443</v>
      </c>
      <c r="N6" s="99" t="s">
        <v>444</v>
      </c>
      <c r="O6" s="103" t="s">
        <v>442</v>
      </c>
      <c r="P6" s="104" t="s">
        <v>443</v>
      </c>
      <c r="Q6" s="105" t="s">
        <v>444</v>
      </c>
      <c r="R6" s="104" t="s">
        <v>442</v>
      </c>
      <c r="S6" s="104" t="s">
        <v>443</v>
      </c>
      <c r="T6" s="105" t="s">
        <v>444</v>
      </c>
      <c r="U6" s="104" t="s">
        <v>442</v>
      </c>
      <c r="V6" s="104" t="s">
        <v>443</v>
      </c>
      <c r="W6" s="104" t="s">
        <v>444</v>
      </c>
      <c r="X6" s="106" t="s">
        <v>442</v>
      </c>
      <c r="Y6" s="107" t="s">
        <v>443</v>
      </c>
      <c r="Z6" s="108" t="s">
        <v>444</v>
      </c>
    </row>
    <row r="7" customFormat="false" ht="20.1" hidden="false" customHeight="true" outlineLevel="0" collapsed="false">
      <c r="A7" s="86"/>
      <c r="B7" s="109" t="s">
        <v>445</v>
      </c>
      <c r="C7" s="110" t="n">
        <v>7696.693</v>
      </c>
      <c r="D7" s="111" t="n">
        <v>7229.661</v>
      </c>
      <c r="E7" s="112" t="n">
        <v>7728.311</v>
      </c>
      <c r="F7" s="111" t="n">
        <v>6653.908</v>
      </c>
      <c r="G7" s="111" t="n">
        <v>6722.404</v>
      </c>
      <c r="H7" s="111" t="n">
        <v>7170.128</v>
      </c>
      <c r="I7" s="113" t="n">
        <v>56638.906</v>
      </c>
      <c r="J7" s="111" t="n">
        <v>53820.711</v>
      </c>
      <c r="K7" s="114" t="n">
        <v>55714.805</v>
      </c>
      <c r="L7" s="113" t="n">
        <v>48644.703</v>
      </c>
      <c r="M7" s="111" t="n">
        <v>45046.055</v>
      </c>
      <c r="N7" s="111" t="n">
        <v>46649.211</v>
      </c>
      <c r="O7" s="115" t="n">
        <v>271.602</v>
      </c>
      <c r="P7" s="116" t="n">
        <v>278.735</v>
      </c>
      <c r="Q7" s="116" t="n">
        <v>272.587</v>
      </c>
      <c r="R7" s="115" t="n">
        <v>205.242</v>
      </c>
      <c r="S7" s="117" t="n">
        <v>228.408</v>
      </c>
      <c r="T7" s="116" t="n">
        <v>212.465</v>
      </c>
      <c r="U7" s="113" t="n">
        <v>4455.655</v>
      </c>
      <c r="V7" s="111" t="n">
        <v>4580.209</v>
      </c>
      <c r="W7" s="111" t="n">
        <v>4383.579</v>
      </c>
      <c r="X7" s="113" t="n">
        <v>1356.613</v>
      </c>
      <c r="Y7" s="111" t="n">
        <v>1332.927</v>
      </c>
      <c r="Z7" s="112" t="n">
        <v>1294.753</v>
      </c>
    </row>
    <row r="8" customFormat="false" ht="20.1" hidden="false" customHeight="true" outlineLevel="0" collapsed="false">
      <c r="A8" s="86"/>
      <c r="B8" s="109" t="s">
        <v>446</v>
      </c>
      <c r="C8" s="110" t="n">
        <v>3658.737</v>
      </c>
      <c r="D8" s="111" t="n">
        <v>3703.499</v>
      </c>
      <c r="E8" s="112" t="n">
        <v>3760.118</v>
      </c>
      <c r="F8" s="111" t="n">
        <v>3401.23</v>
      </c>
      <c r="G8" s="111" t="n">
        <v>3164.267</v>
      </c>
      <c r="H8" s="111" t="n">
        <v>3311.26</v>
      </c>
      <c r="I8" s="113" t="n">
        <v>35998.121</v>
      </c>
      <c r="J8" s="111" t="n">
        <v>34617.527</v>
      </c>
      <c r="K8" s="114" t="n">
        <v>36633.582</v>
      </c>
      <c r="L8" s="113" t="n">
        <v>31054.902</v>
      </c>
      <c r="M8" s="111" t="n">
        <v>30206.453</v>
      </c>
      <c r="N8" s="111" t="n">
        <v>30697.498</v>
      </c>
      <c r="O8" s="113" t="n">
        <v>272.119</v>
      </c>
      <c r="P8" s="111" t="n">
        <v>292.329</v>
      </c>
      <c r="Q8" s="111" t="n">
        <v>266.947</v>
      </c>
      <c r="R8" s="113" t="n">
        <v>225.786</v>
      </c>
      <c r="S8" s="114" t="n">
        <v>209.363</v>
      </c>
      <c r="T8" s="111" t="n">
        <v>218.577</v>
      </c>
      <c r="U8" s="113" t="n">
        <v>4506.308</v>
      </c>
      <c r="V8" s="111" t="n">
        <v>4513.416</v>
      </c>
      <c r="W8" s="111" t="n">
        <v>4640.092</v>
      </c>
      <c r="X8" s="113" t="n">
        <v>1343.195</v>
      </c>
      <c r="Y8" s="111" t="n">
        <v>1293.4</v>
      </c>
      <c r="Z8" s="112" t="n">
        <v>1325.957</v>
      </c>
    </row>
    <row r="9" customFormat="false" ht="20.1" hidden="false" customHeight="true" outlineLevel="0" collapsed="false">
      <c r="A9" s="86"/>
      <c r="B9" s="109" t="s">
        <v>447</v>
      </c>
      <c r="C9" s="110" t="n">
        <v>332.127</v>
      </c>
      <c r="D9" s="111" t="n">
        <v>342.665</v>
      </c>
      <c r="E9" s="112" t="n">
        <v>323.87</v>
      </c>
      <c r="F9" s="111" t="n">
        <v>284.333</v>
      </c>
      <c r="G9" s="111" t="n">
        <v>296.427</v>
      </c>
      <c r="H9" s="111" t="n">
        <v>289.617</v>
      </c>
      <c r="I9" s="113" t="n">
        <v>3169.058</v>
      </c>
      <c r="J9" s="111" t="n">
        <v>3368.903</v>
      </c>
      <c r="K9" s="114" t="n">
        <v>3308.83</v>
      </c>
      <c r="L9" s="113" t="n">
        <v>2616.673</v>
      </c>
      <c r="M9" s="111" t="n">
        <v>2779.7</v>
      </c>
      <c r="N9" s="111" t="n">
        <v>2860.699</v>
      </c>
      <c r="O9" s="113" t="n">
        <v>281.82</v>
      </c>
      <c r="P9" s="111" t="n">
        <v>300.708</v>
      </c>
      <c r="Q9" s="111" t="n">
        <v>296.387</v>
      </c>
      <c r="R9" s="113" t="n">
        <v>210.2</v>
      </c>
      <c r="S9" s="114" t="n">
        <v>217.359</v>
      </c>
      <c r="T9" s="111" t="n">
        <v>224.879</v>
      </c>
      <c r="U9" s="113" t="n">
        <v>4139.951</v>
      </c>
      <c r="V9" s="111" t="n">
        <v>4192.713</v>
      </c>
      <c r="W9" s="111" t="n">
        <v>4308.204</v>
      </c>
      <c r="X9" s="113" t="n">
        <v>1188.28</v>
      </c>
      <c r="Y9" s="111" t="n">
        <v>1251.993</v>
      </c>
      <c r="Z9" s="112" t="n">
        <v>1306.237</v>
      </c>
    </row>
    <row r="10" customFormat="false" ht="20.1" hidden="false" customHeight="true" outlineLevel="0" collapsed="false">
      <c r="A10" s="86"/>
      <c r="B10" s="109" t="s">
        <v>448</v>
      </c>
      <c r="C10" s="110" t="n">
        <v>84.646</v>
      </c>
      <c r="D10" s="111" t="n">
        <v>71.795</v>
      </c>
      <c r="E10" s="112" t="n">
        <v>72.102</v>
      </c>
      <c r="F10" s="111" t="n">
        <v>72.107</v>
      </c>
      <c r="G10" s="111" t="n">
        <v>87.059</v>
      </c>
      <c r="H10" s="111" t="n">
        <v>69.618</v>
      </c>
      <c r="I10" s="113" t="n">
        <v>561.752</v>
      </c>
      <c r="J10" s="111" t="n">
        <v>582.834</v>
      </c>
      <c r="K10" s="114" t="n">
        <v>563.367</v>
      </c>
      <c r="L10" s="113" t="n">
        <v>481.826</v>
      </c>
      <c r="M10" s="111" t="n">
        <v>473.732</v>
      </c>
      <c r="N10" s="111" t="n">
        <v>441.431</v>
      </c>
      <c r="O10" s="113" t="n">
        <v>281.364</v>
      </c>
      <c r="P10" s="111" t="n">
        <v>294.586</v>
      </c>
      <c r="Q10" s="111" t="n">
        <v>279.016</v>
      </c>
      <c r="R10" s="113" t="n">
        <v>211.04</v>
      </c>
      <c r="S10" s="114" t="n">
        <v>206.907</v>
      </c>
      <c r="T10" s="111" t="n">
        <v>216.12</v>
      </c>
      <c r="U10" s="113" t="n">
        <v>4116.91</v>
      </c>
      <c r="V10" s="111" t="n">
        <v>4257.437</v>
      </c>
      <c r="W10" s="111" t="n">
        <v>4362.08</v>
      </c>
      <c r="X10" s="113" t="n">
        <v>1228.288</v>
      </c>
      <c r="Y10" s="111" t="n">
        <v>1196.002</v>
      </c>
      <c r="Z10" s="112" t="n">
        <v>1181.378</v>
      </c>
    </row>
    <row r="11" customFormat="false" ht="20.1" hidden="false" customHeight="true" outlineLevel="0" collapsed="false">
      <c r="A11" s="86"/>
      <c r="B11" s="109" t="s">
        <v>449</v>
      </c>
      <c r="C11" s="110" t="n">
        <v>39.672</v>
      </c>
      <c r="D11" s="111" t="n">
        <v>40.735</v>
      </c>
      <c r="E11" s="112" t="n">
        <v>41.509</v>
      </c>
      <c r="F11" s="111" t="n">
        <v>50.355</v>
      </c>
      <c r="G11" s="111" t="n">
        <v>43.973</v>
      </c>
      <c r="H11" s="111" t="n">
        <v>38.092</v>
      </c>
      <c r="I11" s="113" t="n">
        <v>279.839</v>
      </c>
      <c r="J11" s="111" t="n">
        <v>286.424</v>
      </c>
      <c r="K11" s="114" t="n">
        <v>302.988</v>
      </c>
      <c r="L11" s="113" t="n">
        <v>231.212</v>
      </c>
      <c r="M11" s="111" t="n">
        <v>218.663</v>
      </c>
      <c r="N11" s="111" t="n">
        <v>220.042</v>
      </c>
      <c r="O11" s="113" t="n">
        <v>288.072</v>
      </c>
      <c r="P11" s="111" t="n">
        <v>277.757</v>
      </c>
      <c r="Q11" s="111" t="n">
        <v>288.739</v>
      </c>
      <c r="R11" s="113" t="n">
        <v>217.723</v>
      </c>
      <c r="S11" s="114" t="n">
        <v>231.464</v>
      </c>
      <c r="T11" s="111" t="n">
        <v>228.101</v>
      </c>
      <c r="U11" s="113" t="n">
        <v>4276.49</v>
      </c>
      <c r="V11" s="111" t="n">
        <v>4338.845</v>
      </c>
      <c r="W11" s="111" t="n">
        <v>4315.923</v>
      </c>
      <c r="X11" s="113" t="n">
        <v>1220.216</v>
      </c>
      <c r="Y11" s="111" t="n">
        <v>1166.14</v>
      </c>
      <c r="Z11" s="112" t="n">
        <v>1179.97</v>
      </c>
    </row>
    <row r="12" customFormat="false" ht="20.1" hidden="false" customHeight="true" outlineLevel="0" collapsed="false">
      <c r="A12" s="86"/>
      <c r="B12" s="109" t="s">
        <v>450</v>
      </c>
      <c r="C12" s="110" t="n">
        <v>31.969</v>
      </c>
      <c r="D12" s="111" t="n">
        <v>30.362</v>
      </c>
      <c r="E12" s="112" t="n">
        <v>30.548</v>
      </c>
      <c r="F12" s="111" t="n">
        <v>48.959</v>
      </c>
      <c r="G12" s="111" t="n">
        <v>29.316</v>
      </c>
      <c r="H12" s="111" t="n">
        <v>66.858</v>
      </c>
      <c r="I12" s="113" t="n">
        <v>204.673</v>
      </c>
      <c r="J12" s="111" t="n">
        <v>218.906</v>
      </c>
      <c r="K12" s="118" t="n">
        <v>225.283</v>
      </c>
      <c r="L12" s="113" t="n">
        <v>167.537</v>
      </c>
      <c r="M12" s="111" t="n">
        <v>173.972</v>
      </c>
      <c r="N12" s="111" t="n">
        <v>185.27</v>
      </c>
      <c r="O12" s="113" t="n">
        <v>282.7</v>
      </c>
      <c r="P12" s="111" t="n">
        <v>295.601</v>
      </c>
      <c r="Q12" s="111" t="n">
        <v>283.229</v>
      </c>
      <c r="R12" s="113" t="n">
        <v>211.782</v>
      </c>
      <c r="S12" s="114" t="n">
        <v>211.024</v>
      </c>
      <c r="T12" s="111" t="n">
        <v>213.139</v>
      </c>
      <c r="U12" s="113" t="n">
        <v>4060.935</v>
      </c>
      <c r="V12" s="111" t="n">
        <v>4052.751</v>
      </c>
      <c r="W12" s="111" t="n">
        <v>4370.22</v>
      </c>
      <c r="X12" s="113" t="n">
        <v>1162.236</v>
      </c>
      <c r="Y12" s="111" t="n">
        <v>1182.38</v>
      </c>
      <c r="Z12" s="112" t="n">
        <v>1231.651</v>
      </c>
    </row>
    <row r="13" customFormat="false" ht="15" hidden="false" customHeight="false" outlineLevel="0" collapsed="false">
      <c r="A13" s="86"/>
      <c r="B13" s="119"/>
      <c r="C13" s="120"/>
      <c r="D13" s="120"/>
      <c r="E13" s="120"/>
      <c r="F13" s="120"/>
      <c r="G13" s="120"/>
      <c r="H13" s="120"/>
      <c r="I13" s="120"/>
      <c r="J13" s="120"/>
      <c r="K13" s="47"/>
      <c r="S13" s="120"/>
      <c r="T13" s="120"/>
      <c r="U13" s="120"/>
      <c r="V13" s="120"/>
    </row>
    <row r="14" customFormat="false" ht="15" hidden="false" customHeight="false" outlineLevel="0" collapsed="false">
      <c r="A14" s="86"/>
      <c r="B14" s="48" t="s">
        <v>451</v>
      </c>
      <c r="C14" s="48"/>
      <c r="D14" s="48"/>
      <c r="E14" s="48"/>
      <c r="F14" s="48"/>
      <c r="G14" s="48"/>
      <c r="H14" s="48"/>
      <c r="I14" s="48"/>
      <c r="J14" s="48"/>
      <c r="K14" s="48"/>
      <c r="L14" s="48"/>
      <c r="M14" s="48"/>
      <c r="N14" s="48"/>
      <c r="O14" s="48"/>
      <c r="P14" s="48"/>
      <c r="Q14" s="48"/>
      <c r="R14" s="48"/>
      <c r="S14" s="48"/>
      <c r="T14" s="48"/>
      <c r="U14" s="48"/>
      <c r="V14" s="48"/>
      <c r="W14" s="48"/>
      <c r="X14" s="48"/>
      <c r="Y14" s="48"/>
      <c r="Z14" s="48"/>
    </row>
    <row r="15" customFormat="false" ht="50.1" hidden="false" customHeight="true" outlineLevel="0" collapsed="false">
      <c r="A15" s="86"/>
      <c r="B15" s="87" t="s">
        <v>452</v>
      </c>
      <c r="C15" s="88" t="s">
        <v>434</v>
      </c>
      <c r="D15" s="88"/>
      <c r="E15" s="88"/>
      <c r="F15" s="88"/>
      <c r="G15" s="88"/>
      <c r="H15" s="88"/>
      <c r="I15" s="88"/>
      <c r="J15" s="88"/>
      <c r="K15" s="88"/>
      <c r="L15" s="88"/>
      <c r="M15" s="88"/>
      <c r="N15" s="88"/>
      <c r="O15" s="89" t="s">
        <v>435</v>
      </c>
      <c r="P15" s="89"/>
      <c r="Q15" s="89"/>
      <c r="R15" s="89"/>
      <c r="S15" s="89"/>
      <c r="T15" s="89"/>
      <c r="U15" s="89"/>
      <c r="V15" s="89"/>
      <c r="W15" s="89"/>
      <c r="X15" s="89"/>
      <c r="Y15" s="89"/>
      <c r="Z15" s="89"/>
    </row>
    <row r="16" customFormat="false" ht="16.5" hidden="false" customHeight="true" outlineLevel="0" collapsed="false">
      <c r="A16" s="86"/>
      <c r="B16" s="75"/>
      <c r="C16" s="91" t="s">
        <v>436</v>
      </c>
      <c r="D16" s="91"/>
      <c r="E16" s="91"/>
      <c r="F16" s="92" t="s">
        <v>60</v>
      </c>
      <c r="G16" s="92"/>
      <c r="H16" s="92"/>
      <c r="I16" s="93" t="s">
        <v>61</v>
      </c>
      <c r="J16" s="93"/>
      <c r="K16" s="93"/>
      <c r="L16" s="94" t="s">
        <v>437</v>
      </c>
      <c r="M16" s="94"/>
      <c r="N16" s="94"/>
      <c r="O16" s="95" t="s">
        <v>438</v>
      </c>
      <c r="P16" s="95"/>
      <c r="Q16" s="95"/>
      <c r="R16" s="96" t="s">
        <v>439</v>
      </c>
      <c r="S16" s="96"/>
      <c r="T16" s="96"/>
      <c r="U16" s="97" t="s">
        <v>440</v>
      </c>
      <c r="V16" s="97"/>
      <c r="W16" s="97"/>
      <c r="X16" s="95" t="s">
        <v>441</v>
      </c>
      <c r="Y16" s="95"/>
      <c r="Z16" s="95"/>
    </row>
    <row r="17" customFormat="false" ht="16.5" hidden="false" customHeight="true" outlineLevel="0" collapsed="false">
      <c r="A17" s="86"/>
      <c r="B17" s="75"/>
      <c r="C17" s="98" t="s">
        <v>442</v>
      </c>
      <c r="D17" s="99" t="s">
        <v>443</v>
      </c>
      <c r="E17" s="100" t="s">
        <v>444</v>
      </c>
      <c r="F17" s="99" t="s">
        <v>442</v>
      </c>
      <c r="G17" s="99" t="s">
        <v>443</v>
      </c>
      <c r="H17" s="99" t="s">
        <v>444</v>
      </c>
      <c r="I17" s="101" t="s">
        <v>442</v>
      </c>
      <c r="J17" s="102" t="s">
        <v>443</v>
      </c>
      <c r="K17" s="102" t="s">
        <v>444</v>
      </c>
      <c r="L17" s="98" t="s">
        <v>442</v>
      </c>
      <c r="M17" s="99" t="s">
        <v>443</v>
      </c>
      <c r="N17" s="99" t="s">
        <v>444</v>
      </c>
      <c r="O17" s="103" t="s">
        <v>442</v>
      </c>
      <c r="P17" s="104" t="s">
        <v>443</v>
      </c>
      <c r="Q17" s="105" t="s">
        <v>444</v>
      </c>
      <c r="R17" s="104" t="s">
        <v>442</v>
      </c>
      <c r="S17" s="104" t="s">
        <v>443</v>
      </c>
      <c r="T17" s="105" t="s">
        <v>444</v>
      </c>
      <c r="U17" s="104" t="s">
        <v>442</v>
      </c>
      <c r="V17" s="104" t="s">
        <v>443</v>
      </c>
      <c r="W17" s="104" t="s">
        <v>444</v>
      </c>
      <c r="X17" s="106" t="s">
        <v>442</v>
      </c>
      <c r="Y17" s="107" t="s">
        <v>443</v>
      </c>
      <c r="Z17" s="108" t="s">
        <v>444</v>
      </c>
    </row>
    <row r="18" customFormat="false" ht="15.65" hidden="false" customHeight="false" outlineLevel="0" collapsed="false">
      <c r="A18" s="86"/>
      <c r="B18" s="31" t="s">
        <v>445</v>
      </c>
      <c r="C18" s="110" t="n">
        <v>6923.445</v>
      </c>
      <c r="D18" s="111" t="n">
        <v>6303.148</v>
      </c>
      <c r="E18" s="112" t="n">
        <v>7151.708</v>
      </c>
      <c r="F18" s="111" t="n">
        <v>6106.125</v>
      </c>
      <c r="G18" s="111" t="n">
        <v>5529.101</v>
      </c>
      <c r="H18" s="111" t="n">
        <v>6256.721</v>
      </c>
      <c r="I18" s="113" t="n">
        <v>51340.395</v>
      </c>
      <c r="J18" s="111" t="n">
        <v>50280.891</v>
      </c>
      <c r="K18" s="114" t="n">
        <v>53865.027</v>
      </c>
      <c r="L18" s="113" t="n">
        <v>44843.398</v>
      </c>
      <c r="M18" s="111" t="n">
        <v>41607.699</v>
      </c>
      <c r="N18" s="111" t="n">
        <v>44647.875</v>
      </c>
      <c r="O18" s="115" t="n">
        <v>238.906</v>
      </c>
      <c r="P18" s="116" t="n">
        <v>238.958</v>
      </c>
      <c r="Q18" s="116" t="n">
        <v>251.792</v>
      </c>
      <c r="R18" s="115" t="n">
        <v>185.308</v>
      </c>
      <c r="S18" s="117" t="n">
        <v>183.207</v>
      </c>
      <c r="T18" s="116" t="n">
        <v>184.375</v>
      </c>
      <c r="U18" s="113" t="n">
        <v>3749.786</v>
      </c>
      <c r="V18" s="111" t="n">
        <v>3845.404</v>
      </c>
      <c r="W18" s="111" t="n">
        <v>3946.098</v>
      </c>
      <c r="X18" s="113" t="n">
        <v>1092.5</v>
      </c>
      <c r="Y18" s="111" t="n">
        <v>1068.549</v>
      </c>
      <c r="Z18" s="112" t="n">
        <v>1115.607</v>
      </c>
    </row>
    <row r="19" customFormat="false" ht="15.65" hidden="false" customHeight="false" outlineLevel="0" collapsed="false">
      <c r="A19" s="86"/>
      <c r="B19" s="31" t="s">
        <v>446</v>
      </c>
      <c r="C19" s="110" t="n">
        <v>3300.584</v>
      </c>
      <c r="D19" s="111" t="n">
        <v>3199.104</v>
      </c>
      <c r="E19" s="112" t="n">
        <v>3293.431</v>
      </c>
      <c r="F19" s="111" t="n">
        <v>2879.376</v>
      </c>
      <c r="G19" s="111" t="n">
        <v>2876.035</v>
      </c>
      <c r="H19" s="111" t="n">
        <v>2851.551</v>
      </c>
      <c r="I19" s="113" t="n">
        <v>33660.035</v>
      </c>
      <c r="J19" s="111" t="n">
        <v>33157.789</v>
      </c>
      <c r="K19" s="114" t="n">
        <v>33178.879</v>
      </c>
      <c r="L19" s="113" t="n">
        <v>28135.621</v>
      </c>
      <c r="M19" s="111" t="n">
        <v>27838.137</v>
      </c>
      <c r="N19" s="111" t="n">
        <v>28889.656</v>
      </c>
      <c r="O19" s="113" t="n">
        <v>244.322</v>
      </c>
      <c r="P19" s="111" t="n">
        <v>241.864</v>
      </c>
      <c r="Q19" s="111" t="n">
        <v>238.192</v>
      </c>
      <c r="R19" s="113" t="n">
        <v>188.323</v>
      </c>
      <c r="S19" s="114" t="n">
        <v>179.243</v>
      </c>
      <c r="T19" s="111" t="n">
        <v>177.766</v>
      </c>
      <c r="U19" s="113" t="n">
        <v>3963.948</v>
      </c>
      <c r="V19" s="111" t="n">
        <v>3863.553</v>
      </c>
      <c r="W19" s="111" t="n">
        <v>4046.194</v>
      </c>
      <c r="X19" s="113" t="n">
        <v>1161.304</v>
      </c>
      <c r="Y19" s="111" t="n">
        <v>1140.252</v>
      </c>
      <c r="Z19" s="112" t="n">
        <v>1158.055</v>
      </c>
    </row>
    <row r="20" customFormat="false" ht="15.65" hidden="false" customHeight="false" outlineLevel="0" collapsed="false">
      <c r="A20" s="86"/>
      <c r="B20" s="31" t="s">
        <v>447</v>
      </c>
      <c r="C20" s="110" t="n">
        <v>281.24</v>
      </c>
      <c r="D20" s="111" t="n">
        <v>297.263</v>
      </c>
      <c r="E20" s="112" t="n">
        <v>281.319</v>
      </c>
      <c r="F20" s="111" t="n">
        <v>235.011</v>
      </c>
      <c r="G20" s="111" t="n">
        <v>246.072</v>
      </c>
      <c r="H20" s="111" t="n">
        <v>225.194</v>
      </c>
      <c r="I20" s="113" t="n">
        <v>2876.929</v>
      </c>
      <c r="J20" s="111" t="n">
        <v>3089.173</v>
      </c>
      <c r="K20" s="114" t="n">
        <v>3061.605</v>
      </c>
      <c r="L20" s="113" t="n">
        <v>2489.597</v>
      </c>
      <c r="M20" s="111" t="n">
        <v>2560.658</v>
      </c>
      <c r="N20" s="111" t="n">
        <v>2423.651</v>
      </c>
      <c r="O20" s="113" t="n">
        <v>253.019</v>
      </c>
      <c r="P20" s="111" t="n">
        <v>255.786</v>
      </c>
      <c r="Q20" s="111" t="n">
        <v>244.208</v>
      </c>
      <c r="R20" s="113" t="n">
        <v>193.68</v>
      </c>
      <c r="S20" s="114" t="n">
        <v>179.772</v>
      </c>
      <c r="T20" s="111" t="n">
        <v>175.95</v>
      </c>
      <c r="U20" s="113" t="n">
        <v>3706.976</v>
      </c>
      <c r="V20" s="111" t="n">
        <v>3903.804</v>
      </c>
      <c r="W20" s="111" t="n">
        <v>4082.856</v>
      </c>
      <c r="X20" s="113" t="n">
        <v>1114.462</v>
      </c>
      <c r="Y20" s="111" t="n">
        <v>1111.717</v>
      </c>
      <c r="Z20" s="112" t="n">
        <v>1081.793</v>
      </c>
    </row>
    <row r="21" customFormat="false" ht="15.65" hidden="false" customHeight="false" outlineLevel="0" collapsed="false">
      <c r="A21" s="86"/>
      <c r="B21" s="31" t="s">
        <v>448</v>
      </c>
      <c r="C21" s="110" t="n">
        <v>69.002</v>
      </c>
      <c r="D21" s="111" t="n">
        <v>57.668</v>
      </c>
      <c r="E21" s="112" t="n">
        <v>67.055</v>
      </c>
      <c r="F21" s="111" t="n">
        <v>63.597</v>
      </c>
      <c r="G21" s="111" t="n">
        <v>52.328</v>
      </c>
      <c r="H21" s="111" t="n">
        <v>58.817</v>
      </c>
      <c r="I21" s="113" t="n">
        <v>555.399</v>
      </c>
      <c r="J21" s="111" t="n">
        <v>506.064</v>
      </c>
      <c r="K21" s="114" t="n">
        <v>496.174</v>
      </c>
      <c r="L21" s="113" t="n">
        <v>429.252</v>
      </c>
      <c r="M21" s="111" t="n">
        <v>420.908</v>
      </c>
      <c r="N21" s="111" t="n">
        <v>387.797</v>
      </c>
      <c r="O21" s="113" t="n">
        <v>249.565</v>
      </c>
      <c r="P21" s="111" t="n">
        <v>232.809</v>
      </c>
      <c r="Q21" s="111" t="n">
        <v>256.158</v>
      </c>
      <c r="R21" s="113" t="n">
        <v>191.555</v>
      </c>
      <c r="S21" s="114" t="n">
        <v>196.526</v>
      </c>
      <c r="T21" s="111" t="n">
        <v>201.172</v>
      </c>
      <c r="U21" s="113" t="n">
        <v>3934.931</v>
      </c>
      <c r="V21" s="111" t="n">
        <v>3657.857</v>
      </c>
      <c r="W21" s="111" t="n">
        <v>3898.555</v>
      </c>
      <c r="X21" s="113" t="n">
        <v>1105.409</v>
      </c>
      <c r="Y21" s="111" t="n">
        <v>1093.795</v>
      </c>
      <c r="Z21" s="112" t="n">
        <v>1035.222</v>
      </c>
    </row>
    <row r="22" customFormat="false" ht="15.65" hidden="false" customHeight="false" outlineLevel="0" collapsed="false">
      <c r="A22" s="86"/>
      <c r="B22" s="31" t="s">
        <v>449</v>
      </c>
      <c r="C22" s="110" t="n">
        <v>35.134</v>
      </c>
      <c r="D22" s="111" t="n">
        <v>34.914</v>
      </c>
      <c r="E22" s="112" t="n">
        <v>39.233</v>
      </c>
      <c r="F22" s="111" t="n">
        <v>30.405</v>
      </c>
      <c r="G22" s="111" t="n">
        <v>34.12</v>
      </c>
      <c r="H22" s="111" t="n">
        <v>32.85</v>
      </c>
      <c r="I22" s="113" t="n">
        <v>248.525</v>
      </c>
      <c r="J22" s="111" t="n">
        <v>235.977</v>
      </c>
      <c r="K22" s="114" t="n">
        <v>260.736</v>
      </c>
      <c r="L22" s="113" t="n">
        <v>200.273</v>
      </c>
      <c r="M22" s="111" t="n">
        <v>192.783</v>
      </c>
      <c r="N22" s="111" t="n">
        <v>194.42</v>
      </c>
      <c r="O22" s="113" t="n">
        <v>246.833</v>
      </c>
      <c r="P22" s="111" t="n">
        <v>243.954</v>
      </c>
      <c r="Q22" s="111" t="n">
        <v>259.829</v>
      </c>
      <c r="R22" s="113" t="n">
        <v>184.971</v>
      </c>
      <c r="S22" s="114" t="n">
        <v>189.382</v>
      </c>
      <c r="T22" s="111" t="n">
        <v>193.374</v>
      </c>
      <c r="U22" s="113" t="n">
        <v>3895.781</v>
      </c>
      <c r="V22" s="111" t="n">
        <v>3834.739</v>
      </c>
      <c r="W22" s="111" t="n">
        <v>3710.292</v>
      </c>
      <c r="X22" s="113" t="n">
        <v>993.924</v>
      </c>
      <c r="Y22" s="111" t="n">
        <v>981.394</v>
      </c>
      <c r="Z22" s="112" t="n">
        <v>1058.942</v>
      </c>
    </row>
    <row r="23" customFormat="false" ht="15.65" hidden="false" customHeight="false" outlineLevel="0" collapsed="false">
      <c r="A23" s="86"/>
      <c r="B23" s="31" t="s">
        <v>450</v>
      </c>
      <c r="C23" s="110" t="n">
        <v>29.874</v>
      </c>
      <c r="D23" s="111" t="n">
        <v>28.462</v>
      </c>
      <c r="E23" s="112" t="n">
        <v>30.798</v>
      </c>
      <c r="F23" s="111" t="n">
        <v>30.651</v>
      </c>
      <c r="G23" s="111" t="n">
        <v>17.326</v>
      </c>
      <c r="H23" s="111" t="n">
        <v>18.576</v>
      </c>
      <c r="I23" s="113" t="n">
        <v>200.671</v>
      </c>
      <c r="J23" s="111" t="n">
        <v>190.549</v>
      </c>
      <c r="K23" s="118" t="n">
        <v>185.494</v>
      </c>
      <c r="L23" s="113" t="n">
        <v>160.219</v>
      </c>
      <c r="M23" s="111" t="n">
        <v>156.262</v>
      </c>
      <c r="N23" s="111" t="n">
        <v>158.809</v>
      </c>
      <c r="O23" s="113" t="n">
        <v>253.111</v>
      </c>
      <c r="P23" s="111" t="n">
        <v>252.523</v>
      </c>
      <c r="Q23" s="111" t="n">
        <v>247.604</v>
      </c>
      <c r="R23" s="113" t="n">
        <v>187.605</v>
      </c>
      <c r="S23" s="114" t="n">
        <v>188.047</v>
      </c>
      <c r="T23" s="111" t="n">
        <v>194.785</v>
      </c>
      <c r="U23" s="113" t="n">
        <v>3765.544</v>
      </c>
      <c r="V23" s="111" t="n">
        <v>3726.479</v>
      </c>
      <c r="W23" s="111" t="n">
        <v>3724.055</v>
      </c>
      <c r="X23" s="113" t="n">
        <v>1126.011</v>
      </c>
      <c r="Y23" s="111" t="n">
        <v>1042.269</v>
      </c>
      <c r="Z23" s="112" t="n">
        <v>1117.556</v>
      </c>
    </row>
    <row r="24" customFormat="false" ht="15" hidden="false" customHeight="false" outlineLevel="0" collapsed="false">
      <c r="A24" s="86"/>
      <c r="B24" s="119"/>
      <c r="C24" s="120"/>
      <c r="D24" s="120"/>
      <c r="E24" s="120"/>
      <c r="F24" s="120"/>
      <c r="G24" s="120"/>
      <c r="H24" s="120"/>
      <c r="I24" s="120"/>
      <c r="J24" s="120"/>
      <c r="K24" s="47"/>
    </row>
    <row r="25" customFormat="false" ht="15" hidden="false" customHeight="false" outlineLevel="0" collapsed="false">
      <c r="A25" s="86"/>
      <c r="B25" s="48" t="s">
        <v>453</v>
      </c>
      <c r="C25" s="48"/>
      <c r="D25" s="48"/>
      <c r="E25" s="48"/>
      <c r="F25" s="48"/>
      <c r="G25" s="48"/>
      <c r="H25" s="48"/>
      <c r="I25" s="48"/>
      <c r="J25" s="48"/>
      <c r="K25" s="48"/>
      <c r="L25" s="48"/>
      <c r="M25" s="48"/>
      <c r="N25" s="48"/>
      <c r="O25" s="48"/>
      <c r="P25" s="48"/>
      <c r="Q25" s="48"/>
      <c r="R25" s="48"/>
      <c r="S25" s="48"/>
      <c r="T25" s="48"/>
      <c r="U25" s="48"/>
      <c r="V25" s="48"/>
      <c r="W25" s="48"/>
      <c r="X25" s="48"/>
      <c r="Y25" s="48"/>
      <c r="Z25" s="48"/>
    </row>
    <row r="26" customFormat="false" ht="50.1" hidden="false" customHeight="true" outlineLevel="0" collapsed="false">
      <c r="A26" s="86"/>
      <c r="B26" s="121" t="s">
        <v>454</v>
      </c>
      <c r="C26" s="88" t="s">
        <v>434</v>
      </c>
      <c r="D26" s="88"/>
      <c r="E26" s="88"/>
      <c r="F26" s="88"/>
      <c r="G26" s="88"/>
      <c r="H26" s="88"/>
      <c r="I26" s="88"/>
      <c r="J26" s="88"/>
      <c r="K26" s="88"/>
      <c r="L26" s="88"/>
      <c r="M26" s="88"/>
      <c r="N26" s="88"/>
      <c r="O26" s="89" t="s">
        <v>435</v>
      </c>
      <c r="P26" s="89"/>
      <c r="Q26" s="89"/>
      <c r="R26" s="89"/>
      <c r="S26" s="89"/>
      <c r="T26" s="89"/>
      <c r="U26" s="89"/>
      <c r="V26" s="89"/>
      <c r="W26" s="89"/>
      <c r="X26" s="89"/>
      <c r="Y26" s="89"/>
      <c r="Z26" s="89"/>
    </row>
    <row r="27" customFormat="false" ht="16.5" hidden="false" customHeight="true" outlineLevel="0" collapsed="false">
      <c r="A27" s="86"/>
      <c r="B27" s="75"/>
      <c r="C27" s="91" t="s">
        <v>436</v>
      </c>
      <c r="D27" s="91"/>
      <c r="E27" s="91"/>
      <c r="F27" s="92" t="s">
        <v>60</v>
      </c>
      <c r="G27" s="92"/>
      <c r="H27" s="92"/>
      <c r="I27" s="93" t="s">
        <v>61</v>
      </c>
      <c r="J27" s="93"/>
      <c r="K27" s="93"/>
      <c r="L27" s="94" t="s">
        <v>437</v>
      </c>
      <c r="M27" s="94"/>
      <c r="N27" s="94"/>
      <c r="O27" s="95" t="s">
        <v>438</v>
      </c>
      <c r="P27" s="95"/>
      <c r="Q27" s="95"/>
      <c r="R27" s="96" t="s">
        <v>439</v>
      </c>
      <c r="S27" s="96"/>
      <c r="T27" s="96"/>
      <c r="U27" s="97" t="s">
        <v>440</v>
      </c>
      <c r="V27" s="97"/>
      <c r="W27" s="97"/>
      <c r="X27" s="95" t="s">
        <v>441</v>
      </c>
      <c r="Y27" s="95"/>
      <c r="Z27" s="95"/>
    </row>
    <row r="28" customFormat="false" ht="16.5" hidden="false" customHeight="true" outlineLevel="0" collapsed="false">
      <c r="A28" s="86"/>
      <c r="B28" s="75"/>
      <c r="C28" s="98" t="s">
        <v>442</v>
      </c>
      <c r="D28" s="99" t="s">
        <v>443</v>
      </c>
      <c r="E28" s="100" t="s">
        <v>444</v>
      </c>
      <c r="F28" s="99" t="s">
        <v>442</v>
      </c>
      <c r="G28" s="99" t="s">
        <v>443</v>
      </c>
      <c r="H28" s="99" t="s">
        <v>444</v>
      </c>
      <c r="I28" s="101" t="s">
        <v>442</v>
      </c>
      <c r="J28" s="102" t="s">
        <v>443</v>
      </c>
      <c r="K28" s="102" t="s">
        <v>444</v>
      </c>
      <c r="L28" s="98" t="s">
        <v>442</v>
      </c>
      <c r="M28" s="99" t="s">
        <v>443</v>
      </c>
      <c r="N28" s="99" t="s">
        <v>444</v>
      </c>
      <c r="O28" s="103" t="s">
        <v>442</v>
      </c>
      <c r="P28" s="104" t="s">
        <v>443</v>
      </c>
      <c r="Q28" s="105" t="s">
        <v>444</v>
      </c>
      <c r="R28" s="104" t="s">
        <v>442</v>
      </c>
      <c r="S28" s="104" t="s">
        <v>443</v>
      </c>
      <c r="T28" s="105" t="s">
        <v>444</v>
      </c>
      <c r="U28" s="104" t="s">
        <v>442</v>
      </c>
      <c r="V28" s="104" t="s">
        <v>443</v>
      </c>
      <c r="W28" s="104" t="s">
        <v>444</v>
      </c>
      <c r="X28" s="106" t="s">
        <v>442</v>
      </c>
      <c r="Y28" s="107" t="s">
        <v>443</v>
      </c>
      <c r="Z28" s="108" t="s">
        <v>444</v>
      </c>
    </row>
    <row r="29" customFormat="false" ht="15.65" hidden="false" customHeight="false" outlineLevel="0" collapsed="false">
      <c r="A29" s="86"/>
      <c r="B29" s="31" t="s">
        <v>455</v>
      </c>
      <c r="C29" s="110" t="n">
        <v>425.865</v>
      </c>
      <c r="D29" s="111" t="n">
        <v>413.917</v>
      </c>
      <c r="E29" s="112" t="n">
        <v>432.089</v>
      </c>
      <c r="F29" s="111" t="n">
        <v>126.745</v>
      </c>
      <c r="G29" s="111" t="n">
        <v>168.852</v>
      </c>
      <c r="H29" s="111" t="n">
        <v>149.486</v>
      </c>
      <c r="I29" s="113" t="n">
        <v>3994.469</v>
      </c>
      <c r="J29" s="111" t="n">
        <v>3809.799</v>
      </c>
      <c r="K29" s="114" t="n">
        <v>3911.693</v>
      </c>
      <c r="L29" s="113" t="n">
        <v>1467.731</v>
      </c>
      <c r="M29" s="111" t="n">
        <v>1593.338</v>
      </c>
      <c r="N29" s="111" t="n">
        <v>1641.727</v>
      </c>
      <c r="O29" s="115" t="n">
        <v>280.878</v>
      </c>
      <c r="P29" s="116" t="n">
        <v>270.599</v>
      </c>
      <c r="Q29" s="116" t="n">
        <v>275.386</v>
      </c>
      <c r="R29" s="115" t="n">
        <v>207.072</v>
      </c>
      <c r="S29" s="117" t="n">
        <v>204.714</v>
      </c>
      <c r="T29" s="116" t="n">
        <v>232.268</v>
      </c>
      <c r="U29" s="113" t="n">
        <v>4323.383</v>
      </c>
      <c r="V29" s="111" t="n">
        <v>4130.351</v>
      </c>
      <c r="W29" s="111" t="n">
        <v>4196.759</v>
      </c>
      <c r="X29" s="113" t="n">
        <v>1109.27</v>
      </c>
      <c r="Y29" s="111" t="n">
        <v>1253.631</v>
      </c>
      <c r="Z29" s="112" t="n">
        <v>1202.129</v>
      </c>
    </row>
    <row r="30" customFormat="false" ht="15.65" hidden="false" customHeight="false" outlineLevel="0" collapsed="false">
      <c r="A30" s="86"/>
      <c r="B30" s="31" t="s">
        <v>456</v>
      </c>
      <c r="C30" s="110" t="n">
        <v>419.008</v>
      </c>
      <c r="D30" s="111" t="n">
        <v>399.05</v>
      </c>
      <c r="E30" s="112" t="n">
        <v>399.514</v>
      </c>
      <c r="F30" s="111" t="n">
        <v>151.001</v>
      </c>
      <c r="G30" s="111" t="n">
        <v>118.405</v>
      </c>
      <c r="H30" s="111" t="n">
        <v>146.462</v>
      </c>
      <c r="I30" s="113" t="n">
        <v>3824.728</v>
      </c>
      <c r="J30" s="111" t="n">
        <v>3678.636</v>
      </c>
      <c r="K30" s="114" t="n">
        <v>3600.472</v>
      </c>
      <c r="L30" s="113" t="n">
        <v>1536.018</v>
      </c>
      <c r="M30" s="111" t="n">
        <v>1516.267</v>
      </c>
      <c r="N30" s="111" t="n">
        <v>1459.03</v>
      </c>
      <c r="O30" s="113" t="n">
        <v>269.831</v>
      </c>
      <c r="P30" s="111" t="n">
        <v>279.354</v>
      </c>
      <c r="Q30" s="111" t="n">
        <v>257.013</v>
      </c>
      <c r="R30" s="113" t="n">
        <v>206.112</v>
      </c>
      <c r="S30" s="114" t="n">
        <v>188.543</v>
      </c>
      <c r="T30" s="111" t="n">
        <v>204.7</v>
      </c>
      <c r="U30" s="113" t="n">
        <v>4187.066</v>
      </c>
      <c r="V30" s="111" t="n">
        <v>4101.491</v>
      </c>
      <c r="W30" s="111" t="n">
        <v>3935.576</v>
      </c>
      <c r="X30" s="113" t="n">
        <v>1226.898</v>
      </c>
      <c r="Y30" s="111" t="n">
        <v>1137.642</v>
      </c>
      <c r="Z30" s="112" t="n">
        <v>1071.731</v>
      </c>
    </row>
    <row r="31" customFormat="false" ht="15.65" hidden="false" customHeight="false" outlineLevel="0" collapsed="false">
      <c r="A31" s="86"/>
      <c r="B31" s="31" t="s">
        <v>457</v>
      </c>
      <c r="C31" s="110" t="n">
        <v>393.342</v>
      </c>
      <c r="D31" s="111" t="n">
        <v>370.24</v>
      </c>
      <c r="E31" s="112" t="n">
        <v>398.348</v>
      </c>
      <c r="F31" s="111" t="n">
        <v>130.722</v>
      </c>
      <c r="G31" s="111" t="n">
        <v>139.415</v>
      </c>
      <c r="H31" s="111" t="n">
        <v>133.984</v>
      </c>
      <c r="I31" s="113" t="n">
        <v>3577.244</v>
      </c>
      <c r="J31" s="111" t="n">
        <v>3911.294</v>
      </c>
      <c r="K31" s="114" t="n">
        <v>3733.439</v>
      </c>
      <c r="L31" s="113" t="n">
        <v>1493.161</v>
      </c>
      <c r="M31" s="111" t="n">
        <v>1494.124</v>
      </c>
      <c r="N31" s="111" t="n">
        <v>1497.887</v>
      </c>
      <c r="O31" s="113" t="n">
        <v>255.694</v>
      </c>
      <c r="P31" s="111" t="n">
        <v>246.132</v>
      </c>
      <c r="Q31" s="111" t="n">
        <v>262.079</v>
      </c>
      <c r="R31" s="113" t="n">
        <v>197.492</v>
      </c>
      <c r="S31" s="114" t="n">
        <v>190.11</v>
      </c>
      <c r="T31" s="111" t="n">
        <v>207.339</v>
      </c>
      <c r="U31" s="113" t="n">
        <v>3915.812</v>
      </c>
      <c r="V31" s="111" t="n">
        <v>4269.092</v>
      </c>
      <c r="W31" s="111" t="n">
        <v>4135.432</v>
      </c>
      <c r="X31" s="113" t="n">
        <v>1105.965</v>
      </c>
      <c r="Y31" s="111" t="n">
        <v>1170.234</v>
      </c>
      <c r="Z31" s="112" t="n">
        <v>1130.338</v>
      </c>
    </row>
    <row r="32" customFormat="false" ht="15.65" hidden="false" customHeight="false" outlineLevel="0" collapsed="false">
      <c r="A32" s="86"/>
      <c r="B32" s="31" t="s">
        <v>458</v>
      </c>
      <c r="C32" s="110" t="n">
        <v>417.892</v>
      </c>
      <c r="D32" s="111" t="n">
        <v>390.222</v>
      </c>
      <c r="E32" s="112" t="n">
        <v>422.928</v>
      </c>
      <c r="F32" s="111" t="n">
        <v>149.355</v>
      </c>
      <c r="G32" s="111" t="n">
        <v>125.326</v>
      </c>
      <c r="H32" s="111" t="n">
        <v>135.325</v>
      </c>
      <c r="I32" s="113" t="n">
        <v>3488.523</v>
      </c>
      <c r="J32" s="111" t="n">
        <v>3651.96</v>
      </c>
      <c r="K32" s="114" t="n">
        <v>3761.179</v>
      </c>
      <c r="L32" s="113" t="n">
        <v>1440.85</v>
      </c>
      <c r="M32" s="111" t="n">
        <v>1547.469</v>
      </c>
      <c r="N32" s="111" t="n">
        <v>1542.893</v>
      </c>
      <c r="O32" s="113" t="n">
        <v>261.324</v>
      </c>
      <c r="P32" s="111" t="n">
        <v>254.996</v>
      </c>
      <c r="Q32" s="111" t="n">
        <v>278.802</v>
      </c>
      <c r="R32" s="113" t="n">
        <v>207.234</v>
      </c>
      <c r="S32" s="114" t="n">
        <v>195.144</v>
      </c>
      <c r="T32" s="111" t="n">
        <v>201.351</v>
      </c>
      <c r="U32" s="113" t="n">
        <v>3914.868</v>
      </c>
      <c r="V32" s="111" t="n">
        <v>4075.248</v>
      </c>
      <c r="W32" s="111" t="n">
        <v>4118.317</v>
      </c>
      <c r="X32" s="113" t="n">
        <v>1077.13</v>
      </c>
      <c r="Y32" s="111" t="n">
        <v>1142.296</v>
      </c>
      <c r="Z32" s="112" t="n">
        <v>1131.18</v>
      </c>
    </row>
    <row r="33" customFormat="false" ht="15.65" hidden="false" customHeight="false" outlineLevel="0" collapsed="false">
      <c r="A33" s="86"/>
      <c r="B33" s="31" t="s">
        <v>459</v>
      </c>
      <c r="C33" s="110" t="n">
        <v>417.025</v>
      </c>
      <c r="D33" s="111" t="n">
        <v>429.822</v>
      </c>
      <c r="E33" s="112" t="n">
        <v>419.444</v>
      </c>
      <c r="F33" s="111" t="n">
        <v>132.06</v>
      </c>
      <c r="G33" s="111" t="n">
        <v>156.582</v>
      </c>
      <c r="H33" s="111" t="n">
        <v>138.251</v>
      </c>
      <c r="I33" s="113" t="n">
        <v>3799.744</v>
      </c>
      <c r="J33" s="111" t="n">
        <v>4019.598</v>
      </c>
      <c r="K33" s="114" t="n">
        <v>4089.593</v>
      </c>
      <c r="L33" s="113" t="n">
        <v>1619.615</v>
      </c>
      <c r="M33" s="111" t="n">
        <v>1636.53</v>
      </c>
      <c r="N33" s="111" t="n">
        <v>1643.228</v>
      </c>
      <c r="O33" s="113" t="n">
        <v>277.819</v>
      </c>
      <c r="P33" s="111" t="n">
        <v>278.338</v>
      </c>
      <c r="Q33" s="111" t="n">
        <v>271.546</v>
      </c>
      <c r="R33" s="113" t="n">
        <v>202.105</v>
      </c>
      <c r="S33" s="114" t="n">
        <v>219.131</v>
      </c>
      <c r="T33" s="111" t="n">
        <v>214.601</v>
      </c>
      <c r="U33" s="113" t="n">
        <v>4209.776</v>
      </c>
      <c r="V33" s="111" t="n">
        <v>4348.674</v>
      </c>
      <c r="W33" s="111" t="n">
        <v>4533.8</v>
      </c>
      <c r="X33" s="113" t="n">
        <v>1164.001</v>
      </c>
      <c r="Y33" s="111" t="n">
        <v>1226.046</v>
      </c>
      <c r="Z33" s="112" t="n">
        <v>1214.924</v>
      </c>
    </row>
    <row r="34" customFormat="false" ht="15.65" hidden="false" customHeight="false" outlineLevel="0" collapsed="false">
      <c r="A34" s="86"/>
      <c r="B34" s="31" t="s">
        <v>460</v>
      </c>
      <c r="C34" s="110" t="n">
        <v>414.155</v>
      </c>
      <c r="D34" s="111" t="n">
        <v>434.298</v>
      </c>
      <c r="E34" s="112" t="n">
        <v>423.912</v>
      </c>
      <c r="F34" s="111" t="n">
        <v>151.382</v>
      </c>
      <c r="G34" s="111" t="n">
        <v>145.233</v>
      </c>
      <c r="H34" s="111" t="n">
        <v>137.988</v>
      </c>
      <c r="I34" s="113" t="n">
        <v>3761.373</v>
      </c>
      <c r="J34" s="111" t="n">
        <v>3646.587</v>
      </c>
      <c r="K34" s="114" t="n">
        <v>4013.196</v>
      </c>
      <c r="L34" s="113" t="n">
        <v>1529.014</v>
      </c>
      <c r="M34" s="111" t="n">
        <v>1521.577</v>
      </c>
      <c r="N34" s="111" t="n">
        <v>1554.064</v>
      </c>
      <c r="O34" s="113" t="n">
        <v>264.169</v>
      </c>
      <c r="P34" s="111" t="n">
        <v>265.959</v>
      </c>
      <c r="Q34" s="111" t="n">
        <v>260.656</v>
      </c>
      <c r="R34" s="113" t="n">
        <v>198.637</v>
      </c>
      <c r="S34" s="114" t="n">
        <v>208.653</v>
      </c>
      <c r="T34" s="111" t="n">
        <v>207.669</v>
      </c>
      <c r="U34" s="113" t="n">
        <v>3992.398</v>
      </c>
      <c r="V34" s="111" t="n">
        <v>3821.121</v>
      </c>
      <c r="W34" s="111" t="n">
        <v>4227.313</v>
      </c>
      <c r="X34" s="113" t="n">
        <v>1068.129</v>
      </c>
      <c r="Y34" s="111" t="n">
        <v>1073.594</v>
      </c>
      <c r="Z34" s="112" t="n">
        <v>1130.752</v>
      </c>
    </row>
    <row r="35" customFormat="false" ht="50.1" hidden="false" customHeight="true" outlineLevel="0" collapsed="false">
      <c r="A35" s="86"/>
      <c r="B35" s="122" t="s">
        <v>461</v>
      </c>
      <c r="C35" s="88" t="s">
        <v>434</v>
      </c>
      <c r="D35" s="88"/>
      <c r="E35" s="88"/>
      <c r="F35" s="88"/>
      <c r="G35" s="88"/>
      <c r="H35" s="88"/>
      <c r="I35" s="88"/>
      <c r="J35" s="88"/>
      <c r="K35" s="88"/>
      <c r="L35" s="88"/>
      <c r="M35" s="88"/>
      <c r="N35" s="88"/>
      <c r="O35" s="89" t="s">
        <v>435</v>
      </c>
      <c r="P35" s="89"/>
      <c r="Q35" s="89"/>
      <c r="R35" s="89"/>
      <c r="S35" s="89"/>
      <c r="T35" s="89"/>
      <c r="U35" s="89"/>
      <c r="V35" s="89"/>
      <c r="W35" s="89"/>
      <c r="X35" s="89"/>
      <c r="Y35" s="89"/>
      <c r="Z35" s="89"/>
    </row>
    <row r="36" customFormat="false" ht="16.5" hidden="false" customHeight="true" outlineLevel="0" collapsed="false">
      <c r="A36" s="86"/>
      <c r="B36" s="122"/>
      <c r="C36" s="91" t="s">
        <v>436</v>
      </c>
      <c r="D36" s="91"/>
      <c r="E36" s="91"/>
      <c r="F36" s="92" t="s">
        <v>60</v>
      </c>
      <c r="G36" s="92"/>
      <c r="H36" s="92"/>
      <c r="I36" s="93" t="s">
        <v>61</v>
      </c>
      <c r="J36" s="93"/>
      <c r="K36" s="93"/>
      <c r="L36" s="94" t="s">
        <v>437</v>
      </c>
      <c r="M36" s="94"/>
      <c r="N36" s="94"/>
      <c r="O36" s="95" t="s">
        <v>438</v>
      </c>
      <c r="P36" s="95"/>
      <c r="Q36" s="95"/>
      <c r="R36" s="96" t="s">
        <v>439</v>
      </c>
      <c r="S36" s="96"/>
      <c r="T36" s="96"/>
      <c r="U36" s="97" t="s">
        <v>440</v>
      </c>
      <c r="V36" s="97"/>
      <c r="W36" s="97"/>
      <c r="X36" s="95" t="s">
        <v>441</v>
      </c>
      <c r="Y36" s="95"/>
      <c r="Z36" s="95"/>
    </row>
    <row r="37" customFormat="false" ht="16.5" hidden="false" customHeight="true" outlineLevel="0" collapsed="false">
      <c r="A37" s="86"/>
      <c r="B37" s="122"/>
      <c r="C37" s="98" t="s">
        <v>442</v>
      </c>
      <c r="D37" s="99" t="s">
        <v>443</v>
      </c>
      <c r="E37" s="100" t="s">
        <v>444</v>
      </c>
      <c r="F37" s="99" t="s">
        <v>442</v>
      </c>
      <c r="G37" s="99" t="s">
        <v>443</v>
      </c>
      <c r="H37" s="99" t="s">
        <v>444</v>
      </c>
      <c r="I37" s="101" t="s">
        <v>442</v>
      </c>
      <c r="J37" s="102" t="s">
        <v>443</v>
      </c>
      <c r="K37" s="102" t="s">
        <v>444</v>
      </c>
      <c r="L37" s="98" t="s">
        <v>442</v>
      </c>
      <c r="M37" s="99" t="s">
        <v>443</v>
      </c>
      <c r="N37" s="99" t="s">
        <v>444</v>
      </c>
      <c r="O37" s="103" t="s">
        <v>442</v>
      </c>
      <c r="P37" s="104" t="s">
        <v>443</v>
      </c>
      <c r="Q37" s="105" t="s">
        <v>444</v>
      </c>
      <c r="R37" s="104" t="s">
        <v>442</v>
      </c>
      <c r="S37" s="104" t="s">
        <v>443</v>
      </c>
      <c r="T37" s="105" t="s">
        <v>444</v>
      </c>
      <c r="U37" s="104" t="s">
        <v>442</v>
      </c>
      <c r="V37" s="104" t="s">
        <v>443</v>
      </c>
      <c r="W37" s="104" t="s">
        <v>444</v>
      </c>
      <c r="X37" s="106" t="s">
        <v>442</v>
      </c>
      <c r="Y37" s="107" t="s">
        <v>443</v>
      </c>
      <c r="Z37" s="108" t="s">
        <v>444</v>
      </c>
    </row>
    <row r="38" customFormat="false" ht="15.65" hidden="false" customHeight="false" outlineLevel="0" collapsed="false">
      <c r="A38" s="86"/>
      <c r="B38" s="31" t="s">
        <v>462</v>
      </c>
      <c r="C38" s="110" t="n">
        <v>410.944</v>
      </c>
      <c r="D38" s="111" t="n">
        <v>429.789</v>
      </c>
      <c r="E38" s="112" t="n">
        <v>409.122</v>
      </c>
      <c r="F38" s="111" t="n">
        <v>185.207</v>
      </c>
      <c r="G38" s="111" t="n">
        <v>157.835</v>
      </c>
      <c r="H38" s="111" t="n">
        <v>181.641</v>
      </c>
      <c r="I38" s="113" t="n">
        <v>5345.127</v>
      </c>
      <c r="J38" s="111" t="n">
        <v>5109.468</v>
      </c>
      <c r="K38" s="114" t="n">
        <v>5209.52</v>
      </c>
      <c r="L38" s="113" t="n">
        <v>2045.942</v>
      </c>
      <c r="M38" s="111" t="n">
        <v>2051.303</v>
      </c>
      <c r="N38" s="111" t="n">
        <v>2051.598</v>
      </c>
      <c r="O38" s="115" t="n">
        <v>229.879</v>
      </c>
      <c r="P38" s="116" t="n">
        <v>247.205</v>
      </c>
      <c r="Q38" s="116" t="n">
        <v>253.813</v>
      </c>
      <c r="R38" s="115" t="n">
        <v>180.983</v>
      </c>
      <c r="S38" s="117" t="n">
        <v>185.277</v>
      </c>
      <c r="T38" s="116" t="n">
        <v>191.452</v>
      </c>
      <c r="U38" s="113" t="n">
        <v>3907.189</v>
      </c>
      <c r="V38" s="111" t="n">
        <v>3742.964</v>
      </c>
      <c r="W38" s="111" t="n">
        <v>3854.733</v>
      </c>
      <c r="X38" s="113" t="n">
        <v>1062.495</v>
      </c>
      <c r="Y38" s="111" t="n">
        <v>1078.885</v>
      </c>
      <c r="Z38" s="112" t="n">
        <v>1082.855</v>
      </c>
    </row>
    <row r="39" customFormat="false" ht="16.5" hidden="false" customHeight="true" outlineLevel="0" collapsed="false">
      <c r="A39" s="86"/>
      <c r="B39" s="31" t="s">
        <v>463</v>
      </c>
      <c r="C39" s="110" t="n">
        <v>428.323</v>
      </c>
      <c r="D39" s="111" t="n">
        <v>431.186</v>
      </c>
      <c r="E39" s="112" t="n">
        <v>432.583</v>
      </c>
      <c r="F39" s="111" t="n">
        <v>163.869</v>
      </c>
      <c r="G39" s="111" t="n">
        <v>196.568</v>
      </c>
      <c r="H39" s="111" t="n">
        <v>178.193</v>
      </c>
      <c r="I39" s="113" t="n">
        <v>5305.124</v>
      </c>
      <c r="J39" s="111" t="n">
        <v>5421.481</v>
      </c>
      <c r="K39" s="114" t="n">
        <v>5303.418</v>
      </c>
      <c r="L39" s="113" t="n">
        <v>1990.339</v>
      </c>
      <c r="M39" s="111" t="n">
        <v>1959.513</v>
      </c>
      <c r="N39" s="111" t="n">
        <v>2146.498</v>
      </c>
      <c r="O39" s="113" t="n">
        <v>234.001</v>
      </c>
      <c r="P39" s="111" t="n">
        <v>240.905</v>
      </c>
      <c r="Q39" s="111" t="n">
        <v>254.364</v>
      </c>
      <c r="R39" s="113" t="n">
        <v>178.724</v>
      </c>
      <c r="S39" s="114" t="n">
        <v>178.654</v>
      </c>
      <c r="T39" s="111" t="n">
        <v>177.706</v>
      </c>
      <c r="U39" s="113" t="n">
        <v>3666.704</v>
      </c>
      <c r="V39" s="111" t="n">
        <v>3818.234</v>
      </c>
      <c r="W39" s="111" t="n">
        <v>3696.353</v>
      </c>
      <c r="X39" s="113" t="n">
        <v>1009.663</v>
      </c>
      <c r="Y39" s="111" t="n">
        <v>1016.068</v>
      </c>
      <c r="Z39" s="112" t="n">
        <v>1115.76</v>
      </c>
    </row>
    <row r="40" customFormat="false" ht="15.65" hidden="false" customHeight="false" outlineLevel="0" collapsed="false">
      <c r="A40" s="86"/>
      <c r="B40" s="31" t="s">
        <v>464</v>
      </c>
      <c r="C40" s="110" t="n">
        <v>411.146</v>
      </c>
      <c r="D40" s="111" t="n">
        <v>411.332</v>
      </c>
      <c r="E40" s="112" t="n">
        <v>427.007</v>
      </c>
      <c r="F40" s="111" t="n">
        <v>194.224</v>
      </c>
      <c r="G40" s="111" t="n">
        <v>174.282</v>
      </c>
      <c r="H40" s="111" t="n">
        <v>164.706</v>
      </c>
      <c r="I40" s="113" t="n">
        <v>5164.282</v>
      </c>
      <c r="J40" s="111" t="n">
        <v>5309.286</v>
      </c>
      <c r="K40" s="114" t="n">
        <v>5227.205</v>
      </c>
      <c r="L40" s="113" t="n">
        <v>2060.758</v>
      </c>
      <c r="M40" s="111" t="n">
        <v>1915.749</v>
      </c>
      <c r="N40" s="111" t="n">
        <v>2127.089</v>
      </c>
      <c r="O40" s="113" t="n">
        <v>220.946</v>
      </c>
      <c r="P40" s="111" t="n">
        <v>230.436</v>
      </c>
      <c r="Q40" s="111" t="n">
        <v>227.924</v>
      </c>
      <c r="R40" s="113" t="n">
        <v>173.702</v>
      </c>
      <c r="S40" s="114" t="n">
        <v>190.01</v>
      </c>
      <c r="T40" s="111" t="n">
        <v>182.978</v>
      </c>
      <c r="U40" s="113" t="n">
        <v>3573.363</v>
      </c>
      <c r="V40" s="111" t="n">
        <v>3710.005</v>
      </c>
      <c r="W40" s="111" t="n">
        <v>3554.824</v>
      </c>
      <c r="X40" s="113" t="n">
        <v>1043.608</v>
      </c>
      <c r="Y40" s="111" t="n">
        <v>953.197</v>
      </c>
      <c r="Z40" s="112" t="n">
        <v>1029.893</v>
      </c>
    </row>
    <row r="41" customFormat="false" ht="15.65" hidden="false" customHeight="false" outlineLevel="0" collapsed="false">
      <c r="A41" s="86"/>
      <c r="B41" s="31" t="s">
        <v>465</v>
      </c>
      <c r="C41" s="110" t="n">
        <v>427.774</v>
      </c>
      <c r="D41" s="111" t="n">
        <v>431.81</v>
      </c>
      <c r="E41" s="112" t="n">
        <v>449.784</v>
      </c>
      <c r="F41" s="111" t="n">
        <v>173.464</v>
      </c>
      <c r="G41" s="111" t="n">
        <v>157.448</v>
      </c>
      <c r="H41" s="111" t="n">
        <v>167.909</v>
      </c>
      <c r="I41" s="113" t="n">
        <v>5414.69</v>
      </c>
      <c r="J41" s="111" t="n">
        <v>5504.853</v>
      </c>
      <c r="K41" s="114" t="n">
        <v>5466.264</v>
      </c>
      <c r="L41" s="113" t="n">
        <v>1958.192</v>
      </c>
      <c r="M41" s="111" t="n">
        <v>2071.936</v>
      </c>
      <c r="N41" s="111" t="n">
        <v>2028.767</v>
      </c>
      <c r="O41" s="113" t="n">
        <v>232.296</v>
      </c>
      <c r="P41" s="111" t="n">
        <v>257.874</v>
      </c>
      <c r="Q41" s="111" t="n">
        <v>246.192</v>
      </c>
      <c r="R41" s="113" t="n">
        <v>180.201</v>
      </c>
      <c r="S41" s="114" t="n">
        <v>192.171</v>
      </c>
      <c r="T41" s="111" t="n">
        <v>175.014</v>
      </c>
      <c r="U41" s="113" t="n">
        <v>3772.965</v>
      </c>
      <c r="V41" s="111" t="n">
        <v>3803.454</v>
      </c>
      <c r="W41" s="111" t="n">
        <v>3824.392</v>
      </c>
      <c r="X41" s="113" t="n">
        <v>1015.221</v>
      </c>
      <c r="Y41" s="111" t="n">
        <v>1079.89</v>
      </c>
      <c r="Z41" s="112" t="n">
        <v>1050.309</v>
      </c>
    </row>
    <row r="42" customFormat="false" ht="15.65" hidden="false" customHeight="false" outlineLevel="0" collapsed="false">
      <c r="A42" s="86"/>
      <c r="B42" s="31" t="s">
        <v>466</v>
      </c>
      <c r="C42" s="110" t="n">
        <v>411.688</v>
      </c>
      <c r="D42" s="111" t="n">
        <v>404.923</v>
      </c>
      <c r="E42" s="112" t="n">
        <v>414.4</v>
      </c>
      <c r="F42" s="111" t="n">
        <v>150.591</v>
      </c>
      <c r="G42" s="111" t="n">
        <v>163.989</v>
      </c>
      <c r="H42" s="111" t="n">
        <v>169.791</v>
      </c>
      <c r="I42" s="113" t="n">
        <v>5214.235</v>
      </c>
      <c r="J42" s="111" t="n">
        <v>5193.214</v>
      </c>
      <c r="K42" s="114" t="n">
        <v>5327.015</v>
      </c>
      <c r="L42" s="113" t="n">
        <v>2018.99</v>
      </c>
      <c r="M42" s="111" t="n">
        <v>2116.954</v>
      </c>
      <c r="N42" s="111" t="n">
        <v>2035.619</v>
      </c>
      <c r="O42" s="113" t="n">
        <v>227.765</v>
      </c>
      <c r="P42" s="111" t="n">
        <v>236.144</v>
      </c>
      <c r="Q42" s="111" t="n">
        <v>234.316</v>
      </c>
      <c r="R42" s="113" t="n">
        <v>186.919</v>
      </c>
      <c r="S42" s="114" t="n">
        <v>185.19</v>
      </c>
      <c r="T42" s="111" t="n">
        <v>185.284</v>
      </c>
      <c r="U42" s="113" t="n">
        <v>3602.326</v>
      </c>
      <c r="V42" s="111" t="n">
        <v>3557.687</v>
      </c>
      <c r="W42" s="111" t="n">
        <v>3660.716</v>
      </c>
      <c r="X42" s="113" t="n">
        <v>1031.073</v>
      </c>
      <c r="Y42" s="111" t="n">
        <v>1050.39</v>
      </c>
      <c r="Z42" s="112" t="n">
        <v>1082.319</v>
      </c>
    </row>
    <row r="43" customFormat="false" ht="15.65" hidden="false" customHeight="false" outlineLevel="0" collapsed="false">
      <c r="A43" s="86"/>
      <c r="B43" s="31" t="s">
        <v>467</v>
      </c>
      <c r="C43" s="110" t="n">
        <v>419.962</v>
      </c>
      <c r="D43" s="111" t="n">
        <v>413.008</v>
      </c>
      <c r="E43" s="112" t="n">
        <v>406.802</v>
      </c>
      <c r="F43" s="111" t="n">
        <v>153.481</v>
      </c>
      <c r="G43" s="111" t="n">
        <v>154.049</v>
      </c>
      <c r="H43" s="111" t="n">
        <v>149.714</v>
      </c>
      <c r="I43" s="113" t="n">
        <v>5019.666</v>
      </c>
      <c r="J43" s="111" t="n">
        <v>4884.357</v>
      </c>
      <c r="K43" s="114" t="n">
        <v>5444.406</v>
      </c>
      <c r="L43" s="113" t="n">
        <v>2025.376</v>
      </c>
      <c r="M43" s="111" t="n">
        <v>2058.862</v>
      </c>
      <c r="N43" s="111" t="n">
        <v>2002.12</v>
      </c>
      <c r="O43" s="113" t="n">
        <v>227.566</v>
      </c>
      <c r="P43" s="111" t="n">
        <v>228.524</v>
      </c>
      <c r="Q43" s="111" t="n">
        <v>236.668</v>
      </c>
      <c r="R43" s="113" t="n">
        <v>177.074</v>
      </c>
      <c r="S43" s="114" t="n">
        <v>177.24</v>
      </c>
      <c r="T43" s="111" t="n">
        <v>171.601</v>
      </c>
      <c r="U43" s="113" t="n">
        <v>3548.471</v>
      </c>
      <c r="V43" s="111" t="n">
        <v>3483.94</v>
      </c>
      <c r="W43" s="111" t="n">
        <v>3893.729</v>
      </c>
      <c r="X43" s="113" t="n">
        <v>1038.744</v>
      </c>
      <c r="Y43" s="111" t="n">
        <v>1012.468</v>
      </c>
      <c r="Z43" s="112" t="n">
        <v>1051.895</v>
      </c>
    </row>
    <row r="44" customFormat="false" ht="50.1" hidden="false" customHeight="true" outlineLevel="0" collapsed="false">
      <c r="A44" s="86"/>
      <c r="B44" s="122" t="s">
        <v>468</v>
      </c>
      <c r="C44" s="88" t="s">
        <v>434</v>
      </c>
      <c r="D44" s="88"/>
      <c r="E44" s="88"/>
      <c r="F44" s="88"/>
      <c r="G44" s="88"/>
      <c r="H44" s="88"/>
      <c r="I44" s="88"/>
      <c r="J44" s="88"/>
      <c r="K44" s="88"/>
      <c r="L44" s="88"/>
      <c r="M44" s="88"/>
      <c r="N44" s="88"/>
      <c r="O44" s="89" t="s">
        <v>435</v>
      </c>
      <c r="P44" s="89"/>
      <c r="Q44" s="89"/>
      <c r="R44" s="89"/>
      <c r="S44" s="89"/>
      <c r="T44" s="89"/>
      <c r="U44" s="89"/>
      <c r="V44" s="89"/>
      <c r="W44" s="89"/>
      <c r="X44" s="89"/>
      <c r="Y44" s="89"/>
      <c r="Z44" s="89"/>
    </row>
    <row r="45" customFormat="false" ht="16.5" hidden="false" customHeight="true" outlineLevel="0" collapsed="false">
      <c r="A45" s="86"/>
      <c r="B45" s="123"/>
      <c r="C45" s="91" t="s">
        <v>436</v>
      </c>
      <c r="D45" s="91"/>
      <c r="E45" s="91"/>
      <c r="F45" s="92" t="s">
        <v>60</v>
      </c>
      <c r="G45" s="92"/>
      <c r="H45" s="92"/>
      <c r="I45" s="93" t="s">
        <v>61</v>
      </c>
      <c r="J45" s="93"/>
      <c r="K45" s="93"/>
      <c r="L45" s="124" t="s">
        <v>437</v>
      </c>
      <c r="M45" s="124"/>
      <c r="N45" s="124"/>
      <c r="O45" s="125" t="s">
        <v>438</v>
      </c>
      <c r="P45" s="125"/>
      <c r="Q45" s="125"/>
      <c r="R45" s="126" t="s">
        <v>439</v>
      </c>
      <c r="S45" s="126"/>
      <c r="T45" s="126"/>
      <c r="U45" s="97" t="s">
        <v>440</v>
      </c>
      <c r="V45" s="97"/>
      <c r="W45" s="97"/>
      <c r="X45" s="125" t="s">
        <v>441</v>
      </c>
      <c r="Y45" s="125"/>
      <c r="Z45" s="125"/>
    </row>
    <row r="46" customFormat="false" ht="16.5" hidden="false" customHeight="true" outlineLevel="0" collapsed="false">
      <c r="A46" s="86"/>
      <c r="B46" s="123"/>
      <c r="C46" s="98" t="s">
        <v>442</v>
      </c>
      <c r="D46" s="99" t="s">
        <v>443</v>
      </c>
      <c r="E46" s="100" t="s">
        <v>444</v>
      </c>
      <c r="F46" s="99" t="s">
        <v>442</v>
      </c>
      <c r="G46" s="99" t="s">
        <v>443</v>
      </c>
      <c r="H46" s="99" t="s">
        <v>444</v>
      </c>
      <c r="I46" s="101" t="s">
        <v>442</v>
      </c>
      <c r="J46" s="102" t="s">
        <v>443</v>
      </c>
      <c r="K46" s="102" t="s">
        <v>444</v>
      </c>
      <c r="L46" s="98" t="s">
        <v>442</v>
      </c>
      <c r="M46" s="99" t="s">
        <v>443</v>
      </c>
      <c r="N46" s="99" t="s">
        <v>444</v>
      </c>
      <c r="O46" s="103" t="s">
        <v>442</v>
      </c>
      <c r="P46" s="104" t="s">
        <v>443</v>
      </c>
      <c r="Q46" s="105" t="s">
        <v>444</v>
      </c>
      <c r="R46" s="104" t="s">
        <v>442</v>
      </c>
      <c r="S46" s="104" t="s">
        <v>443</v>
      </c>
      <c r="T46" s="105" t="s">
        <v>444</v>
      </c>
      <c r="U46" s="104" t="s">
        <v>442</v>
      </c>
      <c r="V46" s="104" t="s">
        <v>443</v>
      </c>
      <c r="W46" s="104" t="s">
        <v>444</v>
      </c>
      <c r="X46" s="106" t="s">
        <v>442</v>
      </c>
      <c r="Y46" s="107" t="s">
        <v>443</v>
      </c>
      <c r="Z46" s="108" t="s">
        <v>444</v>
      </c>
    </row>
    <row r="47" customFormat="false" ht="15.65" hidden="false" customHeight="false" outlineLevel="0" collapsed="false">
      <c r="A47" s="86"/>
      <c r="B47" s="31" t="s">
        <v>469</v>
      </c>
      <c r="C47" s="110" t="n">
        <v>398.11</v>
      </c>
      <c r="D47" s="111" t="n">
        <v>397.933</v>
      </c>
      <c r="E47" s="112" t="n">
        <v>397.883</v>
      </c>
      <c r="F47" s="111" t="n">
        <v>180.412</v>
      </c>
      <c r="G47" s="111" t="n">
        <v>171.488</v>
      </c>
      <c r="H47" s="111" t="n">
        <v>166.349</v>
      </c>
      <c r="I47" s="113" t="n">
        <v>4015.854</v>
      </c>
      <c r="J47" s="111" t="n">
        <v>3890.923</v>
      </c>
      <c r="K47" s="114" t="n">
        <v>4044.037</v>
      </c>
      <c r="L47" s="113" t="n">
        <v>1542.359</v>
      </c>
      <c r="M47" s="111" t="n">
        <v>1545.681</v>
      </c>
      <c r="N47" s="111" t="n">
        <v>1473.588</v>
      </c>
      <c r="O47" s="115" t="n">
        <v>289.966</v>
      </c>
      <c r="P47" s="116" t="n">
        <v>273.89</v>
      </c>
      <c r="Q47" s="116" t="n">
        <v>278.812</v>
      </c>
      <c r="R47" s="115" t="n">
        <v>210.25</v>
      </c>
      <c r="S47" s="117" t="n">
        <v>209.178</v>
      </c>
      <c r="T47" s="116" t="n">
        <v>197.13</v>
      </c>
      <c r="U47" s="113" t="n">
        <v>4350.875</v>
      </c>
      <c r="V47" s="111" t="n">
        <v>4102.564</v>
      </c>
      <c r="W47" s="111" t="n">
        <v>4340.559</v>
      </c>
      <c r="X47" s="113" t="n">
        <v>1186.147</v>
      </c>
      <c r="Y47" s="111" t="n">
        <v>1270.203</v>
      </c>
      <c r="Z47" s="112" t="n">
        <v>1145.853</v>
      </c>
    </row>
    <row r="48" customFormat="false" ht="15.65" hidden="false" customHeight="false" outlineLevel="0" collapsed="false">
      <c r="A48" s="86"/>
      <c r="B48" s="31" t="s">
        <v>470</v>
      </c>
      <c r="C48" s="110" t="n">
        <v>354.731</v>
      </c>
      <c r="D48" s="111" t="n">
        <v>364.798</v>
      </c>
      <c r="E48" s="112" t="n">
        <v>371.247</v>
      </c>
      <c r="F48" s="111" t="n">
        <v>151.836</v>
      </c>
      <c r="G48" s="111" t="n">
        <v>149.093</v>
      </c>
      <c r="H48" s="111" t="n">
        <v>170.854</v>
      </c>
      <c r="I48" s="113" t="n">
        <v>3480.17</v>
      </c>
      <c r="J48" s="111" t="n">
        <v>3513.884</v>
      </c>
      <c r="K48" s="114" t="n">
        <v>3550.006</v>
      </c>
      <c r="L48" s="113" t="n">
        <v>1422.296</v>
      </c>
      <c r="M48" s="111" t="n">
        <v>1326.854</v>
      </c>
      <c r="N48" s="111" t="n">
        <v>1430.566</v>
      </c>
      <c r="O48" s="113" t="n">
        <v>259.754</v>
      </c>
      <c r="P48" s="111" t="n">
        <v>274.825</v>
      </c>
      <c r="Q48" s="111" t="n">
        <v>276.508</v>
      </c>
      <c r="R48" s="113" t="n">
        <v>199.069</v>
      </c>
      <c r="S48" s="114" t="n">
        <v>210.238</v>
      </c>
      <c r="T48" s="111" t="n">
        <v>200.476</v>
      </c>
      <c r="U48" s="113" t="n">
        <v>3953.968</v>
      </c>
      <c r="V48" s="111" t="n">
        <v>3989.04</v>
      </c>
      <c r="W48" s="111" t="n">
        <v>4031.722</v>
      </c>
      <c r="X48" s="113" t="n">
        <v>1097.437</v>
      </c>
      <c r="Y48" s="111" t="n">
        <v>1103.851</v>
      </c>
      <c r="Z48" s="112" t="n">
        <v>1139.014</v>
      </c>
    </row>
    <row r="49" customFormat="false" ht="16.5" hidden="false" customHeight="true" outlineLevel="0" collapsed="false">
      <c r="A49" s="86"/>
      <c r="B49" s="31" t="s">
        <v>471</v>
      </c>
      <c r="C49" s="110" t="n">
        <v>352.345</v>
      </c>
      <c r="D49" s="111" t="n">
        <v>348.565</v>
      </c>
      <c r="E49" s="112" t="n">
        <v>354.19</v>
      </c>
      <c r="F49" s="111" t="n">
        <v>172.112</v>
      </c>
      <c r="G49" s="111" t="n">
        <v>161.849</v>
      </c>
      <c r="H49" s="111" t="n">
        <v>178.857</v>
      </c>
      <c r="I49" s="113" t="n">
        <v>3638.278</v>
      </c>
      <c r="J49" s="111" t="n">
        <v>3438.913</v>
      </c>
      <c r="K49" s="114" t="n">
        <v>3372.5</v>
      </c>
      <c r="L49" s="113" t="n">
        <v>1418.382</v>
      </c>
      <c r="M49" s="111" t="n">
        <v>1385.312</v>
      </c>
      <c r="N49" s="111" t="n">
        <v>1338.693</v>
      </c>
      <c r="O49" s="113" t="n">
        <v>256.994</v>
      </c>
      <c r="P49" s="111" t="n">
        <v>252.471</v>
      </c>
      <c r="Q49" s="111" t="n">
        <v>249.105</v>
      </c>
      <c r="R49" s="113" t="n">
        <v>194.938</v>
      </c>
      <c r="S49" s="114" t="n">
        <v>201.899</v>
      </c>
      <c r="T49" s="111" t="n">
        <v>198.092</v>
      </c>
      <c r="U49" s="113" t="n">
        <v>3972.817</v>
      </c>
      <c r="V49" s="111" t="n">
        <v>3844.168</v>
      </c>
      <c r="W49" s="111" t="n">
        <v>3711.223</v>
      </c>
      <c r="X49" s="113" t="n">
        <v>1134.853</v>
      </c>
      <c r="Y49" s="111" t="n">
        <v>1084.005</v>
      </c>
      <c r="Z49" s="112" t="n">
        <v>1009.073</v>
      </c>
    </row>
    <row r="50" customFormat="false" ht="15.65" hidden="false" customHeight="false" outlineLevel="0" collapsed="false">
      <c r="A50" s="86"/>
      <c r="B50" s="31" t="s">
        <v>472</v>
      </c>
      <c r="C50" s="110" t="n">
        <v>363.755</v>
      </c>
      <c r="D50" s="111" t="n">
        <v>352.751</v>
      </c>
      <c r="E50" s="112" t="n">
        <v>371.169</v>
      </c>
      <c r="F50" s="111" t="n">
        <v>163.3</v>
      </c>
      <c r="G50" s="111" t="n">
        <v>155.136</v>
      </c>
      <c r="H50" s="111" t="n">
        <v>168.222</v>
      </c>
      <c r="I50" s="113" t="n">
        <v>3460.087</v>
      </c>
      <c r="J50" s="111" t="n">
        <v>3490.196</v>
      </c>
      <c r="K50" s="114" t="n">
        <v>3493.887</v>
      </c>
      <c r="L50" s="113" t="n">
        <v>1399.6</v>
      </c>
      <c r="M50" s="111" t="n">
        <v>1428.896</v>
      </c>
      <c r="N50" s="111" t="n">
        <v>1440.995</v>
      </c>
      <c r="O50" s="113" t="n">
        <v>272.362</v>
      </c>
      <c r="P50" s="111" t="n">
        <v>253.755</v>
      </c>
      <c r="Q50" s="111" t="n">
        <v>274.087</v>
      </c>
      <c r="R50" s="113" t="n">
        <v>194.311</v>
      </c>
      <c r="S50" s="114" t="n">
        <v>200.327</v>
      </c>
      <c r="T50" s="111" t="n">
        <v>211.61</v>
      </c>
      <c r="U50" s="113" t="n">
        <v>3937.968</v>
      </c>
      <c r="V50" s="111" t="n">
        <v>4021.707</v>
      </c>
      <c r="W50" s="111" t="n">
        <v>3996.276</v>
      </c>
      <c r="X50" s="113" t="n">
        <v>1174.526</v>
      </c>
      <c r="Y50" s="111" t="n">
        <v>1134.449</v>
      </c>
      <c r="Z50" s="112" t="n">
        <v>1158.014</v>
      </c>
    </row>
    <row r="51" customFormat="false" ht="15.65" hidden="false" customHeight="false" outlineLevel="0" collapsed="false">
      <c r="A51" s="86"/>
      <c r="B51" s="31" t="s">
        <v>473</v>
      </c>
      <c r="C51" s="110" t="n">
        <v>338.816</v>
      </c>
      <c r="D51" s="111" t="n">
        <v>361.258</v>
      </c>
      <c r="E51" s="112" t="n">
        <v>348.089</v>
      </c>
      <c r="F51" s="111" t="n">
        <v>135.603</v>
      </c>
      <c r="G51" s="111" t="n">
        <v>152.537</v>
      </c>
      <c r="H51" s="111" t="n">
        <v>146.714</v>
      </c>
      <c r="I51" s="113" t="n">
        <v>3355.127</v>
      </c>
      <c r="J51" s="111" t="n">
        <v>3379.373</v>
      </c>
      <c r="K51" s="114" t="n">
        <v>3303.345</v>
      </c>
      <c r="L51" s="113" t="n">
        <v>1275.127</v>
      </c>
      <c r="M51" s="111" t="n">
        <v>1375.684</v>
      </c>
      <c r="N51" s="111" t="n">
        <v>1366.143</v>
      </c>
      <c r="O51" s="113" t="n">
        <v>249.996</v>
      </c>
      <c r="P51" s="111" t="n">
        <v>243.916</v>
      </c>
      <c r="Q51" s="111" t="n">
        <v>255.298</v>
      </c>
      <c r="R51" s="113" t="n">
        <v>185.347</v>
      </c>
      <c r="S51" s="114" t="n">
        <v>193.881</v>
      </c>
      <c r="T51" s="111" t="n">
        <v>192.417</v>
      </c>
      <c r="U51" s="113" t="n">
        <v>3842.115</v>
      </c>
      <c r="V51" s="111" t="n">
        <v>3871.764</v>
      </c>
      <c r="W51" s="111" t="n">
        <v>3728.307</v>
      </c>
      <c r="X51" s="113" t="n">
        <v>1079.72</v>
      </c>
      <c r="Y51" s="111" t="n">
        <v>1106.052</v>
      </c>
      <c r="Z51" s="112" t="n">
        <v>1147.998</v>
      </c>
    </row>
    <row r="52" customFormat="false" ht="15.65" hidden="false" customHeight="false" outlineLevel="0" collapsed="false">
      <c r="A52" s="86"/>
      <c r="B52" s="31" t="s">
        <v>474</v>
      </c>
      <c r="C52" s="110" t="n">
        <v>361.001</v>
      </c>
      <c r="D52" s="111" t="n">
        <v>371.759</v>
      </c>
      <c r="E52" s="112" t="n">
        <v>382.328</v>
      </c>
      <c r="F52" s="111" t="n">
        <v>149.073</v>
      </c>
      <c r="G52" s="111" t="n">
        <v>160.342</v>
      </c>
      <c r="H52" s="111" t="n">
        <v>164.505</v>
      </c>
      <c r="I52" s="113" t="n">
        <v>3198.574</v>
      </c>
      <c r="J52" s="111" t="n">
        <v>3402.066</v>
      </c>
      <c r="K52" s="114" t="n">
        <v>3511.103</v>
      </c>
      <c r="L52" s="113" t="n">
        <v>1406.33</v>
      </c>
      <c r="M52" s="111" t="n">
        <v>1436.067</v>
      </c>
      <c r="N52" s="111" t="n">
        <v>1366.908</v>
      </c>
      <c r="O52" s="113" t="n">
        <v>268.344</v>
      </c>
      <c r="P52" s="111" t="n">
        <v>264.697</v>
      </c>
      <c r="Q52" s="111" t="n">
        <v>267.523</v>
      </c>
      <c r="R52" s="113" t="n">
        <v>195.157</v>
      </c>
      <c r="S52" s="114" t="n">
        <v>202.013</v>
      </c>
      <c r="T52" s="111" t="n">
        <v>210.175</v>
      </c>
      <c r="U52" s="113" t="n">
        <v>3734.89</v>
      </c>
      <c r="V52" s="111" t="n">
        <v>3978.668</v>
      </c>
      <c r="W52" s="111" t="n">
        <v>4034.914</v>
      </c>
      <c r="X52" s="113" t="n">
        <v>1139.165</v>
      </c>
      <c r="Y52" s="111" t="n">
        <v>1120.67</v>
      </c>
      <c r="Z52" s="112" t="n">
        <v>1115.678</v>
      </c>
    </row>
    <row r="53" customFormat="false" ht="50.1" hidden="false" customHeight="true" outlineLevel="0" collapsed="false">
      <c r="A53" s="86"/>
      <c r="B53" s="122" t="s">
        <v>475</v>
      </c>
      <c r="C53" s="88" t="s">
        <v>434</v>
      </c>
      <c r="D53" s="88"/>
      <c r="E53" s="88"/>
      <c r="F53" s="88"/>
      <c r="G53" s="88"/>
      <c r="H53" s="88"/>
      <c r="I53" s="88"/>
      <c r="J53" s="88"/>
      <c r="K53" s="88"/>
      <c r="L53" s="88"/>
      <c r="M53" s="88"/>
      <c r="N53" s="88"/>
      <c r="O53" s="89" t="s">
        <v>435</v>
      </c>
      <c r="P53" s="89"/>
      <c r="Q53" s="89"/>
      <c r="R53" s="89"/>
      <c r="S53" s="89"/>
      <c r="T53" s="89"/>
      <c r="U53" s="89"/>
      <c r="V53" s="89"/>
      <c r="W53" s="89"/>
      <c r="X53" s="89"/>
      <c r="Y53" s="89"/>
      <c r="Z53" s="89"/>
    </row>
    <row r="54" customFormat="false" ht="16.5" hidden="false" customHeight="true" outlineLevel="0" collapsed="false">
      <c r="A54" s="86"/>
      <c r="B54" s="123"/>
      <c r="C54" s="91" t="s">
        <v>436</v>
      </c>
      <c r="D54" s="91"/>
      <c r="E54" s="91"/>
      <c r="F54" s="92" t="s">
        <v>60</v>
      </c>
      <c r="G54" s="92"/>
      <c r="H54" s="92"/>
      <c r="I54" s="93" t="s">
        <v>61</v>
      </c>
      <c r="J54" s="93"/>
      <c r="K54" s="93"/>
      <c r="L54" s="124" t="s">
        <v>437</v>
      </c>
      <c r="M54" s="124"/>
      <c r="N54" s="124"/>
      <c r="O54" s="125" t="s">
        <v>438</v>
      </c>
      <c r="P54" s="125"/>
      <c r="Q54" s="125"/>
      <c r="R54" s="126" t="s">
        <v>439</v>
      </c>
      <c r="S54" s="126"/>
      <c r="T54" s="126"/>
      <c r="U54" s="97" t="s">
        <v>440</v>
      </c>
      <c r="V54" s="97"/>
      <c r="W54" s="97"/>
      <c r="X54" s="125" t="s">
        <v>441</v>
      </c>
      <c r="Y54" s="125"/>
      <c r="Z54" s="125"/>
    </row>
    <row r="55" customFormat="false" ht="15.65" hidden="false" customHeight="false" outlineLevel="0" collapsed="false">
      <c r="A55" s="86"/>
      <c r="B55" s="123"/>
      <c r="C55" s="98" t="s">
        <v>442</v>
      </c>
      <c r="D55" s="99" t="s">
        <v>443</v>
      </c>
      <c r="E55" s="100" t="s">
        <v>444</v>
      </c>
      <c r="F55" s="99" t="s">
        <v>442</v>
      </c>
      <c r="G55" s="99" t="s">
        <v>443</v>
      </c>
      <c r="H55" s="99" t="s">
        <v>444</v>
      </c>
      <c r="I55" s="101" t="s">
        <v>442</v>
      </c>
      <c r="J55" s="102" t="s">
        <v>443</v>
      </c>
      <c r="K55" s="102" t="s">
        <v>444</v>
      </c>
      <c r="L55" s="98" t="s">
        <v>442</v>
      </c>
      <c r="M55" s="99" t="s">
        <v>443</v>
      </c>
      <c r="N55" s="99" t="s">
        <v>444</v>
      </c>
      <c r="O55" s="103" t="s">
        <v>442</v>
      </c>
      <c r="P55" s="104" t="s">
        <v>443</v>
      </c>
      <c r="Q55" s="105" t="s">
        <v>444</v>
      </c>
      <c r="R55" s="104" t="s">
        <v>442</v>
      </c>
      <c r="S55" s="104" t="s">
        <v>443</v>
      </c>
      <c r="T55" s="105" t="s">
        <v>444</v>
      </c>
      <c r="U55" s="104" t="s">
        <v>442</v>
      </c>
      <c r="V55" s="104" t="s">
        <v>443</v>
      </c>
      <c r="W55" s="104" t="s">
        <v>444</v>
      </c>
      <c r="X55" s="106" t="s">
        <v>442</v>
      </c>
      <c r="Y55" s="107" t="s">
        <v>443</v>
      </c>
      <c r="Z55" s="108" t="s">
        <v>444</v>
      </c>
    </row>
    <row r="56" customFormat="false" ht="15.65" hidden="false" customHeight="false" outlineLevel="0" collapsed="false">
      <c r="A56" s="86"/>
      <c r="B56" s="31" t="s">
        <v>476</v>
      </c>
      <c r="C56" s="110" t="n">
        <v>249.857</v>
      </c>
      <c r="D56" s="111" t="n">
        <v>267.999</v>
      </c>
      <c r="E56" s="112" t="n">
        <v>244.716</v>
      </c>
      <c r="F56" s="111" t="n">
        <v>80.492</v>
      </c>
      <c r="G56" s="111" t="n">
        <v>94.602</v>
      </c>
      <c r="H56" s="111" t="n">
        <v>83.151</v>
      </c>
      <c r="I56" s="113" t="n">
        <v>2318.306</v>
      </c>
      <c r="J56" s="111" t="n">
        <v>2333.431</v>
      </c>
      <c r="K56" s="114" t="n">
        <v>2339.936</v>
      </c>
      <c r="L56" s="113" t="n">
        <v>943.679</v>
      </c>
      <c r="M56" s="111" t="n">
        <v>970.199</v>
      </c>
      <c r="N56" s="111" t="n">
        <v>934.436</v>
      </c>
      <c r="O56" s="115" t="n">
        <v>263.869</v>
      </c>
      <c r="P56" s="116" t="n">
        <v>273.54</v>
      </c>
      <c r="Q56" s="116" t="n">
        <v>261.422</v>
      </c>
      <c r="R56" s="115" t="n">
        <v>193.727</v>
      </c>
      <c r="S56" s="117" t="n">
        <v>198.55</v>
      </c>
      <c r="T56" s="116" t="n">
        <v>206.042</v>
      </c>
      <c r="U56" s="113" t="n">
        <v>4046.133</v>
      </c>
      <c r="V56" s="111" t="n">
        <v>3997.701</v>
      </c>
      <c r="W56" s="111" t="n">
        <v>3987.156</v>
      </c>
      <c r="X56" s="113" t="n">
        <v>1151.056</v>
      </c>
      <c r="Y56" s="111" t="n">
        <v>1210.328</v>
      </c>
      <c r="Z56" s="112" t="n">
        <v>1100.263</v>
      </c>
    </row>
    <row r="57" customFormat="false" ht="15.65" hidden="false" customHeight="false" outlineLevel="0" collapsed="false">
      <c r="A57" s="86"/>
      <c r="B57" s="31" t="s">
        <v>477</v>
      </c>
      <c r="C57" s="110" t="n">
        <v>232.582</v>
      </c>
      <c r="D57" s="111" t="n">
        <v>241.319</v>
      </c>
      <c r="E57" s="112" t="n">
        <v>255.152</v>
      </c>
      <c r="F57" s="111" t="n">
        <v>82.984</v>
      </c>
      <c r="G57" s="111" t="n">
        <v>89.272</v>
      </c>
      <c r="H57" s="111" t="n">
        <v>84.159</v>
      </c>
      <c r="I57" s="113" t="n">
        <v>2211.938</v>
      </c>
      <c r="J57" s="111" t="n">
        <v>2414.816</v>
      </c>
      <c r="K57" s="114" t="n">
        <v>2292.773</v>
      </c>
      <c r="L57" s="113" t="n">
        <v>955.093</v>
      </c>
      <c r="M57" s="111" t="n">
        <v>1019.229</v>
      </c>
      <c r="N57" s="111" t="n">
        <v>947.78</v>
      </c>
      <c r="O57" s="113" t="n">
        <v>266.452</v>
      </c>
      <c r="P57" s="111" t="n">
        <v>260.071</v>
      </c>
      <c r="Q57" s="111" t="n">
        <v>271.101</v>
      </c>
      <c r="R57" s="113" t="n">
        <v>197.254</v>
      </c>
      <c r="S57" s="114" t="n">
        <v>205.836</v>
      </c>
      <c r="T57" s="111" t="n">
        <v>190.024</v>
      </c>
      <c r="U57" s="113" t="n">
        <v>3708.064</v>
      </c>
      <c r="V57" s="111" t="n">
        <v>3988.252</v>
      </c>
      <c r="W57" s="111" t="n">
        <v>3874.807</v>
      </c>
      <c r="X57" s="113" t="n">
        <v>1167.7</v>
      </c>
      <c r="Y57" s="111" t="n">
        <v>1229.784</v>
      </c>
      <c r="Z57" s="112" t="n">
        <v>1163.445</v>
      </c>
    </row>
    <row r="58" customFormat="false" ht="15.65" hidden="false" customHeight="false" outlineLevel="0" collapsed="false">
      <c r="A58" s="86"/>
      <c r="B58" s="31" t="s">
        <v>478</v>
      </c>
      <c r="C58" s="110" t="n">
        <v>237.599</v>
      </c>
      <c r="D58" s="111" t="n">
        <v>239.134</v>
      </c>
      <c r="E58" s="112" t="n">
        <v>237.311</v>
      </c>
      <c r="F58" s="111" t="n">
        <v>71.116</v>
      </c>
      <c r="G58" s="111" t="n">
        <v>70.334</v>
      </c>
      <c r="H58" s="111" t="n">
        <v>74.945</v>
      </c>
      <c r="I58" s="113" t="n">
        <v>2271.885</v>
      </c>
      <c r="J58" s="111" t="n">
        <v>2155.339</v>
      </c>
      <c r="K58" s="114" t="n">
        <v>2211.063</v>
      </c>
      <c r="L58" s="113" t="n">
        <v>934.552</v>
      </c>
      <c r="M58" s="111" t="n">
        <v>925.138</v>
      </c>
      <c r="N58" s="111" t="n">
        <v>960.108</v>
      </c>
      <c r="O58" s="113" t="n">
        <v>270.082</v>
      </c>
      <c r="P58" s="111" t="n">
        <v>271.28</v>
      </c>
      <c r="Q58" s="111" t="n">
        <v>260.799</v>
      </c>
      <c r="R58" s="113" t="n">
        <v>207.253</v>
      </c>
      <c r="S58" s="114" t="n">
        <v>214.26</v>
      </c>
      <c r="T58" s="111" t="n">
        <v>192.794</v>
      </c>
      <c r="U58" s="113" t="n">
        <v>3970.031</v>
      </c>
      <c r="V58" s="111" t="n">
        <v>3817.516</v>
      </c>
      <c r="W58" s="111" t="n">
        <v>3869.93</v>
      </c>
      <c r="X58" s="113" t="n">
        <v>1186.567</v>
      </c>
      <c r="Y58" s="111" t="n">
        <v>1108.43</v>
      </c>
      <c r="Z58" s="112" t="n">
        <v>1201.533</v>
      </c>
    </row>
    <row r="59" customFormat="false" ht="16.5" hidden="false" customHeight="true" outlineLevel="0" collapsed="false">
      <c r="A59" s="86"/>
      <c r="B59" s="31" t="s">
        <v>479</v>
      </c>
      <c r="C59" s="110" t="n">
        <v>249.342</v>
      </c>
      <c r="D59" s="111" t="n">
        <v>239.272</v>
      </c>
      <c r="E59" s="112" t="n">
        <v>259.076</v>
      </c>
      <c r="F59" s="111" t="n">
        <v>79.782</v>
      </c>
      <c r="G59" s="111" t="n">
        <v>69.05</v>
      </c>
      <c r="H59" s="111" t="n">
        <v>82.742</v>
      </c>
      <c r="I59" s="113" t="n">
        <v>2350.504</v>
      </c>
      <c r="J59" s="111" t="n">
        <v>2319.28</v>
      </c>
      <c r="K59" s="114" t="n">
        <v>2447.896</v>
      </c>
      <c r="L59" s="113" t="n">
        <v>922.218</v>
      </c>
      <c r="M59" s="111" t="n">
        <v>900.13</v>
      </c>
      <c r="N59" s="111" t="n">
        <v>974.771</v>
      </c>
      <c r="O59" s="113" t="n">
        <v>252.135</v>
      </c>
      <c r="P59" s="111" t="n">
        <v>251.525</v>
      </c>
      <c r="Q59" s="111" t="n">
        <v>263.559</v>
      </c>
      <c r="R59" s="113" t="n">
        <v>203.172</v>
      </c>
      <c r="S59" s="114" t="n">
        <v>194.295</v>
      </c>
      <c r="T59" s="111" t="n">
        <v>200.253</v>
      </c>
      <c r="U59" s="113" t="n">
        <v>3978.973</v>
      </c>
      <c r="V59" s="111" t="n">
        <v>3999.162</v>
      </c>
      <c r="W59" s="111" t="n">
        <v>4136.08</v>
      </c>
      <c r="X59" s="113" t="n">
        <v>1173.841</v>
      </c>
      <c r="Y59" s="111" t="n">
        <v>1088.032</v>
      </c>
      <c r="Z59" s="112" t="n">
        <v>1253.753</v>
      </c>
    </row>
    <row r="60" customFormat="false" ht="15.65" hidden="false" customHeight="false" outlineLevel="0" collapsed="false">
      <c r="A60" s="86"/>
      <c r="B60" s="31" t="s">
        <v>480</v>
      </c>
      <c r="C60" s="110" t="n">
        <v>226.134</v>
      </c>
      <c r="D60" s="111" t="n">
        <v>247.741</v>
      </c>
      <c r="E60" s="112" t="n">
        <v>245.917</v>
      </c>
      <c r="F60" s="111" t="n">
        <v>79.817</v>
      </c>
      <c r="G60" s="111" t="n">
        <v>82.043</v>
      </c>
      <c r="H60" s="111" t="n">
        <v>92.852</v>
      </c>
      <c r="I60" s="113" t="n">
        <v>2274.993</v>
      </c>
      <c r="J60" s="111" t="n">
        <v>2306.1</v>
      </c>
      <c r="K60" s="114" t="n">
        <v>2443.027</v>
      </c>
      <c r="L60" s="113" t="n">
        <v>952.805</v>
      </c>
      <c r="M60" s="111" t="n">
        <v>964.439</v>
      </c>
      <c r="N60" s="111" t="n">
        <v>931.611</v>
      </c>
      <c r="O60" s="113" t="n">
        <v>257.799</v>
      </c>
      <c r="P60" s="111" t="n">
        <v>259.807</v>
      </c>
      <c r="Q60" s="111" t="n">
        <v>269.43</v>
      </c>
      <c r="R60" s="113" t="n">
        <v>199.548</v>
      </c>
      <c r="S60" s="114" t="n">
        <v>204.537</v>
      </c>
      <c r="T60" s="111" t="n">
        <v>205.569</v>
      </c>
      <c r="U60" s="113" t="n">
        <v>4044.901</v>
      </c>
      <c r="V60" s="111" t="n">
        <v>4135.206</v>
      </c>
      <c r="W60" s="111" t="n">
        <v>4328.032</v>
      </c>
      <c r="X60" s="113" t="n">
        <v>1230.808</v>
      </c>
      <c r="Y60" s="111" t="n">
        <v>1307.59</v>
      </c>
      <c r="Z60" s="112" t="n">
        <v>1144.557</v>
      </c>
    </row>
    <row r="61" customFormat="false" ht="15.65" hidden="false" customHeight="false" outlineLevel="0" collapsed="false">
      <c r="A61" s="86"/>
      <c r="B61" s="73" t="s">
        <v>481</v>
      </c>
      <c r="C61" s="110" t="n">
        <v>229.78</v>
      </c>
      <c r="D61" s="111" t="n">
        <v>246.109</v>
      </c>
      <c r="E61" s="112" t="n">
        <v>243.742</v>
      </c>
      <c r="F61" s="111" t="n">
        <v>82.838</v>
      </c>
      <c r="G61" s="111" t="n">
        <v>97.072</v>
      </c>
      <c r="H61" s="111" t="n">
        <v>90.984</v>
      </c>
      <c r="I61" s="113" t="n">
        <v>2197.258</v>
      </c>
      <c r="J61" s="111" t="n">
        <v>2406.226</v>
      </c>
      <c r="K61" s="114" t="n">
        <v>2185.737</v>
      </c>
      <c r="L61" s="113" t="n">
        <v>911.732</v>
      </c>
      <c r="M61" s="111" t="n">
        <v>919.756</v>
      </c>
      <c r="N61" s="111" t="n">
        <v>866.464</v>
      </c>
      <c r="O61" s="113" t="n">
        <v>259.017</v>
      </c>
      <c r="P61" s="111" t="n">
        <v>263.189</v>
      </c>
      <c r="Q61" s="111" t="n">
        <v>268.782</v>
      </c>
      <c r="R61" s="113" t="n">
        <v>197.595</v>
      </c>
      <c r="S61" s="114" t="n">
        <v>203.87</v>
      </c>
      <c r="T61" s="111" t="n">
        <v>204.124</v>
      </c>
      <c r="U61" s="113" t="n">
        <v>3910.026</v>
      </c>
      <c r="V61" s="111" t="n">
        <v>4248.717</v>
      </c>
      <c r="W61" s="111" t="n">
        <v>3985.561</v>
      </c>
      <c r="X61" s="113" t="n">
        <v>1173.776</v>
      </c>
      <c r="Y61" s="111" t="n">
        <v>1202.802</v>
      </c>
      <c r="Z61" s="112" t="n">
        <v>1104.269</v>
      </c>
    </row>
    <row r="62" customFormat="false" ht="15" hidden="false" customHeight="false" outlineLevel="0" collapsed="false">
      <c r="A62" s="86"/>
      <c r="B62" s="119"/>
      <c r="C62" s="127"/>
      <c r="D62" s="127"/>
      <c r="E62" s="127"/>
      <c r="F62" s="127"/>
      <c r="G62" s="127"/>
      <c r="H62" s="127"/>
      <c r="I62" s="127"/>
      <c r="J62" s="127"/>
      <c r="K62" s="47"/>
      <c r="L62" s="47"/>
      <c r="M62" s="47"/>
      <c r="N62" s="47"/>
      <c r="O62" s="47"/>
      <c r="P62" s="47"/>
      <c r="Q62" s="47"/>
      <c r="R62" s="47"/>
      <c r="S62" s="47"/>
      <c r="T62" s="47"/>
      <c r="U62" s="47"/>
      <c r="V62" s="47"/>
      <c r="W62" s="47"/>
      <c r="X62" s="47"/>
      <c r="Y62" s="47"/>
      <c r="Z62" s="47"/>
    </row>
    <row r="63" customFormat="false" ht="15" hidden="false" customHeight="false" outlineLevel="0" collapsed="false">
      <c r="A63" s="86"/>
      <c r="B63" s="128" t="s">
        <v>482</v>
      </c>
      <c r="C63" s="128"/>
      <c r="D63" s="128"/>
      <c r="E63" s="128"/>
      <c r="F63" s="128"/>
      <c r="G63" s="128"/>
      <c r="H63" s="128"/>
      <c r="I63" s="128"/>
      <c r="J63" s="128"/>
      <c r="K63" s="128"/>
      <c r="L63" s="128"/>
      <c r="M63" s="128"/>
      <c r="N63" s="128"/>
      <c r="O63" s="128"/>
      <c r="P63" s="128"/>
      <c r="Q63" s="128"/>
      <c r="R63" s="128"/>
      <c r="S63" s="128"/>
      <c r="T63" s="128"/>
      <c r="U63" s="128"/>
      <c r="V63" s="128"/>
      <c r="W63" s="128"/>
      <c r="X63" s="128"/>
      <c r="Y63" s="128"/>
      <c r="Z63" s="128"/>
    </row>
    <row r="64" customFormat="false" ht="50.1" hidden="false" customHeight="true" outlineLevel="0" collapsed="false">
      <c r="A64" s="86"/>
      <c r="B64" s="129" t="s">
        <v>483</v>
      </c>
      <c r="C64" s="88" t="s">
        <v>434</v>
      </c>
      <c r="D64" s="88"/>
      <c r="E64" s="88"/>
      <c r="F64" s="88"/>
      <c r="G64" s="88"/>
      <c r="H64" s="88"/>
      <c r="I64" s="88"/>
      <c r="J64" s="88"/>
      <c r="K64" s="88"/>
      <c r="L64" s="88"/>
      <c r="M64" s="88"/>
      <c r="N64" s="88"/>
      <c r="O64" s="89" t="s">
        <v>435</v>
      </c>
      <c r="P64" s="89"/>
      <c r="Q64" s="89"/>
      <c r="R64" s="89"/>
      <c r="S64" s="89"/>
      <c r="T64" s="89"/>
      <c r="U64" s="89"/>
      <c r="V64" s="89"/>
      <c r="W64" s="89"/>
      <c r="X64" s="89"/>
      <c r="Y64" s="89"/>
      <c r="Z64" s="89"/>
    </row>
    <row r="65" customFormat="false" ht="16.5" hidden="false" customHeight="true" outlineLevel="0" collapsed="false">
      <c r="A65" s="86"/>
      <c r="B65" s="35"/>
      <c r="C65" s="91" t="s">
        <v>436</v>
      </c>
      <c r="D65" s="91"/>
      <c r="E65" s="91"/>
      <c r="F65" s="92" t="s">
        <v>60</v>
      </c>
      <c r="G65" s="92"/>
      <c r="H65" s="92"/>
      <c r="I65" s="93" t="s">
        <v>61</v>
      </c>
      <c r="J65" s="93"/>
      <c r="K65" s="93"/>
      <c r="L65" s="94" t="s">
        <v>437</v>
      </c>
      <c r="M65" s="94"/>
      <c r="N65" s="94"/>
      <c r="O65" s="95" t="s">
        <v>438</v>
      </c>
      <c r="P65" s="95"/>
      <c r="Q65" s="95"/>
      <c r="R65" s="96" t="s">
        <v>439</v>
      </c>
      <c r="S65" s="96"/>
      <c r="T65" s="96"/>
      <c r="U65" s="97" t="s">
        <v>440</v>
      </c>
      <c r="V65" s="97"/>
      <c r="W65" s="97"/>
      <c r="X65" s="95" t="s">
        <v>441</v>
      </c>
      <c r="Y65" s="95"/>
      <c r="Z65" s="95"/>
    </row>
    <row r="66" customFormat="false" ht="16.5" hidden="false" customHeight="true" outlineLevel="0" collapsed="false">
      <c r="A66" s="86"/>
      <c r="B66" s="35"/>
      <c r="C66" s="98" t="s">
        <v>442</v>
      </c>
      <c r="D66" s="99" t="s">
        <v>443</v>
      </c>
      <c r="E66" s="100" t="s">
        <v>444</v>
      </c>
      <c r="F66" s="99" t="s">
        <v>442</v>
      </c>
      <c r="G66" s="99" t="s">
        <v>443</v>
      </c>
      <c r="H66" s="99" t="s">
        <v>444</v>
      </c>
      <c r="I66" s="101" t="s">
        <v>442</v>
      </c>
      <c r="J66" s="102" t="s">
        <v>443</v>
      </c>
      <c r="K66" s="102" t="s">
        <v>444</v>
      </c>
      <c r="L66" s="98" t="s">
        <v>442</v>
      </c>
      <c r="M66" s="99" t="s">
        <v>443</v>
      </c>
      <c r="N66" s="99" t="s">
        <v>444</v>
      </c>
      <c r="O66" s="103" t="s">
        <v>442</v>
      </c>
      <c r="P66" s="104" t="s">
        <v>443</v>
      </c>
      <c r="Q66" s="105" t="s">
        <v>444</v>
      </c>
      <c r="R66" s="104" t="s">
        <v>442</v>
      </c>
      <c r="S66" s="104" t="s">
        <v>443</v>
      </c>
      <c r="T66" s="105" t="s">
        <v>444</v>
      </c>
      <c r="U66" s="104" t="s">
        <v>442</v>
      </c>
      <c r="V66" s="104" t="s">
        <v>443</v>
      </c>
      <c r="W66" s="104" t="s">
        <v>444</v>
      </c>
      <c r="X66" s="106" t="s">
        <v>442</v>
      </c>
      <c r="Y66" s="107" t="s">
        <v>443</v>
      </c>
      <c r="Z66" s="108" t="s">
        <v>444</v>
      </c>
    </row>
    <row r="67" customFormat="false" ht="15.65" hidden="false" customHeight="false" outlineLevel="0" collapsed="false">
      <c r="A67" s="86"/>
      <c r="B67" s="31" t="s">
        <v>484</v>
      </c>
      <c r="C67" s="110" t="n">
        <v>83.678</v>
      </c>
      <c r="D67" s="111" t="n">
        <v>83.965</v>
      </c>
      <c r="E67" s="112" t="n">
        <v>82.579</v>
      </c>
      <c r="F67" s="111" t="n">
        <v>35.286</v>
      </c>
      <c r="G67" s="111" t="n">
        <v>40.53</v>
      </c>
      <c r="H67" s="111" t="n">
        <v>32.691</v>
      </c>
      <c r="I67" s="113" t="n">
        <v>794.474</v>
      </c>
      <c r="J67" s="111" t="n">
        <v>784.601</v>
      </c>
      <c r="K67" s="114" t="n">
        <v>779.01</v>
      </c>
      <c r="L67" s="113" t="n">
        <v>301.672</v>
      </c>
      <c r="M67" s="111" t="n">
        <v>321.916</v>
      </c>
      <c r="N67" s="111" t="n">
        <v>306.934</v>
      </c>
      <c r="O67" s="115" t="n">
        <v>165.967</v>
      </c>
      <c r="P67" s="116" t="n">
        <v>169.59</v>
      </c>
      <c r="Q67" s="116" t="n">
        <v>181.224</v>
      </c>
      <c r="R67" s="115" t="n">
        <v>131.975</v>
      </c>
      <c r="S67" s="117" t="n">
        <v>128.121</v>
      </c>
      <c r="T67" s="116" t="n">
        <v>129.047</v>
      </c>
      <c r="U67" s="113" t="n">
        <v>2744.109</v>
      </c>
      <c r="V67" s="111" t="n">
        <v>2640.411</v>
      </c>
      <c r="W67" s="111" t="n">
        <v>2768.47</v>
      </c>
      <c r="X67" s="113" t="n">
        <v>738.592</v>
      </c>
      <c r="Y67" s="111" t="n">
        <v>800.4</v>
      </c>
      <c r="Z67" s="112" t="n">
        <v>743.338</v>
      </c>
    </row>
    <row r="68" customFormat="false" ht="16.7" hidden="false" customHeight="true" outlineLevel="0" collapsed="false">
      <c r="A68" s="86"/>
      <c r="B68" s="31" t="s">
        <v>485</v>
      </c>
      <c r="C68" s="110" t="n">
        <v>83.459</v>
      </c>
      <c r="D68" s="111" t="n">
        <v>87.628</v>
      </c>
      <c r="E68" s="112" t="n">
        <v>88.467</v>
      </c>
      <c r="F68" s="111" t="n">
        <v>35.439</v>
      </c>
      <c r="G68" s="111" t="n">
        <v>51.943</v>
      </c>
      <c r="H68" s="111" t="n">
        <v>31.831</v>
      </c>
      <c r="I68" s="113" t="n">
        <v>779.054</v>
      </c>
      <c r="J68" s="111" t="n">
        <v>815.847</v>
      </c>
      <c r="K68" s="114" t="n">
        <v>787.23</v>
      </c>
      <c r="L68" s="113" t="n">
        <v>280.432</v>
      </c>
      <c r="M68" s="111" t="n">
        <v>300.506</v>
      </c>
      <c r="N68" s="111" t="n">
        <v>332.19</v>
      </c>
      <c r="O68" s="113" t="n">
        <v>169.35</v>
      </c>
      <c r="P68" s="111" t="n">
        <v>168.251</v>
      </c>
      <c r="Q68" s="111" t="n">
        <v>173.798</v>
      </c>
      <c r="R68" s="113" t="n">
        <v>125.246</v>
      </c>
      <c r="S68" s="114" t="n">
        <v>134.048</v>
      </c>
      <c r="T68" s="111" t="n">
        <v>131.748</v>
      </c>
      <c r="U68" s="113" t="n">
        <v>2675.605</v>
      </c>
      <c r="V68" s="111" t="n">
        <v>2820.042</v>
      </c>
      <c r="W68" s="111" t="n">
        <v>2809.116</v>
      </c>
      <c r="X68" s="113" t="n">
        <v>664.288</v>
      </c>
      <c r="Y68" s="111" t="n">
        <v>727.617</v>
      </c>
      <c r="Z68" s="112" t="n">
        <v>771.897</v>
      </c>
    </row>
    <row r="69" customFormat="false" ht="15.65" hidden="false" customHeight="false" outlineLevel="0" collapsed="false">
      <c r="A69" s="86"/>
      <c r="B69" s="31" t="s">
        <v>486</v>
      </c>
      <c r="C69" s="110" t="n">
        <v>82.776</v>
      </c>
      <c r="D69" s="111" t="n">
        <v>88.899</v>
      </c>
      <c r="E69" s="112" t="n">
        <v>91.206</v>
      </c>
      <c r="F69" s="111" t="n">
        <v>27.567</v>
      </c>
      <c r="G69" s="111" t="n">
        <v>40.14</v>
      </c>
      <c r="H69" s="111" t="n">
        <v>27.65</v>
      </c>
      <c r="I69" s="113" t="n">
        <v>770.779</v>
      </c>
      <c r="J69" s="111" t="n">
        <v>765.66</v>
      </c>
      <c r="K69" s="114" t="n">
        <v>779.917</v>
      </c>
      <c r="L69" s="113" t="n">
        <v>298.823</v>
      </c>
      <c r="M69" s="111" t="n">
        <v>327.416</v>
      </c>
      <c r="N69" s="111" t="n">
        <v>309.358</v>
      </c>
      <c r="O69" s="113" t="n">
        <v>182.123</v>
      </c>
      <c r="P69" s="111" t="n">
        <v>175.972</v>
      </c>
      <c r="Q69" s="111" t="n">
        <v>189.378</v>
      </c>
      <c r="R69" s="113" t="n">
        <v>126.146</v>
      </c>
      <c r="S69" s="114" t="n">
        <v>128.098</v>
      </c>
      <c r="T69" s="111" t="n">
        <v>130.784</v>
      </c>
      <c r="U69" s="113" t="n">
        <v>2766.983</v>
      </c>
      <c r="V69" s="111" t="n">
        <v>2703.768</v>
      </c>
      <c r="W69" s="111" t="n">
        <v>2722.652</v>
      </c>
      <c r="X69" s="113" t="n">
        <v>717.7</v>
      </c>
      <c r="Y69" s="111" t="n">
        <v>770.072</v>
      </c>
      <c r="Z69" s="112" t="n">
        <v>722.587</v>
      </c>
    </row>
    <row r="70" customFormat="false" ht="15.65" hidden="false" customHeight="false" outlineLevel="0" collapsed="false">
      <c r="A70" s="86"/>
      <c r="B70" s="31" t="s">
        <v>487</v>
      </c>
      <c r="C70" s="110" t="n">
        <v>77.898</v>
      </c>
      <c r="D70" s="111" t="n">
        <v>81.836</v>
      </c>
      <c r="E70" s="112" t="n">
        <v>82.853</v>
      </c>
      <c r="F70" s="111" t="n">
        <v>32.664</v>
      </c>
      <c r="G70" s="111" t="n">
        <v>32.79</v>
      </c>
      <c r="H70" s="111" t="n">
        <v>34.348</v>
      </c>
      <c r="I70" s="113" t="n">
        <v>703.182</v>
      </c>
      <c r="J70" s="111" t="n">
        <v>802.705</v>
      </c>
      <c r="K70" s="114" t="n">
        <v>788.109</v>
      </c>
      <c r="L70" s="113" t="n">
        <v>303.103</v>
      </c>
      <c r="M70" s="111" t="n">
        <v>319.591</v>
      </c>
      <c r="N70" s="111" t="n">
        <v>302.195</v>
      </c>
      <c r="O70" s="113" t="n">
        <v>178.251</v>
      </c>
      <c r="P70" s="111" t="n">
        <v>176.221</v>
      </c>
      <c r="Q70" s="111" t="n">
        <v>179.375</v>
      </c>
      <c r="R70" s="113" t="n">
        <v>130.582</v>
      </c>
      <c r="S70" s="114" t="n">
        <v>128.21</v>
      </c>
      <c r="T70" s="111" t="n">
        <v>130.655</v>
      </c>
      <c r="U70" s="113" t="n">
        <v>2385.452</v>
      </c>
      <c r="V70" s="111" t="n">
        <v>2890.448</v>
      </c>
      <c r="W70" s="111" t="n">
        <v>2872.482</v>
      </c>
      <c r="X70" s="113" t="n">
        <v>712.751</v>
      </c>
      <c r="Y70" s="111" t="n">
        <v>777.515</v>
      </c>
      <c r="Z70" s="112" t="n">
        <v>796.132</v>
      </c>
    </row>
    <row r="71" customFormat="false" ht="15.65" hidden="false" customHeight="false" outlineLevel="0" collapsed="false">
      <c r="A71" s="86"/>
      <c r="B71" s="31" t="s">
        <v>488</v>
      </c>
      <c r="C71" s="110" t="n">
        <v>85.834</v>
      </c>
      <c r="D71" s="111" t="n">
        <v>88.306</v>
      </c>
      <c r="E71" s="112" t="n">
        <v>80.479</v>
      </c>
      <c r="F71" s="111" t="n">
        <v>35.343</v>
      </c>
      <c r="G71" s="111" t="n">
        <v>33.798</v>
      </c>
      <c r="H71" s="111" t="n">
        <v>32.197</v>
      </c>
      <c r="I71" s="113" t="n">
        <v>784.274</v>
      </c>
      <c r="J71" s="111" t="n">
        <v>844.794</v>
      </c>
      <c r="K71" s="114" t="n">
        <v>782.152</v>
      </c>
      <c r="L71" s="113" t="n">
        <v>310.635</v>
      </c>
      <c r="M71" s="111" t="n">
        <v>333.893</v>
      </c>
      <c r="N71" s="111" t="n">
        <v>310.458</v>
      </c>
      <c r="O71" s="113" t="n">
        <v>181.227</v>
      </c>
      <c r="P71" s="111" t="n">
        <v>178.352</v>
      </c>
      <c r="Q71" s="111" t="n">
        <v>171.27</v>
      </c>
      <c r="R71" s="113" t="n">
        <v>134.287</v>
      </c>
      <c r="S71" s="114" t="n">
        <v>146.911</v>
      </c>
      <c r="T71" s="111" t="n">
        <v>139.942</v>
      </c>
      <c r="U71" s="113" t="n">
        <v>2773.497</v>
      </c>
      <c r="V71" s="111" t="n">
        <v>2918.801</v>
      </c>
      <c r="W71" s="111" t="n">
        <v>2763.674</v>
      </c>
      <c r="X71" s="113" t="n">
        <v>716.219</v>
      </c>
      <c r="Y71" s="111" t="n">
        <v>754.313</v>
      </c>
      <c r="Z71" s="112" t="n">
        <v>744.548</v>
      </c>
    </row>
    <row r="72" customFormat="false" ht="15.65" hidden="false" customHeight="false" outlineLevel="0" collapsed="false">
      <c r="A72" s="86"/>
      <c r="B72" s="31" t="s">
        <v>489</v>
      </c>
      <c r="C72" s="110" t="n">
        <v>87.581</v>
      </c>
      <c r="D72" s="111" t="n">
        <v>86.842</v>
      </c>
      <c r="E72" s="112" t="n">
        <v>79.716</v>
      </c>
      <c r="F72" s="111" t="n">
        <v>40.277</v>
      </c>
      <c r="G72" s="111" t="n">
        <v>22.624</v>
      </c>
      <c r="H72" s="111" t="n">
        <v>32.281</v>
      </c>
      <c r="I72" s="113" t="n">
        <v>786.294</v>
      </c>
      <c r="J72" s="111" t="n">
        <v>784.637</v>
      </c>
      <c r="K72" s="114" t="n">
        <v>751.923</v>
      </c>
      <c r="L72" s="113" t="n">
        <v>317.934</v>
      </c>
      <c r="M72" s="111" t="n">
        <v>305.725</v>
      </c>
      <c r="N72" s="111" t="n">
        <v>309.591</v>
      </c>
      <c r="O72" s="113" t="n">
        <v>179.075</v>
      </c>
      <c r="P72" s="111" t="n">
        <v>178.656</v>
      </c>
      <c r="Q72" s="111" t="n">
        <v>172.454</v>
      </c>
      <c r="R72" s="113" t="n">
        <v>125.478</v>
      </c>
      <c r="S72" s="114" t="n">
        <v>130.306</v>
      </c>
      <c r="T72" s="111" t="n">
        <v>133.259</v>
      </c>
      <c r="U72" s="113" t="n">
        <v>2781.677</v>
      </c>
      <c r="V72" s="111" t="n">
        <v>2772.829</v>
      </c>
      <c r="W72" s="111" t="n">
        <v>2756.681</v>
      </c>
      <c r="X72" s="113" t="n">
        <v>746.584</v>
      </c>
      <c r="Y72" s="111" t="n">
        <v>803.014</v>
      </c>
      <c r="Z72" s="112" t="n">
        <v>722.917</v>
      </c>
    </row>
    <row r="73" customFormat="false" ht="50.1" hidden="false" customHeight="true" outlineLevel="0" collapsed="false">
      <c r="A73" s="86"/>
      <c r="B73" s="129" t="s">
        <v>490</v>
      </c>
      <c r="C73" s="88" t="s">
        <v>434</v>
      </c>
      <c r="D73" s="88"/>
      <c r="E73" s="88"/>
      <c r="F73" s="88"/>
      <c r="G73" s="88"/>
      <c r="H73" s="88"/>
      <c r="I73" s="88"/>
      <c r="J73" s="88"/>
      <c r="K73" s="88"/>
      <c r="L73" s="88"/>
      <c r="M73" s="88"/>
      <c r="N73" s="88"/>
      <c r="O73" s="89" t="s">
        <v>435</v>
      </c>
      <c r="P73" s="89"/>
      <c r="Q73" s="89"/>
      <c r="R73" s="89"/>
      <c r="S73" s="89"/>
      <c r="T73" s="89"/>
      <c r="U73" s="89"/>
      <c r="V73" s="89"/>
      <c r="W73" s="89"/>
      <c r="X73" s="89"/>
      <c r="Y73" s="89"/>
      <c r="Z73" s="89"/>
    </row>
    <row r="74" customFormat="false" ht="16.5" hidden="false" customHeight="true" outlineLevel="0" collapsed="false">
      <c r="A74" s="86"/>
      <c r="B74" s="35"/>
      <c r="C74" s="91" t="s">
        <v>436</v>
      </c>
      <c r="D74" s="91"/>
      <c r="E74" s="91"/>
      <c r="F74" s="92" t="s">
        <v>60</v>
      </c>
      <c r="G74" s="92"/>
      <c r="H74" s="92"/>
      <c r="I74" s="93" t="s">
        <v>61</v>
      </c>
      <c r="J74" s="93"/>
      <c r="K74" s="93"/>
      <c r="L74" s="94" t="s">
        <v>437</v>
      </c>
      <c r="M74" s="94"/>
      <c r="N74" s="94"/>
      <c r="O74" s="95" t="s">
        <v>438</v>
      </c>
      <c r="P74" s="95"/>
      <c r="Q74" s="95"/>
      <c r="R74" s="96" t="s">
        <v>439</v>
      </c>
      <c r="S74" s="96"/>
      <c r="T74" s="96"/>
      <c r="U74" s="97" t="s">
        <v>440</v>
      </c>
      <c r="V74" s="97"/>
      <c r="W74" s="97"/>
      <c r="X74" s="95" t="s">
        <v>441</v>
      </c>
      <c r="Y74" s="95"/>
      <c r="Z74" s="95"/>
    </row>
    <row r="75" customFormat="false" ht="16.5" hidden="false" customHeight="true" outlineLevel="0" collapsed="false">
      <c r="A75" s="86"/>
      <c r="B75" s="35"/>
      <c r="C75" s="98" t="s">
        <v>442</v>
      </c>
      <c r="D75" s="99" t="s">
        <v>443</v>
      </c>
      <c r="E75" s="100" t="s">
        <v>444</v>
      </c>
      <c r="F75" s="99" t="s">
        <v>442</v>
      </c>
      <c r="G75" s="99" t="s">
        <v>443</v>
      </c>
      <c r="H75" s="99" t="s">
        <v>444</v>
      </c>
      <c r="I75" s="101" t="s">
        <v>442</v>
      </c>
      <c r="J75" s="102" t="s">
        <v>443</v>
      </c>
      <c r="K75" s="102" t="s">
        <v>444</v>
      </c>
      <c r="L75" s="98" t="s">
        <v>442</v>
      </c>
      <c r="M75" s="99" t="s">
        <v>443</v>
      </c>
      <c r="N75" s="99" t="s">
        <v>444</v>
      </c>
      <c r="O75" s="103" t="s">
        <v>442</v>
      </c>
      <c r="P75" s="104" t="s">
        <v>443</v>
      </c>
      <c r="Q75" s="105" t="s">
        <v>444</v>
      </c>
      <c r="R75" s="104" t="s">
        <v>442</v>
      </c>
      <c r="S75" s="104" t="s">
        <v>443</v>
      </c>
      <c r="T75" s="105" t="s">
        <v>444</v>
      </c>
      <c r="U75" s="104" t="s">
        <v>442</v>
      </c>
      <c r="V75" s="104" t="s">
        <v>443</v>
      </c>
      <c r="W75" s="104" t="s">
        <v>444</v>
      </c>
      <c r="X75" s="106" t="s">
        <v>442</v>
      </c>
      <c r="Y75" s="107" t="s">
        <v>443</v>
      </c>
      <c r="Z75" s="108" t="s">
        <v>444</v>
      </c>
    </row>
    <row r="76" customFormat="false" ht="15.65" hidden="false" customHeight="false" outlineLevel="0" collapsed="false">
      <c r="A76" s="86"/>
      <c r="B76" s="31" t="s">
        <v>491</v>
      </c>
      <c r="C76" s="110" t="n">
        <v>136.709</v>
      </c>
      <c r="D76" s="111" t="n">
        <v>134.405</v>
      </c>
      <c r="E76" s="112" t="n">
        <v>140.43</v>
      </c>
      <c r="F76" s="111" t="n">
        <v>44.743</v>
      </c>
      <c r="G76" s="111" t="n">
        <v>41.812</v>
      </c>
      <c r="H76" s="111" t="n">
        <v>58.615</v>
      </c>
      <c r="I76" s="113" t="n">
        <v>1262.883</v>
      </c>
      <c r="J76" s="111" t="n">
        <v>1348.236</v>
      </c>
      <c r="K76" s="114" t="n">
        <v>1281.111</v>
      </c>
      <c r="L76" s="113" t="n">
        <v>509.279</v>
      </c>
      <c r="M76" s="111" t="n">
        <v>467.347</v>
      </c>
      <c r="N76" s="111" t="n">
        <v>565.006</v>
      </c>
      <c r="O76" s="115" t="n">
        <v>172.323</v>
      </c>
      <c r="P76" s="116" t="n">
        <v>170.144</v>
      </c>
      <c r="Q76" s="116" t="n">
        <v>177.908</v>
      </c>
      <c r="R76" s="115" t="n">
        <v>135.383</v>
      </c>
      <c r="S76" s="117" t="n">
        <v>133.576</v>
      </c>
      <c r="T76" s="116" t="n">
        <v>130.828</v>
      </c>
      <c r="U76" s="113" t="n">
        <v>2663.249</v>
      </c>
      <c r="V76" s="111" t="n">
        <v>2773.38</v>
      </c>
      <c r="W76" s="111" t="n">
        <v>2617.101</v>
      </c>
      <c r="X76" s="113" t="n">
        <v>735.813</v>
      </c>
      <c r="Y76" s="111" t="n">
        <v>683.821</v>
      </c>
      <c r="Z76" s="112" t="n">
        <v>797.545</v>
      </c>
    </row>
    <row r="77" customFormat="false" ht="13.7" hidden="false" customHeight="true" outlineLevel="0" collapsed="false">
      <c r="A77" s="86"/>
      <c r="B77" s="31" t="s">
        <v>492</v>
      </c>
      <c r="C77" s="110" t="n">
        <v>133.718</v>
      </c>
      <c r="D77" s="111" t="n">
        <v>137.94</v>
      </c>
      <c r="E77" s="112" t="n">
        <v>147.635</v>
      </c>
      <c r="F77" s="111" t="n">
        <v>48.667</v>
      </c>
      <c r="G77" s="111" t="n">
        <v>49.103</v>
      </c>
      <c r="H77" s="111" t="n">
        <v>68.218</v>
      </c>
      <c r="I77" s="113" t="n">
        <v>1355.177</v>
      </c>
      <c r="J77" s="111" t="n">
        <v>1345.048</v>
      </c>
      <c r="K77" s="114" t="n">
        <v>1342.446</v>
      </c>
      <c r="L77" s="113" t="n">
        <v>514.322</v>
      </c>
      <c r="M77" s="111" t="n">
        <v>508.697</v>
      </c>
      <c r="N77" s="111" t="n">
        <v>507.77</v>
      </c>
      <c r="O77" s="113" t="n">
        <v>168.956</v>
      </c>
      <c r="P77" s="111" t="n">
        <v>180.378</v>
      </c>
      <c r="Q77" s="111" t="n">
        <v>179.678</v>
      </c>
      <c r="R77" s="113" t="n">
        <v>135.559</v>
      </c>
      <c r="S77" s="114" t="n">
        <v>133.998</v>
      </c>
      <c r="T77" s="111" t="n">
        <v>142.844</v>
      </c>
      <c r="U77" s="113" t="n">
        <v>2751.822</v>
      </c>
      <c r="V77" s="111" t="n">
        <v>2667.804</v>
      </c>
      <c r="W77" s="111" t="n">
        <v>2739.662</v>
      </c>
      <c r="X77" s="113" t="n">
        <v>720.469</v>
      </c>
      <c r="Y77" s="111" t="n">
        <v>731.337</v>
      </c>
      <c r="Z77" s="112" t="n">
        <v>694.25</v>
      </c>
    </row>
    <row r="78" customFormat="false" ht="15.65" hidden="false" customHeight="false" outlineLevel="0" collapsed="false">
      <c r="A78" s="86"/>
      <c r="B78" s="31" t="s">
        <v>493</v>
      </c>
      <c r="C78" s="110" t="n">
        <v>137.761</v>
      </c>
      <c r="D78" s="111" t="n">
        <v>142.073</v>
      </c>
      <c r="E78" s="112" t="n">
        <v>135.689</v>
      </c>
      <c r="F78" s="111" t="n">
        <v>44.472</v>
      </c>
      <c r="G78" s="111" t="n">
        <v>36.501</v>
      </c>
      <c r="H78" s="111" t="n">
        <v>67.153</v>
      </c>
      <c r="I78" s="113" t="n">
        <v>1329.796</v>
      </c>
      <c r="J78" s="111" t="n">
        <v>1213.021</v>
      </c>
      <c r="K78" s="114" t="n">
        <v>1312.469</v>
      </c>
      <c r="L78" s="113" t="n">
        <v>474.312</v>
      </c>
      <c r="M78" s="111" t="n">
        <v>461.951</v>
      </c>
      <c r="N78" s="111" t="n">
        <v>498.751</v>
      </c>
      <c r="O78" s="113" t="n">
        <v>186.157</v>
      </c>
      <c r="P78" s="111" t="n">
        <v>173.859</v>
      </c>
      <c r="Q78" s="111" t="n">
        <v>174.345</v>
      </c>
      <c r="R78" s="113" t="n">
        <v>134.094</v>
      </c>
      <c r="S78" s="114" t="n">
        <v>131.756</v>
      </c>
      <c r="T78" s="111" t="n">
        <v>130.463</v>
      </c>
      <c r="U78" s="113" t="n">
        <v>2804.893</v>
      </c>
      <c r="V78" s="111" t="n">
        <v>2702.229</v>
      </c>
      <c r="W78" s="111" t="n">
        <v>2827.476</v>
      </c>
      <c r="X78" s="113" t="n">
        <v>777.658</v>
      </c>
      <c r="Y78" s="111" t="n">
        <v>699.833</v>
      </c>
      <c r="Z78" s="112" t="n">
        <v>741.723</v>
      </c>
    </row>
    <row r="79" customFormat="false" ht="15.65" hidden="false" customHeight="false" outlineLevel="0" collapsed="false">
      <c r="A79" s="86"/>
      <c r="B79" s="31" t="s">
        <v>494</v>
      </c>
      <c r="C79" s="110" t="n">
        <v>122.435</v>
      </c>
      <c r="D79" s="111" t="n">
        <v>123.187</v>
      </c>
      <c r="E79" s="112" t="n">
        <v>126.927</v>
      </c>
      <c r="F79" s="111" t="n">
        <v>47.573</v>
      </c>
      <c r="G79" s="111" t="n">
        <v>48.09</v>
      </c>
      <c r="H79" s="111" t="n">
        <v>47.791</v>
      </c>
      <c r="I79" s="113" t="n">
        <v>1269.568</v>
      </c>
      <c r="J79" s="111" t="n">
        <v>1255.775</v>
      </c>
      <c r="K79" s="114" t="n">
        <v>1233.841</v>
      </c>
      <c r="L79" s="113" t="n">
        <v>493.403</v>
      </c>
      <c r="M79" s="111" t="n">
        <v>499.624</v>
      </c>
      <c r="N79" s="111" t="n">
        <v>485.419</v>
      </c>
      <c r="O79" s="113" t="n">
        <v>170.22</v>
      </c>
      <c r="P79" s="111" t="n">
        <v>179.339</v>
      </c>
      <c r="Q79" s="111" t="n">
        <v>176.48</v>
      </c>
      <c r="R79" s="113" t="n">
        <v>137.888</v>
      </c>
      <c r="S79" s="114" t="n">
        <v>130.247</v>
      </c>
      <c r="T79" s="111" t="n">
        <v>136.412</v>
      </c>
      <c r="U79" s="113" t="n">
        <v>2787.648</v>
      </c>
      <c r="V79" s="111" t="n">
        <v>2781.754</v>
      </c>
      <c r="W79" s="111" t="n">
        <v>2631.53</v>
      </c>
      <c r="X79" s="113" t="n">
        <v>800.989</v>
      </c>
      <c r="Y79" s="111" t="n">
        <v>774.626</v>
      </c>
      <c r="Z79" s="112" t="n">
        <v>728.38</v>
      </c>
    </row>
    <row r="80" customFormat="false" ht="15.65" hidden="false" customHeight="false" outlineLevel="0" collapsed="false">
      <c r="A80" s="86"/>
      <c r="B80" s="31" t="s">
        <v>495</v>
      </c>
      <c r="C80" s="110" t="n">
        <v>130.025</v>
      </c>
      <c r="D80" s="111" t="n">
        <v>121.554</v>
      </c>
      <c r="E80" s="112" t="n">
        <v>131.897</v>
      </c>
      <c r="F80" s="111" t="n">
        <v>54.753</v>
      </c>
      <c r="G80" s="111" t="n">
        <v>52.197</v>
      </c>
      <c r="H80" s="111" t="n">
        <v>56.892</v>
      </c>
      <c r="I80" s="113" t="n">
        <v>1236.895</v>
      </c>
      <c r="J80" s="111" t="n">
        <v>1277.253</v>
      </c>
      <c r="K80" s="114" t="n">
        <v>1266.175</v>
      </c>
      <c r="L80" s="113" t="n">
        <v>509.514</v>
      </c>
      <c r="M80" s="111" t="n">
        <v>466.827</v>
      </c>
      <c r="N80" s="111" t="n">
        <v>481.277</v>
      </c>
      <c r="O80" s="113" t="n">
        <v>185.357</v>
      </c>
      <c r="P80" s="111" t="n">
        <v>172.943</v>
      </c>
      <c r="Q80" s="111" t="n">
        <v>182.964</v>
      </c>
      <c r="R80" s="113" t="n">
        <v>136.89</v>
      </c>
      <c r="S80" s="114" t="n">
        <v>130.468</v>
      </c>
      <c r="T80" s="111" t="n">
        <v>130.517</v>
      </c>
      <c r="U80" s="113" t="n">
        <v>2650.339</v>
      </c>
      <c r="V80" s="111" t="n">
        <v>2818.256</v>
      </c>
      <c r="W80" s="111" t="n">
        <v>2870.507</v>
      </c>
      <c r="X80" s="113" t="n">
        <v>758.719</v>
      </c>
      <c r="Y80" s="111" t="n">
        <v>740.764</v>
      </c>
      <c r="Z80" s="112" t="n">
        <v>715.777</v>
      </c>
    </row>
    <row r="81" customFormat="false" ht="15.65" hidden="false" customHeight="false" outlineLevel="0" collapsed="false">
      <c r="A81" s="86"/>
      <c r="B81" s="31" t="s">
        <v>496</v>
      </c>
      <c r="C81" s="110" t="n">
        <v>119.997</v>
      </c>
      <c r="D81" s="111" t="n">
        <v>121.68</v>
      </c>
      <c r="E81" s="112" t="n">
        <v>134.303</v>
      </c>
      <c r="F81" s="111" t="n">
        <v>37.862</v>
      </c>
      <c r="G81" s="111" t="n">
        <v>48.977</v>
      </c>
      <c r="H81" s="111" t="n">
        <v>50.561</v>
      </c>
      <c r="I81" s="113" t="n">
        <v>1258.957</v>
      </c>
      <c r="J81" s="111" t="n">
        <v>1292.867</v>
      </c>
      <c r="K81" s="114" t="n">
        <v>1261.649</v>
      </c>
      <c r="L81" s="113" t="n">
        <v>491.049</v>
      </c>
      <c r="M81" s="111" t="n">
        <v>459.015</v>
      </c>
      <c r="N81" s="111" t="n">
        <v>479.024</v>
      </c>
      <c r="O81" s="113" t="n">
        <v>173.229</v>
      </c>
      <c r="P81" s="111" t="n">
        <v>175.895</v>
      </c>
      <c r="Q81" s="111" t="n">
        <v>172.911</v>
      </c>
      <c r="R81" s="113" t="n">
        <v>133.669</v>
      </c>
      <c r="S81" s="114" t="n">
        <v>138.333</v>
      </c>
      <c r="T81" s="111" t="n">
        <v>131.499</v>
      </c>
      <c r="U81" s="113" t="n">
        <v>2944.802</v>
      </c>
      <c r="V81" s="111" t="n">
        <v>2946.607</v>
      </c>
      <c r="W81" s="111" t="n">
        <v>2844.605</v>
      </c>
      <c r="X81" s="113" t="n">
        <v>791.476</v>
      </c>
      <c r="Y81" s="111" t="n">
        <v>739.279</v>
      </c>
      <c r="Z81" s="112" t="n">
        <v>785.308</v>
      </c>
    </row>
    <row r="82" customFormat="false" ht="50.1" hidden="false" customHeight="true" outlineLevel="0" collapsed="false">
      <c r="A82" s="86"/>
      <c r="B82" s="129" t="s">
        <v>497</v>
      </c>
      <c r="C82" s="88" t="s">
        <v>434</v>
      </c>
      <c r="D82" s="88"/>
      <c r="E82" s="88"/>
      <c r="F82" s="88"/>
      <c r="G82" s="88"/>
      <c r="H82" s="88"/>
      <c r="I82" s="88"/>
      <c r="J82" s="88"/>
      <c r="K82" s="88"/>
      <c r="L82" s="88"/>
      <c r="M82" s="88"/>
      <c r="N82" s="88"/>
      <c r="O82" s="89" t="s">
        <v>435</v>
      </c>
      <c r="P82" s="89"/>
      <c r="Q82" s="89"/>
      <c r="R82" s="89"/>
      <c r="S82" s="89"/>
      <c r="T82" s="89"/>
      <c r="U82" s="89"/>
      <c r="V82" s="89"/>
      <c r="W82" s="89"/>
      <c r="X82" s="89"/>
      <c r="Y82" s="89"/>
      <c r="Z82" s="89"/>
    </row>
    <row r="83" customFormat="false" ht="16.5" hidden="false" customHeight="true" outlineLevel="0" collapsed="false">
      <c r="A83" s="86"/>
      <c r="B83" s="35"/>
      <c r="C83" s="91" t="s">
        <v>436</v>
      </c>
      <c r="D83" s="91"/>
      <c r="E83" s="91"/>
      <c r="F83" s="92" t="s">
        <v>60</v>
      </c>
      <c r="G83" s="92"/>
      <c r="H83" s="92"/>
      <c r="I83" s="93" t="s">
        <v>61</v>
      </c>
      <c r="J83" s="93"/>
      <c r="K83" s="93"/>
      <c r="L83" s="94" t="s">
        <v>437</v>
      </c>
      <c r="M83" s="94"/>
      <c r="N83" s="94"/>
      <c r="O83" s="95" t="s">
        <v>438</v>
      </c>
      <c r="P83" s="95"/>
      <c r="Q83" s="95"/>
      <c r="R83" s="96" t="s">
        <v>439</v>
      </c>
      <c r="S83" s="96"/>
      <c r="T83" s="96"/>
      <c r="U83" s="97" t="s">
        <v>440</v>
      </c>
      <c r="V83" s="97"/>
      <c r="W83" s="97"/>
      <c r="X83" s="95" t="s">
        <v>441</v>
      </c>
      <c r="Y83" s="95"/>
      <c r="Z83" s="95"/>
    </row>
    <row r="84" customFormat="false" ht="16.5" hidden="false" customHeight="true" outlineLevel="0" collapsed="false">
      <c r="A84" s="86"/>
      <c r="B84" s="35"/>
      <c r="C84" s="98" t="s">
        <v>442</v>
      </c>
      <c r="D84" s="99" t="s">
        <v>443</v>
      </c>
      <c r="E84" s="100" t="s">
        <v>444</v>
      </c>
      <c r="F84" s="99" t="s">
        <v>442</v>
      </c>
      <c r="G84" s="99" t="s">
        <v>443</v>
      </c>
      <c r="H84" s="99" t="s">
        <v>444</v>
      </c>
      <c r="I84" s="101" t="s">
        <v>442</v>
      </c>
      <c r="J84" s="102" t="s">
        <v>443</v>
      </c>
      <c r="K84" s="102" t="s">
        <v>444</v>
      </c>
      <c r="L84" s="98" t="s">
        <v>442</v>
      </c>
      <c r="M84" s="99" t="s">
        <v>443</v>
      </c>
      <c r="N84" s="99" t="s">
        <v>444</v>
      </c>
      <c r="O84" s="103" t="s">
        <v>442</v>
      </c>
      <c r="P84" s="104" t="s">
        <v>443</v>
      </c>
      <c r="Q84" s="105" t="s">
        <v>444</v>
      </c>
      <c r="R84" s="104" t="s">
        <v>442</v>
      </c>
      <c r="S84" s="104" t="s">
        <v>443</v>
      </c>
      <c r="T84" s="105" t="s">
        <v>444</v>
      </c>
      <c r="U84" s="104" t="s">
        <v>442</v>
      </c>
      <c r="V84" s="104" t="s">
        <v>443</v>
      </c>
      <c r="W84" s="104" t="s">
        <v>444</v>
      </c>
      <c r="X84" s="106" t="s">
        <v>442</v>
      </c>
      <c r="Y84" s="107" t="s">
        <v>443</v>
      </c>
      <c r="Z84" s="108" t="s">
        <v>444</v>
      </c>
    </row>
    <row r="85" customFormat="false" ht="19.35" hidden="false" customHeight="true" outlineLevel="0" collapsed="false">
      <c r="A85" s="86"/>
      <c r="B85" s="31" t="s">
        <v>498</v>
      </c>
      <c r="C85" s="110" t="n">
        <v>267.569</v>
      </c>
      <c r="D85" s="111" t="n">
        <v>260.225</v>
      </c>
      <c r="E85" s="112" t="n">
        <v>267.236</v>
      </c>
      <c r="F85" s="111" t="n">
        <v>87.122</v>
      </c>
      <c r="G85" s="111" t="n">
        <v>96.581</v>
      </c>
      <c r="H85" s="111" t="n">
        <v>93.947</v>
      </c>
      <c r="I85" s="113" t="n">
        <v>2632.189</v>
      </c>
      <c r="J85" s="111" t="n">
        <v>2565.266</v>
      </c>
      <c r="K85" s="114" t="n">
        <v>2649.335</v>
      </c>
      <c r="L85" s="113" t="n">
        <v>1026.183</v>
      </c>
      <c r="M85" s="111" t="n">
        <v>1172.792</v>
      </c>
      <c r="N85" s="111" t="n">
        <v>1119.051</v>
      </c>
      <c r="O85" s="115" t="n">
        <v>182.532</v>
      </c>
      <c r="P85" s="116" t="n">
        <v>178.163</v>
      </c>
      <c r="Q85" s="116" t="n">
        <v>180.758</v>
      </c>
      <c r="R85" s="115" t="n">
        <v>141.12</v>
      </c>
      <c r="S85" s="117" t="n">
        <v>137.443</v>
      </c>
      <c r="T85" s="116" t="n">
        <v>127.827</v>
      </c>
      <c r="U85" s="113" t="n">
        <v>2657.734</v>
      </c>
      <c r="V85" s="111" t="n">
        <v>2665.258</v>
      </c>
      <c r="W85" s="111" t="n">
        <v>2723</v>
      </c>
      <c r="X85" s="113" t="n">
        <v>731.672</v>
      </c>
      <c r="Y85" s="111" t="n">
        <v>834.456</v>
      </c>
      <c r="Z85" s="112" t="n">
        <v>803.701</v>
      </c>
    </row>
    <row r="86" customFormat="false" ht="15.65" hidden="false" customHeight="false" outlineLevel="0" collapsed="false">
      <c r="A86" s="86"/>
      <c r="B86" s="31" t="s">
        <v>499</v>
      </c>
      <c r="C86" s="110" t="n">
        <v>249.931</v>
      </c>
      <c r="D86" s="111" t="n">
        <v>255.182</v>
      </c>
      <c r="E86" s="112" t="n">
        <v>229.78</v>
      </c>
      <c r="F86" s="111" t="n">
        <v>93.341</v>
      </c>
      <c r="G86" s="111" t="n">
        <v>83.865</v>
      </c>
      <c r="H86" s="111" t="n">
        <v>82.213</v>
      </c>
      <c r="I86" s="113" t="n">
        <v>2674.528</v>
      </c>
      <c r="J86" s="111" t="n">
        <v>2728.258</v>
      </c>
      <c r="K86" s="114" t="n">
        <v>2525.732</v>
      </c>
      <c r="L86" s="113" t="n">
        <v>1036.524</v>
      </c>
      <c r="M86" s="111" t="n">
        <v>1049.892</v>
      </c>
      <c r="N86" s="111" t="n">
        <v>992.943</v>
      </c>
      <c r="O86" s="113" t="n">
        <v>163.943</v>
      </c>
      <c r="P86" s="111" t="n">
        <v>178.878</v>
      </c>
      <c r="Q86" s="111" t="n">
        <v>159.511</v>
      </c>
      <c r="R86" s="113" t="n">
        <v>128.567</v>
      </c>
      <c r="S86" s="114" t="n">
        <v>133.153</v>
      </c>
      <c r="T86" s="111" t="n">
        <v>128.07</v>
      </c>
      <c r="U86" s="113" t="n">
        <v>2708.077</v>
      </c>
      <c r="V86" s="111" t="n">
        <v>2861.342</v>
      </c>
      <c r="W86" s="111" t="n">
        <v>2588.542</v>
      </c>
      <c r="X86" s="113" t="n">
        <v>736.412</v>
      </c>
      <c r="Y86" s="111" t="n">
        <v>728.604</v>
      </c>
      <c r="Z86" s="112" t="n">
        <v>699.803</v>
      </c>
    </row>
    <row r="87" customFormat="false" ht="15.65" hidden="false" customHeight="false" outlineLevel="0" collapsed="false">
      <c r="A87" s="86"/>
      <c r="B87" s="31" t="s">
        <v>500</v>
      </c>
      <c r="C87" s="110" t="n">
        <v>237.178</v>
      </c>
      <c r="D87" s="111" t="n">
        <v>236.12</v>
      </c>
      <c r="E87" s="112" t="n">
        <v>229.192</v>
      </c>
      <c r="F87" s="111" t="n">
        <v>87.937</v>
      </c>
      <c r="G87" s="111" t="n">
        <v>71.08</v>
      </c>
      <c r="H87" s="111" t="n">
        <v>85.456</v>
      </c>
      <c r="I87" s="113" t="n">
        <v>2487.221</v>
      </c>
      <c r="J87" s="111" t="n">
        <v>2586.796</v>
      </c>
      <c r="K87" s="114" t="n">
        <v>2503.874</v>
      </c>
      <c r="L87" s="113" t="n">
        <v>1029.809</v>
      </c>
      <c r="M87" s="111" t="n">
        <v>940.461</v>
      </c>
      <c r="N87" s="111" t="n">
        <v>968.02</v>
      </c>
      <c r="O87" s="113" t="n">
        <v>173.189</v>
      </c>
      <c r="P87" s="111" t="n">
        <v>168.343</v>
      </c>
      <c r="Q87" s="111" t="n">
        <v>176.782</v>
      </c>
      <c r="R87" s="113" t="n">
        <v>127.364</v>
      </c>
      <c r="S87" s="114" t="n">
        <v>129.503</v>
      </c>
      <c r="T87" s="111" t="n">
        <v>139.251</v>
      </c>
      <c r="U87" s="113" t="n">
        <v>2734.552</v>
      </c>
      <c r="V87" s="111" t="n">
        <v>2787.154</v>
      </c>
      <c r="W87" s="111" t="n">
        <v>2739.149</v>
      </c>
      <c r="X87" s="113" t="n">
        <v>762.296</v>
      </c>
      <c r="Y87" s="111" t="n">
        <v>714.334</v>
      </c>
      <c r="Z87" s="112" t="n">
        <v>742.625</v>
      </c>
    </row>
    <row r="88" customFormat="false" ht="15.65" hidden="false" customHeight="false" outlineLevel="0" collapsed="false">
      <c r="A88" s="86"/>
      <c r="B88" s="31" t="s">
        <v>501</v>
      </c>
      <c r="C88" s="110" t="n">
        <v>238.895</v>
      </c>
      <c r="D88" s="111" t="n">
        <v>239.438</v>
      </c>
      <c r="E88" s="112" t="n">
        <v>251.367</v>
      </c>
      <c r="F88" s="111" t="n">
        <v>89.676</v>
      </c>
      <c r="G88" s="111" t="n">
        <v>86.682</v>
      </c>
      <c r="H88" s="111" t="n">
        <v>97.142</v>
      </c>
      <c r="I88" s="113" t="n">
        <v>2615.12</v>
      </c>
      <c r="J88" s="111" t="n">
        <v>2606</v>
      </c>
      <c r="K88" s="114" t="n">
        <v>2701.791</v>
      </c>
      <c r="L88" s="113" t="n">
        <v>997.994</v>
      </c>
      <c r="M88" s="111" t="n">
        <v>1001.389</v>
      </c>
      <c r="N88" s="111" t="n">
        <v>1082.607</v>
      </c>
      <c r="O88" s="113" t="n">
        <v>182.898</v>
      </c>
      <c r="P88" s="111" t="n">
        <v>175.582</v>
      </c>
      <c r="Q88" s="111" t="n">
        <v>179.749</v>
      </c>
      <c r="R88" s="113" t="n">
        <v>135.559</v>
      </c>
      <c r="S88" s="114" t="n">
        <v>130.955</v>
      </c>
      <c r="T88" s="111" t="n">
        <v>135.809</v>
      </c>
      <c r="U88" s="113" t="n">
        <v>2815.417</v>
      </c>
      <c r="V88" s="111" t="n">
        <v>2870.296</v>
      </c>
      <c r="W88" s="111" t="n">
        <v>2906.431</v>
      </c>
      <c r="X88" s="113" t="n">
        <v>728.98</v>
      </c>
      <c r="Y88" s="111" t="n">
        <v>764.928</v>
      </c>
      <c r="Z88" s="112" t="n">
        <v>791.27</v>
      </c>
    </row>
    <row r="89" customFormat="false" ht="15.65" hidden="false" customHeight="false" outlineLevel="0" collapsed="false">
      <c r="A89" s="86"/>
      <c r="B89" s="31" t="s">
        <v>502</v>
      </c>
      <c r="C89" s="110" t="n">
        <v>253.805</v>
      </c>
      <c r="D89" s="111" t="n">
        <v>268.722</v>
      </c>
      <c r="E89" s="112" t="n">
        <v>265.182</v>
      </c>
      <c r="F89" s="111" t="n">
        <v>92.042</v>
      </c>
      <c r="G89" s="111" t="n">
        <v>100.271</v>
      </c>
      <c r="H89" s="111" t="n">
        <v>83.717</v>
      </c>
      <c r="I89" s="113" t="n">
        <v>2807.877</v>
      </c>
      <c r="J89" s="111" t="n">
        <v>2797.782</v>
      </c>
      <c r="K89" s="114" t="n">
        <v>2952.528</v>
      </c>
      <c r="L89" s="113" t="n">
        <v>1073.462</v>
      </c>
      <c r="M89" s="111" t="n">
        <v>1018.885</v>
      </c>
      <c r="N89" s="111" t="n">
        <v>1166.047</v>
      </c>
      <c r="O89" s="113" t="n">
        <v>171.066</v>
      </c>
      <c r="P89" s="111" t="n">
        <v>176.587</v>
      </c>
      <c r="Q89" s="111" t="n">
        <v>171.362</v>
      </c>
      <c r="R89" s="113" t="n">
        <v>128.816</v>
      </c>
      <c r="S89" s="114" t="n">
        <v>133.065</v>
      </c>
      <c r="T89" s="111" t="n">
        <v>126.639</v>
      </c>
      <c r="U89" s="113" t="n">
        <v>2822.007</v>
      </c>
      <c r="V89" s="111" t="n">
        <v>2812.89</v>
      </c>
      <c r="W89" s="111" t="n">
        <v>2911.877</v>
      </c>
      <c r="X89" s="113" t="n">
        <v>698.215</v>
      </c>
      <c r="Y89" s="111" t="n">
        <v>679.989</v>
      </c>
      <c r="Z89" s="112" t="n">
        <v>800.546</v>
      </c>
    </row>
    <row r="90" customFormat="false" ht="15.65" hidden="false" customHeight="false" outlineLevel="0" collapsed="false">
      <c r="A90" s="86"/>
      <c r="B90" s="31" t="s">
        <v>503</v>
      </c>
      <c r="C90" s="110" t="n">
        <v>238.713</v>
      </c>
      <c r="D90" s="111" t="n">
        <v>233.961</v>
      </c>
      <c r="E90" s="112" t="n">
        <v>240.972</v>
      </c>
      <c r="F90" s="111" t="n">
        <v>78.336</v>
      </c>
      <c r="G90" s="111" t="n">
        <v>76.275</v>
      </c>
      <c r="H90" s="111" t="n">
        <v>82.049</v>
      </c>
      <c r="I90" s="113" t="n">
        <v>2447.88</v>
      </c>
      <c r="J90" s="111" t="n">
        <v>2674.988</v>
      </c>
      <c r="K90" s="114" t="n">
        <v>2627.333</v>
      </c>
      <c r="L90" s="113" t="n">
        <v>1016.198</v>
      </c>
      <c r="M90" s="111" t="n">
        <v>978.934</v>
      </c>
      <c r="N90" s="111" t="n">
        <v>1002.493</v>
      </c>
      <c r="O90" s="113" t="n">
        <v>173.29</v>
      </c>
      <c r="P90" s="111" t="n">
        <v>169.477</v>
      </c>
      <c r="Q90" s="111" t="n">
        <v>173.639</v>
      </c>
      <c r="R90" s="113" t="n">
        <v>127.834</v>
      </c>
      <c r="S90" s="114" t="n">
        <v>135.314</v>
      </c>
      <c r="T90" s="111" t="n">
        <v>123.916</v>
      </c>
      <c r="U90" s="113" t="n">
        <v>2723.704</v>
      </c>
      <c r="V90" s="111" t="n">
        <v>2924.182</v>
      </c>
      <c r="W90" s="111" t="n">
        <v>2819.943</v>
      </c>
      <c r="X90" s="113" t="n">
        <v>764.647</v>
      </c>
      <c r="Y90" s="111" t="n">
        <v>738.393</v>
      </c>
      <c r="Z90" s="112" t="n">
        <v>759.563</v>
      </c>
    </row>
    <row r="91" customFormat="false" ht="50.1" hidden="false" customHeight="true" outlineLevel="0" collapsed="false">
      <c r="A91" s="86"/>
      <c r="B91" s="129" t="s">
        <v>504</v>
      </c>
      <c r="C91" s="88" t="s">
        <v>434</v>
      </c>
      <c r="D91" s="88"/>
      <c r="E91" s="88"/>
      <c r="F91" s="88"/>
      <c r="G91" s="88"/>
      <c r="H91" s="88"/>
      <c r="I91" s="88"/>
      <c r="J91" s="88"/>
      <c r="K91" s="88"/>
      <c r="L91" s="88"/>
      <c r="M91" s="88"/>
      <c r="N91" s="88"/>
      <c r="O91" s="89" t="s">
        <v>435</v>
      </c>
      <c r="P91" s="89"/>
      <c r="Q91" s="89"/>
      <c r="R91" s="89"/>
      <c r="S91" s="89"/>
      <c r="T91" s="89"/>
      <c r="U91" s="89"/>
      <c r="V91" s="89"/>
      <c r="W91" s="89"/>
      <c r="X91" s="89"/>
      <c r="Y91" s="89"/>
      <c r="Z91" s="89"/>
    </row>
    <row r="92" customFormat="false" ht="16.5" hidden="false" customHeight="true" outlineLevel="0" collapsed="false">
      <c r="A92" s="86"/>
      <c r="B92" s="35"/>
      <c r="C92" s="91" t="s">
        <v>436</v>
      </c>
      <c r="D92" s="91"/>
      <c r="E92" s="91"/>
      <c r="F92" s="92" t="s">
        <v>60</v>
      </c>
      <c r="G92" s="92"/>
      <c r="H92" s="92"/>
      <c r="I92" s="93" t="s">
        <v>61</v>
      </c>
      <c r="J92" s="93"/>
      <c r="K92" s="93"/>
      <c r="L92" s="94" t="s">
        <v>437</v>
      </c>
      <c r="M92" s="94"/>
      <c r="N92" s="94"/>
      <c r="O92" s="95" t="s">
        <v>438</v>
      </c>
      <c r="P92" s="95"/>
      <c r="Q92" s="95"/>
      <c r="R92" s="96" t="s">
        <v>439</v>
      </c>
      <c r="S92" s="96"/>
      <c r="T92" s="96"/>
      <c r="U92" s="97" t="s">
        <v>440</v>
      </c>
      <c r="V92" s="97"/>
      <c r="W92" s="97"/>
      <c r="X92" s="95" t="s">
        <v>441</v>
      </c>
      <c r="Y92" s="95"/>
      <c r="Z92" s="95"/>
    </row>
    <row r="93" customFormat="false" ht="16.5" hidden="false" customHeight="true" outlineLevel="0" collapsed="false">
      <c r="A93" s="86"/>
      <c r="B93" s="35"/>
      <c r="C93" s="98" t="s">
        <v>442</v>
      </c>
      <c r="D93" s="99" t="s">
        <v>443</v>
      </c>
      <c r="E93" s="100" t="s">
        <v>444</v>
      </c>
      <c r="F93" s="99" t="s">
        <v>442</v>
      </c>
      <c r="G93" s="99" t="s">
        <v>443</v>
      </c>
      <c r="H93" s="99" t="s">
        <v>444</v>
      </c>
      <c r="I93" s="101" t="s">
        <v>442</v>
      </c>
      <c r="J93" s="102" t="s">
        <v>443</v>
      </c>
      <c r="K93" s="102" t="s">
        <v>444</v>
      </c>
      <c r="L93" s="98" t="s">
        <v>442</v>
      </c>
      <c r="M93" s="99" t="s">
        <v>443</v>
      </c>
      <c r="N93" s="99" t="s">
        <v>444</v>
      </c>
      <c r="O93" s="103" t="s">
        <v>442</v>
      </c>
      <c r="P93" s="104" t="s">
        <v>443</v>
      </c>
      <c r="Q93" s="105" t="s">
        <v>444</v>
      </c>
      <c r="R93" s="104" t="s">
        <v>442</v>
      </c>
      <c r="S93" s="104" t="s">
        <v>443</v>
      </c>
      <c r="T93" s="105" t="s">
        <v>444</v>
      </c>
      <c r="U93" s="104" t="s">
        <v>442</v>
      </c>
      <c r="V93" s="104" t="s">
        <v>443</v>
      </c>
      <c r="W93" s="104" t="s">
        <v>444</v>
      </c>
      <c r="X93" s="106" t="s">
        <v>442</v>
      </c>
      <c r="Y93" s="107" t="s">
        <v>443</v>
      </c>
      <c r="Z93" s="108" t="s">
        <v>444</v>
      </c>
    </row>
    <row r="94" customFormat="false" ht="15.65" hidden="false" customHeight="false" outlineLevel="0" collapsed="false">
      <c r="A94" s="86"/>
      <c r="B94" s="31" t="s">
        <v>505</v>
      </c>
      <c r="C94" s="110" t="n">
        <v>348.216</v>
      </c>
      <c r="D94" s="111" t="n">
        <v>387.565</v>
      </c>
      <c r="E94" s="112" t="n">
        <v>371.497</v>
      </c>
      <c r="F94" s="111" t="n">
        <v>178.201</v>
      </c>
      <c r="G94" s="111" t="n">
        <v>188.085</v>
      </c>
      <c r="H94" s="111" t="n">
        <v>169.014</v>
      </c>
      <c r="I94" s="113" t="n">
        <v>4112.081</v>
      </c>
      <c r="J94" s="111" t="n">
        <v>4156.779</v>
      </c>
      <c r="K94" s="114" t="n">
        <v>4145.743</v>
      </c>
      <c r="L94" s="113" t="n">
        <v>2063.556</v>
      </c>
      <c r="M94" s="111" t="n">
        <v>2062.171</v>
      </c>
      <c r="N94" s="111" t="n">
        <v>2137.72</v>
      </c>
      <c r="O94" s="115" t="n">
        <v>166.968</v>
      </c>
      <c r="P94" s="116" t="n">
        <v>177.076</v>
      </c>
      <c r="Q94" s="116" t="n">
        <v>171.524</v>
      </c>
      <c r="R94" s="115" t="n">
        <v>124.577</v>
      </c>
      <c r="S94" s="117" t="n">
        <v>134.112</v>
      </c>
      <c r="T94" s="116" t="n">
        <v>127.883</v>
      </c>
      <c r="U94" s="113" t="n">
        <v>2860.248</v>
      </c>
      <c r="V94" s="111" t="n">
        <v>2823.949</v>
      </c>
      <c r="W94" s="111" t="n">
        <v>2831.226</v>
      </c>
      <c r="X94" s="113" t="n">
        <v>738.621</v>
      </c>
      <c r="Y94" s="111" t="n">
        <v>751.193</v>
      </c>
      <c r="Z94" s="112" t="n">
        <v>763.891</v>
      </c>
    </row>
    <row r="95" customFormat="false" ht="15.65" hidden="false" customHeight="false" outlineLevel="0" collapsed="false">
      <c r="A95" s="86"/>
      <c r="B95" s="31" t="s">
        <v>506</v>
      </c>
      <c r="C95" s="110" t="n">
        <v>351.557</v>
      </c>
      <c r="D95" s="111" t="n">
        <v>365.243</v>
      </c>
      <c r="E95" s="112" t="n">
        <v>369.539</v>
      </c>
      <c r="F95" s="111" t="n">
        <v>180.197</v>
      </c>
      <c r="G95" s="111" t="n">
        <v>165.527</v>
      </c>
      <c r="H95" s="111" t="n">
        <v>175.246</v>
      </c>
      <c r="I95" s="113" t="n">
        <v>3951.173</v>
      </c>
      <c r="J95" s="111" t="n">
        <v>4172.581</v>
      </c>
      <c r="K95" s="114" t="n">
        <v>4080.316</v>
      </c>
      <c r="L95" s="113" t="n">
        <v>2019.973</v>
      </c>
      <c r="M95" s="111" t="n">
        <v>2092.128</v>
      </c>
      <c r="N95" s="111" t="n">
        <v>2056.058</v>
      </c>
      <c r="O95" s="113" t="n">
        <v>169.988</v>
      </c>
      <c r="P95" s="111" t="n">
        <v>176.655</v>
      </c>
      <c r="Q95" s="111" t="n">
        <v>175.919</v>
      </c>
      <c r="R95" s="113" t="n">
        <v>123.047</v>
      </c>
      <c r="S95" s="114" t="n">
        <v>117.34</v>
      </c>
      <c r="T95" s="111" t="n">
        <v>129.602</v>
      </c>
      <c r="U95" s="113" t="n">
        <v>2639.421</v>
      </c>
      <c r="V95" s="111" t="n">
        <v>2809.204</v>
      </c>
      <c r="W95" s="111" t="n">
        <v>2775.312</v>
      </c>
      <c r="X95" s="113" t="n">
        <v>724.493</v>
      </c>
      <c r="Y95" s="111" t="n">
        <v>725.56</v>
      </c>
      <c r="Z95" s="112" t="n">
        <v>745.912</v>
      </c>
    </row>
    <row r="96" customFormat="false" ht="15.65" hidden="false" customHeight="false" outlineLevel="0" collapsed="false">
      <c r="A96" s="86"/>
      <c r="B96" s="31" t="s">
        <v>507</v>
      </c>
      <c r="C96" s="110" t="n">
        <v>359.381</v>
      </c>
      <c r="D96" s="111" t="n">
        <v>377.288</v>
      </c>
      <c r="E96" s="112" t="n">
        <v>381.336</v>
      </c>
      <c r="F96" s="111" t="n">
        <v>180.79</v>
      </c>
      <c r="G96" s="111" t="n">
        <v>181.298</v>
      </c>
      <c r="H96" s="111" t="n">
        <v>182.393</v>
      </c>
      <c r="I96" s="113" t="n">
        <v>4067.453</v>
      </c>
      <c r="J96" s="111" t="n">
        <v>4303.708</v>
      </c>
      <c r="K96" s="114" t="n">
        <v>4168.967</v>
      </c>
      <c r="L96" s="113" t="n">
        <v>2103.832</v>
      </c>
      <c r="M96" s="111" t="n">
        <v>2201.724</v>
      </c>
      <c r="N96" s="111" t="n">
        <v>2129.13</v>
      </c>
      <c r="O96" s="113" t="n">
        <v>167.579</v>
      </c>
      <c r="P96" s="111" t="n">
        <v>167.19</v>
      </c>
      <c r="Q96" s="111" t="n">
        <v>175.629</v>
      </c>
      <c r="R96" s="113" t="n">
        <v>125.123</v>
      </c>
      <c r="S96" s="114" t="n">
        <v>129.107</v>
      </c>
      <c r="T96" s="111" t="n">
        <v>131.615</v>
      </c>
      <c r="U96" s="113" t="n">
        <v>2752.104</v>
      </c>
      <c r="V96" s="111" t="n">
        <v>2843.895</v>
      </c>
      <c r="W96" s="111" t="n">
        <v>2742.278</v>
      </c>
      <c r="X96" s="113" t="n">
        <v>715.307</v>
      </c>
      <c r="Y96" s="111" t="n">
        <v>770.09</v>
      </c>
      <c r="Z96" s="112" t="n">
        <v>753.545</v>
      </c>
    </row>
    <row r="97" customFormat="false" ht="15.65" hidden="false" customHeight="false" outlineLevel="0" collapsed="false">
      <c r="A97" s="86"/>
      <c r="B97" s="31" t="s">
        <v>508</v>
      </c>
      <c r="C97" s="110" t="n">
        <v>354.058</v>
      </c>
      <c r="D97" s="111" t="n">
        <v>369.392</v>
      </c>
      <c r="E97" s="112" t="n">
        <v>383.645</v>
      </c>
      <c r="F97" s="111" t="n">
        <v>173.669</v>
      </c>
      <c r="G97" s="111" t="n">
        <v>170.083</v>
      </c>
      <c r="H97" s="111" t="n">
        <v>168.257</v>
      </c>
      <c r="I97" s="113" t="n">
        <v>3978.45</v>
      </c>
      <c r="J97" s="111" t="n">
        <v>4339.548</v>
      </c>
      <c r="K97" s="114" t="n">
        <v>3958.241</v>
      </c>
      <c r="L97" s="113" t="n">
        <v>2079.594</v>
      </c>
      <c r="M97" s="111" t="n">
        <v>2140.514</v>
      </c>
      <c r="N97" s="111" t="n">
        <v>2035.53</v>
      </c>
      <c r="O97" s="113" t="n">
        <v>164.582</v>
      </c>
      <c r="P97" s="111" t="n">
        <v>160.755</v>
      </c>
      <c r="Q97" s="111" t="n">
        <v>169.699</v>
      </c>
      <c r="R97" s="113" t="n">
        <v>130.52</v>
      </c>
      <c r="S97" s="114" t="n">
        <v>128.469</v>
      </c>
      <c r="T97" s="111" t="n">
        <v>125.734</v>
      </c>
      <c r="U97" s="113" t="n">
        <v>2682.677</v>
      </c>
      <c r="V97" s="111" t="n">
        <v>2885.794</v>
      </c>
      <c r="W97" s="111" t="n">
        <v>2714.272</v>
      </c>
      <c r="X97" s="113" t="n">
        <v>744.164</v>
      </c>
      <c r="Y97" s="111" t="n">
        <v>761.358</v>
      </c>
      <c r="Z97" s="112" t="n">
        <v>735.644</v>
      </c>
    </row>
    <row r="98" customFormat="false" ht="15.65" hidden="false" customHeight="false" outlineLevel="0" collapsed="false">
      <c r="A98" s="86"/>
      <c r="B98" s="31" t="s">
        <v>509</v>
      </c>
      <c r="C98" s="110" t="n">
        <v>349.028</v>
      </c>
      <c r="D98" s="111" t="n">
        <v>369.251</v>
      </c>
      <c r="E98" s="112" t="n">
        <v>370.624</v>
      </c>
      <c r="F98" s="111" t="n">
        <v>171.285</v>
      </c>
      <c r="G98" s="111" t="n">
        <v>158.477</v>
      </c>
      <c r="H98" s="111" t="n">
        <v>179.435</v>
      </c>
      <c r="I98" s="113" t="n">
        <v>4033.382</v>
      </c>
      <c r="J98" s="111" t="n">
        <v>4133.504</v>
      </c>
      <c r="K98" s="114" t="n">
        <v>4018.537</v>
      </c>
      <c r="L98" s="113" t="n">
        <v>2074.683</v>
      </c>
      <c r="M98" s="111" t="n">
        <v>2107.937</v>
      </c>
      <c r="N98" s="111" t="n">
        <v>2165.712</v>
      </c>
      <c r="O98" s="113" t="n">
        <v>163.097</v>
      </c>
      <c r="P98" s="111" t="n">
        <v>172.679</v>
      </c>
      <c r="Q98" s="111" t="n">
        <v>171.944</v>
      </c>
      <c r="R98" s="113" t="n">
        <v>121.413</v>
      </c>
      <c r="S98" s="114" t="n">
        <v>122.201</v>
      </c>
      <c r="T98" s="111" t="n">
        <v>135.426</v>
      </c>
      <c r="U98" s="113" t="n">
        <v>2746.957</v>
      </c>
      <c r="V98" s="111" t="n">
        <v>2852.057</v>
      </c>
      <c r="W98" s="111" t="n">
        <v>2668.306</v>
      </c>
      <c r="X98" s="113" t="n">
        <v>748.396</v>
      </c>
      <c r="Y98" s="111" t="n">
        <v>744.273</v>
      </c>
      <c r="Z98" s="112" t="n">
        <v>764.332</v>
      </c>
    </row>
    <row r="99" customFormat="false" ht="15.65" hidden="false" customHeight="false" outlineLevel="0" collapsed="false">
      <c r="A99" s="86"/>
      <c r="B99" s="31" t="s">
        <v>510</v>
      </c>
      <c r="C99" s="110" t="n">
        <v>388.033</v>
      </c>
      <c r="D99" s="111" t="n">
        <v>351.943</v>
      </c>
      <c r="E99" s="112" t="n">
        <v>361.348</v>
      </c>
      <c r="F99" s="111" t="n">
        <v>171.211</v>
      </c>
      <c r="G99" s="111" t="n">
        <v>169.054</v>
      </c>
      <c r="H99" s="111" t="n">
        <v>173.43</v>
      </c>
      <c r="I99" s="113" t="n">
        <v>4164.442</v>
      </c>
      <c r="J99" s="111" t="n">
        <v>3988.849</v>
      </c>
      <c r="K99" s="114" t="n">
        <v>4316.364</v>
      </c>
      <c r="L99" s="113" t="n">
        <v>2131.375</v>
      </c>
      <c r="M99" s="111" t="n">
        <v>2131.858</v>
      </c>
      <c r="N99" s="111" t="n">
        <v>2152.009</v>
      </c>
      <c r="O99" s="113" t="n">
        <v>174.688</v>
      </c>
      <c r="P99" s="111" t="n">
        <v>163.13</v>
      </c>
      <c r="Q99" s="111" t="n">
        <v>168.76</v>
      </c>
      <c r="R99" s="113" t="n">
        <v>126.305</v>
      </c>
      <c r="S99" s="114" t="n">
        <v>112.418</v>
      </c>
      <c r="T99" s="111" t="n">
        <v>130.124</v>
      </c>
      <c r="U99" s="113" t="n">
        <v>2753.182</v>
      </c>
      <c r="V99" s="111" t="n">
        <v>2711.191</v>
      </c>
      <c r="W99" s="111" t="n">
        <v>2808.723</v>
      </c>
      <c r="X99" s="113" t="n">
        <v>745.156</v>
      </c>
      <c r="Y99" s="111" t="n">
        <v>742.363</v>
      </c>
      <c r="Z99" s="112" t="n">
        <v>761.663</v>
      </c>
    </row>
    <row r="100" customFormat="false" ht="50.1" hidden="false" customHeight="true" outlineLevel="0" collapsed="false">
      <c r="A100" s="86"/>
      <c r="B100" s="129" t="s">
        <v>511</v>
      </c>
      <c r="C100" s="88" t="s">
        <v>434</v>
      </c>
      <c r="D100" s="88"/>
      <c r="E100" s="88"/>
      <c r="F100" s="88"/>
      <c r="G100" s="88"/>
      <c r="H100" s="88"/>
      <c r="I100" s="88"/>
      <c r="J100" s="88"/>
      <c r="K100" s="88"/>
      <c r="L100" s="88"/>
      <c r="M100" s="88"/>
      <c r="N100" s="88"/>
      <c r="O100" s="89" t="s">
        <v>435</v>
      </c>
      <c r="P100" s="89"/>
      <c r="Q100" s="89"/>
      <c r="R100" s="89"/>
      <c r="S100" s="89"/>
      <c r="T100" s="89"/>
      <c r="U100" s="89"/>
      <c r="V100" s="89"/>
      <c r="W100" s="89"/>
      <c r="X100" s="89"/>
      <c r="Y100" s="89"/>
      <c r="Z100" s="89"/>
    </row>
    <row r="101" customFormat="false" ht="16.5" hidden="false" customHeight="true" outlineLevel="0" collapsed="false">
      <c r="A101" s="86"/>
      <c r="B101" s="35"/>
      <c r="C101" s="91" t="s">
        <v>436</v>
      </c>
      <c r="D101" s="91"/>
      <c r="E101" s="91"/>
      <c r="F101" s="92" t="s">
        <v>60</v>
      </c>
      <c r="G101" s="92"/>
      <c r="H101" s="92"/>
      <c r="I101" s="93" t="s">
        <v>61</v>
      </c>
      <c r="J101" s="93"/>
      <c r="K101" s="93"/>
      <c r="L101" s="94" t="s">
        <v>437</v>
      </c>
      <c r="M101" s="94"/>
      <c r="N101" s="94"/>
      <c r="O101" s="95" t="s">
        <v>438</v>
      </c>
      <c r="P101" s="95"/>
      <c r="Q101" s="95"/>
      <c r="R101" s="96" t="s">
        <v>439</v>
      </c>
      <c r="S101" s="96"/>
      <c r="T101" s="96"/>
      <c r="U101" s="97" t="s">
        <v>440</v>
      </c>
      <c r="V101" s="97"/>
      <c r="W101" s="97"/>
      <c r="X101" s="95" t="s">
        <v>441</v>
      </c>
      <c r="Y101" s="95"/>
      <c r="Z101" s="95"/>
    </row>
    <row r="102" customFormat="false" ht="16.5" hidden="false" customHeight="true" outlineLevel="0" collapsed="false">
      <c r="A102" s="86"/>
      <c r="B102" s="35"/>
      <c r="C102" s="98" t="s">
        <v>442</v>
      </c>
      <c r="D102" s="99" t="s">
        <v>443</v>
      </c>
      <c r="E102" s="100" t="s">
        <v>444</v>
      </c>
      <c r="F102" s="99" t="s">
        <v>442</v>
      </c>
      <c r="G102" s="99" t="s">
        <v>443</v>
      </c>
      <c r="H102" s="99" t="s">
        <v>444</v>
      </c>
      <c r="I102" s="101" t="s">
        <v>442</v>
      </c>
      <c r="J102" s="102" t="s">
        <v>443</v>
      </c>
      <c r="K102" s="102" t="s">
        <v>444</v>
      </c>
      <c r="L102" s="98" t="s">
        <v>442</v>
      </c>
      <c r="M102" s="99" t="s">
        <v>443</v>
      </c>
      <c r="N102" s="99" t="s">
        <v>444</v>
      </c>
      <c r="O102" s="103" t="s">
        <v>442</v>
      </c>
      <c r="P102" s="104" t="s">
        <v>443</v>
      </c>
      <c r="Q102" s="105" t="s">
        <v>444</v>
      </c>
      <c r="R102" s="104" t="s">
        <v>442</v>
      </c>
      <c r="S102" s="104" t="s">
        <v>443</v>
      </c>
      <c r="T102" s="105" t="s">
        <v>444</v>
      </c>
      <c r="U102" s="104" t="s">
        <v>442</v>
      </c>
      <c r="V102" s="104" t="s">
        <v>443</v>
      </c>
      <c r="W102" s="104" t="s">
        <v>444</v>
      </c>
      <c r="X102" s="106" t="s">
        <v>442</v>
      </c>
      <c r="Y102" s="107" t="s">
        <v>443</v>
      </c>
      <c r="Z102" s="108" t="s">
        <v>444</v>
      </c>
    </row>
    <row r="103" customFormat="false" ht="15.65" hidden="false" customHeight="false" outlineLevel="0" collapsed="false">
      <c r="A103" s="86"/>
      <c r="B103" s="31" t="s">
        <v>512</v>
      </c>
      <c r="C103" s="110" t="n">
        <v>458.064</v>
      </c>
      <c r="D103" s="111" t="n">
        <v>495.561</v>
      </c>
      <c r="E103" s="112" t="n">
        <v>495.766</v>
      </c>
      <c r="F103" s="111" t="n">
        <v>274.59</v>
      </c>
      <c r="G103" s="111" t="n">
        <v>281.918</v>
      </c>
      <c r="H103" s="111" t="n">
        <v>278.355</v>
      </c>
      <c r="I103" s="113" t="n">
        <v>5435.498</v>
      </c>
      <c r="J103" s="111" t="n">
        <v>5551.754</v>
      </c>
      <c r="K103" s="114" t="n">
        <v>5704.016</v>
      </c>
      <c r="L103" s="113" t="n">
        <v>3233.494</v>
      </c>
      <c r="M103" s="111" t="n">
        <v>3236.045</v>
      </c>
      <c r="N103" s="111" t="n">
        <v>3235.036</v>
      </c>
      <c r="O103" s="115" t="n">
        <v>165.27</v>
      </c>
      <c r="P103" s="116" t="n">
        <v>169.278</v>
      </c>
      <c r="Q103" s="116" t="n">
        <v>175.234</v>
      </c>
      <c r="R103" s="115" t="n">
        <v>131.194</v>
      </c>
      <c r="S103" s="117" t="n">
        <v>123.921</v>
      </c>
      <c r="T103" s="116" t="n">
        <v>132.583</v>
      </c>
      <c r="U103" s="113" t="n">
        <v>2837.296</v>
      </c>
      <c r="V103" s="111" t="n">
        <v>2825.243</v>
      </c>
      <c r="W103" s="111" t="n">
        <v>2972.979</v>
      </c>
      <c r="X103" s="113" t="n">
        <v>774.97</v>
      </c>
      <c r="Y103" s="111" t="n">
        <v>780.52</v>
      </c>
      <c r="Z103" s="112" t="n">
        <v>793.988</v>
      </c>
    </row>
    <row r="104" customFormat="false" ht="15.65" hidden="false" customHeight="false" outlineLevel="0" collapsed="false">
      <c r="A104" s="86"/>
      <c r="B104" s="31" t="s">
        <v>513</v>
      </c>
      <c r="C104" s="110" t="n">
        <v>489.512</v>
      </c>
      <c r="D104" s="111" t="n">
        <v>439.391</v>
      </c>
      <c r="E104" s="112" t="n">
        <v>502.374</v>
      </c>
      <c r="F104" s="111" t="n">
        <v>279.823</v>
      </c>
      <c r="G104" s="111" t="n">
        <v>258.302</v>
      </c>
      <c r="H104" s="111" t="n">
        <v>256.418</v>
      </c>
      <c r="I104" s="113" t="n">
        <v>5320.46</v>
      </c>
      <c r="J104" s="111" t="n">
        <v>5146.674</v>
      </c>
      <c r="K104" s="114" t="n">
        <v>5443.417</v>
      </c>
      <c r="L104" s="113" t="n">
        <v>3020.411</v>
      </c>
      <c r="M104" s="111" t="n">
        <v>3047.292</v>
      </c>
      <c r="N104" s="111" t="n">
        <v>3223.417</v>
      </c>
      <c r="O104" s="113" t="n">
        <v>175.783</v>
      </c>
      <c r="P104" s="111" t="n">
        <v>169.089</v>
      </c>
      <c r="Q104" s="111" t="n">
        <v>185.463</v>
      </c>
      <c r="R104" s="113" t="n">
        <v>127.107</v>
      </c>
      <c r="S104" s="114" t="n">
        <v>121.567</v>
      </c>
      <c r="T104" s="111" t="n">
        <v>118.965</v>
      </c>
      <c r="U104" s="113" t="n">
        <v>2726.071</v>
      </c>
      <c r="V104" s="111" t="n">
        <v>2705.413</v>
      </c>
      <c r="W104" s="111" t="n">
        <v>2753.534</v>
      </c>
      <c r="X104" s="113" t="n">
        <v>702.118</v>
      </c>
      <c r="Y104" s="111" t="n">
        <v>749.535</v>
      </c>
      <c r="Z104" s="112" t="n">
        <v>771.175</v>
      </c>
    </row>
    <row r="105" customFormat="false" ht="15.65" hidden="false" customHeight="false" outlineLevel="0" collapsed="false">
      <c r="A105" s="86"/>
      <c r="B105" s="31" t="s">
        <v>514</v>
      </c>
      <c r="C105" s="110" t="n">
        <v>460.598</v>
      </c>
      <c r="D105" s="111" t="n">
        <v>476.391</v>
      </c>
      <c r="E105" s="112" t="n">
        <v>479.067</v>
      </c>
      <c r="F105" s="111" t="n">
        <v>256.675</v>
      </c>
      <c r="G105" s="111" t="n">
        <v>249.946</v>
      </c>
      <c r="H105" s="111" t="n">
        <v>293.253</v>
      </c>
      <c r="I105" s="113" t="n">
        <v>5332.241</v>
      </c>
      <c r="J105" s="111" t="n">
        <v>5443.905</v>
      </c>
      <c r="K105" s="114" t="n">
        <v>5439.478</v>
      </c>
      <c r="L105" s="113" t="n">
        <v>2949.793</v>
      </c>
      <c r="M105" s="111" t="n">
        <v>2973.898</v>
      </c>
      <c r="N105" s="111" t="n">
        <v>3196.352</v>
      </c>
      <c r="O105" s="113" t="n">
        <v>167.201</v>
      </c>
      <c r="P105" s="111" t="n">
        <v>168.459</v>
      </c>
      <c r="Q105" s="111" t="n">
        <v>172.189</v>
      </c>
      <c r="R105" s="113" t="n">
        <v>129.557</v>
      </c>
      <c r="S105" s="114" t="n">
        <v>132.495</v>
      </c>
      <c r="T105" s="111" t="n">
        <v>133.785</v>
      </c>
      <c r="U105" s="113" t="n">
        <v>2692.054</v>
      </c>
      <c r="V105" s="111" t="n">
        <v>2845.491</v>
      </c>
      <c r="W105" s="111" t="n">
        <v>2806.072</v>
      </c>
      <c r="X105" s="113" t="n">
        <v>718.564</v>
      </c>
      <c r="Y105" s="111" t="n">
        <v>730.178</v>
      </c>
      <c r="Z105" s="112" t="n">
        <v>794.479</v>
      </c>
    </row>
    <row r="106" customFormat="false" ht="15.65" hidden="false" customHeight="false" outlineLevel="0" collapsed="false">
      <c r="A106" s="86"/>
      <c r="B106" s="31" t="s">
        <v>515</v>
      </c>
      <c r="C106" s="110" t="n">
        <v>457.575</v>
      </c>
      <c r="D106" s="111" t="n">
        <v>485.673</v>
      </c>
      <c r="E106" s="112" t="n">
        <v>458.122</v>
      </c>
      <c r="F106" s="111" t="n">
        <v>272.772</v>
      </c>
      <c r="G106" s="111" t="n">
        <v>269.471</v>
      </c>
      <c r="H106" s="111" t="n">
        <v>275.027</v>
      </c>
      <c r="I106" s="113" t="n">
        <v>5363.544</v>
      </c>
      <c r="J106" s="111" t="n">
        <v>5364.843</v>
      </c>
      <c r="K106" s="114" t="n">
        <v>5133.49</v>
      </c>
      <c r="L106" s="113" t="n">
        <v>3140.09</v>
      </c>
      <c r="M106" s="111" t="n">
        <v>3150.778</v>
      </c>
      <c r="N106" s="111" t="n">
        <v>3135.313</v>
      </c>
      <c r="O106" s="113" t="n">
        <v>157.708</v>
      </c>
      <c r="P106" s="111" t="n">
        <v>161.714</v>
      </c>
      <c r="Q106" s="111" t="n">
        <v>163.644</v>
      </c>
      <c r="R106" s="113" t="n">
        <v>126.231</v>
      </c>
      <c r="S106" s="114" t="n">
        <v>123.743</v>
      </c>
      <c r="T106" s="111" t="n">
        <v>121.113</v>
      </c>
      <c r="U106" s="113" t="n">
        <v>2765.53</v>
      </c>
      <c r="V106" s="111" t="n">
        <v>2724.19</v>
      </c>
      <c r="W106" s="111" t="n">
        <v>2608.363</v>
      </c>
      <c r="X106" s="113" t="n">
        <v>759.783</v>
      </c>
      <c r="Y106" s="111" t="n">
        <v>740.884</v>
      </c>
      <c r="Z106" s="112" t="n">
        <v>731.94</v>
      </c>
    </row>
    <row r="107" customFormat="false" ht="15.65" hidden="false" customHeight="false" outlineLevel="0" collapsed="false">
      <c r="A107" s="86"/>
      <c r="B107" s="31" t="s">
        <v>516</v>
      </c>
      <c r="C107" s="110" t="n">
        <v>464.635</v>
      </c>
      <c r="D107" s="111" t="n">
        <v>454.768</v>
      </c>
      <c r="E107" s="112" t="n">
        <v>461.256</v>
      </c>
      <c r="F107" s="111" t="n">
        <v>257.2</v>
      </c>
      <c r="G107" s="111" t="n">
        <v>259.518</v>
      </c>
      <c r="H107" s="111" t="n">
        <v>273.32</v>
      </c>
      <c r="I107" s="113" t="n">
        <v>5378.956</v>
      </c>
      <c r="J107" s="111" t="n">
        <v>5230.144</v>
      </c>
      <c r="K107" s="114" t="n">
        <v>5174.457</v>
      </c>
      <c r="L107" s="113" t="n">
        <v>2999.964</v>
      </c>
      <c r="M107" s="111" t="n">
        <v>2962.059</v>
      </c>
      <c r="N107" s="111" t="n">
        <v>3031.794</v>
      </c>
      <c r="O107" s="113" t="n">
        <v>167.882</v>
      </c>
      <c r="P107" s="111" t="n">
        <v>163.085</v>
      </c>
      <c r="Q107" s="111" t="n">
        <v>171.421</v>
      </c>
      <c r="R107" s="113" t="n">
        <v>126.945</v>
      </c>
      <c r="S107" s="114" t="n">
        <v>125.066</v>
      </c>
      <c r="T107" s="111" t="n">
        <v>125.276</v>
      </c>
      <c r="U107" s="113" t="n">
        <v>2763.57</v>
      </c>
      <c r="V107" s="111" t="n">
        <v>2689.813</v>
      </c>
      <c r="W107" s="111" t="n">
        <v>2713.019</v>
      </c>
      <c r="X107" s="113" t="n">
        <v>739.141</v>
      </c>
      <c r="Y107" s="111" t="n">
        <v>740.845</v>
      </c>
      <c r="Z107" s="112" t="n">
        <v>737.18</v>
      </c>
    </row>
    <row r="108" customFormat="false" ht="15.65" hidden="false" customHeight="false" outlineLevel="0" collapsed="false">
      <c r="A108" s="86"/>
      <c r="B108" s="31" t="s">
        <v>517</v>
      </c>
      <c r="C108" s="110" t="n">
        <v>473.785</v>
      </c>
      <c r="D108" s="111" t="n">
        <v>457.114</v>
      </c>
      <c r="E108" s="112" t="n">
        <v>468.292</v>
      </c>
      <c r="F108" s="111" t="n">
        <v>283.227</v>
      </c>
      <c r="G108" s="111" t="n">
        <v>251.107</v>
      </c>
      <c r="H108" s="111" t="n">
        <v>274.136</v>
      </c>
      <c r="I108" s="113" t="n">
        <v>5356.083</v>
      </c>
      <c r="J108" s="111" t="n">
        <v>5219.362</v>
      </c>
      <c r="K108" s="114" t="n">
        <v>5478.941</v>
      </c>
      <c r="L108" s="113" t="n">
        <v>3059.417</v>
      </c>
      <c r="M108" s="111" t="n">
        <v>3068.04</v>
      </c>
      <c r="N108" s="111" t="n">
        <v>3028.639</v>
      </c>
      <c r="O108" s="113" t="n">
        <v>174.732</v>
      </c>
      <c r="P108" s="111" t="n">
        <v>162.252</v>
      </c>
      <c r="Q108" s="111" t="n">
        <v>167.48</v>
      </c>
      <c r="R108" s="113" t="n">
        <v>133.919</v>
      </c>
      <c r="S108" s="114" t="n">
        <v>123.776</v>
      </c>
      <c r="T108" s="111" t="n">
        <v>131.131</v>
      </c>
      <c r="U108" s="113" t="n">
        <v>2721.375</v>
      </c>
      <c r="V108" s="111" t="n">
        <v>2661.381</v>
      </c>
      <c r="W108" s="111" t="n">
        <v>2780.819</v>
      </c>
      <c r="X108" s="113" t="n">
        <v>738.135</v>
      </c>
      <c r="Y108" s="111" t="n">
        <v>750.237</v>
      </c>
      <c r="Z108" s="112" t="n">
        <v>745.77</v>
      </c>
    </row>
    <row r="109" customFormat="false" ht="50.1" hidden="false" customHeight="true" outlineLevel="0" collapsed="false">
      <c r="A109" s="86"/>
      <c r="B109" s="129" t="s">
        <v>518</v>
      </c>
      <c r="C109" s="88" t="s">
        <v>434</v>
      </c>
      <c r="D109" s="88"/>
      <c r="E109" s="88"/>
      <c r="F109" s="88"/>
      <c r="G109" s="88"/>
      <c r="H109" s="88"/>
      <c r="I109" s="88"/>
      <c r="J109" s="88"/>
      <c r="K109" s="88"/>
      <c r="L109" s="88"/>
      <c r="M109" s="88"/>
      <c r="N109" s="88"/>
      <c r="O109" s="89" t="s">
        <v>435</v>
      </c>
      <c r="P109" s="89"/>
      <c r="Q109" s="89"/>
      <c r="R109" s="89"/>
      <c r="S109" s="89"/>
      <c r="T109" s="89"/>
      <c r="U109" s="89"/>
      <c r="V109" s="89"/>
      <c r="W109" s="89"/>
      <c r="X109" s="89"/>
      <c r="Y109" s="89"/>
      <c r="Z109" s="89"/>
    </row>
    <row r="110" customFormat="false" ht="16.5" hidden="false" customHeight="true" outlineLevel="0" collapsed="false">
      <c r="A110" s="86"/>
      <c r="B110" s="35"/>
      <c r="C110" s="91" t="s">
        <v>436</v>
      </c>
      <c r="D110" s="91"/>
      <c r="E110" s="91"/>
      <c r="F110" s="92" t="s">
        <v>60</v>
      </c>
      <c r="G110" s="92"/>
      <c r="H110" s="92"/>
      <c r="I110" s="93" t="s">
        <v>61</v>
      </c>
      <c r="J110" s="93"/>
      <c r="K110" s="93"/>
      <c r="L110" s="94" t="s">
        <v>437</v>
      </c>
      <c r="M110" s="94"/>
      <c r="N110" s="94"/>
      <c r="O110" s="95" t="s">
        <v>438</v>
      </c>
      <c r="P110" s="95"/>
      <c r="Q110" s="95"/>
      <c r="R110" s="96" t="s">
        <v>439</v>
      </c>
      <c r="S110" s="96"/>
      <c r="T110" s="96"/>
      <c r="U110" s="97" t="s">
        <v>440</v>
      </c>
      <c r="V110" s="97"/>
      <c r="W110" s="97"/>
      <c r="X110" s="95" t="s">
        <v>441</v>
      </c>
      <c r="Y110" s="95"/>
      <c r="Z110" s="95"/>
    </row>
    <row r="111" customFormat="false" ht="16.5" hidden="false" customHeight="true" outlineLevel="0" collapsed="false">
      <c r="A111" s="86"/>
      <c r="B111" s="35"/>
      <c r="C111" s="98" t="s">
        <v>442</v>
      </c>
      <c r="D111" s="99" t="s">
        <v>443</v>
      </c>
      <c r="E111" s="100" t="s">
        <v>444</v>
      </c>
      <c r="F111" s="99" t="s">
        <v>442</v>
      </c>
      <c r="G111" s="99" t="s">
        <v>443</v>
      </c>
      <c r="H111" s="99" t="s">
        <v>444</v>
      </c>
      <c r="I111" s="101" t="s">
        <v>442</v>
      </c>
      <c r="J111" s="102" t="s">
        <v>443</v>
      </c>
      <c r="K111" s="102" t="s">
        <v>444</v>
      </c>
      <c r="L111" s="98" t="s">
        <v>442</v>
      </c>
      <c r="M111" s="99" t="s">
        <v>443</v>
      </c>
      <c r="N111" s="99" t="s">
        <v>444</v>
      </c>
      <c r="O111" s="103" t="s">
        <v>442</v>
      </c>
      <c r="P111" s="104" t="s">
        <v>443</v>
      </c>
      <c r="Q111" s="105" t="s">
        <v>444</v>
      </c>
      <c r="R111" s="104" t="s">
        <v>442</v>
      </c>
      <c r="S111" s="104" t="s">
        <v>443</v>
      </c>
      <c r="T111" s="105" t="s">
        <v>444</v>
      </c>
      <c r="U111" s="104" t="s">
        <v>442</v>
      </c>
      <c r="V111" s="104" t="s">
        <v>443</v>
      </c>
      <c r="W111" s="104" t="s">
        <v>444</v>
      </c>
      <c r="X111" s="106" t="s">
        <v>442</v>
      </c>
      <c r="Y111" s="107" t="s">
        <v>443</v>
      </c>
      <c r="Z111" s="108" t="s">
        <v>444</v>
      </c>
    </row>
    <row r="112" customFormat="false" ht="16.5" hidden="false" customHeight="true" outlineLevel="0" collapsed="false">
      <c r="A112" s="86"/>
      <c r="B112" s="31" t="s">
        <v>519</v>
      </c>
      <c r="C112" s="110" t="n">
        <v>7.856</v>
      </c>
      <c r="D112" s="111" t="n">
        <v>7.35</v>
      </c>
      <c r="E112" s="112" t="n">
        <v>5.187</v>
      </c>
      <c r="F112" s="111" t="n">
        <v>20.909</v>
      </c>
      <c r="G112" s="111" t="n">
        <v>18.879</v>
      </c>
      <c r="H112" s="111" t="n">
        <v>7.203</v>
      </c>
      <c r="I112" s="113" t="n">
        <v>6.994</v>
      </c>
      <c r="J112" s="111" t="n">
        <v>6.237</v>
      </c>
      <c r="K112" s="114" t="n">
        <v>4.967</v>
      </c>
      <c r="L112" s="113" t="n">
        <v>0.848</v>
      </c>
      <c r="M112" s="111" t="n">
        <v>0.956</v>
      </c>
      <c r="N112" s="111" t="n">
        <v>0.889</v>
      </c>
      <c r="O112" s="115" t="n">
        <v>0.95</v>
      </c>
      <c r="P112" s="116" t="n">
        <v>0.722</v>
      </c>
      <c r="Q112" s="116" t="n">
        <v>0.694</v>
      </c>
      <c r="R112" s="115" t="n">
        <v>1.661</v>
      </c>
      <c r="S112" s="117" t="n">
        <v>0.979</v>
      </c>
      <c r="T112" s="116" t="n">
        <v>0.441</v>
      </c>
      <c r="U112" s="113" t="n">
        <v>8.459</v>
      </c>
      <c r="V112" s="111" t="n">
        <v>2.848</v>
      </c>
      <c r="W112" s="111" t="n">
        <v>3.404</v>
      </c>
      <c r="X112" s="113" t="n">
        <v>2.824</v>
      </c>
      <c r="Y112" s="111" t="n">
        <v>2.662</v>
      </c>
      <c r="Z112" s="112" t="n">
        <v>1.96</v>
      </c>
    </row>
    <row r="113" customFormat="false" ht="16.5" hidden="false" customHeight="true" outlineLevel="0" collapsed="false">
      <c r="A113" s="86"/>
      <c r="B113" s="31" t="s">
        <v>520</v>
      </c>
      <c r="C113" s="110" t="n">
        <v>4.767</v>
      </c>
      <c r="D113" s="111" t="n">
        <v>4.929</v>
      </c>
      <c r="E113" s="112" t="n">
        <v>6.938</v>
      </c>
      <c r="F113" s="111" t="n">
        <v>15.816</v>
      </c>
      <c r="G113" s="111" t="n">
        <v>10.939</v>
      </c>
      <c r="H113" s="111" t="n">
        <v>6.092</v>
      </c>
      <c r="I113" s="113" t="n">
        <v>2.158</v>
      </c>
      <c r="J113" s="111" t="n">
        <v>3.408</v>
      </c>
      <c r="K113" s="114" t="n">
        <v>3.253</v>
      </c>
      <c r="L113" s="113" t="n">
        <v>0.559</v>
      </c>
      <c r="M113" s="111" t="n">
        <v>0.957</v>
      </c>
      <c r="N113" s="111" t="n">
        <v>0.57</v>
      </c>
      <c r="O113" s="113" t="n">
        <v>0.554</v>
      </c>
      <c r="P113" s="111" t="n">
        <v>0.774</v>
      </c>
      <c r="Q113" s="111" t="n">
        <v>1.461</v>
      </c>
      <c r="R113" s="113" t="n">
        <v>0.571</v>
      </c>
      <c r="S113" s="114" t="n">
        <v>0.383</v>
      </c>
      <c r="T113" s="111" t="n">
        <v>0.702</v>
      </c>
      <c r="U113" s="113" t="n">
        <v>3.877</v>
      </c>
      <c r="V113" s="111" t="n">
        <v>2.937</v>
      </c>
      <c r="W113" s="111" t="n">
        <v>3.771</v>
      </c>
      <c r="X113" s="113" t="n">
        <v>1.242</v>
      </c>
      <c r="Y113" s="111" t="n">
        <v>3.727</v>
      </c>
      <c r="Z113" s="112" t="n">
        <v>1.978</v>
      </c>
    </row>
    <row r="114" customFormat="false" ht="16.5" hidden="false" customHeight="true" outlineLevel="0" collapsed="false">
      <c r="A114" s="86"/>
      <c r="B114" s="31" t="s">
        <v>521</v>
      </c>
      <c r="C114" s="110" t="n">
        <v>6.618</v>
      </c>
      <c r="D114" s="111" t="n">
        <v>4.668</v>
      </c>
      <c r="E114" s="112" t="n">
        <v>5.01</v>
      </c>
      <c r="F114" s="111" t="n">
        <v>7.59</v>
      </c>
      <c r="G114" s="111" t="n">
        <v>10.948</v>
      </c>
      <c r="H114" s="111" t="n">
        <v>12.562</v>
      </c>
      <c r="I114" s="113" t="n">
        <v>8.075</v>
      </c>
      <c r="J114" s="111" t="n">
        <v>6.824</v>
      </c>
      <c r="K114" s="114" t="n">
        <v>3.739</v>
      </c>
      <c r="L114" s="113" t="n">
        <v>0.768</v>
      </c>
      <c r="M114" s="111" t="n">
        <v>1.122</v>
      </c>
      <c r="N114" s="111" t="n">
        <v>0.513</v>
      </c>
      <c r="O114" s="113" t="n">
        <v>1.656</v>
      </c>
      <c r="P114" s="111" t="n">
        <v>0.528</v>
      </c>
      <c r="Q114" s="111" t="n">
        <v>0.502</v>
      </c>
      <c r="R114" s="113" t="n">
        <v>0.514</v>
      </c>
      <c r="S114" s="114" t="n">
        <v>0.128</v>
      </c>
      <c r="T114" s="111" t="n">
        <v>0.405</v>
      </c>
      <c r="U114" s="113" t="n">
        <v>3.921</v>
      </c>
      <c r="V114" s="111" t="n">
        <v>3.921</v>
      </c>
      <c r="W114" s="111" t="n">
        <v>1.759</v>
      </c>
      <c r="X114" s="113"/>
      <c r="Y114" s="111" t="n">
        <v>2.4</v>
      </c>
      <c r="Z114" s="112" t="n">
        <v>2.134</v>
      </c>
    </row>
    <row r="115" customFormat="false" ht="15.65" hidden="false" customHeight="false" outlineLevel="0" collapsed="false">
      <c r="A115" s="86"/>
      <c r="B115" s="31" t="s">
        <v>522</v>
      </c>
      <c r="C115" s="110" t="n">
        <v>228.55</v>
      </c>
      <c r="D115" s="111" t="n">
        <v>219.148</v>
      </c>
      <c r="E115" s="112" t="n">
        <v>231.449</v>
      </c>
      <c r="F115" s="111" t="n">
        <v>87.237</v>
      </c>
      <c r="G115" s="111" t="n">
        <v>87.986</v>
      </c>
      <c r="H115" s="111" t="n">
        <v>77.343</v>
      </c>
      <c r="I115" s="113" t="n">
        <v>2216.392</v>
      </c>
      <c r="J115" s="111" t="n">
        <v>2339.368</v>
      </c>
      <c r="K115" s="114" t="n">
        <v>2316.32</v>
      </c>
      <c r="L115" s="113" t="n">
        <v>845.754</v>
      </c>
      <c r="M115" s="111" t="n">
        <v>896.155</v>
      </c>
      <c r="N115" s="111" t="n">
        <v>882.164</v>
      </c>
      <c r="O115" s="115" t="n">
        <v>1.053</v>
      </c>
      <c r="P115" s="116" t="n">
        <v>0.956</v>
      </c>
      <c r="Q115" s="116" t="n">
        <v>1.403</v>
      </c>
      <c r="R115" s="115" t="n">
        <v>0.694</v>
      </c>
      <c r="S115" s="117" t="n">
        <v>0.979</v>
      </c>
      <c r="T115" s="116" t="n">
        <v>0.476</v>
      </c>
      <c r="U115" s="113" t="n">
        <v>28.525</v>
      </c>
      <c r="V115" s="111" t="n">
        <v>27.123</v>
      </c>
      <c r="W115" s="111" t="n">
        <v>29.674</v>
      </c>
      <c r="X115" s="113" t="n">
        <v>89.076</v>
      </c>
      <c r="Y115" s="111" t="n">
        <v>86.569</v>
      </c>
      <c r="Z115" s="112" t="n">
        <v>87.002</v>
      </c>
    </row>
    <row r="116" customFormat="false" ht="15.65" hidden="false" customHeight="false" outlineLevel="0" collapsed="false">
      <c r="A116" s="86"/>
      <c r="B116" s="31" t="s">
        <v>523</v>
      </c>
      <c r="C116" s="110" t="n">
        <v>221.582</v>
      </c>
      <c r="D116" s="111" t="n">
        <v>243.372</v>
      </c>
      <c r="E116" s="112" t="n">
        <v>252.897</v>
      </c>
      <c r="F116" s="111" t="n">
        <v>80.253</v>
      </c>
      <c r="G116" s="111" t="n">
        <v>94.277</v>
      </c>
      <c r="H116" s="111" t="n">
        <v>76.232</v>
      </c>
      <c r="I116" s="113" t="n">
        <v>2375.487</v>
      </c>
      <c r="J116" s="111" t="n">
        <v>2499.01</v>
      </c>
      <c r="K116" s="114" t="n">
        <v>2537.371</v>
      </c>
      <c r="L116" s="113" t="n">
        <v>943.647</v>
      </c>
      <c r="M116" s="111" t="n">
        <v>938.544</v>
      </c>
      <c r="N116" s="111" t="n">
        <v>997.127</v>
      </c>
      <c r="O116" s="113" t="n">
        <v>1.03</v>
      </c>
      <c r="P116" s="111" t="n">
        <v>1.489</v>
      </c>
      <c r="Q116" s="111" t="n">
        <v>0.792</v>
      </c>
      <c r="R116" s="113" t="n">
        <v>0.546</v>
      </c>
      <c r="S116" s="114" t="n">
        <v>1.085</v>
      </c>
      <c r="T116" s="111" t="n">
        <v>1.857</v>
      </c>
      <c r="U116" s="113" t="n">
        <v>30.757</v>
      </c>
      <c r="V116" s="111" t="n">
        <v>27.257</v>
      </c>
      <c r="W116" s="111" t="n">
        <v>30.652</v>
      </c>
      <c r="X116" s="113" t="n">
        <v>82.201</v>
      </c>
      <c r="Y116" s="111" t="n">
        <v>88.092</v>
      </c>
      <c r="Z116" s="112" t="n">
        <v>78.581</v>
      </c>
    </row>
    <row r="117" customFormat="false" ht="15.65" hidden="false" customHeight="false" outlineLevel="0" collapsed="false">
      <c r="A117" s="86"/>
      <c r="B117" s="31" t="s">
        <v>524</v>
      </c>
      <c r="C117" s="110" t="n">
        <v>222.812</v>
      </c>
      <c r="D117" s="111" t="n">
        <v>225.075</v>
      </c>
      <c r="E117" s="112" t="n">
        <v>226.771</v>
      </c>
      <c r="F117" s="111" t="n">
        <v>71.805</v>
      </c>
      <c r="G117" s="111" t="n">
        <v>73.998</v>
      </c>
      <c r="H117" s="111" t="n">
        <v>83.118</v>
      </c>
      <c r="I117" s="113" t="n">
        <v>2461.44</v>
      </c>
      <c r="J117" s="111" t="n">
        <v>2289.521</v>
      </c>
      <c r="K117" s="114" t="n">
        <v>2444.225</v>
      </c>
      <c r="L117" s="113" t="n">
        <v>932.485</v>
      </c>
      <c r="M117" s="111" t="n">
        <v>881.568</v>
      </c>
      <c r="N117" s="111" t="n">
        <v>921.724</v>
      </c>
      <c r="O117" s="113" t="n">
        <v>0.9</v>
      </c>
      <c r="P117" s="111" t="n">
        <v>1.091</v>
      </c>
      <c r="Q117" s="111" t="n">
        <v>1.052</v>
      </c>
      <c r="R117" s="113" t="n">
        <v>1.772</v>
      </c>
      <c r="S117" s="114" t="n">
        <v>1.059</v>
      </c>
      <c r="T117" s="111"/>
      <c r="U117" s="113" t="n">
        <v>31.032</v>
      </c>
      <c r="V117" s="111" t="n">
        <v>30.847</v>
      </c>
      <c r="W117" s="111" t="n">
        <v>28.365</v>
      </c>
      <c r="X117" s="113" t="n">
        <v>82.438</v>
      </c>
      <c r="Y117" s="111" t="n">
        <v>74.133</v>
      </c>
      <c r="Z117" s="112" t="n">
        <v>78.841</v>
      </c>
    </row>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34">
    <mergeCell ref="A1:Z2"/>
    <mergeCell ref="A3:A117"/>
    <mergeCell ref="B3:Z3"/>
    <mergeCell ref="C4:N4"/>
    <mergeCell ref="O4:Z4"/>
    <mergeCell ref="C5:E5"/>
    <mergeCell ref="F5:H5"/>
    <mergeCell ref="I5:K5"/>
    <mergeCell ref="L5:N5"/>
    <mergeCell ref="O5:Q5"/>
    <mergeCell ref="R5:T5"/>
    <mergeCell ref="U5:W5"/>
    <mergeCell ref="X5:Z5"/>
    <mergeCell ref="B14:Z14"/>
    <mergeCell ref="C15:N15"/>
    <mergeCell ref="O15:Z15"/>
    <mergeCell ref="C16:E16"/>
    <mergeCell ref="F16:H16"/>
    <mergeCell ref="I16:K16"/>
    <mergeCell ref="L16:N16"/>
    <mergeCell ref="O16:Q16"/>
    <mergeCell ref="R16:T16"/>
    <mergeCell ref="U16:W16"/>
    <mergeCell ref="X16:Z16"/>
    <mergeCell ref="B25:Z25"/>
    <mergeCell ref="C26:N26"/>
    <mergeCell ref="O26:Z26"/>
    <mergeCell ref="C27:E27"/>
    <mergeCell ref="F27:H27"/>
    <mergeCell ref="I27:K27"/>
    <mergeCell ref="L27:N27"/>
    <mergeCell ref="O27:Q27"/>
    <mergeCell ref="R27:T27"/>
    <mergeCell ref="U27:W27"/>
    <mergeCell ref="X27:Z27"/>
    <mergeCell ref="C35:N35"/>
    <mergeCell ref="O35:Z35"/>
    <mergeCell ref="C36:E36"/>
    <mergeCell ref="F36:H36"/>
    <mergeCell ref="I36:K36"/>
    <mergeCell ref="L36:N36"/>
    <mergeCell ref="O36:Q36"/>
    <mergeCell ref="R36:T36"/>
    <mergeCell ref="U36:W36"/>
    <mergeCell ref="X36:Z36"/>
    <mergeCell ref="C44:N44"/>
    <mergeCell ref="O44:Z44"/>
    <mergeCell ref="B45:B46"/>
    <mergeCell ref="C45:E45"/>
    <mergeCell ref="F45:H45"/>
    <mergeCell ref="I45:K45"/>
    <mergeCell ref="L45:N45"/>
    <mergeCell ref="O45:Q45"/>
    <mergeCell ref="R45:T45"/>
    <mergeCell ref="U45:W45"/>
    <mergeCell ref="X45:Z45"/>
    <mergeCell ref="C53:N53"/>
    <mergeCell ref="O53:Z53"/>
    <mergeCell ref="B54:B55"/>
    <mergeCell ref="C54:E54"/>
    <mergeCell ref="F54:H54"/>
    <mergeCell ref="I54:K54"/>
    <mergeCell ref="L54:N54"/>
    <mergeCell ref="O54:Q54"/>
    <mergeCell ref="R54:T54"/>
    <mergeCell ref="U54:W54"/>
    <mergeCell ref="X54:Z54"/>
    <mergeCell ref="B63:Z63"/>
    <mergeCell ref="C64:N64"/>
    <mergeCell ref="O64:Z64"/>
    <mergeCell ref="B65:B66"/>
    <mergeCell ref="C65:E65"/>
    <mergeCell ref="F65:H65"/>
    <mergeCell ref="I65:K65"/>
    <mergeCell ref="L65:N65"/>
    <mergeCell ref="O65:Q65"/>
    <mergeCell ref="R65:T65"/>
    <mergeCell ref="U65:W65"/>
    <mergeCell ref="X65:Z65"/>
    <mergeCell ref="C73:N73"/>
    <mergeCell ref="O73:Z73"/>
    <mergeCell ref="B74:B75"/>
    <mergeCell ref="C74:E74"/>
    <mergeCell ref="F74:H74"/>
    <mergeCell ref="I74:K74"/>
    <mergeCell ref="L74:N74"/>
    <mergeCell ref="O74:Q74"/>
    <mergeCell ref="R74:T74"/>
    <mergeCell ref="U74:W74"/>
    <mergeCell ref="X74:Z74"/>
    <mergeCell ref="C82:N82"/>
    <mergeCell ref="O82:Z82"/>
    <mergeCell ref="B83:B84"/>
    <mergeCell ref="C83:E83"/>
    <mergeCell ref="F83:H83"/>
    <mergeCell ref="I83:K83"/>
    <mergeCell ref="L83:N83"/>
    <mergeCell ref="O83:Q83"/>
    <mergeCell ref="R83:T83"/>
    <mergeCell ref="U83:W83"/>
    <mergeCell ref="X83:Z83"/>
    <mergeCell ref="C91:N91"/>
    <mergeCell ref="O91:Z91"/>
    <mergeCell ref="B92:B93"/>
    <mergeCell ref="C92:E92"/>
    <mergeCell ref="F92:H92"/>
    <mergeCell ref="I92:K92"/>
    <mergeCell ref="L92:N92"/>
    <mergeCell ref="O92:Q92"/>
    <mergeCell ref="R92:T92"/>
    <mergeCell ref="U92:W92"/>
    <mergeCell ref="X92:Z92"/>
    <mergeCell ref="C100:N100"/>
    <mergeCell ref="O100:Z100"/>
    <mergeCell ref="B101:B102"/>
    <mergeCell ref="C101:E101"/>
    <mergeCell ref="F101:H101"/>
    <mergeCell ref="I101:K101"/>
    <mergeCell ref="L101:N101"/>
    <mergeCell ref="O101:Q101"/>
    <mergeCell ref="R101:T101"/>
    <mergeCell ref="U101:W101"/>
    <mergeCell ref="X101:Z101"/>
    <mergeCell ref="C109:N109"/>
    <mergeCell ref="O109:Z109"/>
    <mergeCell ref="B110:B111"/>
    <mergeCell ref="C110:E110"/>
    <mergeCell ref="F110:H110"/>
    <mergeCell ref="I110:K110"/>
    <mergeCell ref="L110:N110"/>
    <mergeCell ref="O110:Q110"/>
    <mergeCell ref="R110:T110"/>
    <mergeCell ref="U110:W110"/>
    <mergeCell ref="X110:Z11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44"/>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E19" activeCellId="0" sqref="E19"/>
    </sheetView>
  </sheetViews>
  <sheetFormatPr defaultColWidth="9.15625" defaultRowHeight="15" zeroHeight="false" outlineLevelRow="0" outlineLevelCol="0"/>
  <cols>
    <col collapsed="false" customWidth="true" hidden="false" outlineLevel="0" max="1" min="1" style="0" width="35"/>
    <col collapsed="false" customWidth="true" hidden="false" outlineLevel="0" max="2" min="2" style="0" width="21.71"/>
    <col collapsed="false" customWidth="true" hidden="false" outlineLevel="0" max="3" min="3" style="0" width="24.57"/>
    <col collapsed="false" customWidth="true" hidden="false" outlineLevel="0" max="4" min="4" style="0" width="21.71"/>
    <col collapsed="false" customWidth="true" hidden="false" outlineLevel="0" max="5" min="5" style="0" width="24.57"/>
    <col collapsed="false" customWidth="true" hidden="false" outlineLevel="0" max="6" min="6" style="0" width="21.71"/>
    <col collapsed="false" customWidth="true" hidden="false" outlineLevel="0" max="7" min="7" style="0" width="24.57"/>
    <col collapsed="false" customWidth="true" hidden="false" outlineLevel="0" max="8" min="8" style="0" width="21.71"/>
    <col collapsed="false" customWidth="true" hidden="false" outlineLevel="0" max="9" min="9" style="0" width="24.57"/>
  </cols>
  <sheetData>
    <row r="1" customFormat="false" ht="15" hidden="false" customHeight="false" outlineLevel="0" collapsed="false">
      <c r="A1" s="130" t="s">
        <v>525</v>
      </c>
      <c r="B1" s="130" t="s">
        <v>526</v>
      </c>
      <c r="C1" s="130" t="s">
        <v>527</v>
      </c>
      <c r="D1" s="130" t="s">
        <v>528</v>
      </c>
      <c r="E1" s="130" t="s">
        <v>529</v>
      </c>
      <c r="F1" s="130" t="s">
        <v>530</v>
      </c>
      <c r="G1" s="130" t="s">
        <v>531</v>
      </c>
      <c r="H1" s="130" t="s">
        <v>532</v>
      </c>
      <c r="I1" s="130" t="s">
        <v>533</v>
      </c>
    </row>
    <row r="2" customFormat="false" ht="15" hidden="false" customHeight="false" outlineLevel="0" collapsed="false">
      <c r="A2" s="0" t="s">
        <v>519</v>
      </c>
    </row>
    <row r="3" customFormat="false" ht="15" hidden="false" customHeight="false" outlineLevel="0" collapsed="false">
      <c r="A3" s="0" t="s">
        <v>534</v>
      </c>
    </row>
    <row r="4" customFormat="false" ht="15" hidden="false" customHeight="false" outlineLevel="0" collapsed="false">
      <c r="A4" s="0" t="s">
        <v>535</v>
      </c>
    </row>
    <row r="5" customFormat="false" ht="15" hidden="false" customHeight="false" outlineLevel="0" collapsed="false">
      <c r="A5" s="0" t="s">
        <v>536</v>
      </c>
    </row>
    <row r="6" customFormat="false" ht="15" hidden="false" customHeight="false" outlineLevel="0" collapsed="false">
      <c r="A6" s="0" t="s">
        <v>537</v>
      </c>
    </row>
    <row r="7" customFormat="false" ht="15" hidden="false" customHeight="false" outlineLevel="0" collapsed="false">
      <c r="A7" s="0" t="s">
        <v>537</v>
      </c>
    </row>
    <row r="8" customFormat="false" ht="15" hidden="false" customHeight="false" outlineLevel="0" collapsed="false">
      <c r="A8" s="0" t="s">
        <v>538</v>
      </c>
    </row>
    <row r="9" customFormat="false" ht="15" hidden="false" customHeight="false" outlineLevel="0" collapsed="false">
      <c r="A9" s="0" t="s">
        <v>539</v>
      </c>
    </row>
    <row r="10" customFormat="false" ht="15" hidden="false" customHeight="false" outlineLevel="0" collapsed="false">
      <c r="A10" s="0" t="s">
        <v>540</v>
      </c>
    </row>
    <row r="11" customFormat="false" ht="15" hidden="false" customHeight="false" outlineLevel="0" collapsed="false">
      <c r="A11" s="0" t="s">
        <v>541</v>
      </c>
    </row>
    <row r="12" customFormat="false" ht="15" hidden="false" customHeight="false" outlineLevel="0" collapsed="false">
      <c r="A12" s="0" t="s">
        <v>542</v>
      </c>
    </row>
    <row r="13" customFormat="false" ht="15" hidden="false" customHeight="false" outlineLevel="0" collapsed="false">
      <c r="A13" s="0" t="s">
        <v>543</v>
      </c>
    </row>
    <row r="14" customFormat="false" ht="15" hidden="false" customHeight="false" outlineLevel="0" collapsed="false">
      <c r="A14" s="0" t="s">
        <v>537</v>
      </c>
    </row>
    <row r="15" customFormat="false" ht="15" hidden="false" customHeight="false" outlineLevel="0" collapsed="false">
      <c r="A15" s="0" t="s">
        <v>537</v>
      </c>
    </row>
    <row r="16" customFormat="false" ht="15" hidden="false" customHeight="false" outlineLevel="0" collapsed="false">
      <c r="A16" s="0" t="s">
        <v>544</v>
      </c>
    </row>
    <row r="17" customFormat="false" ht="15" hidden="false" customHeight="false" outlineLevel="0" collapsed="false">
      <c r="A17" s="0" t="s">
        <v>545</v>
      </c>
    </row>
    <row r="18" customFormat="false" ht="15" hidden="false" customHeight="false" outlineLevel="0" collapsed="false">
      <c r="A18" s="0" t="s">
        <v>546</v>
      </c>
    </row>
    <row r="19" customFormat="false" ht="15" hidden="false" customHeight="false" outlineLevel="0" collapsed="false">
      <c r="A19" s="0" t="s">
        <v>547</v>
      </c>
    </row>
    <row r="20" customFormat="false" ht="15" hidden="false" customHeight="false" outlineLevel="0" collapsed="false">
      <c r="A20" s="0" t="s">
        <v>548</v>
      </c>
    </row>
    <row r="21" customFormat="false" ht="15" hidden="false" customHeight="false" outlineLevel="0" collapsed="false">
      <c r="A21" s="0" t="s">
        <v>549</v>
      </c>
    </row>
    <row r="22" customFormat="false" ht="15" hidden="false" customHeight="false" outlineLevel="0" collapsed="false">
      <c r="A22" s="0" t="s">
        <v>520</v>
      </c>
    </row>
    <row r="23" customFormat="false" ht="15" hidden="false" customHeight="false" outlineLevel="0" collapsed="false">
      <c r="A23" s="0" t="s">
        <v>537</v>
      </c>
    </row>
    <row r="24" customFormat="false" ht="15" hidden="false" customHeight="false" outlineLevel="0" collapsed="false">
      <c r="A24" s="0" t="s">
        <v>537</v>
      </c>
    </row>
    <row r="25" customFormat="false" ht="15" hidden="false" customHeight="false" outlineLevel="0" collapsed="false">
      <c r="A25" s="0" t="s">
        <v>550</v>
      </c>
    </row>
    <row r="26" customFormat="false" ht="15" hidden="false" customHeight="false" outlineLevel="0" collapsed="false">
      <c r="A26" s="0" t="s">
        <v>551</v>
      </c>
    </row>
    <row r="27" customFormat="false" ht="15" hidden="false" customHeight="false" outlineLevel="0" collapsed="false">
      <c r="A27" s="0" t="s">
        <v>552</v>
      </c>
    </row>
    <row r="28" customFormat="false" ht="15" hidden="false" customHeight="false" outlineLevel="0" collapsed="false">
      <c r="A28" s="0" t="s">
        <v>553</v>
      </c>
    </row>
    <row r="29" customFormat="false" ht="15" hidden="false" customHeight="false" outlineLevel="0" collapsed="false">
      <c r="A29" s="0" t="s">
        <v>554</v>
      </c>
    </row>
    <row r="30" customFormat="false" ht="15" hidden="false" customHeight="false" outlineLevel="0" collapsed="false">
      <c r="A30" s="0" t="s">
        <v>555</v>
      </c>
    </row>
    <row r="31" customFormat="false" ht="15" hidden="false" customHeight="false" outlineLevel="0" collapsed="false">
      <c r="A31" s="0" t="s">
        <v>537</v>
      </c>
    </row>
    <row r="32" customFormat="false" ht="15" hidden="false" customHeight="false" outlineLevel="0" collapsed="false">
      <c r="A32" s="0" t="s">
        <v>537</v>
      </c>
    </row>
    <row r="33" customFormat="false" ht="15" hidden="false" customHeight="false" outlineLevel="0" collapsed="false">
      <c r="A33" s="0" t="s">
        <v>556</v>
      </c>
    </row>
    <row r="34" customFormat="false" ht="15" hidden="false" customHeight="false" outlineLevel="0" collapsed="false">
      <c r="A34" s="0" t="s">
        <v>557</v>
      </c>
    </row>
    <row r="35" customFormat="false" ht="15" hidden="false" customHeight="false" outlineLevel="0" collapsed="false">
      <c r="A35" s="0" t="s">
        <v>558</v>
      </c>
    </row>
    <row r="36" customFormat="false" ht="15" hidden="false" customHeight="false" outlineLevel="0" collapsed="false">
      <c r="A36" s="0" t="s">
        <v>559</v>
      </c>
    </row>
    <row r="37" customFormat="false" ht="15" hidden="false" customHeight="false" outlineLevel="0" collapsed="false">
      <c r="A37" s="0" t="s">
        <v>560</v>
      </c>
    </row>
    <row r="38" customFormat="false" ht="15" hidden="false" customHeight="false" outlineLevel="0" collapsed="false">
      <c r="A38" s="0" t="s">
        <v>561</v>
      </c>
    </row>
    <row r="39" customFormat="false" ht="15" hidden="false" customHeight="false" outlineLevel="0" collapsed="false">
      <c r="A39" s="0" t="s">
        <v>537</v>
      </c>
    </row>
    <row r="40" customFormat="false" ht="15" hidden="false" customHeight="false" outlineLevel="0" collapsed="false">
      <c r="A40" s="0" t="s">
        <v>537</v>
      </c>
    </row>
    <row r="41" customFormat="false" ht="15" hidden="false" customHeight="false" outlineLevel="0" collapsed="false">
      <c r="A41" s="0" t="s">
        <v>562</v>
      </c>
    </row>
    <row r="42" customFormat="false" ht="15" hidden="false" customHeight="false" outlineLevel="0" collapsed="false">
      <c r="A42" s="0" t="s">
        <v>536</v>
      </c>
    </row>
    <row r="43" customFormat="false" ht="15" hidden="false" customHeight="false" outlineLevel="0" collapsed="false">
      <c r="A43" s="0" t="s">
        <v>534</v>
      </c>
    </row>
    <row r="44" customFormat="false" ht="15" hidden="false" customHeight="false" outlineLevel="0" collapsed="false">
      <c r="A44" s="0" t="s">
        <v>521</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TotalTime>
  <Application>LibreOffice/7.3.6.2$Linux_X86_64 LibreOffice_project/30$Build-2</Application>
  <AppVersion>15.0000</AppVersion>
  <DocSecurity>0</DocSecurit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
  <dc:description/>
  <dc:language>de-DE</dc:language>
  <cp:lastModifiedBy>Nils Hoffmann</cp:lastModifiedBy>
  <dcterms:modified xsi:type="dcterms:W3CDTF">2022-10-11T10:52:53Z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