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Полина\"/>
    </mc:Choice>
  </mc:AlternateContent>
  <xr:revisionPtr revIDLastSave="0" documentId="13_ncr:1_{AF770B8B-9FF0-45E0-BBFE-9091AE41EDB5}" xr6:coauthVersionLast="45" xr6:coauthVersionMax="45" xr10:uidLastSave="{00000000-0000-0000-0000-000000000000}"/>
  <bookViews>
    <workbookView xWindow="-120" yWindow="-120" windowWidth="38640" windowHeight="21120" xr2:uid="{00000000-000D-0000-FFFF-FFFF00000000}"/>
  </bookViews>
  <sheets>
    <sheet name="главная страница" sheetId="1" r:id="rId1"/>
    <sheet name="Лист1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8" i="1"/>
  <c r="P4" i="1"/>
  <c r="P5" i="1"/>
  <c r="P6" i="1"/>
  <c r="P7" i="1"/>
  <c r="P3" i="1"/>
  <c r="O3" i="1"/>
  <c r="O4" i="1"/>
  <c r="O5" i="1"/>
  <c r="O6" i="1"/>
  <c r="O7" i="1"/>
  <c r="N4" i="1"/>
  <c r="N5" i="1"/>
  <c r="N6" i="1"/>
  <c r="N7" i="1"/>
  <c r="N3" i="1"/>
  <c r="I4" i="1"/>
  <c r="I3" i="1"/>
  <c r="I5" i="1" l="1"/>
  <c r="I6" i="1"/>
  <c r="I7" i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3" i="1"/>
  <c r="C12" i="1"/>
  <c r="C1" i="1"/>
  <c r="C11" i="1" s="1"/>
  <c r="C14" i="1"/>
  <c r="C13" i="1"/>
  <c r="D3" i="1"/>
  <c r="E3" i="1"/>
  <c r="M3" i="1" l="1"/>
  <c r="J3" i="1"/>
  <c r="K3" i="1" s="1"/>
  <c r="C17" i="1" s="1"/>
  <c r="M5" i="1"/>
  <c r="M7" i="1"/>
  <c r="M6" i="1"/>
  <c r="M4" i="1"/>
  <c r="C16" i="1"/>
  <c r="H8" i="1"/>
  <c r="H9" i="1" s="1"/>
  <c r="C10" i="1"/>
  <c r="C9" i="1"/>
  <c r="C8" i="1"/>
  <c r="D4" i="1"/>
  <c r="E4" i="1" s="1"/>
  <c r="D5" i="1"/>
  <c r="D6" i="1"/>
  <c r="E6" i="1" s="1"/>
  <c r="D7" i="1"/>
  <c r="E7" i="1"/>
  <c r="E5" i="1"/>
  <c r="M8" i="1" l="1"/>
  <c r="H10" i="1"/>
  <c r="D8" i="1"/>
  <c r="E8" i="1"/>
</calcChain>
</file>

<file path=xl/sharedStrings.xml><?xml version="1.0" encoding="utf-8"?>
<sst xmlns="http://schemas.openxmlformats.org/spreadsheetml/2006/main" count="29" uniqueCount="25">
  <si>
    <t>ФИО</t>
  </si>
  <si>
    <t>Мышкина</t>
  </si>
  <si>
    <t>Клавиатуркина</t>
  </si>
  <si>
    <t>Таблицын</t>
  </si>
  <si>
    <t>Вкладкин</t>
  </si>
  <si>
    <t>Даннов</t>
  </si>
  <si>
    <t>Оклад</t>
  </si>
  <si>
    <t>ИТОГО</t>
  </si>
  <si>
    <t>к выдаче</t>
  </si>
  <si>
    <t>№</t>
  </si>
  <si>
    <t>ДАТА:</t>
  </si>
  <si>
    <t>ГОД</t>
  </si>
  <si>
    <t>НДФЛ(13%)</t>
  </si>
  <si>
    <t>НАЛОГ</t>
  </si>
  <si>
    <t>Пол</t>
  </si>
  <si>
    <t>Год рождения</t>
  </si>
  <si>
    <t>м</t>
  </si>
  <si>
    <t>ж</t>
  </si>
  <si>
    <t>мужчин</t>
  </si>
  <si>
    <t>всего</t>
  </si>
  <si>
    <t>женщин</t>
  </si>
  <si>
    <t>Возраст</t>
  </si>
  <si>
    <t>количество сотрудников старше 40 лет</t>
  </si>
  <si>
    <t>количество мужчин старше 40 лет</t>
  </si>
  <si>
    <t>количество женщин с зарплатой выше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</si>
</sst>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4.9989318521683403E-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4" fillId="0" borderId="2" xfId="0" applyFont="1" applyFill="1" applyBorder="1" applyAlignment="1">
      <alignment horizontal="right"/>
    </xf>
    <xf numFmtId="44" fontId="0" fillId="0" borderId="0" xfId="0" applyNumberFormat="1"/>
    <xf numFmtId="44" fontId="4" fillId="0" borderId="2" xfId="1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0" fillId="3" borderId="2" xfId="0" applyFill="1" applyBorder="1"/>
    <xf numFmtId="0" fontId="0" fillId="3" borderId="0" xfId="0" applyFill="1"/>
    <xf numFmtId="0" fontId="5" fillId="3" borderId="0" xfId="0" applyFont="1" applyFill="1" applyBorder="1" applyAlignment="1">
      <alignment horizontal="right"/>
    </xf>
    <xf numFmtId="0" fontId="0" fillId="3" borderId="1" xfId="0" applyFill="1" applyBorder="1"/>
    <xf numFmtId="0" fontId="6" fillId="0" borderId="1" xfId="0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P18"/>
  <sheetViews>
    <sheetView tabSelected="1" zoomScale="220" zoomScaleNormal="220" workbookViewId="0">
      <selection activeCell="C16" sqref="C16"/>
    </sheetView>
  </sheetViews>
  <sheetFormatPr defaultRowHeight="15" x14ac:dyDescent="0.25"/>
  <cols>
    <col min="1" max="1" width="3.28515625" bestFit="1" customWidth="1"/>
    <col min="2" max="2" width="14.85546875" bestFit="1" customWidth="1"/>
    <col min="3" max="3" width="13.140625" bestFit="1" customWidth="1"/>
    <col min="4" max="4" width="12.140625" bestFit="1" customWidth="1"/>
    <col min="5" max="5" width="13.140625" bestFit="1" customWidth="1"/>
    <col min="6" max="6" width="4.5703125" bestFit="1" customWidth="1"/>
    <col min="7" max="7" width="14" bestFit="1" customWidth="1"/>
  </cols>
  <sheetData>
    <row r="1" spans="1:16" x14ac:dyDescent="0.25">
      <c r="B1" s="8" t="s">
        <v>10</v>
      </c>
      <c r="C1" s="9">
        <f ca="1">TODAY()</f>
        <v>44937</v>
      </c>
      <c r="K1" s="12" t="s">
        <v>13</v>
      </c>
    </row>
    <row r="2" spans="1:16" x14ac:dyDescent="0.25">
      <c r="A2" s="1" t="s">
        <v>9</v>
      </c>
      <c r="B2" s="1" t="s">
        <v>0</v>
      </c>
      <c r="C2" s="1" t="s">
        <v>6</v>
      </c>
      <c r="D2" s="1" t="s">
        <v>12</v>
      </c>
      <c r="E2" s="1" t="s">
        <v>8</v>
      </c>
      <c r="F2" s="2" t="s">
        <v>14</v>
      </c>
      <c r="G2" s="2" t="s">
        <v>15</v>
      </c>
      <c r="H2" s="2" t="s">
        <v>21</v>
      </c>
      <c r="K2" s="13">
        <v>13</v>
      </c>
    </row>
    <row r="3" spans="1:16" x14ac:dyDescent="0.25">
      <c r="A3">
        <v>1</v>
      </c>
      <c r="B3" s="2" t="s">
        <v>4</v>
      </c>
      <c r="C3" s="3">
        <v>20000</v>
      </c>
      <c r="D3" s="4">
        <f>C3/100*$K$2</f>
        <v>2600</v>
      </c>
      <c r="E3" s="4">
        <f>C3-D3</f>
        <v>17400</v>
      </c>
      <c r="F3" s="2" t="s">
        <v>16</v>
      </c>
      <c r="G3" s="2">
        <v>1980</v>
      </c>
      <c r="H3" s="19">
        <f ca="1">YEAR(TODAY())-G3</f>
        <v>43</v>
      </c>
      <c r="I3">
        <f>IF(F3="м",1,0)</f>
        <v>1</v>
      </c>
      <c r="J3">
        <f ca="1">IF(H3&gt;40,1,0)</f>
        <v>1</v>
      </c>
      <c r="K3">
        <f ca="1">+I3*J3</f>
        <v>1</v>
      </c>
      <c r="M3">
        <f ca="1">IF(AND(F3="м",H3&gt;40),1,0)</f>
        <v>1</v>
      </c>
      <c r="N3">
        <f>IF(F3 = "ж",1,0)</f>
        <v>0</v>
      </c>
      <c r="O3">
        <f>IF(G3 = "ж",1,0)</f>
        <v>0</v>
      </c>
      <c r="P3">
        <f>N3*O3</f>
        <v>0</v>
      </c>
    </row>
    <row r="4" spans="1:16" x14ac:dyDescent="0.25">
      <c r="A4">
        <v>2</v>
      </c>
      <c r="B4" s="2" t="s">
        <v>2</v>
      </c>
      <c r="C4" s="3">
        <v>24000</v>
      </c>
      <c r="D4" s="4">
        <f t="shared" ref="D4:D7" si="0">C4/100*$K$2</f>
        <v>3120</v>
      </c>
      <c r="E4" s="4">
        <f>C4-D4</f>
        <v>20880</v>
      </c>
      <c r="F4" s="20" t="s">
        <v>17</v>
      </c>
      <c r="G4" s="2">
        <v>1969</v>
      </c>
      <c r="H4" s="19">
        <f t="shared" ref="H4:H7" ca="1" si="1">YEAR(TODAY())-G4</f>
        <v>54</v>
      </c>
      <c r="I4">
        <f>IF(F4="м",1,0)</f>
        <v>0</v>
      </c>
      <c r="J4">
        <f t="shared" ref="J4:J7" ca="1" si="2">IF(H4&gt;40,1,0)</f>
        <v>1</v>
      </c>
      <c r="K4">
        <f t="shared" ref="K4:K7" ca="1" si="3">+I4*J4</f>
        <v>0</v>
      </c>
      <c r="M4">
        <f t="shared" ref="M4:M7" ca="1" si="4">IF(AND(F4="м",H4&gt;40),1,0)</f>
        <v>0</v>
      </c>
      <c r="N4">
        <f t="shared" ref="N4:N7" si="5">IF(F4 = "ж",1,0)</f>
        <v>1</v>
      </c>
      <c r="O4">
        <f t="shared" ref="O4:O7" si="6">IF(E4&gt;20000,1,0)</f>
        <v>1</v>
      </c>
      <c r="P4">
        <f t="shared" ref="P4:P7" si="7">N4*O4</f>
        <v>1</v>
      </c>
    </row>
    <row r="5" spans="1:16" x14ac:dyDescent="0.25">
      <c r="A5">
        <v>3</v>
      </c>
      <c r="B5" s="2" t="s">
        <v>3</v>
      </c>
      <c r="C5" s="3">
        <v>21500</v>
      </c>
      <c r="D5" s="4">
        <f t="shared" si="0"/>
        <v>2795</v>
      </c>
      <c r="E5" s="4">
        <f t="shared" ref="E5:E7" si="8">C5-D5</f>
        <v>18705</v>
      </c>
      <c r="F5" s="2" t="s">
        <v>16</v>
      </c>
      <c r="G5" s="2">
        <v>1990</v>
      </c>
      <c r="H5" s="2">
        <f t="shared" ca="1" si="1"/>
        <v>33</v>
      </c>
      <c r="I5">
        <f t="shared" ref="I5:I7" si="9">IF(F5="м",1,0)</f>
        <v>1</v>
      </c>
      <c r="J5">
        <f t="shared" ca="1" si="2"/>
        <v>0</v>
      </c>
      <c r="K5">
        <f t="shared" ca="1" si="3"/>
        <v>0</v>
      </c>
      <c r="M5">
        <f t="shared" ca="1" si="4"/>
        <v>0</v>
      </c>
      <c r="N5">
        <f t="shared" si="5"/>
        <v>0</v>
      </c>
      <c r="O5">
        <f t="shared" si="6"/>
        <v>0</v>
      </c>
      <c r="P5">
        <f t="shared" si="7"/>
        <v>0</v>
      </c>
    </row>
    <row r="6" spans="1:16" x14ac:dyDescent="0.25">
      <c r="A6">
        <v>4</v>
      </c>
      <c r="B6" s="2" t="s">
        <v>1</v>
      </c>
      <c r="C6" s="3">
        <v>20500</v>
      </c>
      <c r="D6" s="4">
        <f t="shared" si="0"/>
        <v>2665</v>
      </c>
      <c r="E6" s="4">
        <f t="shared" si="8"/>
        <v>17835</v>
      </c>
      <c r="F6" s="2" t="s">
        <v>17</v>
      </c>
      <c r="G6" s="2">
        <v>1986</v>
      </c>
      <c r="H6" s="2">
        <f t="shared" ca="1" si="1"/>
        <v>37</v>
      </c>
      <c r="I6">
        <f t="shared" si="9"/>
        <v>0</v>
      </c>
      <c r="J6">
        <f t="shared" ca="1" si="2"/>
        <v>0</v>
      </c>
      <c r="K6">
        <f t="shared" ca="1" si="3"/>
        <v>0</v>
      </c>
      <c r="M6">
        <f t="shared" ca="1" si="4"/>
        <v>0</v>
      </c>
      <c r="N6">
        <f t="shared" si="5"/>
        <v>1</v>
      </c>
      <c r="O6">
        <f t="shared" si="6"/>
        <v>0</v>
      </c>
      <c r="P6">
        <f t="shared" si="7"/>
        <v>0</v>
      </c>
    </row>
    <row r="7" spans="1:16" x14ac:dyDescent="0.25">
      <c r="A7">
        <v>5</v>
      </c>
      <c r="B7" s="2" t="s">
        <v>5</v>
      </c>
      <c r="C7" s="3">
        <v>29000</v>
      </c>
      <c r="D7" s="4">
        <f t="shared" si="0"/>
        <v>3770</v>
      </c>
      <c r="E7" s="4">
        <f t="shared" si="8"/>
        <v>25230</v>
      </c>
      <c r="F7" s="2" t="s">
        <v>16</v>
      </c>
      <c r="G7" s="2">
        <v>1974</v>
      </c>
      <c r="H7" s="19">
        <f t="shared" ca="1" si="1"/>
        <v>49</v>
      </c>
      <c r="I7">
        <f t="shared" si="9"/>
        <v>1</v>
      </c>
      <c r="J7">
        <f t="shared" ca="1" si="2"/>
        <v>1</v>
      </c>
      <c r="K7">
        <f t="shared" ca="1" si="3"/>
        <v>1</v>
      </c>
      <c r="M7">
        <f t="shared" ca="1" si="4"/>
        <v>1</v>
      </c>
      <c r="N7">
        <f t="shared" si="5"/>
        <v>0</v>
      </c>
      <c r="O7">
        <f t="shared" si="6"/>
        <v>1</v>
      </c>
      <c r="P7">
        <f t="shared" si="7"/>
        <v>0</v>
      </c>
    </row>
    <row r="8" spans="1:16" x14ac:dyDescent="0.25">
      <c r="B8" s="5" t="s">
        <v>7</v>
      </c>
      <c r="C8" s="7">
        <f>SUM(C3:C7)</f>
        <v>115000</v>
      </c>
      <c r="D8" s="7">
        <f>SUM(D3:D7)</f>
        <v>14950</v>
      </c>
      <c r="E8" s="7">
        <f>SUM(E3:E7)</f>
        <v>100050</v>
      </c>
      <c r="H8" s="16">
        <f ca="1">AVERAGE(H3:H7)</f>
        <v>43.2</v>
      </c>
      <c r="M8">
        <f ca="1">SUM(M3:M7)</f>
        <v>2</v>
      </c>
    </row>
    <row r="9" spans="1:16" x14ac:dyDescent="0.25">
      <c r="C9" s="6">
        <f>AVERAGE(C3:C7)</f>
        <v>23000</v>
      </c>
      <c r="H9" s="16">
        <f ca="1">MAX(H3:H8)</f>
        <v>54</v>
      </c>
    </row>
    <row r="10" spans="1:16" x14ac:dyDescent="0.25">
      <c r="C10" s="6">
        <f>MAX(C3:C7)</f>
        <v>29000</v>
      </c>
      <c r="H10" s="17">
        <f ca="1">MIN(H3:H9)</f>
        <v>33</v>
      </c>
    </row>
    <row r="11" spans="1:16" x14ac:dyDescent="0.25">
      <c r="B11" s="10" t="s">
        <v>11</v>
      </c>
      <c r="C11" s="11">
        <f ca="1">YEAR(C1)</f>
        <v>2023</v>
      </c>
    </row>
    <row r="12" spans="1:16" x14ac:dyDescent="0.25">
      <c r="B12" s="10" t="s">
        <v>11</v>
      </c>
      <c r="C12" s="11">
        <f ca="1">YEAR(TODAY())</f>
        <v>2023</v>
      </c>
    </row>
    <row r="13" spans="1:16" x14ac:dyDescent="0.25">
      <c r="B13" s="14" t="s">
        <v>19</v>
      </c>
      <c r="C13" s="15">
        <f>COUNT(G3:G7)</f>
        <v>5</v>
      </c>
    </row>
    <row r="14" spans="1:16" x14ac:dyDescent="0.25">
      <c r="B14" t="s">
        <v>18</v>
      </c>
      <c r="C14">
        <f>COUNTIF(F3:F7,"м")</f>
        <v>3</v>
      </c>
    </row>
    <row r="15" spans="1:16" x14ac:dyDescent="0.25">
      <c r="B15" s="14" t="s">
        <v>20</v>
      </c>
      <c r="C15">
        <f>COUNTIF(F3:F7,"ж")</f>
        <v>2</v>
      </c>
    </row>
    <row r="16" spans="1:16" x14ac:dyDescent="0.25">
      <c r="B16" s="18" t="s">
        <v>22</v>
      </c>
      <c r="C16">
        <f ca="1">COUNTIF(H3:H7,"&gt;40")</f>
        <v>3</v>
      </c>
    </row>
    <row r="17" spans="2:3" x14ac:dyDescent="0.25">
      <c r="B17" s="14" t="s">
        <v>23</v>
      </c>
      <c r="C17">
        <f ca="1">SUM(K3:K7)</f>
        <v>2</v>
      </c>
    </row>
    <row r="18" spans="2:3" x14ac:dyDescent="0.25">
      <c r="B18" s="14" t="s">
        <v>24</v>
      </c>
      <c r="C18">
        <f>SUM(P3:P7)</f>
        <v>1</v>
      </c>
    </row>
  </sheetData>
  <pageMargins left="0.7" right="0.7" top="0.75" bottom="0.75" header="0.3" footer="0.3"/>
  <pageSetup paperSize="9" scale="78" fitToHeight="0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DEEA-A3EA-4C3E-ADAB-E24CD10CAB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AE66-706D-4683-BFEE-CFBC05397A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страница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Тихонов</dc:creator>
  <cp:lastModifiedBy>Алексей Тихонов</cp:lastModifiedBy>
  <cp:lastPrinted>2022-09-14T15:41:13Z</cp:lastPrinted>
  <dcterms:created xsi:type="dcterms:W3CDTF">2015-06-05T18:19:34Z</dcterms:created>
  <dcterms:modified xsi:type="dcterms:W3CDTF">2023-01-11T15:23:24Z</dcterms:modified>
</cp:coreProperties>
</file>