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<sst xmlns="http://schemas.openxmlformats.org/spreadsheetml/2006/main" count="35" uniqueCount="28">
  <si>
    <t>ДАТА</t>
  </si>
  <si>
    <t>Фамилия</t>
  </si>
  <si>
    <t>Пол</t>
  </si>
  <si>
    <t>Оклад</t>
  </si>
  <si>
    <t>НДФЛ 13%</t>
  </si>
  <si>
    <t>К выдаче</t>
  </si>
  <si>
    <t>В долларах</t>
  </si>
  <si>
    <t>Год рождения</t>
  </si>
  <si>
    <t>Возраст</t>
  </si>
  <si>
    <t>мужчин</t>
  </si>
  <si>
    <t>оклад</t>
  </si>
  <si>
    <t>мужчин старше 50 лет</t>
  </si>
  <si>
    <t>женщины</t>
  </si>
  <si>
    <t>ж &gt;= 20</t>
  </si>
  <si>
    <t>НАЛОГ</t>
  </si>
  <si>
    <t>КУРС</t>
  </si>
  <si>
    <t>Корнелл</t>
  </si>
  <si>
    <t>м</t>
  </si>
  <si>
    <t>Гонтье</t>
  </si>
  <si>
    <t>Вонг</t>
  </si>
  <si>
    <t>ж</t>
  </si>
  <si>
    <t>Шинода</t>
  </si>
  <si>
    <t>Дион</t>
  </si>
  <si>
    <t>ИТОГО</t>
  </si>
  <si>
    <t>ВСЕГО</t>
  </si>
  <si>
    <t>женщин</t>
  </si>
  <si>
    <t>ГОД</t>
  </si>
  <si>
    <t>Женщин с окладом не менее 20000</t>
  </si>
</sst>
</file>

<file path=xl/styles.xml><?xml version="1.0" encoding="utf-8"?>
<styleSheet xmlns="http://schemas.openxmlformats.org/spreadsheetml/2006/main">
  <numFmts count="7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.00_-;\-* #\.##0.00_-;_-* &quot;-&quot;??_-;_-@_-"/>
    <numFmt numFmtId="179" formatCode="_-* #\.##0\ &quot;₽&quot;_-;\-* #\.##0\ &quot;₽&quot;_-;_-* \-\ &quot;₽&quot;_-;_-@_-"/>
    <numFmt numFmtId="180" formatCode="dd\.mm\.yyyy"/>
    <numFmt numFmtId="181" formatCode="_-* #\ ##0.00&quot;₽&quot;_-;\-* #\ ##0.00&quot;₽&quot;_-;_-* &quot;-&quot;??&quot;₽&quot;_-;_-@_-"/>
    <numFmt numFmtId="182" formatCode="&quot;US$&quot;#\ ##0.00;\-&quot;US$&quot;#\ ##0.00"/>
  </numFmts>
  <fonts count="24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4">
    <xf numFmtId="0" fontId="0" fillId="0" borderId="0" xfId="0"/>
    <xf numFmtId="180" fontId="1" fillId="0" borderId="0" xfId="0" applyNumberFormat="1" applyFont="1"/>
    <xf numFmtId="0" fontId="2" fillId="2" borderId="0" xfId="0" applyFont="1" applyFill="1"/>
    <xf numFmtId="0" fontId="0" fillId="0" borderId="1" xfId="0" applyBorder="1"/>
    <xf numFmtId="181" fontId="0" fillId="0" borderId="1" xfId="6" applyNumberFormat="1" applyBorder="1" applyAlignment="1"/>
    <xf numFmtId="181" fontId="0" fillId="0" borderId="1" xfId="0" applyNumberFormat="1" applyBorder="1"/>
    <xf numFmtId="182" fontId="0" fillId="0" borderId="1" xfId="0" applyNumberFormat="1" applyBorder="1"/>
    <xf numFmtId="0" fontId="1" fillId="0" borderId="1" xfId="0" applyFont="1" applyBorder="1" applyAlignment="1">
      <alignment horizontal="right"/>
    </xf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0" fillId="3" borderId="0" xfId="0" applyNumberFormat="1" applyFill="1"/>
    <xf numFmtId="0" fontId="4" fillId="4" borderId="1" xfId="0" applyFont="1" applyFill="1" applyBorder="1" applyAlignment="1">
      <alignment horizontal="center"/>
    </xf>
    <xf numFmtId="0" fontId="0" fillId="5" borderId="0" xfId="0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zoomScale="205" zoomScaleNormal="205" topLeftCell="D1" workbookViewId="0">
      <selection activeCell="N10" sqref="N10"/>
    </sheetView>
  </sheetViews>
  <sheetFormatPr defaultColWidth="9" defaultRowHeight="15"/>
  <cols>
    <col min="1" max="1" width="23.1428571428571" customWidth="1"/>
    <col min="2" max="2" width="11.1428571428571"/>
    <col min="3" max="3" width="12.8571428571429"/>
    <col min="4" max="4" width="11.1428571428571" customWidth="1"/>
    <col min="5" max="5" width="11.7142857142857"/>
    <col min="6" max="6" width="12.1428571428571" customWidth="1"/>
    <col min="7" max="7" width="15" customWidth="1"/>
    <col min="9" max="9" width="2.15238095238095" customWidth="1"/>
    <col min="11" max="11" width="10.5714285714286" customWidth="1"/>
    <col min="12" max="12" width="23.1428571428571" customWidth="1"/>
  </cols>
  <sheetData>
    <row r="1" spans="1:2">
      <c r="A1" t="s">
        <v>0</v>
      </c>
      <c r="B1" s="1">
        <f ca="1">TODAY()</f>
        <v>45039</v>
      </c>
    </row>
    <row r="2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Q2" s="12" t="s">
        <v>14</v>
      </c>
      <c r="R2" t="s">
        <v>15</v>
      </c>
    </row>
    <row r="3" spans="1:18">
      <c r="A3" s="3" t="s">
        <v>16</v>
      </c>
      <c r="B3" s="3" t="s">
        <v>17</v>
      </c>
      <c r="C3" s="4">
        <v>23000</v>
      </c>
      <c r="D3" s="5">
        <f>C3/100*$Q$3</f>
        <v>2990</v>
      </c>
      <c r="E3" s="5">
        <f t="shared" ref="E3:E8" si="0">C3-D3</f>
        <v>20010</v>
      </c>
      <c r="F3" s="6">
        <f>E3/$R$3</f>
        <v>245.521472392638</v>
      </c>
      <c r="G3" s="3">
        <v>1969</v>
      </c>
      <c r="H3" s="3">
        <f ca="1">YEAR(TODAY())-G3</f>
        <v>54</v>
      </c>
      <c r="I3" s="3"/>
      <c r="J3">
        <f>IF(B3="м",1,0)</f>
        <v>1</v>
      </c>
      <c r="K3">
        <f>IF(C3&gt;=20000,1,0)</f>
        <v>1</v>
      </c>
      <c r="L3" t="e">
        <f>+J3*K11K3</f>
        <v>#NAME?</v>
      </c>
      <c r="M3">
        <f>IF(B3="ж",1,0)</f>
        <v>0</v>
      </c>
      <c r="N3">
        <f>K3*M3</f>
        <v>0</v>
      </c>
      <c r="Q3" s="12">
        <v>13</v>
      </c>
      <c r="R3" s="13">
        <v>81.5</v>
      </c>
    </row>
    <row r="4" spans="1:14">
      <c r="A4" s="3" t="s">
        <v>18</v>
      </c>
      <c r="B4" s="3" t="s">
        <v>17</v>
      </c>
      <c r="C4" s="4">
        <v>30000</v>
      </c>
      <c r="D4" s="5">
        <f>C4/100*$Q$3</f>
        <v>3900</v>
      </c>
      <c r="E4" s="5">
        <f t="shared" si="0"/>
        <v>26100</v>
      </c>
      <c r="F4" s="6">
        <f>E4/$R$3</f>
        <v>320.245398773006</v>
      </c>
      <c r="G4" s="3">
        <v>1980</v>
      </c>
      <c r="H4" s="3">
        <f ca="1">YEAR(TODAY())-G4</f>
        <v>43</v>
      </c>
      <c r="I4" s="3"/>
      <c r="J4">
        <f>IF(B4="м",1,0)</f>
        <v>1</v>
      </c>
      <c r="K4">
        <f>IF(C4&gt;=20000,1,0)</f>
        <v>1</v>
      </c>
      <c r="L4">
        <f>+J4*K4</f>
        <v>1</v>
      </c>
      <c r="M4">
        <f>IF(B4="ж",1,0)</f>
        <v>0</v>
      </c>
      <c r="N4">
        <f>K4*M4</f>
        <v>0</v>
      </c>
    </row>
    <row r="5" spans="1:14">
      <c r="A5" s="3" t="s">
        <v>19</v>
      </c>
      <c r="B5" s="3" t="s">
        <v>20</v>
      </c>
      <c r="C5" s="4">
        <v>20000</v>
      </c>
      <c r="D5" s="5">
        <f>C5/100*$Q$3</f>
        <v>2600</v>
      </c>
      <c r="E5" s="5">
        <f t="shared" si="0"/>
        <v>17400</v>
      </c>
      <c r="F5" s="6">
        <f>E5/$R$3</f>
        <v>213.496932515337</v>
      </c>
      <c r="G5" s="3">
        <v>1999</v>
      </c>
      <c r="H5" s="3">
        <f ca="1">YEAR(TODAY())-G5</f>
        <v>24</v>
      </c>
      <c r="I5" s="3"/>
      <c r="J5">
        <f>IF(B5="м",1,0)</f>
        <v>0</v>
      </c>
      <c r="K5">
        <f>IF(C5&gt;=20000,1,0)</f>
        <v>1</v>
      </c>
      <c r="L5">
        <f>+J5*K5</f>
        <v>0</v>
      </c>
      <c r="M5">
        <f>IF(B5="ж",1,0)</f>
        <v>1</v>
      </c>
      <c r="N5">
        <f>K5*M5</f>
        <v>1</v>
      </c>
    </row>
    <row r="6" spans="1:14">
      <c r="A6" s="3" t="s">
        <v>21</v>
      </c>
      <c r="B6" s="3" t="s">
        <v>17</v>
      </c>
      <c r="C6" s="4">
        <v>21000</v>
      </c>
      <c r="D6" s="5">
        <f>C6/100*$Q$3</f>
        <v>2730</v>
      </c>
      <c r="E6" s="5">
        <f t="shared" si="0"/>
        <v>18270</v>
      </c>
      <c r="F6" s="6">
        <f>E6/$R$3</f>
        <v>224.171779141104</v>
      </c>
      <c r="G6" s="3">
        <v>1945</v>
      </c>
      <c r="H6" s="3">
        <f ca="1">YEAR(TODAY())-G6</f>
        <v>78</v>
      </c>
      <c r="I6" s="3"/>
      <c r="J6">
        <f>IF(B6="м",1,0)</f>
        <v>1</v>
      </c>
      <c r="K6">
        <f>IF(C6&gt;=20000,1,0)</f>
        <v>1</v>
      </c>
      <c r="L6">
        <f>+J6*K6</f>
        <v>1</v>
      </c>
      <c r="M6">
        <f>IF(B6="ж",1,0)</f>
        <v>0</v>
      </c>
      <c r="N6">
        <f>K6*M6</f>
        <v>0</v>
      </c>
    </row>
    <row r="7" spans="1:14">
      <c r="A7" s="3" t="s">
        <v>22</v>
      </c>
      <c r="B7" s="3" t="s">
        <v>20</v>
      </c>
      <c r="C7" s="4">
        <v>19999</v>
      </c>
      <c r="D7" s="5">
        <f>C7/100*$Q$3</f>
        <v>2599.87</v>
      </c>
      <c r="E7" s="5">
        <f t="shared" si="0"/>
        <v>17399.13</v>
      </c>
      <c r="F7" s="6">
        <f>E7/$R$3</f>
        <v>213.486257668712</v>
      </c>
      <c r="G7" s="3">
        <v>1994</v>
      </c>
      <c r="H7" s="3">
        <f ca="1">YEAR(TODAY())-G7</f>
        <v>29</v>
      </c>
      <c r="I7" s="3"/>
      <c r="J7">
        <f>IF(B7="м",1,0)</f>
        <v>0</v>
      </c>
      <c r="K7">
        <f>IF(C7&gt;=20000,1,0)</f>
        <v>0</v>
      </c>
      <c r="L7">
        <f>+J7*K7</f>
        <v>0</v>
      </c>
      <c r="M7">
        <f>IF(B7="ж",1,0)</f>
        <v>1</v>
      </c>
      <c r="N7">
        <f>K7*M7</f>
        <v>0</v>
      </c>
    </row>
    <row r="8" spans="1:14">
      <c r="A8" s="3"/>
      <c r="B8" s="7" t="s">
        <v>23</v>
      </c>
      <c r="C8" s="5">
        <f>SUM(C3:C7)</f>
        <v>113999</v>
      </c>
      <c r="D8" s="5">
        <f>SUM(D3:D7)</f>
        <v>14819.87</v>
      </c>
      <c r="E8" s="5">
        <f t="shared" si="0"/>
        <v>99179.13</v>
      </c>
      <c r="F8" s="3"/>
      <c r="G8" s="3"/>
      <c r="H8" s="3"/>
      <c r="I8" s="3"/>
      <c r="J8" s="10">
        <f>SUM(J3:J7)</f>
        <v>3</v>
      </c>
      <c r="K8">
        <f>IF(C8&gt;=20000,1,0)</f>
        <v>1</v>
      </c>
      <c r="L8">
        <f>+J8*K8</f>
        <v>3</v>
      </c>
      <c r="M8">
        <f>IF(B8="ж",1,0)</f>
        <v>0</v>
      </c>
      <c r="N8">
        <f>K8*M8</f>
        <v>0</v>
      </c>
    </row>
    <row r="9" spans="8:14">
      <c r="H9">
        <f ca="1">MAX(H3:H7)</f>
        <v>78</v>
      </c>
      <c r="L9" s="11" t="e">
        <f>SUM(L3:L8)</f>
        <v>#NAME?</v>
      </c>
      <c r="N9" s="10">
        <f>SUM(N3:N8)</f>
        <v>1</v>
      </c>
    </row>
    <row r="10" spans="5:10">
      <c r="E10">
        <f>AVERAGE(E3:E8)</f>
        <v>33059.71</v>
      </c>
      <c r="J10" t="s">
        <v>12</v>
      </c>
    </row>
    <row r="11" spans="10:10">
      <c r="J11">
        <f>IF(B3="ж",1,0)</f>
        <v>0</v>
      </c>
    </row>
    <row r="12" spans="1:10">
      <c r="A12" t="s">
        <v>24</v>
      </c>
      <c r="B12">
        <f>COUNT(C3:C7)</f>
        <v>5</v>
      </c>
      <c r="J12">
        <f>IF(B4="ж",1,0)</f>
        <v>0</v>
      </c>
    </row>
    <row r="13" spans="1:10">
      <c r="A13" t="s">
        <v>9</v>
      </c>
      <c r="B13">
        <f>COUNTIF(B3:B7,"м")</f>
        <v>3</v>
      </c>
      <c r="J13">
        <f>IF(B5="ж",1,0)</f>
        <v>1</v>
      </c>
    </row>
    <row r="14" spans="1:10">
      <c r="A14" t="s">
        <v>25</v>
      </c>
      <c r="B14">
        <f>B12-B13</f>
        <v>2</v>
      </c>
      <c r="J14">
        <f>IF(B6="ж",1,0)</f>
        <v>0</v>
      </c>
    </row>
    <row r="15" spans="10:10">
      <c r="J15">
        <f>IF(B7="ж",1,0)</f>
        <v>1</v>
      </c>
    </row>
    <row r="16" spans="1:10">
      <c r="A16" t="s">
        <v>26</v>
      </c>
      <c r="B16">
        <f ca="1">YEAR(B1)</f>
        <v>2023</v>
      </c>
      <c r="J16" s="10">
        <f>SUM(J11:J15)</f>
        <v>2</v>
      </c>
    </row>
    <row r="17" spans="1:2">
      <c r="A17" t="s">
        <v>26</v>
      </c>
      <c r="B17">
        <f ca="1">YEAR(TODAY())</f>
        <v>2023</v>
      </c>
    </row>
    <row r="19" spans="1:2">
      <c r="A19" t="s">
        <v>11</v>
      </c>
      <c r="B19" s="8">
        <f ca="1">COUNTIFS(B3:B7,"м",H3:H7,"&gt;50")</f>
        <v>2</v>
      </c>
    </row>
    <row r="20" spans="1:2">
      <c r="A20" s="9" t="s">
        <v>27</v>
      </c>
      <c r="B20">
        <f>COUNTIFS(B3:B7,"ж",C3:C7,"&gt;=20000")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tihon</cp:lastModifiedBy>
  <dcterms:created xsi:type="dcterms:W3CDTF">2023-04-14T14:38:00Z</dcterms:created>
  <dcterms:modified xsi:type="dcterms:W3CDTF">2023-04-23T14:22:14Z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8617C898892C473FBE22DE54700FDF36</vt:lpwstr>
  </property>
  <property fmtid="{D5CDD505-2E9C-101B-9397-08002B2CF9AE}" pid="3" name="KSOProductBuildVer">
    <vt:lpwstr>1049-11.2.0.11536</vt:lpwstr>
  </property>
</Properties>
</file>