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2650" yWindow="0" windowWidth="3615" windowHeight="8505"/>
  </bookViews>
  <sheets>
    <sheet name="Calculator" sheetId="1" r:id="rId1"/>
    <sheet name="ChangeLog" sheetId="2" r:id="rId2"/>
    <sheet name="Setup" sheetId="3" r:id="rId3"/>
  </sheets>
  <definedNames>
    <definedName name="Max_Runtime">Runtime[Max possible (24)]</definedName>
    <definedName name="Min_Runtime">Runtime[Max acceptable]</definedName>
    <definedName name="_xlnm.Print_Area" localSheetId="0">Calculator!$B$1:$M$28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17" i="1"/>
  <c r="D9" i="1" l="1"/>
  <c r="D10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8" i="1"/>
  <c r="C25" i="1"/>
  <c r="C16" i="1"/>
</calcChain>
</file>

<file path=xl/sharedStrings.xml><?xml version="1.0" encoding="utf-8"?>
<sst xmlns="http://schemas.openxmlformats.org/spreadsheetml/2006/main" count="85" uniqueCount="74">
  <si>
    <t>FC</t>
  </si>
  <si>
    <t>PPM</t>
  </si>
  <si>
    <t>Per Hour Output</t>
  </si>
  <si>
    <t>Pool Size</t>
  </si>
  <si>
    <t>Gallons</t>
  </si>
  <si>
    <t>lbs</t>
  </si>
  <si>
    <t>Water Balance for SWGs</t>
  </si>
  <si>
    <t>Chlorine / CYA Chart</t>
  </si>
  <si>
    <t>Inspired by TroubleFreePool.com</t>
  </si>
  <si>
    <t>SWG Output %</t>
  </si>
  <si>
    <t>SWG 24 Hr FC Output</t>
  </si>
  <si>
    <t>24 Hr SWG FC Production</t>
  </si>
  <si>
    <t>%</t>
  </si>
  <si>
    <t>Average 24 Hr FC Demand</t>
  </si>
  <si>
    <t>SWG Run Time Chart</t>
  </si>
  <si>
    <t>SWG</t>
  </si>
  <si>
    <t>% Output</t>
  </si>
  <si>
    <t>24 Hr FC PPM Demand</t>
  </si>
  <si>
    <t>Values are in hours</t>
  </si>
  <si>
    <t xml:space="preserve">Desired Run Time </t>
  </si>
  <si>
    <t>Hours</t>
  </si>
  <si>
    <t>Version</t>
  </si>
  <si>
    <t>Beta 1.0</t>
  </si>
  <si>
    <t>Beta 1.1</t>
  </si>
  <si>
    <t>Beta 1.2</t>
  </si>
  <si>
    <t>Initial version - goal to calculate run time based on % of SWG</t>
  </si>
  <si>
    <t>Added SWG Run Time Chart to make it easier to see different run times/SWG %</t>
  </si>
  <si>
    <t>Added entry for Run Time hours so it will calculate % of SWG (opposite calculation of the Beta 1.0 calc).  Both are included.</t>
  </si>
  <si>
    <t>Reworked some formulas for easy of calculations</t>
  </si>
  <si>
    <t>Added ChangeLog</t>
  </si>
  <si>
    <t>TFP Member "BestJoeyEver" made some suggestions to add calculation of SWG % based on hours of run time</t>
  </si>
  <si>
    <t>Notes</t>
  </si>
  <si>
    <t>Date</t>
  </si>
  <si>
    <t>Updated SWG Run Time Chart to have increments by 5% vs 10%</t>
  </si>
  <si>
    <t>Instructions:</t>
  </si>
  <si>
    <t>or</t>
  </si>
  <si>
    <t>4. Use the SWG Run Time Chart to determine the Output % &amp; Pump Run Time based on the FC PPM Demand</t>
  </si>
  <si>
    <t>Added Instructions</t>
  </si>
  <si>
    <t>Saltwater Chlorine Generator Calculator</t>
  </si>
  <si>
    <t>Copyright 2016 Matthew G. Moore</t>
  </si>
  <si>
    <t>General Inputs</t>
  </si>
  <si>
    <t>Helpful Links</t>
  </si>
  <si>
    <t>Split up Input sections to reduce possible confusion</t>
  </si>
  <si>
    <t>Calculate Pump/SWG Run Time</t>
  </si>
  <si>
    <t>Calculate SWG %</t>
  </si>
  <si>
    <t>Updated header / footer and print settings</t>
  </si>
  <si>
    <t>Beta 1.3</t>
  </si>
  <si>
    <t>Conditional formating to show good, ok, and bad values for percent table, adjustable in Setup tab</t>
  </si>
  <si>
    <t>Add sliders for Calculate Runtime and Calculate SWG % input cells</t>
  </si>
  <si>
    <t>Bold Column in SWG % table based on the FC demand ppm cell</t>
  </si>
  <si>
    <t>Use ceiling function to round the SWG% in the Calculate SWG %</t>
  </si>
  <si>
    <t>Modified by Lightmaster</t>
  </si>
  <si>
    <t>1. Enter your Pool Volume in gallons in cell D6</t>
  </si>
  <si>
    <t>2. Enter your Average 24 Hr FC Demand in cell D7</t>
  </si>
  <si>
    <t xml:space="preserve">3. Enter the production of your SWG in lbs in cell D8.  See link for this value.  </t>
  </si>
  <si>
    <t>4. Enter a SWG Output % in cell D14.  Use this % and the Hours output to set your SWG &amp; Pump Run Time.</t>
  </si>
  <si>
    <t>4. Enter a Desired Run Time in cell D23.  Use these hours and the Output % to set your SWG &amp; Pump Run Time.</t>
  </si>
  <si>
    <t>Green: Acceptable</t>
  </si>
  <si>
    <t>Yellow: Possible, but exceeds acceptable</t>
  </si>
  <si>
    <t>Red: Physically impossible</t>
  </si>
  <si>
    <t>Beta 1.4</t>
  </si>
  <si>
    <t>Update instructions</t>
  </si>
  <si>
    <t>Add description of colored ranges</t>
  </si>
  <si>
    <t>Max acceptable</t>
  </si>
  <si>
    <t>Max possible (24)</t>
  </si>
  <si>
    <t>(Green)</t>
  </si>
  <si>
    <t>(Red)</t>
  </si>
  <si>
    <t>Max Acceptable (Green): Enter the highest runtime you'd consider to be acceptable. IE: 10 means you want all hours below 10 to be acceptable</t>
  </si>
  <si>
    <t>Max Possible (Red): Maximum physically possible time to be able to run your pump in a 24 hour period. IE: 24 since you can't physically run it more than 24 hours in a day.</t>
  </si>
  <si>
    <t>Renamed "Min Runtime" to "Max Acceptable" and Max Runtime to Max Possible (24)</t>
  </si>
  <si>
    <t>"SWG % Calculator"</t>
  </si>
  <si>
    <t>SWG % increments for</t>
  </si>
  <si>
    <t>SWG % increments: Set this to whatever percentage increments your SWG allows. Most allow adjustment by 5% increments, although some allow 1% and some only 10%.</t>
  </si>
  <si>
    <t>Added setting for SWG % increments, only effects "Calculate SWG %" in bottom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</si>
</sst>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0.0&quot; Hours&quot;"/>
    <numFmt numFmtId="168" formatCode="mm/dd/yyyy"/>
    <numFmt numFmtId="169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43" fontId="0" fillId="3" borderId="0" xfId="1" applyNumberFormat="1" applyFont="1" applyFill="1" applyBorder="1"/>
    <xf numFmtId="0" fontId="0" fillId="3" borderId="5" xfId="0" applyFill="1" applyBorder="1"/>
    <xf numFmtId="0" fontId="0" fillId="3" borderId="8" xfId="0" applyFill="1" applyBorder="1"/>
    <xf numFmtId="43" fontId="2" fillId="3" borderId="0" xfId="0" applyNumberFormat="1" applyFont="1" applyFill="1" applyBorder="1" applyAlignment="1">
      <alignment horizontal="center"/>
    </xf>
    <xf numFmtId="0" fontId="2" fillId="3" borderId="0" xfId="0" applyFont="1" applyFill="1" applyBorder="1"/>
    <xf numFmtId="164" fontId="2" fillId="3" borderId="0" xfId="1" applyNumberFormat="1" applyFont="1" applyFill="1" applyBorder="1"/>
    <xf numFmtId="0" fontId="5" fillId="3" borderId="0" xfId="2" applyFill="1" applyBorder="1"/>
    <xf numFmtId="0" fontId="0" fillId="0" borderId="0" xfId="0" applyAlignment="1">
      <alignment horizontal="center"/>
    </xf>
    <xf numFmtId="9" fontId="2" fillId="6" borderId="10" xfId="0" applyNumberFormat="1" applyFon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43" fontId="2" fillId="3" borderId="0" xfId="0" applyNumberFormat="1" applyFont="1" applyFill="1" applyBorder="1" applyAlignment="1">
      <alignment horizontal="left"/>
    </xf>
    <xf numFmtId="43" fontId="0" fillId="0" borderId="0" xfId="0" applyNumberFormat="1"/>
    <xf numFmtId="0" fontId="2" fillId="0" borderId="0" xfId="0" applyFont="1"/>
    <xf numFmtId="0" fontId="8" fillId="0" borderId="0" xfId="0" applyFont="1" applyAlignment="1"/>
    <xf numFmtId="0" fontId="10" fillId="0" borderId="0" xfId="0" applyFont="1" applyAlignment="1">
      <alignment horizontal="right" vertical="center"/>
    </xf>
    <xf numFmtId="0" fontId="0" fillId="0" borderId="9" xfId="0" applyBorder="1"/>
    <xf numFmtId="0" fontId="3" fillId="5" borderId="11" xfId="0" applyFont="1" applyFill="1" applyBorder="1"/>
    <xf numFmtId="0" fontId="3" fillId="5" borderId="13" xfId="0" applyFont="1" applyFill="1" applyBorder="1"/>
    <xf numFmtId="0" fontId="0" fillId="3" borderId="14" xfId="0" applyFill="1" applyBorder="1"/>
    <xf numFmtId="0" fontId="0" fillId="3" borderId="9" xfId="0" applyFill="1" applyBorder="1"/>
    <xf numFmtId="0" fontId="0" fillId="3" borderId="15" xfId="0" applyFill="1" applyBorder="1"/>
    <xf numFmtId="0" fontId="2" fillId="3" borderId="16" xfId="0" applyFont="1" applyFill="1" applyBorder="1"/>
    <xf numFmtId="164" fontId="2" fillId="3" borderId="16" xfId="1" applyNumberFormat="1" applyFont="1" applyFill="1" applyBorder="1"/>
    <xf numFmtId="0" fontId="0" fillId="3" borderId="17" xfId="0" applyFill="1" applyBorder="1"/>
    <xf numFmtId="0" fontId="0" fillId="0" borderId="0" xfId="0" applyBorder="1"/>
    <xf numFmtId="43" fontId="2" fillId="3" borderId="16" xfId="0" applyNumberFormat="1" applyFont="1" applyFill="1" applyBorder="1" applyAlignment="1">
      <alignment horizontal="center"/>
    </xf>
    <xf numFmtId="0" fontId="9" fillId="0" borderId="0" xfId="0" applyFont="1" applyAlignment="1"/>
    <xf numFmtId="0" fontId="5" fillId="0" borderId="0" xfId="2" applyAlignment="1">
      <alignment horizontal="right"/>
    </xf>
    <xf numFmtId="43" fontId="5" fillId="0" borderId="0" xfId="2" applyNumberFormat="1" applyFill="1" applyBorder="1" applyAlignment="1"/>
    <xf numFmtId="0" fontId="11" fillId="5" borderId="11" xfId="0" applyFont="1" applyFill="1" applyBorder="1"/>
    <xf numFmtId="0" fontId="11" fillId="5" borderId="13" xfId="0" applyFont="1" applyFill="1" applyBorder="1"/>
    <xf numFmtId="0" fontId="11" fillId="5" borderId="1" xfId="0" applyFont="1" applyFill="1" applyBorder="1"/>
    <xf numFmtId="0" fontId="11" fillId="5" borderId="5" xfId="0" applyFont="1" applyFill="1" applyBorder="1"/>
    <xf numFmtId="0" fontId="2" fillId="6" borderId="10" xfId="0" applyFont="1" applyFill="1" applyBorder="1" applyAlignment="1">
      <alignment horizontal="center"/>
    </xf>
    <xf numFmtId="165" fontId="2" fillId="2" borderId="0" xfId="1" applyNumberFormat="1" applyFont="1" applyFill="1" applyBorder="1" applyProtection="1">
      <protection locked="0"/>
    </xf>
    <xf numFmtId="166" fontId="2" fillId="2" borderId="0" xfId="0" applyNumberFormat="1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165" fontId="2" fillId="2" borderId="0" xfId="1" applyNumberFormat="1" applyFont="1" applyFill="1" applyBorder="1" applyAlignment="1" applyProtection="1">
      <alignment horizontal="right"/>
      <protection locked="0"/>
    </xf>
    <xf numFmtId="1" fontId="2" fillId="2" borderId="0" xfId="0" applyNumberFormat="1" applyFont="1" applyFill="1" applyBorder="1" applyProtection="1">
      <protection locked="0"/>
    </xf>
    <xf numFmtId="168" fontId="0" fillId="0" borderId="0" xfId="0" applyNumberFormat="1"/>
    <xf numFmtId="169" fontId="0" fillId="0" borderId="0" xfId="0" applyNumberFormat="1"/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167" fontId="7" fillId="4" borderId="4" xfId="0" applyNumberFormat="1" applyFont="1" applyFill="1" applyBorder="1" applyAlignment="1">
      <alignment horizontal="center" vertical="center"/>
    </xf>
    <xf numFmtId="167" fontId="7" fillId="4" borderId="0" xfId="0" applyNumberFormat="1" applyFont="1" applyFill="1" applyBorder="1" applyAlignment="1">
      <alignment horizontal="center" vertical="center"/>
    </xf>
    <xf numFmtId="167" fontId="7" fillId="4" borderId="5" xfId="0" applyNumberFormat="1" applyFont="1" applyFill="1" applyBorder="1" applyAlignment="1">
      <alignment horizontal="center" vertical="center"/>
    </xf>
    <xf numFmtId="167" fontId="7" fillId="4" borderId="6" xfId="0" applyNumberFormat="1" applyFont="1" applyFill="1" applyBorder="1" applyAlignment="1">
      <alignment horizontal="center" vertical="center"/>
    </xf>
    <xf numFmtId="167" fontId="7" fillId="4" borderId="7" xfId="0" applyNumberFormat="1" applyFont="1" applyFill="1" applyBorder="1" applyAlignment="1">
      <alignment horizontal="center" vertical="center"/>
    </xf>
    <xf numFmtId="167" fontId="7" fillId="4" borderId="8" xfId="0" applyNumberFormat="1" applyFont="1" applyFill="1" applyBorder="1" applyAlignment="1">
      <alignment horizontal="center" vertical="center"/>
    </xf>
    <xf numFmtId="9" fontId="7" fillId="4" borderId="4" xfId="3" applyNumberFormat="1" applyFont="1" applyFill="1" applyBorder="1" applyAlignment="1">
      <alignment horizontal="center" vertical="center"/>
    </xf>
    <xf numFmtId="9" fontId="7" fillId="4" borderId="0" xfId="3" applyNumberFormat="1" applyFont="1" applyFill="1" applyBorder="1" applyAlignment="1">
      <alignment horizontal="center" vertical="center"/>
    </xf>
    <xf numFmtId="9" fontId="7" fillId="4" borderId="5" xfId="3" applyNumberFormat="1" applyFont="1" applyFill="1" applyBorder="1" applyAlignment="1">
      <alignment horizontal="center" vertical="center"/>
    </xf>
    <xf numFmtId="9" fontId="7" fillId="4" borderId="6" xfId="3" applyNumberFormat="1" applyFont="1" applyFill="1" applyBorder="1" applyAlignment="1">
      <alignment horizontal="center" vertical="center"/>
    </xf>
    <xf numFmtId="9" fontId="7" fillId="4" borderId="7" xfId="3" applyNumberFormat="1" applyFont="1" applyFill="1" applyBorder="1" applyAlignment="1">
      <alignment horizontal="center" vertical="center"/>
    </xf>
    <xf numFmtId="9" fontId="7" fillId="4" borderId="8" xfId="3" applyNumberFormat="1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0" fillId="0" borderId="0" xfId="0" applyProtection="1">
      <protection locked="0"/>
    </xf>
    <xf numFmtId="0" fontId="9" fillId="0" borderId="0" xfId="0" applyFont="1" applyAlignment="1">
      <alignment horizontal="left" indent="2"/>
    </xf>
    <xf numFmtId="0" fontId="9" fillId="0" borderId="14" xfId="0" applyFont="1" applyBorder="1" applyAlignment="1">
      <alignment horizontal="left" indent="2"/>
    </xf>
    <xf numFmtId="0" fontId="0" fillId="0" borderId="0" xfId="0" applyAlignment="1">
      <alignment horizontal="center" vertical="center"/>
    </xf>
    <xf numFmtId="0" fontId="13" fillId="7" borderId="0" xfId="0" applyFont="1" applyFill="1" applyAlignment="1" applyProtection="1">
      <alignment horizontal="center" vertical="center"/>
      <protection locked="0"/>
    </xf>
    <xf numFmtId="9" fontId="0" fillId="0" borderId="0" xfId="0" applyNumberFormat="1" applyProtection="1">
      <protection locked="0"/>
    </xf>
    <xf numFmtId="0" fontId="0" fillId="8" borderId="0" xfId="0" applyFill="1" applyAlignment="1" applyProtection="1">
      <alignment horizontal="center" vertical="center"/>
    </xf>
    <xf numFmtId="0" fontId="13" fillId="8" borderId="0" xfId="0" applyFont="1" applyFill="1" applyAlignment="1" applyProtection="1">
      <alignment horizontal="center" vertical="center"/>
    </xf>
    <xf numFmtId="43" fontId="5" fillId="0" borderId="0" xfId="2" applyNumberFormat="1" applyFill="1" applyBorder="1" applyAlignment="1">
      <alignment horizontal="left"/>
    </xf>
    <xf numFmtId="0" fontId="5" fillId="2" borderId="0" xfId="2" applyFill="1" applyBorder="1" applyAlignment="1">
      <alignment horizontal="left"/>
    </xf>
    <xf numFmtId="0" fontId="5" fillId="2" borderId="0" xfId="2" applyFill="1" applyBorder="1" applyAlignment="1">
      <alignment horizontal="left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8" formatCode="mm/dd/yyyy"/>
    </dxf>
  </dxfs>
  <tableStyles count="0" defaultTableStyle="TableStyleMedium2" defaultPivotStyle="PivotStyleLight16"/>
  <colors>
    <mruColors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16" fmlaLink="$D$14" horiz="1" inc="5" max="100" page="10" val="15"/>
</file>

<file path=xl/ctrlProps/ctrlProp2.xml><?xml version="1.0" encoding="utf-8"?>
<formControlPr xmlns="http://schemas.microsoft.com/office/spreadsheetml/2009/9/main" objectType="Scroll" dx="16" fmlaLink="$D$23" horiz="1" max="24" page="2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12</xdr:row>
          <xdr:rowOff>28575</xdr:rowOff>
        </xdr:from>
        <xdr:to>
          <xdr:col>4</xdr:col>
          <xdr:colOff>342900</xdr:colOff>
          <xdr:row>12</xdr:row>
          <xdr:rowOff>161925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21</xdr:row>
          <xdr:rowOff>28575</xdr:rowOff>
        </xdr:from>
        <xdr:to>
          <xdr:col>4</xdr:col>
          <xdr:colOff>342900</xdr:colOff>
          <xdr:row>21</xdr:row>
          <xdr:rowOff>161925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1:C19" totalsRowShown="0">
  <tableColumns count="3">
    <tableColumn id="1" name="Version"/>
    <tableColumn id="3" name="Date" dataDxfId="9"/>
    <tableColumn id="2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Runtime" displayName="Runtime" ref="A1:C3" totalsRowShown="0" dataDxfId="6">
  <tableColumns count="3">
    <tableColumn id="1" name="Max acceptable" dataDxfId="8"/>
    <tableColumn id="2" name="Max possible (24)" dataDxfId="7"/>
    <tableColumn id="3" name="SWG % increments for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hyperlink" Target="http://www.discountsaltpool.com/Salt-System-Comparison.php" TargetMode="External"/><Relationship Id="rId7" Type="http://schemas.openxmlformats.org/officeDocument/2006/relationships/ctrlProp" Target="../ctrlProps/ctrlProp1.xml"/><Relationship Id="rId2" Type="http://schemas.openxmlformats.org/officeDocument/2006/relationships/hyperlink" Target="http://www.troublefreepool.com/" TargetMode="External"/><Relationship Id="rId1" Type="http://schemas.openxmlformats.org/officeDocument/2006/relationships/hyperlink" Target="http://www.discountsaltpool.com/Salt-System-Comparison.php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Q43"/>
  <sheetViews>
    <sheetView showGridLines="0" tabSelected="1" zoomScale="115" zoomScaleNormal="115" zoomScaleSheetLayoutView="90" workbookViewId="0">
      <selection activeCell="G31" sqref="G31"/>
    </sheetView>
  </sheetViews>
  <sheetFormatPr defaultRowHeight="15" x14ac:dyDescent="0.25"/>
  <cols>
    <col min="1" max="1" width="1.7109375" customWidth="1"/>
    <col min="2" max="2" width="1.42578125" customWidth="1"/>
    <col min="3" max="3" width="24.140625" customWidth="1"/>
    <col min="4" max="4" width="10.5703125" bestFit="1" customWidth="1"/>
    <col min="6" max="6" width="1.5703125" customWidth="1"/>
    <col min="7" max="7" width="3.140625" customWidth="1"/>
    <col min="8" max="8" width="11.42578125" style="12" bestFit="1" customWidth="1"/>
    <col min="9" max="13" width="7.7109375" style="12" customWidth="1"/>
  </cols>
  <sheetData>
    <row r="1" spans="2:17" ht="23.25" x14ac:dyDescent="0.3">
      <c r="B1" s="24" t="s">
        <v>38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5" t="s">
        <v>60</v>
      </c>
    </row>
    <row r="2" spans="2:17" ht="10.5" customHeight="1" x14ac:dyDescent="0.2">
      <c r="B2" s="37" t="s">
        <v>39</v>
      </c>
      <c r="C2" s="37"/>
      <c r="D2" s="37" t="s">
        <v>51</v>
      </c>
      <c r="E2" s="37"/>
      <c r="F2" s="37"/>
      <c r="G2" s="37"/>
      <c r="H2" s="37"/>
      <c r="I2" s="37"/>
      <c r="J2" s="37"/>
      <c r="K2" s="37"/>
      <c r="L2" s="37"/>
      <c r="M2" s="38" t="s">
        <v>8</v>
      </c>
    </row>
    <row r="4" spans="2:17" ht="21" x14ac:dyDescent="0.3">
      <c r="B4" s="27"/>
      <c r="C4" s="77" t="s">
        <v>40</v>
      </c>
      <c r="D4" s="77"/>
      <c r="E4" s="77"/>
      <c r="F4" s="28"/>
      <c r="H4" s="56" t="s">
        <v>14</v>
      </c>
      <c r="I4" s="57"/>
      <c r="J4" s="57"/>
      <c r="K4" s="57"/>
      <c r="L4" s="57"/>
      <c r="M4" s="57"/>
    </row>
    <row r="5" spans="2:17" ht="3.75" customHeight="1" x14ac:dyDescent="0.2">
      <c r="B5" s="29"/>
      <c r="C5" s="2"/>
      <c r="D5" s="2"/>
      <c r="E5" s="2"/>
      <c r="F5" s="30"/>
      <c r="G5" s="26"/>
      <c r="H5" s="18"/>
      <c r="I5" s="15"/>
      <c r="J5" s="16"/>
      <c r="K5" s="16"/>
      <c r="L5" s="16"/>
      <c r="M5" s="17"/>
    </row>
    <row r="6" spans="2:17" x14ac:dyDescent="0.2">
      <c r="B6" s="29"/>
      <c r="C6" s="9" t="s">
        <v>3</v>
      </c>
      <c r="D6" s="45">
        <v>6700</v>
      </c>
      <c r="E6" s="9" t="s">
        <v>4</v>
      </c>
      <c r="F6" s="30"/>
      <c r="G6" s="26"/>
      <c r="H6" s="19" t="s">
        <v>15</v>
      </c>
      <c r="I6" s="58" t="s">
        <v>17</v>
      </c>
      <c r="J6" s="59"/>
      <c r="K6" s="59"/>
      <c r="L6" s="59"/>
      <c r="M6" s="60"/>
    </row>
    <row r="7" spans="2:17" x14ac:dyDescent="0.25">
      <c r="B7" s="29"/>
      <c r="C7" s="9" t="s">
        <v>13</v>
      </c>
      <c r="D7" s="46">
        <v>1</v>
      </c>
      <c r="E7" s="9" t="s">
        <v>1</v>
      </c>
      <c r="F7" s="30"/>
      <c r="G7" s="26"/>
      <c r="H7" s="20" t="s">
        <v>16</v>
      </c>
      <c r="I7" s="44">
        <v>1</v>
      </c>
      <c r="J7" s="44">
        <v>2</v>
      </c>
      <c r="K7" s="44">
        <v>3</v>
      </c>
      <c r="L7" s="44">
        <v>4</v>
      </c>
      <c r="M7" s="44">
        <v>5</v>
      </c>
    </row>
    <row r="8" spans="2:17" x14ac:dyDescent="0.25">
      <c r="B8" s="29"/>
      <c r="C8" s="11" t="s">
        <v>11</v>
      </c>
      <c r="D8" s="47">
        <v>2</v>
      </c>
      <c r="E8" s="9" t="s">
        <v>5</v>
      </c>
      <c r="F8" s="30"/>
      <c r="G8" s="26"/>
      <c r="H8" s="13">
        <v>0.05</v>
      </c>
      <c r="I8" s="14">
        <f>ROUND(I$7/($D$8*16/$D$6*7489.4*$H8/24),1)</f>
        <v>13.4</v>
      </c>
      <c r="J8" s="14">
        <f t="shared" ref="J8:M8" si="0">ROUND(J$7/($D$8*16/$D$6*7489.4*$H8/24),1)</f>
        <v>26.8</v>
      </c>
      <c r="K8" s="14">
        <f t="shared" si="0"/>
        <v>40.299999999999997</v>
      </c>
      <c r="L8" s="14">
        <f t="shared" si="0"/>
        <v>53.7</v>
      </c>
      <c r="M8" s="14">
        <f t="shared" si="0"/>
        <v>67.099999999999994</v>
      </c>
      <c r="N8" s="84" t="s">
        <v>57</v>
      </c>
      <c r="O8" s="83"/>
      <c r="P8" s="83"/>
      <c r="Q8" s="83"/>
    </row>
    <row r="9" spans="2:17" x14ac:dyDescent="0.25">
      <c r="B9" s="29"/>
      <c r="C9" s="9" t="s">
        <v>10</v>
      </c>
      <c r="D9" s="10">
        <f>D8*16/D6*7489.4</f>
        <v>35.770268656716418</v>
      </c>
      <c r="E9" s="9" t="s">
        <v>0</v>
      </c>
      <c r="F9" s="30"/>
      <c r="G9" s="26"/>
      <c r="H9" s="13">
        <v>0.1</v>
      </c>
      <c r="I9" s="14">
        <f t="shared" ref="I9:M27" si="1">ROUND(I$7/($D$8*16/$D$6*7489.4*$H9/24),1)</f>
        <v>6.7</v>
      </c>
      <c r="J9" s="14">
        <f t="shared" si="1"/>
        <v>13.4</v>
      </c>
      <c r="K9" s="14">
        <f t="shared" si="1"/>
        <v>20.100000000000001</v>
      </c>
      <c r="L9" s="14">
        <f t="shared" si="1"/>
        <v>26.8</v>
      </c>
      <c r="M9" s="14">
        <f t="shared" si="1"/>
        <v>33.5</v>
      </c>
      <c r="N9" s="84" t="s">
        <v>58</v>
      </c>
      <c r="O9" s="83"/>
      <c r="P9" s="83"/>
      <c r="Q9" s="83"/>
    </row>
    <row r="10" spans="2:17" x14ac:dyDescent="0.25">
      <c r="B10" s="31"/>
      <c r="C10" s="32" t="s">
        <v>2</v>
      </c>
      <c r="D10" s="33">
        <f>D9/24</f>
        <v>1.4904278606965173</v>
      </c>
      <c r="E10" s="32" t="s">
        <v>0</v>
      </c>
      <c r="F10" s="34"/>
      <c r="G10" s="26"/>
      <c r="H10" s="13">
        <v>0.15</v>
      </c>
      <c r="I10" s="14">
        <f t="shared" si="1"/>
        <v>4.5</v>
      </c>
      <c r="J10" s="14">
        <f t="shared" si="1"/>
        <v>8.9</v>
      </c>
      <c r="K10" s="14">
        <f t="shared" si="1"/>
        <v>13.4</v>
      </c>
      <c r="L10" s="14">
        <f t="shared" si="1"/>
        <v>17.899999999999999</v>
      </c>
      <c r="M10" s="14">
        <f t="shared" si="1"/>
        <v>22.4</v>
      </c>
      <c r="N10" s="84" t="s">
        <v>59</v>
      </c>
      <c r="O10" s="83"/>
      <c r="P10" s="83"/>
      <c r="Q10" s="83"/>
    </row>
    <row r="11" spans="2:17" x14ac:dyDescent="0.25">
      <c r="F11" s="35"/>
      <c r="G11" s="26"/>
      <c r="H11" s="13">
        <v>0.2</v>
      </c>
      <c r="I11" s="14">
        <f t="shared" si="1"/>
        <v>3.4</v>
      </c>
      <c r="J11" s="14">
        <f t="shared" si="1"/>
        <v>6.7</v>
      </c>
      <c r="K11" s="14">
        <f t="shared" si="1"/>
        <v>10.1</v>
      </c>
      <c r="L11" s="14">
        <f t="shared" si="1"/>
        <v>13.4</v>
      </c>
      <c r="M11" s="14">
        <f t="shared" si="1"/>
        <v>16.8</v>
      </c>
    </row>
    <row r="12" spans="2:17" x14ac:dyDescent="0.2">
      <c r="B12" s="40"/>
      <c r="C12" s="64" t="s">
        <v>43</v>
      </c>
      <c r="D12" s="64"/>
      <c r="E12" s="64"/>
      <c r="F12" s="41"/>
      <c r="G12" s="26"/>
      <c r="H12" s="13">
        <v>0.25</v>
      </c>
      <c r="I12" s="14">
        <f t="shared" si="1"/>
        <v>2.7</v>
      </c>
      <c r="J12" s="14">
        <f t="shared" si="1"/>
        <v>5.4</v>
      </c>
      <c r="K12" s="14">
        <f t="shared" si="1"/>
        <v>8.1</v>
      </c>
      <c r="L12" s="14">
        <f t="shared" si="1"/>
        <v>10.7</v>
      </c>
      <c r="M12" s="14">
        <f t="shared" si="1"/>
        <v>13.4</v>
      </c>
    </row>
    <row r="13" spans="2:17" x14ac:dyDescent="0.2">
      <c r="B13" s="29"/>
      <c r="C13" s="9"/>
      <c r="D13" s="10"/>
      <c r="E13" s="9"/>
      <c r="F13" s="30"/>
      <c r="G13" s="26"/>
      <c r="H13" s="13">
        <v>0.3</v>
      </c>
      <c r="I13" s="14">
        <f t="shared" si="1"/>
        <v>2.2000000000000002</v>
      </c>
      <c r="J13" s="14">
        <f t="shared" si="1"/>
        <v>4.5</v>
      </c>
      <c r="K13" s="14">
        <f t="shared" si="1"/>
        <v>6.7</v>
      </c>
      <c r="L13" s="14">
        <f t="shared" si="1"/>
        <v>8.9</v>
      </c>
      <c r="M13" s="14">
        <f t="shared" si="1"/>
        <v>11.2</v>
      </c>
    </row>
    <row r="14" spans="2:17" x14ac:dyDescent="0.2">
      <c r="B14" s="29"/>
      <c r="C14" s="9" t="s">
        <v>9</v>
      </c>
      <c r="D14" s="48">
        <v>15</v>
      </c>
      <c r="E14" s="9" t="s">
        <v>12</v>
      </c>
      <c r="F14" s="30"/>
      <c r="G14" s="26"/>
      <c r="H14" s="13">
        <v>0.35</v>
      </c>
      <c r="I14" s="14">
        <f t="shared" si="1"/>
        <v>1.9</v>
      </c>
      <c r="J14" s="14">
        <f t="shared" si="1"/>
        <v>3.8</v>
      </c>
      <c r="K14" s="14">
        <f t="shared" si="1"/>
        <v>5.8</v>
      </c>
      <c r="L14" s="14">
        <f t="shared" si="1"/>
        <v>7.7</v>
      </c>
      <c r="M14" s="14">
        <f t="shared" si="1"/>
        <v>9.6</v>
      </c>
    </row>
    <row r="15" spans="2:17" ht="15.75" customHeight="1" x14ac:dyDescent="0.2">
      <c r="B15" s="29"/>
      <c r="C15" s="2"/>
      <c r="D15" s="5"/>
      <c r="E15" s="2"/>
      <c r="F15" s="30"/>
      <c r="G15" s="26"/>
      <c r="H15" s="13">
        <v>0.4</v>
      </c>
      <c r="I15" s="14">
        <f t="shared" si="1"/>
        <v>1.7</v>
      </c>
      <c r="J15" s="14">
        <f t="shared" si="1"/>
        <v>3.4</v>
      </c>
      <c r="K15" s="14">
        <f t="shared" si="1"/>
        <v>5</v>
      </c>
      <c r="L15" s="14">
        <f t="shared" si="1"/>
        <v>6.7</v>
      </c>
      <c r="M15" s="14">
        <f t="shared" si="1"/>
        <v>8.4</v>
      </c>
    </row>
    <row r="16" spans="2:17" ht="15.75" customHeight="1" x14ac:dyDescent="0.2">
      <c r="B16" s="29"/>
      <c r="C16" s="61" t="str">
        <f>"Run time to replace " &amp; D7 &amp; " PPM @ " &amp; D14 &amp; "% output"</f>
        <v>Run time to replace 1 PPM @ 15% output</v>
      </c>
      <c r="D16" s="62"/>
      <c r="E16" s="63"/>
      <c r="F16" s="30"/>
      <c r="G16" s="26"/>
      <c r="H16" s="13">
        <v>0.45</v>
      </c>
      <c r="I16" s="14">
        <f t="shared" si="1"/>
        <v>1.5</v>
      </c>
      <c r="J16" s="14">
        <f t="shared" si="1"/>
        <v>3</v>
      </c>
      <c r="K16" s="14">
        <f t="shared" si="1"/>
        <v>4.5</v>
      </c>
      <c r="L16" s="14">
        <f t="shared" si="1"/>
        <v>6</v>
      </c>
      <c r="M16" s="14">
        <f t="shared" si="1"/>
        <v>7.5</v>
      </c>
    </row>
    <row r="17" spans="2:13" x14ac:dyDescent="0.25">
      <c r="B17" s="29"/>
      <c r="C17" s="65">
        <f>IFERROR(ROUND((D7/D10)/D14*100,1),"Enter an output greater than 0%")</f>
        <v>4.5</v>
      </c>
      <c r="D17" s="66"/>
      <c r="E17" s="67"/>
      <c r="F17" s="30"/>
      <c r="G17" s="26"/>
      <c r="H17" s="13">
        <v>0.5</v>
      </c>
      <c r="I17" s="14">
        <f t="shared" si="1"/>
        <v>1.3</v>
      </c>
      <c r="J17" s="14">
        <f t="shared" si="1"/>
        <v>2.7</v>
      </c>
      <c r="K17" s="14">
        <f t="shared" si="1"/>
        <v>4</v>
      </c>
      <c r="L17" s="14">
        <f t="shared" si="1"/>
        <v>5.4</v>
      </c>
      <c r="M17" s="14">
        <f t="shared" si="1"/>
        <v>6.7</v>
      </c>
    </row>
    <row r="18" spans="2:13" x14ac:dyDescent="0.25">
      <c r="B18" s="29"/>
      <c r="C18" s="68"/>
      <c r="D18" s="69"/>
      <c r="E18" s="70"/>
      <c r="F18" s="30"/>
      <c r="H18" s="13">
        <v>0.55000000000000004</v>
      </c>
      <c r="I18" s="14">
        <f t="shared" si="1"/>
        <v>1.2</v>
      </c>
      <c r="J18" s="14">
        <f t="shared" si="1"/>
        <v>2.4</v>
      </c>
      <c r="K18" s="14">
        <f t="shared" si="1"/>
        <v>3.7</v>
      </c>
      <c r="L18" s="14">
        <f t="shared" si="1"/>
        <v>4.9000000000000004</v>
      </c>
      <c r="M18" s="14">
        <f t="shared" si="1"/>
        <v>6.1</v>
      </c>
    </row>
    <row r="19" spans="2:13" x14ac:dyDescent="0.2">
      <c r="B19" s="31"/>
      <c r="C19" s="36"/>
      <c r="D19" s="36"/>
      <c r="E19" s="36"/>
      <c r="F19" s="34"/>
      <c r="H19" s="13">
        <v>0.6</v>
      </c>
      <c r="I19" s="14">
        <f t="shared" si="1"/>
        <v>1.1000000000000001</v>
      </c>
      <c r="J19" s="14">
        <f t="shared" si="1"/>
        <v>2.2000000000000002</v>
      </c>
      <c r="K19" s="14">
        <f t="shared" si="1"/>
        <v>3.4</v>
      </c>
      <c r="L19" s="14">
        <f t="shared" si="1"/>
        <v>4.5</v>
      </c>
      <c r="M19" s="14">
        <f t="shared" si="1"/>
        <v>5.6</v>
      </c>
    </row>
    <row r="20" spans="2:13" x14ac:dyDescent="0.2">
      <c r="F20" s="35"/>
      <c r="H20" s="13">
        <v>0.65</v>
      </c>
      <c r="I20" s="14">
        <f t="shared" si="1"/>
        <v>1</v>
      </c>
      <c r="J20" s="14">
        <f t="shared" si="1"/>
        <v>2.1</v>
      </c>
      <c r="K20" s="14">
        <f t="shared" si="1"/>
        <v>3.1</v>
      </c>
      <c r="L20" s="14">
        <f t="shared" si="1"/>
        <v>4.0999999999999996</v>
      </c>
      <c r="M20" s="14">
        <f t="shared" si="1"/>
        <v>5.2</v>
      </c>
    </row>
    <row r="21" spans="2:13" x14ac:dyDescent="0.2">
      <c r="B21" s="42"/>
      <c r="C21" s="55" t="s">
        <v>44</v>
      </c>
      <c r="D21" s="55"/>
      <c r="E21" s="55"/>
      <c r="F21" s="43"/>
      <c r="H21" s="13">
        <v>0.7</v>
      </c>
      <c r="I21" s="14">
        <f t="shared" si="1"/>
        <v>1</v>
      </c>
      <c r="J21" s="14">
        <f t="shared" si="1"/>
        <v>1.9</v>
      </c>
      <c r="K21" s="14">
        <f t="shared" si="1"/>
        <v>2.9</v>
      </c>
      <c r="L21" s="14">
        <f t="shared" si="1"/>
        <v>3.8</v>
      </c>
      <c r="M21" s="14">
        <f t="shared" si="1"/>
        <v>4.8</v>
      </c>
    </row>
    <row r="22" spans="2:13" ht="15.75" customHeight="1" x14ac:dyDescent="0.2">
      <c r="B22" s="1"/>
      <c r="C22" s="9"/>
      <c r="D22" s="10"/>
      <c r="E22" s="9"/>
      <c r="F22" s="6"/>
      <c r="H22" s="13">
        <v>0.75</v>
      </c>
      <c r="I22" s="14">
        <f t="shared" si="1"/>
        <v>0.9</v>
      </c>
      <c r="J22" s="14">
        <f t="shared" si="1"/>
        <v>1.8</v>
      </c>
      <c r="K22" s="14">
        <f t="shared" si="1"/>
        <v>2.7</v>
      </c>
      <c r="L22" s="14">
        <f t="shared" si="1"/>
        <v>3.6</v>
      </c>
      <c r="M22" s="14">
        <f t="shared" si="1"/>
        <v>4.5</v>
      </c>
    </row>
    <row r="23" spans="2:13" x14ac:dyDescent="0.2">
      <c r="B23" s="1"/>
      <c r="C23" s="21" t="s">
        <v>19</v>
      </c>
      <c r="D23" s="49">
        <v>4</v>
      </c>
      <c r="E23" s="21" t="s">
        <v>20</v>
      </c>
      <c r="F23" s="6"/>
      <c r="H23" s="13">
        <v>0.8</v>
      </c>
      <c r="I23" s="14">
        <f t="shared" si="1"/>
        <v>0.8</v>
      </c>
      <c r="J23" s="14">
        <f t="shared" si="1"/>
        <v>1.7</v>
      </c>
      <c r="K23" s="14">
        <f t="shared" si="1"/>
        <v>2.5</v>
      </c>
      <c r="L23" s="14">
        <f t="shared" si="1"/>
        <v>3.4</v>
      </c>
      <c r="M23" s="14">
        <f t="shared" si="1"/>
        <v>4.2</v>
      </c>
    </row>
    <row r="24" spans="2:13" x14ac:dyDescent="0.2">
      <c r="B24" s="1"/>
      <c r="C24" s="8"/>
      <c r="D24" s="8"/>
      <c r="E24" s="8"/>
      <c r="F24" s="6"/>
      <c r="H24" s="13">
        <v>0.85</v>
      </c>
      <c r="I24" s="14">
        <f t="shared" si="1"/>
        <v>0.8</v>
      </c>
      <c r="J24" s="14">
        <f t="shared" si="1"/>
        <v>1.6</v>
      </c>
      <c r="K24" s="14">
        <f t="shared" si="1"/>
        <v>2.4</v>
      </c>
      <c r="L24" s="14">
        <f t="shared" si="1"/>
        <v>3.2</v>
      </c>
      <c r="M24" s="14">
        <f t="shared" si="1"/>
        <v>3.9</v>
      </c>
    </row>
    <row r="25" spans="2:13" x14ac:dyDescent="0.2">
      <c r="B25" s="1"/>
      <c r="C25" s="61" t="str">
        <f>"Required output % to replace " &amp; D7 &amp; " PPM in " &amp; D23 &amp; " hours"</f>
        <v>Required output % to replace 1 PPM in 4 hours</v>
      </c>
      <c r="D25" s="62"/>
      <c r="E25" s="63"/>
      <c r="F25" s="6"/>
      <c r="H25" s="13">
        <v>0.9</v>
      </c>
      <c r="I25" s="14">
        <f t="shared" si="1"/>
        <v>0.7</v>
      </c>
      <c r="J25" s="14">
        <f t="shared" si="1"/>
        <v>1.5</v>
      </c>
      <c r="K25" s="14">
        <f t="shared" si="1"/>
        <v>2.2000000000000002</v>
      </c>
      <c r="L25" s="14">
        <f t="shared" si="1"/>
        <v>3</v>
      </c>
      <c r="M25" s="14">
        <f t="shared" si="1"/>
        <v>3.7</v>
      </c>
    </row>
    <row r="26" spans="2:13" x14ac:dyDescent="0.25">
      <c r="B26" s="1"/>
      <c r="C26" s="71">
        <f>CEILING(D7/(D23*D10),Setup!$C$3)</f>
        <v>0.2</v>
      </c>
      <c r="D26" s="72"/>
      <c r="E26" s="73"/>
      <c r="F26" s="6"/>
      <c r="H26" s="13">
        <v>0.95</v>
      </c>
      <c r="I26" s="14">
        <f t="shared" si="1"/>
        <v>0.7</v>
      </c>
      <c r="J26" s="14">
        <f t="shared" si="1"/>
        <v>1.4</v>
      </c>
      <c r="K26" s="14">
        <f t="shared" si="1"/>
        <v>2.1</v>
      </c>
      <c r="L26" s="14">
        <f t="shared" si="1"/>
        <v>2.8</v>
      </c>
      <c r="M26" s="14">
        <f t="shared" si="1"/>
        <v>3.5</v>
      </c>
    </row>
    <row r="27" spans="2:13" x14ac:dyDescent="0.25">
      <c r="B27" s="1"/>
      <c r="C27" s="74"/>
      <c r="D27" s="75"/>
      <c r="E27" s="76"/>
      <c r="F27" s="6"/>
      <c r="H27" s="13">
        <v>1</v>
      </c>
      <c r="I27" s="14">
        <f t="shared" si="1"/>
        <v>0.7</v>
      </c>
      <c r="J27" s="14">
        <f t="shared" si="1"/>
        <v>1.3</v>
      </c>
      <c r="K27" s="14">
        <f t="shared" si="1"/>
        <v>2</v>
      </c>
      <c r="L27" s="14">
        <f t="shared" si="1"/>
        <v>2.7</v>
      </c>
      <c r="M27" s="14">
        <f t="shared" si="1"/>
        <v>3.4</v>
      </c>
    </row>
    <row r="28" spans="2:13" x14ac:dyDescent="0.2">
      <c r="B28" s="3"/>
      <c r="C28" s="4"/>
      <c r="D28" s="4"/>
      <c r="E28" s="4"/>
      <c r="F28" s="7"/>
      <c r="H28" s="52" t="s">
        <v>18</v>
      </c>
      <c r="I28" s="53"/>
      <c r="J28" s="53"/>
      <c r="K28" s="53"/>
      <c r="L28" s="53"/>
      <c r="M28" s="54"/>
    </row>
    <row r="30" spans="2:13" x14ac:dyDescent="0.25">
      <c r="B30" s="23" t="s">
        <v>41</v>
      </c>
      <c r="D30" s="22"/>
    </row>
    <row r="31" spans="2:13" x14ac:dyDescent="0.25">
      <c r="B31" s="90" t="s">
        <v>6</v>
      </c>
      <c r="C31" s="90"/>
      <c r="D31" s="39"/>
    </row>
    <row r="32" spans="2:13" x14ac:dyDescent="0.25">
      <c r="B32" s="90" t="s">
        <v>7</v>
      </c>
      <c r="C32" s="90"/>
      <c r="D32" s="39"/>
    </row>
    <row r="33" spans="2:13" x14ac:dyDescent="0.25">
      <c r="B33" s="91" t="s">
        <v>11</v>
      </c>
      <c r="C33" s="91"/>
      <c r="D33" s="22"/>
    </row>
    <row r="34" spans="2:13" ht="9.75" customHeight="1" x14ac:dyDescent="0.25">
      <c r="B34" s="92"/>
      <c r="C34" s="92"/>
      <c r="D34" s="22"/>
    </row>
    <row r="35" spans="2:13" ht="11.25" customHeight="1" x14ac:dyDescent="0.25">
      <c r="C35" s="78" t="s">
        <v>34</v>
      </c>
      <c r="D35" s="79"/>
      <c r="E35" s="79"/>
      <c r="F35" s="79"/>
      <c r="G35" s="79"/>
      <c r="H35" s="80"/>
      <c r="I35" s="80"/>
      <c r="J35" s="80"/>
      <c r="K35" s="80"/>
      <c r="L35" s="80"/>
      <c r="M35" s="80"/>
    </row>
    <row r="36" spans="2:13" ht="11.25" customHeight="1" x14ac:dyDescent="0.25">
      <c r="C36" s="81" t="s">
        <v>52</v>
      </c>
      <c r="D36" s="81"/>
      <c r="E36" s="81"/>
      <c r="F36" s="81"/>
      <c r="G36" s="81"/>
      <c r="H36" s="81"/>
      <c r="I36" s="81"/>
      <c r="J36" s="81"/>
      <c r="K36" s="81"/>
      <c r="L36" s="81"/>
      <c r="M36" s="81"/>
    </row>
    <row r="37" spans="2:13" ht="11.25" customHeight="1" x14ac:dyDescent="0.25">
      <c r="C37" s="81" t="s">
        <v>53</v>
      </c>
      <c r="D37" s="81"/>
      <c r="E37" s="81"/>
      <c r="F37" s="81"/>
      <c r="G37" s="81"/>
      <c r="H37" s="81"/>
      <c r="I37" s="81"/>
      <c r="J37" s="81"/>
      <c r="K37" s="81"/>
      <c r="L37" s="81"/>
      <c r="M37" s="81"/>
    </row>
    <row r="38" spans="2:13" ht="11.25" customHeight="1" x14ac:dyDescent="0.25">
      <c r="C38" s="81" t="s">
        <v>54</v>
      </c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 ht="11.25" customHeight="1" x14ac:dyDescent="0.25">
      <c r="C39" s="81" t="s">
        <v>55</v>
      </c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 ht="11.25" customHeight="1" x14ac:dyDescent="0.25">
      <c r="C40" s="79" t="s">
        <v>35</v>
      </c>
      <c r="D40" s="79"/>
      <c r="E40" s="79"/>
      <c r="F40" s="79"/>
      <c r="G40" s="79"/>
      <c r="H40" s="80"/>
      <c r="I40" s="80"/>
      <c r="J40" s="80"/>
      <c r="K40" s="80"/>
      <c r="L40" s="80"/>
      <c r="M40" s="80"/>
    </row>
    <row r="41" spans="2:13" ht="11.25" customHeight="1" x14ac:dyDescent="0.25">
      <c r="C41" s="81" t="s">
        <v>56</v>
      </c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 ht="11.25" customHeight="1" x14ac:dyDescent="0.25">
      <c r="C42" s="79" t="s">
        <v>35</v>
      </c>
      <c r="D42" s="79"/>
      <c r="E42" s="79"/>
      <c r="F42" s="79"/>
      <c r="G42" s="79"/>
      <c r="H42" s="80"/>
      <c r="I42" s="80"/>
      <c r="J42" s="80"/>
      <c r="K42" s="80"/>
      <c r="L42" s="80"/>
      <c r="M42" s="80"/>
    </row>
    <row r="43" spans="2:13" ht="11.25" customHeight="1" x14ac:dyDescent="0.25">
      <c r="C43" s="81" t="s">
        <v>36</v>
      </c>
      <c r="D43" s="81"/>
      <c r="E43" s="81"/>
      <c r="F43" s="81"/>
      <c r="G43" s="81"/>
      <c r="H43" s="81"/>
      <c r="I43" s="81"/>
      <c r="J43" s="81"/>
      <c r="K43" s="81"/>
      <c r="L43" s="81"/>
      <c r="M43" s="81"/>
    </row>
  </sheetData>
  <sheetProtection password="ECDE" sheet="1" objects="1" scenarios="1"/>
  <mergeCells count="22">
    <mergeCell ref="C43:M43"/>
    <mergeCell ref="N8:Q8"/>
    <mergeCell ref="N9:Q9"/>
    <mergeCell ref="N10:Q10"/>
    <mergeCell ref="B31:C31"/>
    <mergeCell ref="B32:C32"/>
    <mergeCell ref="B33:C33"/>
    <mergeCell ref="C36:M36"/>
    <mergeCell ref="C37:M37"/>
    <mergeCell ref="C38:M38"/>
    <mergeCell ref="C39:M39"/>
    <mergeCell ref="C41:M41"/>
    <mergeCell ref="H28:M28"/>
    <mergeCell ref="C21:E21"/>
    <mergeCell ref="H4:M4"/>
    <mergeCell ref="I6:M6"/>
    <mergeCell ref="C25:E25"/>
    <mergeCell ref="C12:E12"/>
    <mergeCell ref="C17:E18"/>
    <mergeCell ref="C26:E27"/>
    <mergeCell ref="C4:E4"/>
    <mergeCell ref="C16:E16"/>
  </mergeCells>
  <conditionalFormatting sqref="I8:M27">
    <cfRule type="expression" dxfId="4" priority="1">
      <formula>AND($H8=$D$14/100,I$7=$D$7)</formula>
    </cfRule>
    <cfRule type="expression" dxfId="3" priority="2">
      <formula>I$7=$D$7</formula>
    </cfRule>
  </conditionalFormatting>
  <dataValidations count="1">
    <dataValidation type="custom" showInputMessage="1" showErrorMessage="1" sqref="D23">
      <formula1>SUM($C$26)&lt;=1</formula1>
    </dataValidation>
  </dataValidations>
  <hyperlinks>
    <hyperlink ref="C8" r:id="rId1"/>
    <hyperlink ref="M2" r:id="rId2"/>
    <hyperlink ref="B33" r:id="rId3"/>
  </hyperlinks>
  <pageMargins left="0.25" right="0.25" top="0.75" bottom="0.75" header="0.3" footer="0.3"/>
  <pageSetup orientation="portrait" r:id="rId4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7" name="Scroll Bar 1">
              <controlPr defaultSize="0" print="0" autoPict="0">
                <anchor moveWithCells="1">
                  <from>
                    <xdr:col>2</xdr:col>
                    <xdr:colOff>276225</xdr:colOff>
                    <xdr:row>12</xdr:row>
                    <xdr:rowOff>28575</xdr:rowOff>
                  </from>
                  <to>
                    <xdr:col>4</xdr:col>
                    <xdr:colOff>342900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8" name="Scroll Bar 2">
              <controlPr defaultSize="0" print="0" autoPict="0">
                <anchor moveWithCells="1">
                  <from>
                    <xdr:col>2</xdr:col>
                    <xdr:colOff>276225</xdr:colOff>
                    <xdr:row>21</xdr:row>
                    <xdr:rowOff>28575</xdr:rowOff>
                  </from>
                  <to>
                    <xdr:col>4</xdr:col>
                    <xdr:colOff>342900</xdr:colOff>
                    <xdr:row>21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greaterThanOrEqual" id="{F1A9E657-D870-454E-93EA-A2DEFB150498}">
            <xm:f>Setup!$B$3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" operator="greaterThan" id="{DACBD46E-4419-4E7D-A4B9-B3C646CC984A}">
            <xm:f>Setup!$A$3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" operator="lessThanOrEqual" id="{26F9F61F-85B1-4C05-B967-9A76B675B3E9}">
            <xm:f>Setup!$A$3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I8:M27</xm:sqref>
        </x14:conditionalFormatting>
        <x14:conditionalFormatting xmlns:xm="http://schemas.microsoft.com/office/excel/2006/main">
          <x14:cfRule type="colorScale" priority="3" id="{6DA838B8-46D3-4AAD-A1DE-A01C3B0EED66}">
            <x14:colorScale>
              <x14:cfvo type="formula">
                <xm:f>Setup!$A$3</xm:f>
              </x14:cfvo>
              <x14:cfvo type="percentile">
                <xm:f>50</xm:f>
              </x14:cfvo>
              <x14:cfvo type="formula">
                <xm:f>Setup!$B$3</xm:f>
              </x14:cfvo>
              <x14:color rgb="FF63BE7B"/>
              <x14:color rgb="FFFFEB84"/>
              <x14:color rgb="FFF8696B"/>
            </x14:colorScale>
          </x14:cfRule>
          <xm:sqref>C17:E18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9"/>
  <sheetViews>
    <sheetView workbookViewId="0">
      <selection activeCell="C20" sqref="C20"/>
    </sheetView>
  </sheetViews>
  <sheetFormatPr defaultRowHeight="15" x14ac:dyDescent="0.25"/>
  <cols>
    <col min="1" max="2" width="16.140625" customWidth="1"/>
    <col min="3" max="3" width="110" customWidth="1"/>
  </cols>
  <sheetData>
    <row r="1" spans="1:3" x14ac:dyDescent="0.2">
      <c r="A1" t="s">
        <v>21</v>
      </c>
      <c r="B1" t="s">
        <v>32</v>
      </c>
      <c r="C1" t="s">
        <v>31</v>
      </c>
    </row>
    <row r="2" spans="1:3" x14ac:dyDescent="0.2">
      <c r="A2" t="s">
        <v>22</v>
      </c>
      <c r="B2" s="50">
        <v>42559</v>
      </c>
      <c r="C2" t="s">
        <v>25</v>
      </c>
    </row>
    <row r="3" spans="1:3" x14ac:dyDescent="0.2">
      <c r="A3" t="s">
        <v>23</v>
      </c>
      <c r="B3" s="50">
        <v>42571</v>
      </c>
      <c r="C3" t="s">
        <v>26</v>
      </c>
    </row>
    <row r="4" spans="1:3" x14ac:dyDescent="0.2">
      <c r="A4" t="s">
        <v>24</v>
      </c>
      <c r="B4" s="50">
        <v>42604</v>
      </c>
      <c r="C4" t="s">
        <v>30</v>
      </c>
    </row>
    <row r="5" spans="1:3" x14ac:dyDescent="0.2">
      <c r="A5" t="s">
        <v>24</v>
      </c>
      <c r="B5" s="50">
        <v>42604</v>
      </c>
      <c r="C5" t="s">
        <v>27</v>
      </c>
    </row>
    <row r="6" spans="1:3" x14ac:dyDescent="0.2">
      <c r="A6" t="s">
        <v>24</v>
      </c>
      <c r="B6" s="50">
        <v>42604</v>
      </c>
      <c r="C6" t="s">
        <v>28</v>
      </c>
    </row>
    <row r="7" spans="1:3" x14ac:dyDescent="0.2">
      <c r="A7" t="s">
        <v>24</v>
      </c>
      <c r="B7" s="50">
        <v>42604</v>
      </c>
      <c r="C7" t="s">
        <v>29</v>
      </c>
    </row>
    <row r="8" spans="1:3" x14ac:dyDescent="0.2">
      <c r="A8" t="s">
        <v>24</v>
      </c>
      <c r="B8" s="50">
        <v>42604</v>
      </c>
      <c r="C8" t="s">
        <v>33</v>
      </c>
    </row>
    <row r="9" spans="1:3" x14ac:dyDescent="0.2">
      <c r="A9" t="s">
        <v>24</v>
      </c>
      <c r="B9" s="50">
        <v>42604</v>
      </c>
      <c r="C9" t="s">
        <v>37</v>
      </c>
    </row>
    <row r="10" spans="1:3" x14ac:dyDescent="0.2">
      <c r="A10" t="s">
        <v>24</v>
      </c>
      <c r="B10" s="50">
        <v>42604</v>
      </c>
      <c r="C10" t="s">
        <v>42</v>
      </c>
    </row>
    <row r="11" spans="1:3" x14ac:dyDescent="0.2">
      <c r="A11" t="s">
        <v>24</v>
      </c>
      <c r="B11" s="50">
        <v>42604</v>
      </c>
      <c r="C11" t="s">
        <v>45</v>
      </c>
    </row>
    <row r="12" spans="1:3" x14ac:dyDescent="0.25">
      <c r="A12" t="s">
        <v>46</v>
      </c>
      <c r="B12" s="50">
        <v>43153</v>
      </c>
      <c r="C12" t="s">
        <v>47</v>
      </c>
    </row>
    <row r="13" spans="1:3" x14ac:dyDescent="0.25">
      <c r="B13" s="50"/>
      <c r="C13" t="s">
        <v>48</v>
      </c>
    </row>
    <row r="14" spans="1:3" x14ac:dyDescent="0.25">
      <c r="B14" s="50"/>
      <c r="C14" t="s">
        <v>50</v>
      </c>
    </row>
    <row r="15" spans="1:3" x14ac:dyDescent="0.25">
      <c r="B15" s="50"/>
      <c r="C15" t="s">
        <v>49</v>
      </c>
    </row>
    <row r="16" spans="1:3" x14ac:dyDescent="0.25">
      <c r="A16" t="s">
        <v>60</v>
      </c>
      <c r="B16" s="50">
        <v>43178</v>
      </c>
      <c r="C16" t="s">
        <v>61</v>
      </c>
    </row>
    <row r="17" spans="2:3" x14ac:dyDescent="0.25">
      <c r="B17" s="50"/>
      <c r="C17" t="s">
        <v>62</v>
      </c>
    </row>
    <row r="18" spans="2:3" x14ac:dyDescent="0.25">
      <c r="B18" s="50"/>
      <c r="C18" t="s">
        <v>69</v>
      </c>
    </row>
    <row r="19" spans="2:3" x14ac:dyDescent="0.25">
      <c r="B19" s="50"/>
      <c r="C19" t="s">
        <v>73</v>
      </c>
    </row>
  </sheetData>
  <sheetProtection password="ECDE" sheet="1" objects="1" scenario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8"/>
  <sheetViews>
    <sheetView workbookViewId="0">
      <selection activeCell="A9" sqref="A9"/>
    </sheetView>
  </sheetViews>
  <sheetFormatPr defaultRowHeight="15" x14ac:dyDescent="0.25"/>
  <cols>
    <col min="1" max="1" width="15.5703125" customWidth="1"/>
    <col min="2" max="2" width="16.5703125" customWidth="1"/>
    <col min="3" max="3" width="21.140625" bestFit="1" customWidth="1"/>
  </cols>
  <sheetData>
    <row r="1" spans="1:3" x14ac:dyDescent="0.25">
      <c r="A1" s="85" t="s">
        <v>63</v>
      </c>
      <c r="B1" s="85" t="s">
        <v>64</v>
      </c>
      <c r="C1" s="88" t="s">
        <v>71</v>
      </c>
    </row>
    <row r="2" spans="1:3" x14ac:dyDescent="0.25">
      <c r="A2" s="86" t="s">
        <v>65</v>
      </c>
      <c r="B2" s="86" t="s">
        <v>66</v>
      </c>
      <c r="C2" s="89" t="s">
        <v>70</v>
      </c>
    </row>
    <row r="3" spans="1:3" x14ac:dyDescent="0.25">
      <c r="A3" s="82">
        <v>10</v>
      </c>
      <c r="B3" s="82">
        <v>24</v>
      </c>
      <c r="C3" s="87">
        <v>0.05</v>
      </c>
    </row>
    <row r="6" spans="1:3" x14ac:dyDescent="0.25">
      <c r="A6" t="s">
        <v>67</v>
      </c>
    </row>
    <row r="7" spans="1:3" x14ac:dyDescent="0.25">
      <c r="A7" t="s">
        <v>68</v>
      </c>
    </row>
    <row r="8" spans="1:3" x14ac:dyDescent="0.25">
      <c r="A8" s="51" t="s">
        <v>72</v>
      </c>
    </row>
  </sheetData>
  <sheetProtection password="ECDE"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Calculator</vt:lpstr>
      <vt:lpstr>ChangeLog</vt:lpstr>
      <vt:lpstr>Setup</vt:lpstr>
      <vt:lpstr>Max_Runtime</vt:lpstr>
      <vt:lpstr>Min_Runtime</vt:lpstr>
      <vt:lpstr>Calculator!Print_Area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Moore</dc:creator>
  <cp:lastModifiedBy>William Bailey</cp:lastModifiedBy>
  <cp:lastPrinted>2018-02-22T05:05:41Z</cp:lastPrinted>
  <dcterms:created xsi:type="dcterms:W3CDTF">2016-07-08T15:12:52Z</dcterms:created>
  <dcterms:modified xsi:type="dcterms:W3CDTF">2018-03-19T21:05:32Z</dcterms:modified>
</cp:coreProperties>
</file>