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iam.bailey\Downloads\"/>
    </mc:Choice>
  </mc:AlternateContent>
  <xr:revisionPtr revIDLastSave="0" documentId="13_ncr:1_{EE5158DE-778A-4E84-9CE3-62266A940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culator" sheetId="1" r:id="rId1"/>
    <sheet name="ChangeLog" sheetId="2" r:id="rId2"/>
    <sheet name="Setup" sheetId="3" r:id="rId3"/>
  </sheets>
  <definedNames>
    <definedName name="Avg_FC_Demand">Calculator!$D$7</definedName>
    <definedName name="Cl_Production">Calculator!$D$8</definedName>
    <definedName name="Cl_Production_US">Setup!$B$21</definedName>
    <definedName name="Desired_Runtime">Calculator!$D$23</definedName>
    <definedName name="FC_Hrly_Output">Calculator!$D$10</definedName>
    <definedName name="FC_Output">Calculator!$D$9</definedName>
    <definedName name="Max_Acceptable">Setup!$A$3</definedName>
    <definedName name="Max_Possible">Setup!$B$3</definedName>
    <definedName name="Max_Runtime">Runtime[Max possible (24)]</definedName>
    <definedName name="Min_Runtime">Runtime[Max acceptable]</definedName>
    <definedName name="Pool_Size">Calculator!$D$6</definedName>
    <definedName name="Pool_Size_US">Setup!$B$20</definedName>
    <definedName name="_xlnm.Print_Area" localSheetId="0">Calculator!$B$1:$M$28</definedName>
    <definedName name="SWG_Increments">Setup!$C$3</definedName>
    <definedName name="SWG_Output_Percent">Calculator!$D$14</definedName>
    <definedName name="Units">Calculator!$D$5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E6" i="1"/>
  <c r="R15" i="1"/>
  <c r="B21" i="3"/>
  <c r="E8" i="1"/>
  <c r="C25" i="1"/>
  <c r="C16" i="1"/>
  <c r="J8" i="1" l="1"/>
  <c r="L23" i="1"/>
  <c r="J27" i="1"/>
  <c r="M23" i="1"/>
  <c r="K23" i="1"/>
  <c r="J23" i="1"/>
  <c r="M19" i="1"/>
  <c r="L19" i="1"/>
  <c r="K19" i="1"/>
  <c r="M15" i="1"/>
  <c r="I24" i="1"/>
  <c r="L15" i="1"/>
  <c r="I23" i="1"/>
  <c r="K15" i="1"/>
  <c r="I22" i="1"/>
  <c r="M11" i="1"/>
  <c r="L27" i="1"/>
  <c r="I21" i="1"/>
  <c r="L11" i="1"/>
  <c r="K27" i="1"/>
  <c r="M27" i="1"/>
  <c r="K11" i="1"/>
  <c r="J11" i="1"/>
  <c r="M10" i="1"/>
  <c r="L10" i="1"/>
  <c r="J15" i="1"/>
  <c r="M22" i="1"/>
  <c r="L22" i="1"/>
  <c r="K22" i="1"/>
  <c r="K10" i="1"/>
  <c r="I17" i="1"/>
  <c r="J26" i="1"/>
  <c r="J22" i="1"/>
  <c r="J18" i="1"/>
  <c r="J14" i="1"/>
  <c r="J10" i="1"/>
  <c r="M9" i="1"/>
  <c r="I15" i="1"/>
  <c r="L25" i="1"/>
  <c r="L21" i="1"/>
  <c r="L17" i="1"/>
  <c r="L13" i="1"/>
  <c r="L9" i="1"/>
  <c r="I14" i="1"/>
  <c r="K25" i="1"/>
  <c r="K21" i="1"/>
  <c r="K17" i="1"/>
  <c r="K13" i="1"/>
  <c r="K9" i="1"/>
  <c r="I13" i="1"/>
  <c r="J25" i="1"/>
  <c r="J21" i="1"/>
  <c r="J17" i="1"/>
  <c r="J13" i="1"/>
  <c r="J9" i="1"/>
  <c r="M14" i="1"/>
  <c r="L14" i="1"/>
  <c r="K26" i="1"/>
  <c r="M25" i="1"/>
  <c r="M13" i="1"/>
  <c r="I8" i="1"/>
  <c r="I12" i="1"/>
  <c r="M24" i="1"/>
  <c r="M20" i="1"/>
  <c r="M16" i="1"/>
  <c r="M12" i="1"/>
  <c r="M8" i="1"/>
  <c r="J19" i="1"/>
  <c r="M18" i="1"/>
  <c r="I19" i="1"/>
  <c r="L18" i="1"/>
  <c r="K18" i="1"/>
  <c r="I16" i="1"/>
  <c r="M17" i="1"/>
  <c r="I27" i="1"/>
  <c r="I11" i="1"/>
  <c r="L24" i="1"/>
  <c r="L20" i="1"/>
  <c r="L16" i="1"/>
  <c r="L12" i="1"/>
  <c r="L8" i="1"/>
  <c r="I20" i="1"/>
  <c r="M26" i="1"/>
  <c r="L26" i="1"/>
  <c r="I18" i="1"/>
  <c r="K14" i="1"/>
  <c r="M21" i="1"/>
  <c r="I26" i="1"/>
  <c r="I10" i="1"/>
  <c r="K24" i="1"/>
  <c r="K20" i="1"/>
  <c r="K16" i="1"/>
  <c r="K12" i="1"/>
  <c r="K8" i="1"/>
  <c r="I25" i="1"/>
  <c r="I9" i="1"/>
  <c r="J24" i="1"/>
  <c r="J20" i="1"/>
  <c r="J16" i="1"/>
  <c r="J12" i="1"/>
  <c r="D9" i="1"/>
  <c r="D10" i="1" s="1"/>
  <c r="C17" i="1" s="1"/>
  <c r="C26" i="1" l="1"/>
</calcChain>
</file>

<file path=xl/sharedStrings.xml><?xml version="1.0" encoding="utf-8"?>
<sst xmlns="http://schemas.openxmlformats.org/spreadsheetml/2006/main" count="107" uniqueCount="96">
  <si>
    <t>FC</t>
  </si>
  <si>
    <t>PPM</t>
  </si>
  <si>
    <t>Per Hour Output</t>
  </si>
  <si>
    <t>Pool Size</t>
  </si>
  <si>
    <t>Water Balance for SWGs</t>
  </si>
  <si>
    <t>Chlorine / CYA Chart</t>
  </si>
  <si>
    <t>Inspired by TroubleFreePool.com</t>
  </si>
  <si>
    <t>SWG Output %</t>
  </si>
  <si>
    <t>SWG 24 Hr FC Output</t>
  </si>
  <si>
    <t>24 Hr SWG FC Production</t>
  </si>
  <si>
    <t>%</t>
  </si>
  <si>
    <t>Average 24 Hr FC Demand</t>
  </si>
  <si>
    <t>SWG Run Time Chart</t>
  </si>
  <si>
    <t>SWG</t>
  </si>
  <si>
    <t>% Output</t>
  </si>
  <si>
    <t>24 Hr FC PPM Demand</t>
  </si>
  <si>
    <t>Values are in hours</t>
  </si>
  <si>
    <t xml:space="preserve">Desired Run Time </t>
  </si>
  <si>
    <t>Hours</t>
  </si>
  <si>
    <t>Version</t>
  </si>
  <si>
    <t>Beta 1.0</t>
  </si>
  <si>
    <t>Beta 1.1</t>
  </si>
  <si>
    <t>Beta 1.2</t>
  </si>
  <si>
    <t>Initial version - goal to calculate run time based on % of SWG</t>
  </si>
  <si>
    <t>Added SWG Run Time Chart to make it easier to see different run times/SWG %</t>
  </si>
  <si>
    <t>Added entry for Run Time hours so it will calculate % of SWG (opposite calculation of the Beta 1.0 calc).  Both are included.</t>
  </si>
  <si>
    <t>Reworked some formulas for easy of calculations</t>
  </si>
  <si>
    <t>Added ChangeLog</t>
  </si>
  <si>
    <t>TFP Member "BestJoeyEver" made some suggestions to add calculation of SWG % based on hours of run time</t>
  </si>
  <si>
    <t>Notes</t>
  </si>
  <si>
    <t>Date</t>
  </si>
  <si>
    <t>Updated SWG Run Time Chart to have increments by 5% vs 10%</t>
  </si>
  <si>
    <t>Instructions:</t>
  </si>
  <si>
    <t>or</t>
  </si>
  <si>
    <t>Added Instructions</t>
  </si>
  <si>
    <t>Saltwater Chlorine Generator Calculator</t>
  </si>
  <si>
    <t>Copyright 2016 Matthew G. Moore</t>
  </si>
  <si>
    <t>General Inputs</t>
  </si>
  <si>
    <t>Helpful Links</t>
  </si>
  <si>
    <t>Split up Input sections to reduce possible confusion</t>
  </si>
  <si>
    <t>Calculate Pump/SWG Run Time</t>
  </si>
  <si>
    <t>Calculate SWG %</t>
  </si>
  <si>
    <t>Updated header / footer and print settings</t>
  </si>
  <si>
    <t>Beta 1.3</t>
  </si>
  <si>
    <t>Conditional formating to show good, ok, and bad values for percent table, adjustable in Setup tab</t>
  </si>
  <si>
    <t>Add sliders for Calculate Runtime and Calculate SWG % input cells</t>
  </si>
  <si>
    <t>Bold Column in SWG % table based on the FC demand ppm cell</t>
  </si>
  <si>
    <t>Use ceiling function to round the SWG% in the Calculate SWG %</t>
  </si>
  <si>
    <t>Modified by Lightmaster</t>
  </si>
  <si>
    <t>Green: Acceptable</t>
  </si>
  <si>
    <t>Yellow: Possible, but exceeds acceptable</t>
  </si>
  <si>
    <t>Red: Physically impossible</t>
  </si>
  <si>
    <t>Update instructions</t>
  </si>
  <si>
    <t>Add description of colored ranges</t>
  </si>
  <si>
    <t>Max acceptable</t>
  </si>
  <si>
    <t>Max possible (24)</t>
  </si>
  <si>
    <t>(Green)</t>
  </si>
  <si>
    <t>(Red)</t>
  </si>
  <si>
    <t>Max Acceptable (Green): Enter the highest runtime you'd consider to be acceptable. IE: 10 means you want all hours below 10 to be acceptable</t>
  </si>
  <si>
    <t>Max Possible (Red): Maximum physically possible time to be able to run your pump in a 24 hour period. IE: 24 since you can't physically run it more than 24 hours in a day.</t>
  </si>
  <si>
    <t>Renamed "Min Runtime" to "Max Acceptable" and Max Runtime to Max Possible (24)</t>
  </si>
  <si>
    <t>"SWG % Calculator"</t>
  </si>
  <si>
    <t>SWG % increments for</t>
  </si>
  <si>
    <t>SWG % increments: Set this to whatever percentage increments your SWG allows. Most allow adjustment by 5% increments, although some allow 1% and some only 10%.</t>
  </si>
  <si>
    <t>Added setting for SWG % increments, only effects "Calculate SWG %" in bottom left</t>
  </si>
  <si>
    <t>1.4.1</t>
  </si>
  <si>
    <t>Recommended Chemical Levels</t>
  </si>
  <si>
    <t>Fixed Helpful Links hyperlinks</t>
  </si>
  <si>
    <t>Added link for Recommended Pool Levels by Surface Type</t>
  </si>
  <si>
    <t>Units</t>
  </si>
  <si>
    <t>lbs/day</t>
  </si>
  <si>
    <t>US Gallons</t>
  </si>
  <si>
    <t>Discussion Link</t>
  </si>
  <si>
    <t>Added Metric option suggested by TimU</t>
  </si>
  <si>
    <t>1.5.1</t>
  </si>
  <si>
    <t>Corrected US Gallons to Liters conversion (was previously using value from Liters to British Gallons)</t>
  </si>
  <si>
    <t>1.5.2</t>
  </si>
  <si>
    <t>Converted most cell references to Named References to increase readability of functions.</t>
  </si>
  <si>
    <t>Do not mess with the below formulas, they are used to convert the Metric units back to Imperial</t>
  </si>
  <si>
    <t>2. Enter your Pool Volume in US Gallons/Liters in cell D6</t>
  </si>
  <si>
    <t>gms/day</t>
  </si>
  <si>
    <t>If you are using Metric but the only SWG Production numbers you can find are in lbs/day, enter the lbs/day below to convert them to grams/day.</t>
  </si>
  <si>
    <t>3. Enter your Average 24 Hr FC Demand in cell D7</t>
  </si>
  <si>
    <t>5. Enter a SWG Output % in cell D14.  Use this % and the Hours output to set your SWG &amp; Pump Run Time.</t>
  </si>
  <si>
    <t>5. Enter a Desired Run Time in cell D23.  Use these hours and the Output % to set your SWG &amp; Pump Run Time.</t>
  </si>
  <si>
    <t>5. Use the SWG Run Time Chart to determine the Output % &amp; Pump Run Time based on the FC PPM Demand</t>
  </si>
  <si>
    <t>4. Enter the production of your SWG in lbs in cell D8.  See link for this value.  If you can only find the hourly chlorine rate, multiply that by 24.</t>
  </si>
  <si>
    <t>5. If you have a variable speed pump, you might want to increase the Green Limit in the Setup tab since you likely run your pump longer at slower speeds.</t>
  </si>
  <si>
    <t>US</t>
  </si>
  <si>
    <t>Conversion of Imperial/Metric to US</t>
  </si>
  <si>
    <t>1.5.3</t>
  </si>
  <si>
    <t>Split Imperial into US and Imperial, since US uses a different gallon from Imperial. 1 US gal = 128 fl oz; 1 Imperial gal = 160 fl oz</t>
  </si>
  <si>
    <t>1. Select your prefered units (US Gallons/lbs, Imperial Gallons/lbs, or Liters/grams)</t>
  </si>
  <si>
    <t>If unsure which gallon your country uses, check this Wikipeda article</t>
  </si>
  <si>
    <t>Version 1.5.3</t>
  </si>
  <si>
    <t>1.5.0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</si>
</sst>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  <numFmt numFmtId="167" formatCode="0.0&quot; Hours&quot;"/>
    <numFmt numFmtId="168" formatCode="mm/dd/yyyy"/>
    <numFmt numFmtId="169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0" fillId="3" borderId="4" xfId="0" applyFill="1" applyBorder="1"/>
    <xf numFmtId="0" fontId="0" fillId="3" borderId="0" xfId="0" applyFill="1"/>
    <xf numFmtId="0" fontId="0" fillId="3" borderId="6" xfId="0" applyFill="1" applyBorder="1"/>
    <xf numFmtId="0" fontId="0" fillId="3" borderId="7" xfId="0" applyFill="1" applyBorder="1"/>
    <xf numFmtId="43" fontId="0" fillId="3" borderId="0" xfId="1" applyFont="1" applyFill="1" applyBorder="1"/>
    <xf numFmtId="0" fontId="0" fillId="3" borderId="5" xfId="0" applyFill="1" applyBorder="1"/>
    <xf numFmtId="0" fontId="0" fillId="3" borderId="8" xfId="0" applyFill="1" applyBorder="1"/>
    <xf numFmtId="43" fontId="2" fillId="3" borderId="0" xfId="0" applyNumberFormat="1" applyFont="1" applyFill="1" applyAlignment="1">
      <alignment horizontal="center"/>
    </xf>
    <xf numFmtId="0" fontId="2" fillId="3" borderId="0" xfId="0" applyFont="1" applyFill="1"/>
    <xf numFmtId="164" fontId="2" fillId="3" borderId="0" xfId="1" applyNumberFormat="1" applyFont="1" applyFill="1" applyBorder="1"/>
    <xf numFmtId="0" fontId="5" fillId="3" borderId="0" xfId="2" applyFill="1" applyBorder="1"/>
    <xf numFmtId="0" fontId="0" fillId="0" borderId="0" xfId="0" applyAlignment="1">
      <alignment horizontal="center"/>
    </xf>
    <xf numFmtId="9" fontId="2" fillId="6" borderId="10" xfId="0" applyNumberFormat="1" applyFon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43" fontId="2" fillId="3" borderId="0" xfId="0" applyNumberFormat="1" applyFont="1" applyFill="1" applyAlignment="1">
      <alignment horizontal="left"/>
    </xf>
    <xf numFmtId="43" fontId="0" fillId="0" borderId="0" xfId="0" applyNumberFormat="1"/>
    <xf numFmtId="0" fontId="2" fillId="0" borderId="0" xfId="0" applyFont="1"/>
    <xf numFmtId="0" fontId="8" fillId="0" borderId="0" xfId="0" applyFont="1"/>
    <xf numFmtId="0" fontId="0" fillId="0" borderId="9" xfId="0" applyBorder="1"/>
    <xf numFmtId="0" fontId="3" fillId="5" borderId="11" xfId="0" applyFont="1" applyFill="1" applyBorder="1"/>
    <xf numFmtId="0" fontId="3" fillId="5" borderId="13" xfId="0" applyFont="1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5" xfId="0" applyFill="1" applyBorder="1"/>
    <xf numFmtId="0" fontId="2" fillId="3" borderId="16" xfId="0" applyFont="1" applyFill="1" applyBorder="1"/>
    <xf numFmtId="164" fontId="2" fillId="3" borderId="16" xfId="1" applyNumberFormat="1" applyFont="1" applyFill="1" applyBorder="1"/>
    <xf numFmtId="0" fontId="0" fillId="3" borderId="17" xfId="0" applyFill="1" applyBorder="1"/>
    <xf numFmtId="43" fontId="2" fillId="3" borderId="16" xfId="0" applyNumberFormat="1" applyFont="1" applyFill="1" applyBorder="1" applyAlignment="1">
      <alignment horizontal="center"/>
    </xf>
    <xf numFmtId="0" fontId="9" fillId="0" borderId="0" xfId="0" applyFont="1"/>
    <xf numFmtId="0" fontId="11" fillId="5" borderId="11" xfId="0" applyFont="1" applyFill="1" applyBorder="1"/>
    <xf numFmtId="0" fontId="11" fillId="5" borderId="13" xfId="0" applyFont="1" applyFill="1" applyBorder="1"/>
    <xf numFmtId="0" fontId="11" fillId="5" borderId="1" xfId="0" applyFont="1" applyFill="1" applyBorder="1"/>
    <xf numFmtId="0" fontId="11" fillId="5" borderId="5" xfId="0" applyFont="1" applyFill="1" applyBorder="1"/>
    <xf numFmtId="0" fontId="2" fillId="6" borderId="10" xfId="0" applyFont="1" applyFill="1" applyBorder="1" applyAlignment="1">
      <alignment horizontal="center"/>
    </xf>
    <xf numFmtId="165" fontId="2" fillId="2" borderId="0" xfId="1" applyNumberFormat="1" applyFont="1" applyFill="1" applyBorder="1" applyProtection="1">
      <protection locked="0"/>
    </xf>
    <xf numFmtId="166" fontId="2" fillId="2" borderId="0" xfId="0" applyNumberFormat="1" applyFont="1" applyFill="1" applyProtection="1">
      <protection locked="0"/>
    </xf>
    <xf numFmtId="0" fontId="2" fillId="2" borderId="0" xfId="0" applyFont="1" applyFill="1" applyProtection="1">
      <protection locked="0"/>
    </xf>
    <xf numFmtId="165" fontId="2" fillId="2" borderId="0" xfId="1" applyNumberFormat="1" applyFont="1" applyFill="1" applyBorder="1" applyAlignment="1" applyProtection="1">
      <alignment horizontal="right"/>
      <protection locked="0"/>
    </xf>
    <xf numFmtId="1" fontId="2" fillId="2" borderId="0" xfId="0" applyNumberFormat="1" applyFont="1" applyFill="1" applyProtection="1">
      <protection locked="0"/>
    </xf>
    <xf numFmtId="168" fontId="0" fillId="0" borderId="0" xfId="0" applyNumberFormat="1"/>
    <xf numFmtId="169" fontId="0" fillId="0" borderId="0" xfId="0" applyNumberForma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13" fillId="7" borderId="0" xfId="0" applyFont="1" applyFill="1" applyAlignment="1" applyProtection="1">
      <alignment horizontal="center" vertical="center"/>
      <protection locked="0"/>
    </xf>
    <xf numFmtId="9" fontId="0" fillId="0" borderId="0" xfId="0" applyNumberFormat="1" applyProtection="1">
      <protection locked="0"/>
    </xf>
    <xf numFmtId="0" fontId="0" fillId="8" borderId="0" xfId="0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5" fillId="2" borderId="0" xfId="2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0" borderId="24" xfId="0" applyBorder="1" applyProtection="1">
      <protection locked="0"/>
    </xf>
    <xf numFmtId="0" fontId="0" fillId="10" borderId="24" xfId="0" applyFill="1" applyBorder="1"/>
    <xf numFmtId="0" fontId="15" fillId="0" borderId="0" xfId="0" applyFont="1"/>
    <xf numFmtId="0" fontId="5" fillId="0" borderId="0" xfId="2"/>
    <xf numFmtId="0" fontId="13" fillId="5" borderId="24" xfId="0" applyFont="1" applyFill="1" applyBorder="1" applyAlignment="1">
      <alignment horizontal="left" wrapText="1"/>
    </xf>
    <xf numFmtId="0" fontId="13" fillId="5" borderId="25" xfId="0" applyFont="1" applyFill="1" applyBorder="1" applyAlignment="1">
      <alignment horizontal="left" wrapText="1"/>
    </xf>
    <xf numFmtId="0" fontId="13" fillId="5" borderId="26" xfId="0" applyFont="1" applyFill="1" applyBorder="1" applyAlignment="1">
      <alignment horizontal="left" wrapText="1"/>
    </xf>
    <xf numFmtId="0" fontId="10" fillId="0" borderId="0" xfId="0" applyFont="1" applyAlignment="1">
      <alignment horizontal="right" vertic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167" fontId="7" fillId="4" borderId="4" xfId="0" applyNumberFormat="1" applyFont="1" applyFill="1" applyBorder="1" applyAlignment="1">
      <alignment horizontal="center" vertical="center"/>
    </xf>
    <xf numFmtId="167" fontId="7" fillId="4" borderId="0" xfId="0" applyNumberFormat="1" applyFont="1" applyFill="1" applyAlignment="1">
      <alignment horizontal="center" vertical="center"/>
    </xf>
    <xf numFmtId="167" fontId="7" fillId="4" borderId="5" xfId="0" applyNumberFormat="1" applyFont="1" applyFill="1" applyBorder="1" applyAlignment="1">
      <alignment horizontal="center" vertical="center"/>
    </xf>
    <xf numFmtId="167" fontId="7" fillId="4" borderId="6" xfId="0" applyNumberFormat="1" applyFont="1" applyFill="1" applyBorder="1" applyAlignment="1">
      <alignment horizontal="center" vertical="center"/>
    </xf>
    <xf numFmtId="167" fontId="7" fillId="4" borderId="7" xfId="0" applyNumberFormat="1" applyFont="1" applyFill="1" applyBorder="1" applyAlignment="1">
      <alignment horizontal="center" vertical="center"/>
    </xf>
    <xf numFmtId="167" fontId="7" fillId="4" borderId="8" xfId="0" applyNumberFormat="1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5" fillId="0" borderId="7" xfId="2" applyBorder="1" applyAlignment="1">
      <alignment horizontal="right"/>
    </xf>
    <xf numFmtId="0" fontId="5" fillId="0" borderId="0" xfId="2" applyAlignment="1">
      <alignment horizontal="right"/>
    </xf>
    <xf numFmtId="0" fontId="9" fillId="0" borderId="14" xfId="0" applyFont="1" applyBorder="1" applyAlignment="1">
      <alignment horizontal="left" indent="2"/>
    </xf>
    <xf numFmtId="0" fontId="9" fillId="0" borderId="0" xfId="0" applyFont="1" applyAlignment="1">
      <alignment horizontal="left" indent="2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9" fontId="7" fillId="4" borderId="4" xfId="3" applyFont="1" applyFill="1" applyBorder="1" applyAlignment="1">
      <alignment horizontal="center" vertical="center"/>
    </xf>
    <xf numFmtId="9" fontId="7" fillId="4" borderId="0" xfId="3" applyFont="1" applyFill="1" applyBorder="1" applyAlignment="1">
      <alignment horizontal="center" vertical="center"/>
    </xf>
    <xf numFmtId="9" fontId="7" fillId="4" borderId="5" xfId="3" applyFont="1" applyFill="1" applyBorder="1" applyAlignment="1">
      <alignment horizontal="center" vertical="center"/>
    </xf>
    <xf numFmtId="9" fontId="7" fillId="4" borderId="6" xfId="3" applyFont="1" applyFill="1" applyBorder="1" applyAlignment="1">
      <alignment horizontal="center" vertical="center"/>
    </xf>
    <xf numFmtId="9" fontId="7" fillId="4" borderId="7" xfId="3" applyFont="1" applyFill="1" applyBorder="1" applyAlignment="1">
      <alignment horizontal="center" vertical="center"/>
    </xf>
    <xf numFmtId="9" fontId="7" fillId="4" borderId="8" xfId="3" applyFont="1" applyFill="1" applyBorder="1" applyAlignment="1">
      <alignment horizontal="center" vertical="center"/>
    </xf>
    <xf numFmtId="49" fontId="5" fillId="0" borderId="0" xfId="2" applyNumberFormat="1" applyFill="1" applyBorder="1" applyAlignment="1">
      <alignment horizontal="left"/>
    </xf>
    <xf numFmtId="49" fontId="5" fillId="2" borderId="0" xfId="2" applyNumberFormat="1" applyFill="1" applyBorder="1" applyAlignment="1">
      <alignment horizontal="left"/>
    </xf>
    <xf numFmtId="0" fontId="2" fillId="9" borderId="0" xfId="0" applyFont="1" applyFill="1"/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8" formatCode="mm/dd/yyyy"/>
    </dxf>
  </dxfs>
  <tableStyles count="0" defaultTableStyle="TableStyleMedium2" defaultPivotStyle="PivotStyleLight16"/>
  <colors>
    <mruColors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6" fmlaLink="$D$14" horiz="1" inc="5" max="100" page="10" val="40"/>
</file>

<file path=xl/ctrlProps/ctrlProp2.xml><?xml version="1.0" encoding="utf-8"?>
<formControlPr xmlns="http://schemas.microsoft.com/office/spreadsheetml/2009/9/main" objectType="Scroll" dx="16" fmlaLink="$D$23" horiz="1" max="24" page="2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12</xdr:row>
          <xdr:rowOff>28575</xdr:rowOff>
        </xdr:from>
        <xdr:to>
          <xdr:col>4</xdr:col>
          <xdr:colOff>400050</xdr:colOff>
          <xdr:row>12</xdr:row>
          <xdr:rowOff>161925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21</xdr:row>
          <xdr:rowOff>28575</xdr:rowOff>
        </xdr:from>
        <xdr:to>
          <xdr:col>4</xdr:col>
          <xdr:colOff>400050</xdr:colOff>
          <xdr:row>21</xdr:row>
          <xdr:rowOff>161925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5" totalsRowShown="0">
  <tableColumns count="3">
    <tableColumn id="1" xr3:uid="{00000000-0010-0000-0000-000001000000}" name="Version"/>
    <tableColumn id="3" xr3:uid="{00000000-0010-0000-0000-000003000000}" name="Date" dataDxfId="9"/>
    <tableColumn id="2" xr3:uid="{00000000-0010-0000-0000-000002000000}" name="No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untime" displayName="Runtime" ref="A1:C3" totalsRowShown="0" dataDxfId="8">
  <tableColumns count="3">
    <tableColumn id="1" xr3:uid="{00000000-0010-0000-0100-000001000000}" name="Max acceptable" dataDxfId="7"/>
    <tableColumn id="2" xr3:uid="{00000000-0010-0000-0100-000002000000}" name="Max possible (24)" dataDxfId="6"/>
    <tableColumn id="3" xr3:uid="{00000000-0010-0000-0100-000003000000}" name="SWG % increments for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.mp/ChlorineCY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.mp/ChlorineCYA" TargetMode="External"/><Relationship Id="rId7" Type="http://schemas.openxmlformats.org/officeDocument/2006/relationships/hyperlink" Target="http://j.mp/SWGWaterBalance" TargetMode="External"/><Relationship Id="rId12" Type="http://schemas.openxmlformats.org/officeDocument/2006/relationships/hyperlink" Target="https://en.wikipedia.org/wiki/Gallon" TargetMode="External"/><Relationship Id="rId17" Type="http://schemas.openxmlformats.org/officeDocument/2006/relationships/ctrlProp" Target="../ctrlProps/ctrlProp2.xml"/><Relationship Id="rId2" Type="http://schemas.openxmlformats.org/officeDocument/2006/relationships/hyperlink" Target="http://www.discountsaltpool.com/Salt-System-Comparison.php" TargetMode="External"/><Relationship Id="rId16" Type="http://schemas.openxmlformats.org/officeDocument/2006/relationships/ctrlProp" Target="../ctrlProps/ctrlProp1.xml"/><Relationship Id="rId1" Type="http://schemas.openxmlformats.org/officeDocument/2006/relationships/hyperlink" Target="http://www.troublefreepool.com/" TargetMode="External"/><Relationship Id="rId6" Type="http://schemas.openxmlformats.org/officeDocument/2006/relationships/hyperlink" Target="http://j.mp/PoolLevels" TargetMode="External"/><Relationship Id="rId11" Type="http://schemas.openxmlformats.org/officeDocument/2006/relationships/hyperlink" Target="https://www.troublefreepool.com/threads/swg-run-time-calculator.122980/" TargetMode="External"/><Relationship Id="rId5" Type="http://schemas.openxmlformats.org/officeDocument/2006/relationships/hyperlink" Target="j.mp/SWGClProduction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www.discountsaltpool.com/Salt-System-Comparison.php" TargetMode="External"/><Relationship Id="rId4" Type="http://schemas.openxmlformats.org/officeDocument/2006/relationships/hyperlink" Target="j.mp/SWGWaterBalance" TargetMode="External"/><Relationship Id="rId9" Type="http://schemas.openxmlformats.org/officeDocument/2006/relationships/hyperlink" Target="http://j.mp/SWGClProduction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X46"/>
  <sheetViews>
    <sheetView showGridLines="0" tabSelected="1" zoomScale="115" zoomScaleNormal="115" zoomScaleSheetLayoutView="90" workbookViewId="0">
      <selection activeCell="D5" sqref="D5"/>
    </sheetView>
  </sheetViews>
  <sheetFormatPr defaultRowHeight="15" x14ac:dyDescent="0.25"/>
  <cols>
    <col min="1" max="1" width="1.7109375" customWidth="1"/>
    <col min="2" max="2" width="1.42578125" customWidth="1"/>
    <col min="3" max="3" width="24.140625" customWidth="1"/>
    <col min="4" max="4" width="9.7109375" customWidth="1"/>
    <col min="6" max="6" width="1.5703125" customWidth="1"/>
    <col min="7" max="7" width="3.140625" customWidth="1"/>
    <col min="8" max="8" width="11.42578125" style="12" bestFit="1" customWidth="1"/>
    <col min="9" max="13" width="7.7109375" style="12" customWidth="1"/>
    <col min="22" max="22" width="10" customWidth="1"/>
  </cols>
  <sheetData>
    <row r="1" spans="2:24" ht="23.25" x14ac:dyDescent="0.35">
      <c r="B1" s="24" t="s">
        <v>35</v>
      </c>
      <c r="C1" s="24"/>
      <c r="D1" s="24"/>
      <c r="E1" s="24"/>
      <c r="F1" s="24"/>
      <c r="G1" s="24"/>
      <c r="H1" s="24"/>
      <c r="I1" s="24"/>
      <c r="J1" s="24"/>
      <c r="K1" s="24"/>
      <c r="L1" s="71" t="s">
        <v>94</v>
      </c>
      <c r="M1" s="71"/>
    </row>
    <row r="2" spans="2:24" ht="13.5" customHeight="1" x14ac:dyDescent="0.25">
      <c r="B2" s="35" t="s">
        <v>36</v>
      </c>
      <c r="C2" s="35"/>
      <c r="D2" s="35" t="s">
        <v>48</v>
      </c>
      <c r="E2" s="35"/>
      <c r="F2" s="35"/>
      <c r="G2" s="35"/>
      <c r="H2" s="35"/>
      <c r="I2" s="35"/>
      <c r="J2" s="89" t="s">
        <v>6</v>
      </c>
      <c r="K2" s="89"/>
      <c r="L2" s="89"/>
      <c r="M2" s="89"/>
    </row>
    <row r="3" spans="2:24" x14ac:dyDescent="0.25">
      <c r="J3" s="88" t="s">
        <v>72</v>
      </c>
      <c r="K3" s="88"/>
      <c r="L3" s="88"/>
      <c r="M3" s="88"/>
    </row>
    <row r="4" spans="2:24" ht="21" x14ac:dyDescent="0.35">
      <c r="B4" s="26"/>
      <c r="C4" s="87" t="s">
        <v>37</v>
      </c>
      <c r="D4" s="87"/>
      <c r="E4" s="87"/>
      <c r="F4" s="27"/>
      <c r="H4" s="72" t="s">
        <v>12</v>
      </c>
      <c r="I4" s="73"/>
      <c r="J4" s="73"/>
      <c r="K4" s="73"/>
      <c r="L4" s="73"/>
      <c r="M4" s="73"/>
    </row>
    <row r="5" spans="2:24" ht="13.5" customHeight="1" x14ac:dyDescent="0.25">
      <c r="B5" s="28"/>
      <c r="C5" s="9" t="s">
        <v>69</v>
      </c>
      <c r="D5" s="44" t="s">
        <v>88</v>
      </c>
      <c r="E5" s="2"/>
      <c r="F5" s="29"/>
      <c r="G5" s="25"/>
      <c r="H5" s="18"/>
      <c r="I5" s="15"/>
      <c r="J5" s="16"/>
      <c r="K5" s="16"/>
      <c r="L5" s="16"/>
      <c r="M5" s="17"/>
    </row>
    <row r="6" spans="2:24" x14ac:dyDescent="0.25">
      <c r="B6" s="28"/>
      <c r="C6" s="9" t="s">
        <v>3</v>
      </c>
      <c r="D6" s="41">
        <v>10000</v>
      </c>
      <c r="E6" s="9" t="str">
        <f>IF(Units="Metric","Liters",IF(Units="Imperial","Gallons","US Gallons"))</f>
        <v>US Gallons</v>
      </c>
      <c r="F6" s="29"/>
      <c r="G6" s="25"/>
      <c r="H6" s="19" t="s">
        <v>13</v>
      </c>
      <c r="I6" s="74" t="s">
        <v>15</v>
      </c>
      <c r="J6" s="75"/>
      <c r="K6" s="75"/>
      <c r="L6" s="75"/>
      <c r="M6" s="76"/>
    </row>
    <row r="7" spans="2:24" x14ac:dyDescent="0.25">
      <c r="B7" s="28"/>
      <c r="C7" s="9" t="s">
        <v>11</v>
      </c>
      <c r="D7" s="42">
        <v>2</v>
      </c>
      <c r="E7" s="9" t="s">
        <v>1</v>
      </c>
      <c r="F7" s="29"/>
      <c r="G7" s="25"/>
      <c r="H7" s="20" t="s">
        <v>14</v>
      </c>
      <c r="I7" s="40">
        <v>1</v>
      </c>
      <c r="J7" s="40">
        <v>2</v>
      </c>
      <c r="K7" s="40">
        <v>3</v>
      </c>
      <c r="L7" s="40">
        <v>4</v>
      </c>
      <c r="M7" s="40">
        <v>5</v>
      </c>
    </row>
    <row r="8" spans="2:24" x14ac:dyDescent="0.25">
      <c r="B8" s="28"/>
      <c r="C8" s="11" t="s">
        <v>9</v>
      </c>
      <c r="D8" s="43">
        <v>2</v>
      </c>
      <c r="E8" s="9" t="str">
        <f>IF(Units="Metric","gms/day","lbs/day")</f>
        <v>lbs/day</v>
      </c>
      <c r="F8" s="29"/>
      <c r="G8" s="25"/>
      <c r="H8" s="13">
        <v>0.05</v>
      </c>
      <c r="I8" s="14">
        <f t="shared" ref="I8:M17" si="0">ROUND(I$7/(Cl_Production_US*16/Pool_Size_US*7489.4*$H8/24),1)</f>
        <v>20</v>
      </c>
      <c r="J8" s="14">
        <f t="shared" si="0"/>
        <v>40.1</v>
      </c>
      <c r="K8" s="14">
        <f t="shared" si="0"/>
        <v>60.1</v>
      </c>
      <c r="L8" s="14">
        <f t="shared" si="0"/>
        <v>80.099999999999994</v>
      </c>
      <c r="M8" s="14">
        <f t="shared" si="0"/>
        <v>100.1</v>
      </c>
      <c r="N8" s="90" t="s">
        <v>49</v>
      </c>
      <c r="O8" s="91"/>
      <c r="P8" s="91"/>
      <c r="Q8" s="91"/>
    </row>
    <row r="9" spans="2:24" x14ac:dyDescent="0.25">
      <c r="B9" s="28"/>
      <c r="C9" s="9" t="s">
        <v>8</v>
      </c>
      <c r="D9" s="10">
        <f>Cl_Production_US*16/Pool_Size_US*7489.4</f>
        <v>23.966080000000002</v>
      </c>
      <c r="E9" s="9" t="s">
        <v>0</v>
      </c>
      <c r="F9" s="29"/>
      <c r="G9" s="25"/>
      <c r="H9" s="13">
        <v>0.1</v>
      </c>
      <c r="I9" s="14">
        <f t="shared" si="0"/>
        <v>10</v>
      </c>
      <c r="J9" s="14">
        <f t="shared" si="0"/>
        <v>20</v>
      </c>
      <c r="K9" s="14">
        <f t="shared" si="0"/>
        <v>30</v>
      </c>
      <c r="L9" s="14">
        <f t="shared" si="0"/>
        <v>40.1</v>
      </c>
      <c r="M9" s="14">
        <f t="shared" si="0"/>
        <v>50.1</v>
      </c>
      <c r="N9" s="90" t="s">
        <v>50</v>
      </c>
      <c r="O9" s="91"/>
      <c r="P9" s="91"/>
      <c r="Q9" s="91"/>
      <c r="R9" s="67" t="s">
        <v>93</v>
      </c>
      <c r="S9" s="67"/>
      <c r="T9" s="67"/>
      <c r="U9" s="67"/>
      <c r="V9" s="67"/>
      <c r="W9" s="67"/>
      <c r="X9" s="67"/>
    </row>
    <row r="10" spans="2:24" x14ac:dyDescent="0.25">
      <c r="B10" s="30"/>
      <c r="C10" s="31" t="s">
        <v>2</v>
      </c>
      <c r="D10" s="32">
        <f>FC_Output/24</f>
        <v>0.99858666666666673</v>
      </c>
      <c r="E10" s="31" t="s">
        <v>0</v>
      </c>
      <c r="F10" s="33"/>
      <c r="G10" s="25"/>
      <c r="H10" s="13">
        <v>0.15</v>
      </c>
      <c r="I10" s="14">
        <f t="shared" si="0"/>
        <v>6.7</v>
      </c>
      <c r="J10" s="14">
        <f t="shared" si="0"/>
        <v>13.4</v>
      </c>
      <c r="K10" s="14">
        <f t="shared" si="0"/>
        <v>20</v>
      </c>
      <c r="L10" s="14">
        <f t="shared" si="0"/>
        <v>26.7</v>
      </c>
      <c r="M10" s="14">
        <f t="shared" si="0"/>
        <v>33.4</v>
      </c>
      <c r="N10" s="90" t="s">
        <v>51</v>
      </c>
      <c r="O10" s="91"/>
      <c r="P10" s="91"/>
      <c r="Q10" s="91"/>
    </row>
    <row r="11" spans="2:24" x14ac:dyDescent="0.25">
      <c r="G11" s="25"/>
      <c r="H11" s="13">
        <v>0.2</v>
      </c>
      <c r="I11" s="14">
        <f t="shared" si="0"/>
        <v>5</v>
      </c>
      <c r="J11" s="14">
        <f t="shared" si="0"/>
        <v>10</v>
      </c>
      <c r="K11" s="14">
        <f t="shared" si="0"/>
        <v>15</v>
      </c>
      <c r="L11" s="14">
        <f t="shared" si="0"/>
        <v>20</v>
      </c>
      <c r="M11" s="14">
        <f t="shared" si="0"/>
        <v>25</v>
      </c>
      <c r="R11" s="68" t="s">
        <v>81</v>
      </c>
      <c r="S11" s="69"/>
      <c r="T11" s="69"/>
      <c r="U11" s="69"/>
      <c r="V11" s="70"/>
    </row>
    <row r="12" spans="2:24" ht="15" customHeight="1" x14ac:dyDescent="0.25">
      <c r="B12" s="36"/>
      <c r="C12" s="80" t="s">
        <v>40</v>
      </c>
      <c r="D12" s="80"/>
      <c r="E12" s="80"/>
      <c r="F12" s="37"/>
      <c r="G12" s="25"/>
      <c r="H12" s="13">
        <v>0.25</v>
      </c>
      <c r="I12" s="14">
        <f t="shared" si="0"/>
        <v>4</v>
      </c>
      <c r="J12" s="14">
        <f t="shared" si="0"/>
        <v>8</v>
      </c>
      <c r="K12" s="14">
        <f t="shared" si="0"/>
        <v>12</v>
      </c>
      <c r="L12" s="14">
        <f t="shared" si="0"/>
        <v>16</v>
      </c>
      <c r="M12" s="14">
        <f t="shared" si="0"/>
        <v>20</v>
      </c>
      <c r="R12" s="68"/>
      <c r="S12" s="69"/>
      <c r="T12" s="69"/>
      <c r="U12" s="69"/>
      <c r="V12" s="70"/>
    </row>
    <row r="13" spans="2:24" x14ac:dyDescent="0.25">
      <c r="B13" s="28"/>
      <c r="C13" s="9"/>
      <c r="D13" s="10"/>
      <c r="E13" s="9"/>
      <c r="F13" s="29"/>
      <c r="G13" s="25"/>
      <c r="H13" s="13">
        <v>0.3</v>
      </c>
      <c r="I13" s="14">
        <f t="shared" si="0"/>
        <v>3.3</v>
      </c>
      <c r="J13" s="14">
        <f t="shared" si="0"/>
        <v>6.7</v>
      </c>
      <c r="K13" s="14">
        <f t="shared" si="0"/>
        <v>10</v>
      </c>
      <c r="L13" s="14">
        <f t="shared" si="0"/>
        <v>13.4</v>
      </c>
      <c r="M13" s="14">
        <f t="shared" si="0"/>
        <v>16.7</v>
      </c>
      <c r="R13" s="68"/>
      <c r="S13" s="69"/>
      <c r="T13" s="69"/>
      <c r="U13" s="69"/>
      <c r="V13" s="70"/>
    </row>
    <row r="14" spans="2:24" x14ac:dyDescent="0.25">
      <c r="B14" s="28"/>
      <c r="C14" s="9" t="s">
        <v>7</v>
      </c>
      <c r="D14" s="44">
        <v>40</v>
      </c>
      <c r="E14" s="9" t="s">
        <v>10</v>
      </c>
      <c r="F14" s="29"/>
      <c r="G14" s="25"/>
      <c r="H14" s="13">
        <v>0.35</v>
      </c>
      <c r="I14" s="14">
        <f t="shared" si="0"/>
        <v>2.9</v>
      </c>
      <c r="J14" s="14">
        <f t="shared" si="0"/>
        <v>5.7</v>
      </c>
      <c r="K14" s="14">
        <f t="shared" si="0"/>
        <v>8.6</v>
      </c>
      <c r="L14" s="14">
        <f t="shared" si="0"/>
        <v>11.4</v>
      </c>
      <c r="M14" s="14">
        <f t="shared" si="0"/>
        <v>14.3</v>
      </c>
      <c r="R14" s="64">
        <v>2</v>
      </c>
      <c r="S14" s="59" t="s">
        <v>70</v>
      </c>
      <c r="T14" s="60"/>
      <c r="U14" s="60"/>
      <c r="V14" s="61"/>
    </row>
    <row r="15" spans="2:24" ht="15.75" customHeight="1" x14ac:dyDescent="0.2">
      <c r="B15" s="28"/>
      <c r="C15" s="2"/>
      <c r="D15" s="5"/>
      <c r="E15" s="2"/>
      <c r="F15" s="29"/>
      <c r="G15" s="25"/>
      <c r="H15" s="13">
        <v>0.4</v>
      </c>
      <c r="I15" s="14">
        <f t="shared" si="0"/>
        <v>2.5</v>
      </c>
      <c r="J15" s="14">
        <f t="shared" si="0"/>
        <v>5</v>
      </c>
      <c r="K15" s="14">
        <f t="shared" si="0"/>
        <v>7.5</v>
      </c>
      <c r="L15" s="14">
        <f t="shared" si="0"/>
        <v>10</v>
      </c>
      <c r="M15" s="14">
        <f t="shared" si="0"/>
        <v>12.5</v>
      </c>
      <c r="R15" s="65">
        <f>R14*453.5924</f>
        <v>907.1848</v>
      </c>
      <c r="S15" s="59" t="s">
        <v>80</v>
      </c>
      <c r="T15" s="62"/>
      <c r="U15" s="62"/>
      <c r="V15" s="63"/>
    </row>
    <row r="16" spans="2:24" ht="15.75" customHeight="1" x14ac:dyDescent="0.2">
      <c r="B16" s="28"/>
      <c r="C16" s="77" t="str">
        <f>"Run time to replace " &amp; D7 &amp; " PPM @ " &amp; D14 &amp; "% output"</f>
        <v>Run time to replace 2 PPM @ 40% output</v>
      </c>
      <c r="D16" s="78"/>
      <c r="E16" s="79"/>
      <c r="F16" s="29"/>
      <c r="G16" s="25"/>
      <c r="H16" s="13">
        <v>0.45</v>
      </c>
      <c r="I16" s="14">
        <f t="shared" si="0"/>
        <v>2.2000000000000002</v>
      </c>
      <c r="J16" s="14">
        <f t="shared" si="0"/>
        <v>4.5</v>
      </c>
      <c r="K16" s="14">
        <f t="shared" si="0"/>
        <v>6.7</v>
      </c>
      <c r="L16" s="14">
        <f t="shared" si="0"/>
        <v>8.9</v>
      </c>
      <c r="M16" s="14">
        <f t="shared" si="0"/>
        <v>11.1</v>
      </c>
    </row>
    <row r="17" spans="2:13" x14ac:dyDescent="0.25">
      <c r="B17" s="28"/>
      <c r="C17" s="81">
        <f>IFERROR(ROUND((Avg_FC_Demand/FC_Hrly_Output)/SWG_Output_Percent*100,1),"Enter an output greater than 0%")</f>
        <v>5</v>
      </c>
      <c r="D17" s="82"/>
      <c r="E17" s="83"/>
      <c r="F17" s="29"/>
      <c r="G17" s="25"/>
      <c r="H17" s="13">
        <v>0.5</v>
      </c>
      <c r="I17" s="14">
        <f t="shared" si="0"/>
        <v>2</v>
      </c>
      <c r="J17" s="14">
        <f t="shared" si="0"/>
        <v>4</v>
      </c>
      <c r="K17" s="14">
        <f t="shared" si="0"/>
        <v>6</v>
      </c>
      <c r="L17" s="14">
        <f t="shared" si="0"/>
        <v>8</v>
      </c>
      <c r="M17" s="14">
        <f t="shared" si="0"/>
        <v>10</v>
      </c>
    </row>
    <row r="18" spans="2:13" x14ac:dyDescent="0.25">
      <c r="B18" s="28"/>
      <c r="C18" s="84"/>
      <c r="D18" s="85"/>
      <c r="E18" s="86"/>
      <c r="F18" s="29"/>
      <c r="H18" s="13">
        <v>0.55000000000000004</v>
      </c>
      <c r="I18" s="14">
        <f t="shared" ref="I18:M27" si="1">ROUND(I$7/(Cl_Production_US*16/Pool_Size_US*7489.4*$H18/24),1)</f>
        <v>1.8</v>
      </c>
      <c r="J18" s="14">
        <f t="shared" si="1"/>
        <v>3.6</v>
      </c>
      <c r="K18" s="14">
        <f t="shared" si="1"/>
        <v>5.5</v>
      </c>
      <c r="L18" s="14">
        <f t="shared" si="1"/>
        <v>7.3</v>
      </c>
      <c r="M18" s="14">
        <f t="shared" si="1"/>
        <v>9.1</v>
      </c>
    </row>
    <row r="19" spans="2:13" x14ac:dyDescent="0.2">
      <c r="B19" s="30"/>
      <c r="C19" s="34"/>
      <c r="D19" s="34"/>
      <c r="E19" s="34"/>
      <c r="F19" s="33"/>
      <c r="H19" s="13">
        <v>0.6</v>
      </c>
      <c r="I19" s="14">
        <f t="shared" si="1"/>
        <v>1.7</v>
      </c>
      <c r="J19" s="14">
        <f t="shared" si="1"/>
        <v>3.3</v>
      </c>
      <c r="K19" s="14">
        <f t="shared" si="1"/>
        <v>5</v>
      </c>
      <c r="L19" s="14">
        <f t="shared" si="1"/>
        <v>6.7</v>
      </c>
      <c r="M19" s="14">
        <f t="shared" si="1"/>
        <v>8.3000000000000007</v>
      </c>
    </row>
    <row r="20" spans="2:13" x14ac:dyDescent="0.2">
      <c r="H20" s="13">
        <v>0.65</v>
      </c>
      <c r="I20" s="14">
        <f t="shared" si="1"/>
        <v>1.5</v>
      </c>
      <c r="J20" s="14">
        <f t="shared" si="1"/>
        <v>3.1</v>
      </c>
      <c r="K20" s="14">
        <f t="shared" si="1"/>
        <v>4.5999999999999996</v>
      </c>
      <c r="L20" s="14">
        <f t="shared" si="1"/>
        <v>6.2</v>
      </c>
      <c r="M20" s="14">
        <f t="shared" si="1"/>
        <v>7.7</v>
      </c>
    </row>
    <row r="21" spans="2:13" x14ac:dyDescent="0.2">
      <c r="B21" s="38"/>
      <c r="C21" s="95" t="s">
        <v>41</v>
      </c>
      <c r="D21" s="95"/>
      <c r="E21" s="95"/>
      <c r="F21" s="39"/>
      <c r="H21" s="13">
        <v>0.7</v>
      </c>
      <c r="I21" s="14">
        <f t="shared" si="1"/>
        <v>1.4</v>
      </c>
      <c r="J21" s="14">
        <f t="shared" si="1"/>
        <v>2.9</v>
      </c>
      <c r="K21" s="14">
        <f t="shared" si="1"/>
        <v>4.3</v>
      </c>
      <c r="L21" s="14">
        <f t="shared" si="1"/>
        <v>5.7</v>
      </c>
      <c r="M21" s="14">
        <f t="shared" si="1"/>
        <v>7.2</v>
      </c>
    </row>
    <row r="22" spans="2:13" ht="15.75" customHeight="1" x14ac:dyDescent="0.2">
      <c r="B22" s="1"/>
      <c r="C22" s="9"/>
      <c r="D22" s="10"/>
      <c r="E22" s="9"/>
      <c r="F22" s="6"/>
      <c r="H22" s="13">
        <v>0.75</v>
      </c>
      <c r="I22" s="14">
        <f t="shared" si="1"/>
        <v>1.3</v>
      </c>
      <c r="J22" s="14">
        <f t="shared" si="1"/>
        <v>2.7</v>
      </c>
      <c r="K22" s="14">
        <f t="shared" si="1"/>
        <v>4</v>
      </c>
      <c r="L22" s="14">
        <f t="shared" si="1"/>
        <v>5.3</v>
      </c>
      <c r="M22" s="14">
        <f t="shared" si="1"/>
        <v>6.7</v>
      </c>
    </row>
    <row r="23" spans="2:13" x14ac:dyDescent="0.2">
      <c r="B23" s="1"/>
      <c r="C23" s="21" t="s">
        <v>17</v>
      </c>
      <c r="D23" s="45">
        <v>6</v>
      </c>
      <c r="E23" s="21" t="s">
        <v>18</v>
      </c>
      <c r="F23" s="6"/>
      <c r="H23" s="13">
        <v>0.8</v>
      </c>
      <c r="I23" s="14">
        <f t="shared" si="1"/>
        <v>1.3</v>
      </c>
      <c r="J23" s="14">
        <f t="shared" si="1"/>
        <v>2.5</v>
      </c>
      <c r="K23" s="14">
        <f t="shared" si="1"/>
        <v>3.8</v>
      </c>
      <c r="L23" s="14">
        <f t="shared" si="1"/>
        <v>5</v>
      </c>
      <c r="M23" s="14">
        <f t="shared" si="1"/>
        <v>6.3</v>
      </c>
    </row>
    <row r="24" spans="2:13" x14ac:dyDescent="0.2">
      <c r="B24" s="1"/>
      <c r="C24" s="8"/>
      <c r="D24" s="8"/>
      <c r="E24" s="8"/>
      <c r="F24" s="6"/>
      <c r="H24" s="13">
        <v>0.85</v>
      </c>
      <c r="I24" s="14">
        <f t="shared" si="1"/>
        <v>1.2</v>
      </c>
      <c r="J24" s="14">
        <f t="shared" si="1"/>
        <v>2.4</v>
      </c>
      <c r="K24" s="14">
        <f t="shared" si="1"/>
        <v>3.5</v>
      </c>
      <c r="L24" s="14">
        <f t="shared" si="1"/>
        <v>4.7</v>
      </c>
      <c r="M24" s="14">
        <f t="shared" si="1"/>
        <v>5.9</v>
      </c>
    </row>
    <row r="25" spans="2:13" x14ac:dyDescent="0.2">
      <c r="B25" s="1"/>
      <c r="C25" s="77" t="str">
        <f>"Required output % to replace " &amp; D7 &amp; " PPM in " &amp; D23 &amp; " hours"</f>
        <v>Required output % to replace 2 PPM in 6 hours</v>
      </c>
      <c r="D25" s="78"/>
      <c r="E25" s="79"/>
      <c r="F25" s="6"/>
      <c r="H25" s="13">
        <v>0.9</v>
      </c>
      <c r="I25" s="14">
        <f t="shared" si="1"/>
        <v>1.1000000000000001</v>
      </c>
      <c r="J25" s="14">
        <f t="shared" si="1"/>
        <v>2.2000000000000002</v>
      </c>
      <c r="K25" s="14">
        <f t="shared" si="1"/>
        <v>3.3</v>
      </c>
      <c r="L25" s="14">
        <f t="shared" si="1"/>
        <v>4.5</v>
      </c>
      <c r="M25" s="14">
        <f t="shared" si="1"/>
        <v>5.6</v>
      </c>
    </row>
    <row r="26" spans="2:13" x14ac:dyDescent="0.25">
      <c r="B26" s="1"/>
      <c r="C26" s="96">
        <f>CEILING(Avg_FC_Demand/(Desired_Runtime*FC_Hrly_Output),SWG_Increments)</f>
        <v>0.35000000000000003</v>
      </c>
      <c r="D26" s="97"/>
      <c r="E26" s="98"/>
      <c r="F26" s="6"/>
      <c r="H26" s="13">
        <v>0.95</v>
      </c>
      <c r="I26" s="14">
        <f t="shared" si="1"/>
        <v>1.1000000000000001</v>
      </c>
      <c r="J26" s="14">
        <f t="shared" si="1"/>
        <v>2.1</v>
      </c>
      <c r="K26" s="14">
        <f t="shared" si="1"/>
        <v>3.2</v>
      </c>
      <c r="L26" s="14">
        <f t="shared" si="1"/>
        <v>4.2</v>
      </c>
      <c r="M26" s="14">
        <f t="shared" si="1"/>
        <v>5.3</v>
      </c>
    </row>
    <row r="27" spans="2:13" x14ac:dyDescent="0.25">
      <c r="B27" s="1"/>
      <c r="C27" s="99"/>
      <c r="D27" s="100"/>
      <c r="E27" s="101"/>
      <c r="F27" s="6"/>
      <c r="H27" s="13">
        <v>1</v>
      </c>
      <c r="I27" s="14">
        <f t="shared" si="1"/>
        <v>1</v>
      </c>
      <c r="J27" s="14">
        <f t="shared" si="1"/>
        <v>2</v>
      </c>
      <c r="K27" s="14">
        <f t="shared" si="1"/>
        <v>3</v>
      </c>
      <c r="L27" s="14">
        <f t="shared" si="1"/>
        <v>4</v>
      </c>
      <c r="M27" s="14">
        <f t="shared" si="1"/>
        <v>5</v>
      </c>
    </row>
    <row r="28" spans="2:13" x14ac:dyDescent="0.2">
      <c r="B28" s="3"/>
      <c r="C28" s="4"/>
      <c r="D28" s="4"/>
      <c r="E28" s="4"/>
      <c r="F28" s="7"/>
      <c r="H28" s="92" t="s">
        <v>16</v>
      </c>
      <c r="I28" s="93"/>
      <c r="J28" s="93"/>
      <c r="K28" s="93"/>
      <c r="L28" s="93"/>
      <c r="M28" s="94"/>
    </row>
    <row r="30" spans="2:13" x14ac:dyDescent="0.25">
      <c r="B30" s="23" t="s">
        <v>38</v>
      </c>
      <c r="D30" s="22"/>
    </row>
    <row r="31" spans="2:13" x14ac:dyDescent="0.25">
      <c r="B31" s="102" t="s">
        <v>4</v>
      </c>
      <c r="C31" s="102"/>
      <c r="D31" s="102"/>
    </row>
    <row r="32" spans="2:13" x14ac:dyDescent="0.25">
      <c r="B32" s="102" t="s">
        <v>66</v>
      </c>
      <c r="C32" s="102"/>
      <c r="D32" s="102"/>
    </row>
    <row r="33" spans="2:14" x14ac:dyDescent="0.25">
      <c r="B33" s="102" t="s">
        <v>5</v>
      </c>
      <c r="C33" s="102"/>
      <c r="D33" s="102"/>
    </row>
    <row r="34" spans="2:14" x14ac:dyDescent="0.25">
      <c r="B34" s="103" t="s">
        <v>9</v>
      </c>
      <c r="C34" s="103"/>
      <c r="D34" s="103"/>
    </row>
    <row r="35" spans="2:14" ht="9.75" customHeight="1" x14ac:dyDescent="0.25">
      <c r="B35" s="57"/>
      <c r="C35" s="57"/>
      <c r="D35" s="22"/>
    </row>
    <row r="36" spans="2:14" ht="11.25" customHeight="1" x14ac:dyDescent="0.25">
      <c r="C36" s="48" t="s">
        <v>32</v>
      </c>
      <c r="D36" s="49"/>
      <c r="E36" s="49"/>
      <c r="F36" s="49"/>
      <c r="G36" s="49"/>
      <c r="H36" s="50"/>
      <c r="I36" s="50"/>
      <c r="J36" s="50"/>
      <c r="K36" s="50"/>
      <c r="L36" s="50"/>
      <c r="M36" s="50"/>
    </row>
    <row r="37" spans="2:14" ht="11.25" customHeight="1" x14ac:dyDescent="0.25">
      <c r="C37" s="66" t="s">
        <v>92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2:14" ht="11.25" customHeight="1" x14ac:dyDescent="0.25">
      <c r="C38" s="66" t="s">
        <v>79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</row>
    <row r="39" spans="2:14" ht="11.25" customHeight="1" x14ac:dyDescent="0.25">
      <c r="C39" s="66" t="s">
        <v>82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</row>
    <row r="40" spans="2:14" ht="11.25" customHeight="1" x14ac:dyDescent="0.25">
      <c r="C40" s="66" t="s">
        <v>86</v>
      </c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</row>
    <row r="41" spans="2:14" ht="11.25" customHeight="1" x14ac:dyDescent="0.25">
      <c r="C41" s="66" t="s">
        <v>87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</row>
    <row r="42" spans="2:14" ht="11.25" customHeight="1" x14ac:dyDescent="0.25">
      <c r="C42" s="66" t="s">
        <v>83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</row>
    <row r="43" spans="2:14" ht="11.25" customHeight="1" x14ac:dyDescent="0.25">
      <c r="C43" s="66" t="s">
        <v>33</v>
      </c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2:14" ht="11.25" customHeight="1" x14ac:dyDescent="0.25">
      <c r="C44" s="66" t="s">
        <v>84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</row>
    <row r="45" spans="2:14" ht="11.25" customHeight="1" x14ac:dyDescent="0.25">
      <c r="C45" s="66" t="s">
        <v>33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</row>
    <row r="46" spans="2:14" ht="11.25" customHeight="1" x14ac:dyDescent="0.25">
      <c r="C46" s="66" t="s">
        <v>85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</row>
  </sheetData>
  <sheetProtection sheet="1" objects="1" scenarios="1"/>
  <mergeCells count="32">
    <mergeCell ref="N8:Q8"/>
    <mergeCell ref="N9:Q9"/>
    <mergeCell ref="N10:Q10"/>
    <mergeCell ref="H28:M28"/>
    <mergeCell ref="C21:E21"/>
    <mergeCell ref="C26:E27"/>
    <mergeCell ref="L1:M1"/>
    <mergeCell ref="H4:M4"/>
    <mergeCell ref="I6:M6"/>
    <mergeCell ref="C25:E25"/>
    <mergeCell ref="C12:E12"/>
    <mergeCell ref="C17:E18"/>
    <mergeCell ref="C4:E4"/>
    <mergeCell ref="C16:E16"/>
    <mergeCell ref="J3:M3"/>
    <mergeCell ref="J2:M2"/>
    <mergeCell ref="C46:N46"/>
    <mergeCell ref="R9:X9"/>
    <mergeCell ref="C41:N41"/>
    <mergeCell ref="C37:N37"/>
    <mergeCell ref="C38:N38"/>
    <mergeCell ref="C39:N39"/>
    <mergeCell ref="C40:N40"/>
    <mergeCell ref="C42:N42"/>
    <mergeCell ref="C43:N43"/>
    <mergeCell ref="C44:N44"/>
    <mergeCell ref="C45:N45"/>
    <mergeCell ref="R11:V13"/>
    <mergeCell ref="B31:D31"/>
    <mergeCell ref="B32:D32"/>
    <mergeCell ref="B33:D33"/>
    <mergeCell ref="B34:D34"/>
  </mergeCells>
  <conditionalFormatting sqref="I8:M27">
    <cfRule type="expression" dxfId="4" priority="1">
      <formula>AND($H8=SWG_Output_Percent/100,I$7=Avg_FC_Demand)</formula>
    </cfRule>
    <cfRule type="expression" dxfId="3" priority="2">
      <formula>I$7=Avg_FC_Demand</formula>
    </cfRule>
    <cfRule type="cellIs" dxfId="2" priority="8" operator="greaterThanOrEqual">
      <formula>Max_Possible</formula>
    </cfRule>
    <cfRule type="cellIs" dxfId="1" priority="9" operator="greaterThan">
      <formula>Max_Acceptable</formula>
    </cfRule>
    <cfRule type="cellIs" dxfId="0" priority="10" operator="lessThanOrEqual">
      <formula>Max_Acceptable</formula>
    </cfRule>
  </conditionalFormatting>
  <dataValidations count="2">
    <dataValidation type="custom" showInputMessage="1" showErrorMessage="1" sqref="D23" xr:uid="{00000000-0002-0000-0000-000000000000}">
      <formula1>SUM($C$26)&lt;=1</formula1>
    </dataValidation>
    <dataValidation type="list" allowBlank="1" showInputMessage="1" showErrorMessage="1" sqref="D5" xr:uid="{D8CC8EDB-3838-4A13-B11F-3C361285946C}">
      <formula1>"US,Imperial,Metric"</formula1>
    </dataValidation>
  </dataValidations>
  <hyperlinks>
    <hyperlink ref="J2" r:id="rId1" xr:uid="{00000000-0004-0000-0000-000001000000}"/>
    <hyperlink ref="B34" r:id="rId2" xr:uid="{00000000-0004-0000-0000-000002000000}"/>
    <hyperlink ref="B33:C33" r:id="rId3" display="Chlorine / CYA Chart" xr:uid="{00000000-0004-0000-0000-000003000000}"/>
    <hyperlink ref="B31:C31" r:id="rId4" display="Water Balance for SWGs" xr:uid="{00000000-0004-0000-0000-000004000000}"/>
    <hyperlink ref="B34:C34" r:id="rId5" display="24 Hr SWG FC Production" xr:uid="{00000000-0004-0000-0000-000005000000}"/>
    <hyperlink ref="B32:D32" r:id="rId6" display="Recommended Chemical Levels" xr:uid="{00000000-0004-0000-0000-000006000000}"/>
    <hyperlink ref="B31:D31" r:id="rId7" display="Water Balance for SWGs" xr:uid="{00000000-0004-0000-0000-000007000000}"/>
    <hyperlink ref="B33:D33" r:id="rId8" display="Chlorine / CYA Chart" xr:uid="{00000000-0004-0000-0000-000008000000}"/>
    <hyperlink ref="B34:D34" r:id="rId9" display="24 Hr SWG FC Production" xr:uid="{00000000-0004-0000-0000-000009000000}"/>
    <hyperlink ref="C8" r:id="rId10" xr:uid="{00000000-0004-0000-0000-000000000000}"/>
    <hyperlink ref="J3" r:id="rId11" xr:uid="{44CDD86E-1314-4190-98A7-C0A9D7723C88}"/>
    <hyperlink ref="R9" r:id="rId12" xr:uid="{B7896238-7099-4312-A505-89D8F486B256}"/>
  </hyperlinks>
  <pageMargins left="0.25" right="0.25" top="0.75" bottom="0.75" header="0.3" footer="0.3"/>
  <pageSetup orientation="portrait" r:id="rId13"/>
  <drawing r:id="rId14"/>
  <legacyDrawing r:id="rId1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6" name="Scroll Bar 1">
              <controlPr defaultSize="0" print="0" autoPict="0">
                <anchor moveWithCells="1">
                  <from>
                    <xdr:col>2</xdr:col>
                    <xdr:colOff>276225</xdr:colOff>
                    <xdr:row>12</xdr:row>
                    <xdr:rowOff>28575</xdr:rowOff>
                  </from>
                  <to>
                    <xdr:col>4</xdr:col>
                    <xdr:colOff>400050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7" name="Scroll Bar 2">
              <controlPr defaultSize="0" print="0" autoPict="0">
                <anchor moveWithCells="1">
                  <from>
                    <xdr:col>2</xdr:col>
                    <xdr:colOff>276225</xdr:colOff>
                    <xdr:row>21</xdr:row>
                    <xdr:rowOff>28575</xdr:rowOff>
                  </from>
                  <to>
                    <xdr:col>4</xdr:col>
                    <xdr:colOff>400050</xdr:colOff>
                    <xdr:row>21</xdr:row>
                    <xdr:rowOff>161925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3" id="{6DA838B8-46D3-4AAD-A1DE-A01C3B0EED66}">
            <x14:colorScale>
              <x14:cfvo type="formula">
                <xm:f>Setup!$A$3</xm:f>
              </x14:cfvo>
              <x14:cfvo type="percentile">
                <xm:f>50</xm:f>
              </x14:cfvo>
              <x14:cfvo type="formula">
                <xm:f>Setup!$B$3</xm:f>
              </x14:cfvo>
              <x14:color rgb="FF63BE7B"/>
              <x14:color rgb="FFFFEB84"/>
              <x14:color rgb="FFF8696B"/>
            </x14:colorScale>
          </x14:cfRule>
          <xm:sqref>C17:E18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workbookViewId="0">
      <selection activeCell="C22" sqref="C22:C25"/>
    </sheetView>
  </sheetViews>
  <sheetFormatPr defaultRowHeight="15" x14ac:dyDescent="0.25"/>
  <cols>
    <col min="1" max="2" width="16.140625" customWidth="1"/>
    <col min="3" max="3" width="114.28515625" bestFit="1" customWidth="1"/>
  </cols>
  <sheetData>
    <row r="1" spans="1:3" x14ac:dyDescent="0.2">
      <c r="A1" t="s">
        <v>19</v>
      </c>
      <c r="B1" t="s">
        <v>30</v>
      </c>
      <c r="C1" t="s">
        <v>29</v>
      </c>
    </row>
    <row r="2" spans="1:3" x14ac:dyDescent="0.2">
      <c r="A2" t="s">
        <v>20</v>
      </c>
      <c r="B2" s="46">
        <v>42559</v>
      </c>
      <c r="C2" t="s">
        <v>23</v>
      </c>
    </row>
    <row r="3" spans="1:3" x14ac:dyDescent="0.2">
      <c r="A3" t="s">
        <v>21</v>
      </c>
      <c r="B3" s="46">
        <v>42571</v>
      </c>
      <c r="C3" t="s">
        <v>24</v>
      </c>
    </row>
    <row r="4" spans="1:3" x14ac:dyDescent="0.2">
      <c r="A4" t="s">
        <v>22</v>
      </c>
      <c r="B4" s="46">
        <v>42604</v>
      </c>
      <c r="C4" t="s">
        <v>28</v>
      </c>
    </row>
    <row r="5" spans="1:3" x14ac:dyDescent="0.2">
      <c r="A5" t="s">
        <v>22</v>
      </c>
      <c r="B5" s="46">
        <v>42604</v>
      </c>
      <c r="C5" t="s">
        <v>25</v>
      </c>
    </row>
    <row r="6" spans="1:3" x14ac:dyDescent="0.2">
      <c r="A6" t="s">
        <v>22</v>
      </c>
      <c r="B6" s="46">
        <v>42604</v>
      </c>
      <c r="C6" t="s">
        <v>26</v>
      </c>
    </row>
    <row r="7" spans="1:3" x14ac:dyDescent="0.2">
      <c r="A7" t="s">
        <v>22</v>
      </c>
      <c r="B7" s="46">
        <v>42604</v>
      </c>
      <c r="C7" t="s">
        <v>27</v>
      </c>
    </row>
    <row r="8" spans="1:3" x14ac:dyDescent="0.2">
      <c r="A8" t="s">
        <v>22</v>
      </c>
      <c r="B8" s="46">
        <v>42604</v>
      </c>
      <c r="C8" t="s">
        <v>31</v>
      </c>
    </row>
    <row r="9" spans="1:3" x14ac:dyDescent="0.2">
      <c r="A9" t="s">
        <v>22</v>
      </c>
      <c r="B9" s="46">
        <v>42604</v>
      </c>
      <c r="C9" t="s">
        <v>34</v>
      </c>
    </row>
    <row r="10" spans="1:3" x14ac:dyDescent="0.2">
      <c r="A10" t="s">
        <v>22</v>
      </c>
      <c r="B10" s="46">
        <v>42604</v>
      </c>
      <c r="C10" t="s">
        <v>39</v>
      </c>
    </row>
    <row r="11" spans="1:3" x14ac:dyDescent="0.2">
      <c r="A11" t="s">
        <v>22</v>
      </c>
      <c r="B11" s="46">
        <v>42604</v>
      </c>
      <c r="C11" t="s">
        <v>42</v>
      </c>
    </row>
    <row r="12" spans="1:3" x14ac:dyDescent="0.25">
      <c r="A12" t="s">
        <v>43</v>
      </c>
      <c r="B12" s="46">
        <v>43153</v>
      </c>
      <c r="C12" t="s">
        <v>44</v>
      </c>
    </row>
    <row r="13" spans="1:3" x14ac:dyDescent="0.25">
      <c r="B13" s="46"/>
      <c r="C13" t="s">
        <v>45</v>
      </c>
    </row>
    <row r="14" spans="1:3" x14ac:dyDescent="0.25">
      <c r="B14" s="46"/>
      <c r="C14" t="s">
        <v>47</v>
      </c>
    </row>
    <row r="15" spans="1:3" x14ac:dyDescent="0.25">
      <c r="B15" s="46"/>
      <c r="C15" t="s">
        <v>46</v>
      </c>
    </row>
    <row r="16" spans="1:3" x14ac:dyDescent="0.25">
      <c r="A16" s="58">
        <v>1.4</v>
      </c>
      <c r="B16" s="46">
        <v>43178</v>
      </c>
      <c r="C16" t="s">
        <v>52</v>
      </c>
    </row>
    <row r="17" spans="1:3" x14ac:dyDescent="0.25">
      <c r="B17" s="46"/>
      <c r="C17" t="s">
        <v>53</v>
      </c>
    </row>
    <row r="18" spans="1:3" x14ac:dyDescent="0.25">
      <c r="B18" s="46"/>
      <c r="C18" t="s">
        <v>60</v>
      </c>
    </row>
    <row r="19" spans="1:3" x14ac:dyDescent="0.25">
      <c r="B19" s="46"/>
      <c r="C19" t="s">
        <v>64</v>
      </c>
    </row>
    <row r="20" spans="1:3" x14ac:dyDescent="0.25">
      <c r="A20" t="s">
        <v>65</v>
      </c>
      <c r="B20" s="46">
        <v>43238</v>
      </c>
      <c r="C20" t="s">
        <v>67</v>
      </c>
    </row>
    <row r="21" spans="1:3" x14ac:dyDescent="0.25">
      <c r="B21" s="46"/>
      <c r="C21" t="s">
        <v>68</v>
      </c>
    </row>
    <row r="22" spans="1:3" x14ac:dyDescent="0.25">
      <c r="A22" s="58" t="s">
        <v>95</v>
      </c>
      <c r="B22" s="46">
        <v>45280</v>
      </c>
      <c r="C22" t="s">
        <v>73</v>
      </c>
    </row>
    <row r="23" spans="1:3" x14ac:dyDescent="0.25">
      <c r="A23" t="s">
        <v>74</v>
      </c>
      <c r="B23" s="46">
        <v>45280</v>
      </c>
      <c r="C23" t="s">
        <v>75</v>
      </c>
    </row>
    <row r="24" spans="1:3" x14ac:dyDescent="0.25">
      <c r="A24" t="s">
        <v>76</v>
      </c>
      <c r="B24" s="46">
        <v>45280</v>
      </c>
      <c r="C24" t="s">
        <v>77</v>
      </c>
    </row>
    <row r="25" spans="1:3" x14ac:dyDescent="0.25">
      <c r="A25" t="s">
        <v>90</v>
      </c>
      <c r="B25" s="46">
        <v>45280</v>
      </c>
      <c r="C25" t="s">
        <v>91</v>
      </c>
    </row>
  </sheetData>
  <sheetProtection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1"/>
  <sheetViews>
    <sheetView workbookViewId="0">
      <selection activeCell="B21" sqref="B21"/>
    </sheetView>
  </sheetViews>
  <sheetFormatPr defaultRowHeight="15" x14ac:dyDescent="0.25"/>
  <cols>
    <col min="1" max="1" width="15.5703125" customWidth="1"/>
    <col min="2" max="2" width="16.5703125" customWidth="1"/>
    <col min="3" max="3" width="21.140625" bestFit="1" customWidth="1"/>
  </cols>
  <sheetData>
    <row r="1" spans="1:3" x14ac:dyDescent="0.25">
      <c r="A1" s="52" t="s">
        <v>54</v>
      </c>
      <c r="B1" s="52" t="s">
        <v>55</v>
      </c>
      <c r="C1" s="55" t="s">
        <v>62</v>
      </c>
    </row>
    <row r="2" spans="1:3" x14ac:dyDescent="0.25">
      <c r="A2" s="53" t="s">
        <v>56</v>
      </c>
      <c r="B2" s="53" t="s">
        <v>57</v>
      </c>
      <c r="C2" s="56" t="s">
        <v>61</v>
      </c>
    </row>
    <row r="3" spans="1:3" x14ac:dyDescent="0.25">
      <c r="A3" s="51">
        <v>10</v>
      </c>
      <c r="B3" s="51">
        <v>24</v>
      </c>
      <c r="C3" s="54">
        <v>0.05</v>
      </c>
    </row>
    <row r="6" spans="1:3" x14ac:dyDescent="0.25">
      <c r="A6" t="s">
        <v>58</v>
      </c>
    </row>
    <row r="7" spans="1:3" x14ac:dyDescent="0.25">
      <c r="A7" t="s">
        <v>59</v>
      </c>
    </row>
    <row r="8" spans="1:3" x14ac:dyDescent="0.25">
      <c r="A8" s="47" t="s">
        <v>63</v>
      </c>
    </row>
    <row r="18" spans="1:7" x14ac:dyDescent="0.25">
      <c r="A18" s="104" t="s">
        <v>78</v>
      </c>
      <c r="B18" s="104"/>
      <c r="C18" s="104"/>
      <c r="D18" s="104"/>
      <c r="E18" s="104"/>
      <c r="F18" s="104"/>
      <c r="G18" s="104"/>
    </row>
    <row r="19" spans="1:7" x14ac:dyDescent="0.25">
      <c r="A19" t="s">
        <v>89</v>
      </c>
    </row>
    <row r="20" spans="1:7" x14ac:dyDescent="0.25">
      <c r="A20" t="s">
        <v>71</v>
      </c>
      <c r="B20">
        <f>IF(Units="Metric",Pool_Size*0.264172,IF(Units="Imperial",Pool_Size*1.20095,Pool_Size))</f>
        <v>10000</v>
      </c>
    </row>
    <row r="21" spans="1:7" x14ac:dyDescent="0.25">
      <c r="A21" t="s">
        <v>70</v>
      </c>
      <c r="B21">
        <f>IF(Units="Metric",Cl_Production*0.002204623,Cl_Production)</f>
        <v>2</v>
      </c>
    </row>
  </sheetData>
  <sheetProtection sheet="1" objects="1" scenarios="1"/>
  <mergeCells count="1">
    <mergeCell ref="A18:G1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Calculator</vt:lpstr>
      <vt:lpstr>ChangeLog</vt:lpstr>
      <vt:lpstr>Setup</vt:lpstr>
      <vt:lpstr>Avg_FC_Demand</vt:lpstr>
      <vt:lpstr>Cl_Production</vt:lpstr>
      <vt:lpstr>Cl_Production_US</vt:lpstr>
      <vt:lpstr>Desired_Runtime</vt:lpstr>
      <vt:lpstr>FC_Hrly_Output</vt:lpstr>
      <vt:lpstr>FC_Output</vt:lpstr>
      <vt:lpstr>Max_Acceptable</vt:lpstr>
      <vt:lpstr>Max_Possible</vt:lpstr>
      <vt:lpstr>Max_Runtime</vt:lpstr>
      <vt:lpstr>Min_Runtime</vt:lpstr>
      <vt:lpstr>Pool_Size</vt:lpstr>
      <vt:lpstr>Pool_Size_US</vt:lpstr>
      <vt:lpstr>Calculator!Print_Area</vt:lpstr>
      <vt:lpstr>SWG_Increments</vt:lpstr>
      <vt:lpstr>SWG_Output_Percent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Moore</dc:creator>
  <cp:lastModifiedBy>William Bailey</cp:lastModifiedBy>
  <cp:lastPrinted>2018-02-22T05:05:41Z</cp:lastPrinted>
  <dcterms:created xsi:type="dcterms:W3CDTF">2016-07-08T15:12:52Z</dcterms:created>
  <dcterms:modified xsi:type="dcterms:W3CDTF">2023-12-21T03:56:23Z</dcterms:modified>
</cp:coreProperties>
</file>